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C:\Users\Christophe\Desktop\Nouveau dossier (2)\"/>
    </mc:Choice>
  </mc:AlternateContent>
  <bookViews>
    <workbookView xWindow="0" yWindow="0" windowWidth="28800" windowHeight="12435" activeTab="4"/>
  </bookViews>
  <sheets>
    <sheet name="PdG" sheetId="4" r:id="rId1"/>
    <sheet name="Lot_VRD" sheetId="21" r:id="rId2"/>
    <sheet name="Lot_2" sheetId="38" r:id="rId3"/>
    <sheet name="Lot_3" sheetId="39" r:id="rId4"/>
    <sheet name="BB_PRIX" sheetId="2" r:id="rId5"/>
    <sheet name="Mac" sheetId="35" r:id="rId6"/>
  </sheets>
  <definedNames>
    <definedName name="ACTUALISABLE">PdG!$K$14</definedName>
    <definedName name="ARRONDI_PU">PdG!$K$17</definedName>
    <definedName name="ARRONDI_QT">PdG!$K$18</definedName>
    <definedName name="COEF_FOUR1_GO">BB_PRIX!$P$31</definedName>
    <definedName name="COEF_FOUR1_INSTALL">BB_PRIX!$P$6</definedName>
    <definedName name="COEF_FOUR1_TERR">BB_PRIX!$P$19</definedName>
    <definedName name="COEF_FOUR1_VRD">BB_PRIX!$P$44</definedName>
    <definedName name="COEF_FOUR2_GO">BB_PRIX!$S$31</definedName>
    <definedName name="COEF_FOUR2_INSTALL">BB_PRIX!$S$6</definedName>
    <definedName name="COEF_FOUR2_TERR">BB_PRIX!$S$19</definedName>
    <definedName name="COEF_FOUR2_VRD">BB_PRIX!$S$44</definedName>
    <definedName name="COEF_FOUR3_GO">BB_PRIX!$V$31</definedName>
    <definedName name="COEF_FOUR3_INSTALL">BB_PRIX!$V$6</definedName>
    <definedName name="COEF_FOUR3_TERR">BB_PRIX!$V$19</definedName>
    <definedName name="COEF_FOUR3_VRD">BB_PRIX!$V$44</definedName>
    <definedName name="COEF_FOURNITURE1">BB_PRIX!$P$3</definedName>
    <definedName name="COEF_FOURNITURE2">BB_PRIX!$S$3</definedName>
    <definedName name="COEF_FOURNITURE3">BB_PRIX!$V$3</definedName>
    <definedName name="COEF_MO">BB_PRIX!$M$3</definedName>
    <definedName name="COEF_MO_GO">BB_PRIX!$M$31</definedName>
    <definedName name="COEF_MO_INSTALL">BB_PRIX!$M$6</definedName>
    <definedName name="COEF_MO_TERR">BB_PRIX!$M$19</definedName>
    <definedName name="COEF_MO_VRD">BB_PRIX!$M$44</definedName>
    <definedName name="COEF_MTL_AMR">BB_PRIX!$AB$3</definedName>
    <definedName name="COEF_MTL_LOC">BB_PRIX!$Y$3</definedName>
    <definedName name="COEF_MTLAMR_GO">BB_PRIX!$AB$31</definedName>
    <definedName name="COEF_MTLAMR_INSTALL">BB_PRIX!$AB$6</definedName>
    <definedName name="COEF_MTLAMR_TERR">BB_PRIX!$AB$19</definedName>
    <definedName name="COEF_MTLAMR_VRD">BB_PRIX!$AB$44</definedName>
    <definedName name="COEF_MTLLOC_GO">BB_PRIX!$Y$31</definedName>
    <definedName name="COEF_MTLLOC_INSTALL">BB_PRIX!$Y$6</definedName>
    <definedName name="COEF_MTLLOC_TERR">BB_PRIX!$Y$19</definedName>
    <definedName name="COEF_MTLLOC_VRD">BB_PRIX!$Y$44</definedName>
    <definedName name="COEF_ST1">BB_PRIX!$AE$3</definedName>
    <definedName name="COEF_ST1_GO">BB_PRIX!$AE$31</definedName>
    <definedName name="COEF_ST1_INSTALL">BB_PRIX!$AE$6</definedName>
    <definedName name="COEF_ST1_TERR">BB_PRIX!$AE$19</definedName>
    <definedName name="COEF_ST1_VRD">BB_PRIX!$AE$44</definedName>
    <definedName name="COEF_ST2">BB_PRIX!$AH$3</definedName>
    <definedName name="COEF_ST2_GO">BB_PRIX!$AH$31</definedName>
    <definedName name="COEF_ST2_INSTALL">BB_PRIX!$AH$6</definedName>
    <definedName name="COEF_ST2_TERR">BB_PRIX!$AH$19</definedName>
    <definedName name="COEF_ST2_VRD">BB_PRIX!$AH$44</definedName>
    <definedName name="DATE">PdG!$K$10</definedName>
    <definedName name="DATE_VALEUR">PdG!$K$13</definedName>
    <definedName name="GO">BB_PRIX!$B$30</definedName>
    <definedName name="INDICE_DQE">PdG!$K$9</definedName>
    <definedName name="REVISABLE">PdG!$K$15</definedName>
    <definedName name="TH_GO">BB_PRIX!$K$31</definedName>
    <definedName name="TH_INSTALL">BB_PRIX!$K$6</definedName>
    <definedName name="TH_TERR">BB_PRIX!$K$19</definedName>
    <definedName name="TH_VRD">BB_PRIX!$K$44</definedName>
    <definedName name="TVA">PdG!$K$12</definedName>
    <definedName name="_xlnm.Print_Area" localSheetId="1">Lot_VRD!$B$2:$Q$178</definedName>
    <definedName name="_xlnm.Print_Area" localSheetId="5">Mac!$B$1:$Q$11</definedName>
    <definedName name="_xlnm.Print_Area" localSheetId="0">PdG!$B$1:$G$48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2" i="4" l="1"/>
  <c r="B15" i="4"/>
  <c r="G15" i="4"/>
  <c r="B20" i="4"/>
  <c r="B22" i="4"/>
  <c r="B23" i="4"/>
  <c r="B29" i="4"/>
  <c r="G29" i="4"/>
  <c r="B30" i="4"/>
  <c r="E30" i="4"/>
  <c r="B31" i="4"/>
  <c r="E31" i="4"/>
  <c r="B32" i="4"/>
  <c r="E32" i="4"/>
  <c r="B44" i="4"/>
  <c r="B45" i="4"/>
  <c r="G45" i="4"/>
  <c r="G46" i="4"/>
  <c r="BJ62" i="21" l="1"/>
  <c r="W62" i="21" s="1"/>
  <c r="BH62" i="21"/>
  <c r="N62" i="21" s="1"/>
  <c r="BG62" i="21"/>
  <c r="M62" i="21" s="1"/>
  <c r="BF62" i="21"/>
  <c r="L62" i="21" s="1"/>
  <c r="BE62" i="21"/>
  <c r="K62" i="21" s="1"/>
  <c r="BD62" i="21"/>
  <c r="J62" i="21" s="1"/>
  <c r="BC62" i="21"/>
  <c r="I62" i="21" s="1"/>
  <c r="BB62" i="21"/>
  <c r="H62" i="21" s="1"/>
  <c r="BA62" i="21"/>
  <c r="G62" i="21" s="1"/>
  <c r="AZ62" i="21"/>
  <c r="F62" i="21" s="1"/>
  <c r="AY62" i="21"/>
  <c r="E62" i="21" s="1"/>
  <c r="AK62" i="21"/>
  <c r="AH62" i="21"/>
  <c r="AE62" i="21"/>
  <c r="AB62" i="21"/>
  <c r="V62" i="21"/>
  <c r="S62" i="21" s="1"/>
  <c r="O62" i="21" l="1"/>
  <c r="AX62" i="21"/>
  <c r="BJ52" i="21"/>
  <c r="W52" i="21" s="1"/>
  <c r="BH52" i="21"/>
  <c r="N52" i="21" s="1"/>
  <c r="BG52" i="21"/>
  <c r="M52" i="21" s="1"/>
  <c r="BF52" i="21"/>
  <c r="L52" i="21" s="1"/>
  <c r="BE52" i="21"/>
  <c r="K52" i="21" s="1"/>
  <c r="BD52" i="21"/>
  <c r="J52" i="21" s="1"/>
  <c r="BC52" i="21"/>
  <c r="I52" i="21" s="1"/>
  <c r="BB52" i="21"/>
  <c r="BA52" i="21"/>
  <c r="AZ52" i="21"/>
  <c r="F52" i="21" s="1"/>
  <c r="AY52" i="21"/>
  <c r="E52" i="21" s="1"/>
  <c r="AK52" i="21"/>
  <c r="AH52" i="21"/>
  <c r="AE52" i="21"/>
  <c r="AB52" i="21"/>
  <c r="V52" i="21"/>
  <c r="S52" i="21" s="1"/>
  <c r="G52" i="21"/>
  <c r="AX52" i="21" l="1"/>
  <c r="AJ62" i="21"/>
  <c r="AS62" i="21"/>
  <c r="AG62" i="21"/>
  <c r="AP62" i="21"/>
  <c r="AD62" i="21"/>
  <c r="AM62" i="21"/>
  <c r="AA62" i="21"/>
  <c r="X62" i="21"/>
  <c r="H52" i="21"/>
  <c r="O52" i="21" s="1"/>
  <c r="BQ58" i="21"/>
  <c r="BJ58" i="21"/>
  <c r="W58" i="21" s="1"/>
  <c r="BH58" i="21"/>
  <c r="BG58" i="21"/>
  <c r="M58" i="21" s="1"/>
  <c r="BF58" i="21"/>
  <c r="L58" i="21" s="1"/>
  <c r="BE58" i="21"/>
  <c r="K58" i="21" s="1"/>
  <c r="BD58" i="21"/>
  <c r="J58" i="21" s="1"/>
  <c r="BC58" i="21"/>
  <c r="I58" i="21" s="1"/>
  <c r="BB58" i="21"/>
  <c r="H58" i="21" s="1"/>
  <c r="BA58" i="21"/>
  <c r="G58" i="21" s="1"/>
  <c r="AZ58" i="21"/>
  <c r="F58" i="21" s="1"/>
  <c r="AY58" i="21"/>
  <c r="E58" i="21" s="1"/>
  <c r="AK58" i="21"/>
  <c r="AH58" i="21"/>
  <c r="AE58" i="21"/>
  <c r="AB58" i="21"/>
  <c r="V58" i="21"/>
  <c r="S58" i="21" s="1"/>
  <c r="N58" i="21"/>
  <c r="Z33" i="21"/>
  <c r="P55" i="21"/>
  <c r="Q55" i="21" s="1"/>
  <c r="BQ54" i="21"/>
  <c r="BE54" i="21" s="1"/>
  <c r="K54" i="21" s="1"/>
  <c r="BQ53" i="21"/>
  <c r="BJ53" i="21" s="1"/>
  <c r="W53" i="21" s="1"/>
  <c r="BH54" i="21"/>
  <c r="N54" i="21" s="1"/>
  <c r="BG54" i="21"/>
  <c r="M54" i="21" s="1"/>
  <c r="BF54" i="21"/>
  <c r="L54" i="21" s="1"/>
  <c r="BD54" i="21"/>
  <c r="J54" i="21" s="1"/>
  <c r="BC54" i="21"/>
  <c r="I54" i="21" s="1"/>
  <c r="BB54" i="21"/>
  <c r="H54" i="21" s="1"/>
  <c r="BA54" i="21"/>
  <c r="G54" i="21" s="1"/>
  <c r="AZ54" i="21"/>
  <c r="AY54" i="21"/>
  <c r="E54" i="21" s="1"/>
  <c r="AK54" i="21"/>
  <c r="AH54" i="21"/>
  <c r="AE54" i="21"/>
  <c r="AB54" i="21"/>
  <c r="V54" i="21"/>
  <c r="S54" i="21" s="1"/>
  <c r="BE53" i="21"/>
  <c r="K53" i="21" s="1"/>
  <c r="BH53" i="21"/>
  <c r="N53" i="21" s="1"/>
  <c r="BG53" i="21"/>
  <c r="M53" i="21" s="1"/>
  <c r="BF53" i="21"/>
  <c r="L53" i="21" s="1"/>
  <c r="BD53" i="21"/>
  <c r="J53" i="21" s="1"/>
  <c r="BC53" i="21"/>
  <c r="I53" i="21" s="1"/>
  <c r="BB53" i="21"/>
  <c r="H53" i="21" s="1"/>
  <c r="BA53" i="21"/>
  <c r="AZ53" i="21"/>
  <c r="F53" i="21" s="1"/>
  <c r="AY53" i="21"/>
  <c r="E53" i="21" s="1"/>
  <c r="AK53" i="21"/>
  <c r="AH53" i="21"/>
  <c r="AE53" i="21"/>
  <c r="AB53" i="21"/>
  <c r="V53" i="21"/>
  <c r="S53" i="21" s="1"/>
  <c r="BJ50" i="21"/>
  <c r="W50" i="21" s="1"/>
  <c r="BH50" i="21"/>
  <c r="N50" i="21" s="1"/>
  <c r="BG50" i="21"/>
  <c r="M50" i="21" s="1"/>
  <c r="BF50" i="21"/>
  <c r="L50" i="21" s="1"/>
  <c r="BE50" i="21"/>
  <c r="K50" i="21" s="1"/>
  <c r="BD50" i="21"/>
  <c r="J50" i="21" s="1"/>
  <c r="BC50" i="21"/>
  <c r="I50" i="21" s="1"/>
  <c r="BB50" i="21"/>
  <c r="H50" i="21" s="1"/>
  <c r="BA50" i="21"/>
  <c r="AZ50" i="21"/>
  <c r="F50" i="21" s="1"/>
  <c r="AY50" i="21"/>
  <c r="E50" i="21" s="1"/>
  <c r="AK50" i="21"/>
  <c r="AH50" i="21"/>
  <c r="AE50" i="21"/>
  <c r="AB50" i="21"/>
  <c r="V50" i="21"/>
  <c r="S50" i="21" s="1"/>
  <c r="P46" i="21"/>
  <c r="Q46" i="21" s="1"/>
  <c r="AO44" i="21"/>
  <c r="BJ47" i="21"/>
  <c r="W47" i="21" s="1"/>
  <c r="BH47" i="21"/>
  <c r="N47" i="21" s="1"/>
  <c r="BG47" i="21"/>
  <c r="M47" i="21" s="1"/>
  <c r="BF47" i="21"/>
  <c r="L47" i="21" s="1"/>
  <c r="BE47" i="21"/>
  <c r="K47" i="21" s="1"/>
  <c r="BD47" i="21"/>
  <c r="J47" i="21" s="1"/>
  <c r="BC47" i="21"/>
  <c r="I47" i="21" s="1"/>
  <c r="BB47" i="21"/>
  <c r="H47" i="21" s="1"/>
  <c r="BA47" i="21"/>
  <c r="G47" i="21" s="1"/>
  <c r="AZ47" i="21"/>
  <c r="AY47" i="21"/>
  <c r="E47" i="21" s="1"/>
  <c r="AK47" i="21"/>
  <c r="AH47" i="21"/>
  <c r="AE47" i="21"/>
  <c r="AB47" i="21"/>
  <c r="V47" i="21"/>
  <c r="S47" i="21" s="1"/>
  <c r="BJ45" i="21"/>
  <c r="W45" i="21" s="1"/>
  <c r="BH45" i="21"/>
  <c r="N45" i="21" s="1"/>
  <c r="BG45" i="21"/>
  <c r="M45" i="21" s="1"/>
  <c r="BF45" i="21"/>
  <c r="L45" i="21" s="1"/>
  <c r="BE45" i="21"/>
  <c r="K45" i="21" s="1"/>
  <c r="BD45" i="21"/>
  <c r="J45" i="21" s="1"/>
  <c r="BC45" i="21"/>
  <c r="I45" i="21" s="1"/>
  <c r="BB45" i="21"/>
  <c r="H45" i="21" s="1"/>
  <c r="BA45" i="21"/>
  <c r="G45" i="21" s="1"/>
  <c r="AZ45" i="21"/>
  <c r="F45" i="21" s="1"/>
  <c r="AY45" i="21"/>
  <c r="E45" i="21" s="1"/>
  <c r="AK45" i="21"/>
  <c r="AH45" i="21"/>
  <c r="AE45" i="21"/>
  <c r="AB45" i="21"/>
  <c r="V45" i="21"/>
  <c r="S45" i="21" s="1"/>
  <c r="BJ44" i="21"/>
  <c r="W44" i="21" s="1"/>
  <c r="BH44" i="21"/>
  <c r="N44" i="21" s="1"/>
  <c r="BG44" i="21"/>
  <c r="M44" i="21" s="1"/>
  <c r="BF44" i="21"/>
  <c r="L44" i="21" s="1"/>
  <c r="BE44" i="21"/>
  <c r="K44" i="21" s="1"/>
  <c r="BD44" i="21"/>
  <c r="J44" i="21" s="1"/>
  <c r="BC44" i="21"/>
  <c r="I44" i="21" s="1"/>
  <c r="BB44" i="21"/>
  <c r="H44" i="21" s="1"/>
  <c r="BA44" i="21"/>
  <c r="G44" i="21" s="1"/>
  <c r="AZ44" i="21"/>
  <c r="F44" i="21" s="1"/>
  <c r="AY44" i="21"/>
  <c r="E44" i="21" s="1"/>
  <c r="AK44" i="21"/>
  <c r="AH44" i="21"/>
  <c r="AE44" i="21"/>
  <c r="AB44" i="21"/>
  <c r="V44" i="21"/>
  <c r="BJ43" i="21"/>
  <c r="W43" i="21" s="1"/>
  <c r="BH43" i="21"/>
  <c r="N43" i="21" s="1"/>
  <c r="BG43" i="21"/>
  <c r="M43" i="21" s="1"/>
  <c r="BF43" i="21"/>
  <c r="L43" i="21" s="1"/>
  <c r="BE43" i="21"/>
  <c r="K43" i="21" s="1"/>
  <c r="BD43" i="21"/>
  <c r="J43" i="21" s="1"/>
  <c r="BC43" i="21"/>
  <c r="I43" i="21" s="1"/>
  <c r="BB43" i="21"/>
  <c r="H43" i="21" s="1"/>
  <c r="BA43" i="21"/>
  <c r="G43" i="21" s="1"/>
  <c r="AZ43" i="21"/>
  <c r="F43" i="21" s="1"/>
  <c r="AY43" i="21"/>
  <c r="E43" i="21" s="1"/>
  <c r="AK43" i="21"/>
  <c r="AH43" i="21"/>
  <c r="AE43" i="21"/>
  <c r="AB43" i="21"/>
  <c r="V43" i="21"/>
  <c r="S43" i="21" s="1"/>
  <c r="BJ40" i="21"/>
  <c r="W40" i="21" s="1"/>
  <c r="BH40" i="21"/>
  <c r="N40" i="21" s="1"/>
  <c r="BG40" i="21"/>
  <c r="M40" i="21" s="1"/>
  <c r="BF40" i="21"/>
  <c r="L40" i="21" s="1"/>
  <c r="BE40" i="21"/>
  <c r="K40" i="21" s="1"/>
  <c r="BD40" i="21"/>
  <c r="J40" i="21" s="1"/>
  <c r="BC40" i="21"/>
  <c r="I40" i="21" s="1"/>
  <c r="BB40" i="21"/>
  <c r="BA40" i="21"/>
  <c r="G40" i="21" s="1"/>
  <c r="AZ40" i="21"/>
  <c r="F40" i="21" s="1"/>
  <c r="AY40" i="21"/>
  <c r="E40" i="21" s="1"/>
  <c r="AK40" i="21"/>
  <c r="AH40" i="21"/>
  <c r="AE40" i="21"/>
  <c r="AB40" i="21"/>
  <c r="V40" i="21"/>
  <c r="S40" i="21" s="1"/>
  <c r="P38" i="21"/>
  <c r="Q38" i="21" s="1"/>
  <c r="BQ37" i="21"/>
  <c r="BJ37" i="21" s="1"/>
  <c r="W37" i="21" s="1"/>
  <c r="AO34" i="21"/>
  <c r="BQ33" i="21"/>
  <c r="BJ33" i="21" s="1"/>
  <c r="W33" i="21" s="1"/>
  <c r="BQ32" i="21"/>
  <c r="BE32" i="21" s="1"/>
  <c r="K32" i="21" s="1"/>
  <c r="BQ31" i="21"/>
  <c r="BE31" i="21" s="1"/>
  <c r="K31" i="21" s="1"/>
  <c r="AO30" i="21"/>
  <c r="BQ30" i="21"/>
  <c r="BJ30" i="21" s="1"/>
  <c r="W30" i="21" s="1"/>
  <c r="BJ34" i="21"/>
  <c r="W34" i="21" s="1"/>
  <c r="BH34" i="21"/>
  <c r="N34" i="21" s="1"/>
  <c r="BG34" i="21"/>
  <c r="M34" i="21" s="1"/>
  <c r="BF34" i="21"/>
  <c r="L34" i="21" s="1"/>
  <c r="BE34" i="21"/>
  <c r="K34" i="21" s="1"/>
  <c r="BD34" i="21"/>
  <c r="J34" i="21" s="1"/>
  <c r="BC34" i="21"/>
  <c r="I34" i="21" s="1"/>
  <c r="BB34" i="21"/>
  <c r="H34" i="21" s="1"/>
  <c r="BA34" i="21"/>
  <c r="G34" i="21" s="1"/>
  <c r="AZ34" i="21"/>
  <c r="AY34" i="21"/>
  <c r="E34" i="21" s="1"/>
  <c r="AK34" i="21"/>
  <c r="AH34" i="21"/>
  <c r="AE34" i="21"/>
  <c r="AB34" i="21"/>
  <c r="V34" i="21"/>
  <c r="BH33" i="21"/>
  <c r="N33" i="21" s="1"/>
  <c r="BG33" i="21"/>
  <c r="M33" i="21" s="1"/>
  <c r="BF33" i="21"/>
  <c r="L33" i="21" s="1"/>
  <c r="BD33" i="21"/>
  <c r="BC33" i="21"/>
  <c r="I33" i="21" s="1"/>
  <c r="BB33" i="21"/>
  <c r="H33" i="21" s="1"/>
  <c r="BA33" i="21"/>
  <c r="G33" i="21" s="1"/>
  <c r="AZ33" i="21"/>
  <c r="F33" i="21" s="1"/>
  <c r="AY33" i="21"/>
  <c r="AK33" i="21"/>
  <c r="AH33" i="21"/>
  <c r="AE33" i="21"/>
  <c r="AB33" i="21"/>
  <c r="V33" i="21"/>
  <c r="J33" i="21"/>
  <c r="BH32" i="21"/>
  <c r="N32" i="21" s="1"/>
  <c r="BG32" i="21"/>
  <c r="M32" i="21" s="1"/>
  <c r="BF32" i="21"/>
  <c r="L32" i="21" s="1"/>
  <c r="BD32" i="21"/>
  <c r="J32" i="21" s="1"/>
  <c r="BC32" i="21"/>
  <c r="I32" i="21" s="1"/>
  <c r="BB32" i="21"/>
  <c r="H32" i="21" s="1"/>
  <c r="BA32" i="21"/>
  <c r="G32" i="21" s="1"/>
  <c r="AZ32" i="21"/>
  <c r="AY32" i="21"/>
  <c r="E32" i="21" s="1"/>
  <c r="AK32" i="21"/>
  <c r="AH32" i="21"/>
  <c r="AE32" i="21"/>
  <c r="AB32" i="21"/>
  <c r="V32" i="21"/>
  <c r="S32" i="21" s="1"/>
  <c r="BH31" i="21"/>
  <c r="N31" i="21" s="1"/>
  <c r="BG31" i="21"/>
  <c r="M31" i="21" s="1"/>
  <c r="BF31" i="21"/>
  <c r="L31" i="21" s="1"/>
  <c r="BD31" i="21"/>
  <c r="J31" i="21" s="1"/>
  <c r="BC31" i="21"/>
  <c r="I31" i="21" s="1"/>
  <c r="BB31" i="21"/>
  <c r="H31" i="21" s="1"/>
  <c r="BA31" i="21"/>
  <c r="G31" i="21" s="1"/>
  <c r="AZ31" i="21"/>
  <c r="F31" i="21" s="1"/>
  <c r="AY31" i="21"/>
  <c r="AK31" i="21"/>
  <c r="AH31" i="21"/>
  <c r="AE31" i="21"/>
  <c r="AB31" i="21"/>
  <c r="V31" i="21"/>
  <c r="S31" i="21" s="1"/>
  <c r="BH30" i="21"/>
  <c r="N30" i="21" s="1"/>
  <c r="BG30" i="21"/>
  <c r="M30" i="21" s="1"/>
  <c r="BF30" i="21"/>
  <c r="L30" i="21" s="1"/>
  <c r="BD30" i="21"/>
  <c r="J30" i="21" s="1"/>
  <c r="BC30" i="21"/>
  <c r="I30" i="21" s="1"/>
  <c r="BB30" i="21"/>
  <c r="H30" i="21" s="1"/>
  <c r="BA30" i="21"/>
  <c r="G30" i="21" s="1"/>
  <c r="AZ30" i="21"/>
  <c r="F30" i="21" s="1"/>
  <c r="AY30" i="21"/>
  <c r="E30" i="21" s="1"/>
  <c r="AK30" i="21"/>
  <c r="AH30" i="21"/>
  <c r="AE30" i="21"/>
  <c r="AB30" i="21"/>
  <c r="V30" i="21"/>
  <c r="P27" i="21"/>
  <c r="Q27" i="21" s="1"/>
  <c r="N38" i="21"/>
  <c r="M38" i="21"/>
  <c r="J38" i="21"/>
  <c r="I38" i="21"/>
  <c r="H38" i="21"/>
  <c r="G38" i="21"/>
  <c r="F38" i="21"/>
  <c r="L38" i="21"/>
  <c r="K38" i="21"/>
  <c r="BH37" i="21"/>
  <c r="N37" i="21" s="1"/>
  <c r="BG37" i="21"/>
  <c r="M37" i="21" s="1"/>
  <c r="BF37" i="21"/>
  <c r="L37" i="21" s="1"/>
  <c r="BD37" i="21"/>
  <c r="J37" i="21" s="1"/>
  <c r="BC37" i="21"/>
  <c r="I37" i="21" s="1"/>
  <c r="BB37" i="21"/>
  <c r="H37" i="21" s="1"/>
  <c r="BA37" i="21"/>
  <c r="G37" i="21" s="1"/>
  <c r="AZ37" i="21"/>
  <c r="F37" i="21" s="1"/>
  <c r="AY37" i="21"/>
  <c r="AK37" i="21"/>
  <c r="AH37" i="21"/>
  <c r="AE37" i="21"/>
  <c r="AB37" i="21"/>
  <c r="V37" i="21"/>
  <c r="S37" i="21" s="1"/>
  <c r="P26" i="21"/>
  <c r="Q26" i="21" s="1"/>
  <c r="N26" i="21"/>
  <c r="M26" i="21"/>
  <c r="H26" i="21"/>
  <c r="G26" i="21"/>
  <c r="F26" i="21"/>
  <c r="L26" i="21"/>
  <c r="K26" i="21"/>
  <c r="J26" i="21"/>
  <c r="I26" i="21"/>
  <c r="BJ23" i="21"/>
  <c r="W23" i="21" s="1"/>
  <c r="BH23" i="21"/>
  <c r="N23" i="21" s="1"/>
  <c r="BG23" i="21"/>
  <c r="M23" i="21" s="1"/>
  <c r="BF23" i="21"/>
  <c r="L23" i="21" s="1"/>
  <c r="BE23" i="21"/>
  <c r="K23" i="21" s="1"/>
  <c r="BD23" i="21"/>
  <c r="J23" i="21" s="1"/>
  <c r="BC23" i="21"/>
  <c r="I23" i="21" s="1"/>
  <c r="BB23" i="21"/>
  <c r="H23" i="21" s="1"/>
  <c r="BA23" i="21"/>
  <c r="G23" i="21" s="1"/>
  <c r="AZ23" i="21"/>
  <c r="F23" i="21" s="1"/>
  <c r="AY23" i="21"/>
  <c r="E23" i="21" s="1"/>
  <c r="AK23" i="21"/>
  <c r="AH23" i="21"/>
  <c r="AE23" i="21"/>
  <c r="AB23" i="21"/>
  <c r="V23" i="21"/>
  <c r="S23" i="21" s="1"/>
  <c r="BJ22" i="21"/>
  <c r="W22" i="21" s="1"/>
  <c r="BH22" i="21"/>
  <c r="N22" i="21" s="1"/>
  <c r="BG22" i="21"/>
  <c r="M22" i="21" s="1"/>
  <c r="BF22" i="21"/>
  <c r="L22" i="21" s="1"/>
  <c r="BE22" i="21"/>
  <c r="K22" i="21" s="1"/>
  <c r="BD22" i="21"/>
  <c r="J22" i="21" s="1"/>
  <c r="BC22" i="21"/>
  <c r="I22" i="21" s="1"/>
  <c r="BB22" i="21"/>
  <c r="H22" i="21" s="1"/>
  <c r="BA22" i="21"/>
  <c r="G22" i="21" s="1"/>
  <c r="AZ22" i="21"/>
  <c r="AY22" i="21"/>
  <c r="E22" i="21" s="1"/>
  <c r="AK22" i="21"/>
  <c r="AH22" i="21"/>
  <c r="AE22" i="21"/>
  <c r="AB22" i="21"/>
  <c r="V22" i="21"/>
  <c r="S22" i="21" s="1"/>
  <c r="P21" i="21"/>
  <c r="Q21" i="21" s="1"/>
  <c r="P107" i="21"/>
  <c r="Q107" i="21" s="1"/>
  <c r="P15" i="35"/>
  <c r="Q15" i="35" s="1"/>
  <c r="P121" i="21"/>
  <c r="Q121" i="21" s="1"/>
  <c r="BJ20" i="21"/>
  <c r="W20" i="21" s="1"/>
  <c r="BH20" i="21"/>
  <c r="N20" i="21" s="1"/>
  <c r="BG20" i="21"/>
  <c r="M20" i="21" s="1"/>
  <c r="BF20" i="21"/>
  <c r="L20" i="21" s="1"/>
  <c r="BE20" i="21"/>
  <c r="K20" i="21" s="1"/>
  <c r="BD20" i="21"/>
  <c r="J20" i="21" s="1"/>
  <c r="BC20" i="21"/>
  <c r="I20" i="21" s="1"/>
  <c r="BB20" i="21"/>
  <c r="H20" i="21" s="1"/>
  <c r="BA20" i="21"/>
  <c r="G20" i="21" s="1"/>
  <c r="AZ20" i="21"/>
  <c r="F20" i="21" s="1"/>
  <c r="AY20" i="21"/>
  <c r="AK20" i="21"/>
  <c r="AH20" i="21"/>
  <c r="AE20" i="21"/>
  <c r="AB20" i="21"/>
  <c r="V20" i="21"/>
  <c r="S20" i="21" s="1"/>
  <c r="BJ13" i="21"/>
  <c r="W13" i="21" s="1"/>
  <c r="BH13" i="21"/>
  <c r="N13" i="21" s="1"/>
  <c r="BG13" i="21"/>
  <c r="M13" i="21" s="1"/>
  <c r="BF13" i="21"/>
  <c r="L13" i="21" s="1"/>
  <c r="BE13" i="21"/>
  <c r="K13" i="21" s="1"/>
  <c r="BD13" i="21"/>
  <c r="J13" i="21" s="1"/>
  <c r="BC13" i="21"/>
  <c r="I13" i="21" s="1"/>
  <c r="BB13" i="21"/>
  <c r="BA13" i="21"/>
  <c r="G13" i="21" s="1"/>
  <c r="AZ13" i="21"/>
  <c r="F13" i="21" s="1"/>
  <c r="AY13" i="21"/>
  <c r="E13" i="21" s="1"/>
  <c r="AK13" i="21"/>
  <c r="AH13" i="21"/>
  <c r="AE13" i="21"/>
  <c r="AB13" i="21"/>
  <c r="V13" i="21"/>
  <c r="S13" i="21" s="1"/>
  <c r="BJ12" i="21"/>
  <c r="W12" i="21" s="1"/>
  <c r="BH12" i="21"/>
  <c r="N12" i="21" s="1"/>
  <c r="BG12" i="21"/>
  <c r="M12" i="21" s="1"/>
  <c r="BF12" i="21"/>
  <c r="L12" i="21" s="1"/>
  <c r="BE12" i="21"/>
  <c r="K12" i="21" s="1"/>
  <c r="BD12" i="21"/>
  <c r="J12" i="21" s="1"/>
  <c r="BC12" i="21"/>
  <c r="I12" i="21" s="1"/>
  <c r="BB12" i="21"/>
  <c r="H12" i="21" s="1"/>
  <c r="BA12" i="21"/>
  <c r="AZ12" i="21"/>
  <c r="F12" i="21" s="1"/>
  <c r="AY12" i="21"/>
  <c r="E12" i="21" s="1"/>
  <c r="AK12" i="21"/>
  <c r="AH12" i="21"/>
  <c r="AE12" i="21"/>
  <c r="AB12" i="21"/>
  <c r="V12" i="21"/>
  <c r="S12" i="21" s="1"/>
  <c r="BJ17" i="21"/>
  <c r="W17" i="21" s="1"/>
  <c r="BH17" i="21"/>
  <c r="N17" i="21" s="1"/>
  <c r="BG17" i="21"/>
  <c r="M17" i="21" s="1"/>
  <c r="BF17" i="21"/>
  <c r="L17" i="21" s="1"/>
  <c r="BE17" i="21"/>
  <c r="K17" i="21" s="1"/>
  <c r="BD17" i="21"/>
  <c r="J17" i="21" s="1"/>
  <c r="BC17" i="21"/>
  <c r="I17" i="21" s="1"/>
  <c r="BB17" i="21"/>
  <c r="H17" i="21" s="1"/>
  <c r="BA17" i="21"/>
  <c r="AZ17" i="21"/>
  <c r="F17" i="21" s="1"/>
  <c r="AY17" i="21"/>
  <c r="E17" i="21" s="1"/>
  <c r="AK17" i="21"/>
  <c r="AH17" i="21"/>
  <c r="AE17" i="21"/>
  <c r="AB17" i="21"/>
  <c r="V17" i="21"/>
  <c r="S17" i="21" s="1"/>
  <c r="BJ14" i="21"/>
  <c r="W14" i="21" s="1"/>
  <c r="BH14" i="21"/>
  <c r="N14" i="21" s="1"/>
  <c r="BG14" i="21"/>
  <c r="M14" i="21" s="1"/>
  <c r="BF14" i="21"/>
  <c r="L14" i="21" s="1"/>
  <c r="BE14" i="21"/>
  <c r="K14" i="21" s="1"/>
  <c r="BD14" i="21"/>
  <c r="J14" i="21" s="1"/>
  <c r="BC14" i="21"/>
  <c r="I14" i="21" s="1"/>
  <c r="BB14" i="21"/>
  <c r="H14" i="21" s="1"/>
  <c r="BA14" i="21"/>
  <c r="G14" i="21" s="1"/>
  <c r="AZ14" i="21"/>
  <c r="F14" i="21" s="1"/>
  <c r="AY14" i="21"/>
  <c r="E14" i="21" s="1"/>
  <c r="AK14" i="21"/>
  <c r="AH14" i="21"/>
  <c r="AE14" i="21"/>
  <c r="AB14" i="21"/>
  <c r="V14" i="21"/>
  <c r="S14" i="21" s="1"/>
  <c r="BJ11" i="21"/>
  <c r="W11" i="21" s="1"/>
  <c r="BH11" i="21"/>
  <c r="N11" i="21" s="1"/>
  <c r="BG11" i="21"/>
  <c r="M11" i="21" s="1"/>
  <c r="BF11" i="21"/>
  <c r="L11" i="21" s="1"/>
  <c r="BE11" i="21"/>
  <c r="K11" i="21" s="1"/>
  <c r="BD11" i="21"/>
  <c r="J11" i="21" s="1"/>
  <c r="BC11" i="21"/>
  <c r="I11" i="21" s="1"/>
  <c r="BB11" i="21"/>
  <c r="H11" i="21" s="1"/>
  <c r="BA11" i="21"/>
  <c r="G11" i="21" s="1"/>
  <c r="AZ11" i="21"/>
  <c r="F11" i="21" s="1"/>
  <c r="AY11" i="21"/>
  <c r="E11" i="21" s="1"/>
  <c r="AK11" i="21"/>
  <c r="AH11" i="21"/>
  <c r="AE11" i="21"/>
  <c r="AB11" i="21"/>
  <c r="V11" i="21"/>
  <c r="S11" i="21" s="1"/>
  <c r="AX58" i="21" l="1"/>
  <c r="S30" i="21"/>
  <c r="AP52" i="21"/>
  <c r="AD52" i="21"/>
  <c r="AM52" i="21"/>
  <c r="AA52" i="21"/>
  <c r="AJ52" i="21"/>
  <c r="X52" i="21"/>
  <c r="AS52" i="21"/>
  <c r="AG52" i="21"/>
  <c r="O58" i="21"/>
  <c r="BE30" i="21"/>
  <c r="K30" i="21" s="1"/>
  <c r="O30" i="21" s="1"/>
  <c r="BE37" i="21"/>
  <c r="K37" i="21" s="1"/>
  <c r="BJ31" i="21"/>
  <c r="W31" i="21" s="1"/>
  <c r="BJ54" i="21"/>
  <c r="W54" i="21" s="1"/>
  <c r="AX40" i="21"/>
  <c r="AX54" i="21"/>
  <c r="AX45" i="21"/>
  <c r="F54" i="21"/>
  <c r="O54" i="21" s="1"/>
  <c r="AX53" i="21"/>
  <c r="G53" i="21"/>
  <c r="O53" i="21" s="1"/>
  <c r="AX50" i="21"/>
  <c r="G50" i="21"/>
  <c r="O50" i="21" s="1"/>
  <c r="AX47" i="21"/>
  <c r="O43" i="21"/>
  <c r="AP43" i="21" s="1"/>
  <c r="AX43" i="21"/>
  <c r="O44" i="21"/>
  <c r="O45" i="21"/>
  <c r="AX44" i="21"/>
  <c r="S44" i="21"/>
  <c r="F47" i="21"/>
  <c r="O47" i="21" s="1"/>
  <c r="H40" i="21"/>
  <c r="O40" i="21" s="1"/>
  <c r="BE33" i="21"/>
  <c r="K33" i="21" s="1"/>
  <c r="S34" i="21"/>
  <c r="S33" i="21"/>
  <c r="AX34" i="21"/>
  <c r="AX32" i="21"/>
  <c r="BJ32" i="21"/>
  <c r="W32" i="21" s="1"/>
  <c r="AX31" i="21"/>
  <c r="E33" i="21"/>
  <c r="F34" i="21"/>
  <c r="O34" i="21" s="1"/>
  <c r="E31" i="21"/>
  <c r="O31" i="21" s="1"/>
  <c r="F32" i="21"/>
  <c r="O32" i="21" s="1"/>
  <c r="AX13" i="21"/>
  <c r="AX23" i="21"/>
  <c r="AX22" i="21"/>
  <c r="AX20" i="21"/>
  <c r="E38" i="21"/>
  <c r="E37" i="21"/>
  <c r="E26" i="21"/>
  <c r="O23" i="21"/>
  <c r="F22" i="21"/>
  <c r="O22" i="21" s="1"/>
  <c r="E20" i="21"/>
  <c r="O20" i="21" s="1"/>
  <c r="AX17" i="21"/>
  <c r="AX14" i="21"/>
  <c r="O14" i="21"/>
  <c r="AG14" i="21" s="1"/>
  <c r="AX12" i="21"/>
  <c r="G12" i="21"/>
  <c r="O12" i="21" s="1"/>
  <c r="H13" i="21"/>
  <c r="O13" i="21" s="1"/>
  <c r="G17" i="21"/>
  <c r="O17" i="21" s="1"/>
  <c r="O11" i="21"/>
  <c r="AX11" i="21"/>
  <c r="AX33" i="21" l="1"/>
  <c r="AS43" i="21"/>
  <c r="AX30" i="21"/>
  <c r="AP58" i="21"/>
  <c r="AD58" i="21"/>
  <c r="X58" i="21"/>
  <c r="AS58" i="21"/>
  <c r="AG58" i="21"/>
  <c r="AM58" i="21"/>
  <c r="AA58" i="21"/>
  <c r="AJ58" i="21"/>
  <c r="AX37" i="21"/>
  <c r="AJ43" i="21"/>
  <c r="O37" i="21"/>
  <c r="AG37" i="21" s="1"/>
  <c r="AJ14" i="21"/>
  <c r="AA43" i="21"/>
  <c r="AS14" i="21"/>
  <c r="X14" i="21"/>
  <c r="X43" i="21"/>
  <c r="O33" i="21"/>
  <c r="AM33" i="21" s="1"/>
  <c r="AA54" i="21"/>
  <c r="AM54" i="21"/>
  <c r="AP54" i="21"/>
  <c r="AJ54" i="21"/>
  <c r="X54" i="21"/>
  <c r="AS54" i="21"/>
  <c r="AG54" i="21"/>
  <c r="AD54" i="21"/>
  <c r="AP53" i="21"/>
  <c r="AD53" i="21"/>
  <c r="AM53" i="21"/>
  <c r="AA53" i="21"/>
  <c r="AJ53" i="21"/>
  <c r="X53" i="21"/>
  <c r="AS53" i="21"/>
  <c r="AG53" i="21"/>
  <c r="AP50" i="21"/>
  <c r="AD50" i="21"/>
  <c r="X50" i="21"/>
  <c r="AS50" i="21"/>
  <c r="AM50" i="21"/>
  <c r="AA50" i="21"/>
  <c r="AJ50" i="21"/>
  <c r="AG50" i="21"/>
  <c r="AM43" i="21"/>
  <c r="AG43" i="21"/>
  <c r="AD43" i="21"/>
  <c r="AJ45" i="21"/>
  <c r="X45" i="21"/>
  <c r="AA45" i="21"/>
  <c r="AS45" i="21"/>
  <c r="AG45" i="21"/>
  <c r="AP45" i="21"/>
  <c r="AD45" i="21"/>
  <c r="AM45" i="21"/>
  <c r="AM47" i="21"/>
  <c r="AA47" i="21"/>
  <c r="AP47" i="21"/>
  <c r="AD47" i="21"/>
  <c r="AJ47" i="21"/>
  <c r="X47" i="21"/>
  <c r="AS47" i="21"/>
  <c r="AG47" i="21"/>
  <c r="AJ44" i="21"/>
  <c r="X44" i="21"/>
  <c r="AS44" i="21"/>
  <c r="AG44" i="21"/>
  <c r="AM44" i="21"/>
  <c r="AA44" i="21"/>
  <c r="AP44" i="21"/>
  <c r="AD44" i="21"/>
  <c r="AP40" i="21"/>
  <c r="AD40" i="21"/>
  <c r="AM40" i="21"/>
  <c r="AA40" i="21"/>
  <c r="AJ40" i="21"/>
  <c r="X40" i="21"/>
  <c r="AS40" i="21"/>
  <c r="AG40" i="21"/>
  <c r="AM32" i="21"/>
  <c r="AP32" i="21"/>
  <c r="AA32" i="21"/>
  <c r="AD32" i="21"/>
  <c r="AJ32" i="21"/>
  <c r="X32" i="21"/>
  <c r="AS32" i="21"/>
  <c r="AG32" i="21"/>
  <c r="AP33" i="21"/>
  <c r="AJ30" i="21"/>
  <c r="X30" i="21"/>
  <c r="AA30" i="21"/>
  <c r="AS30" i="21"/>
  <c r="AG30" i="21"/>
  <c r="AM30" i="21"/>
  <c r="AP30" i="21"/>
  <c r="AD30" i="21"/>
  <c r="AD34" i="21"/>
  <c r="AS34" i="21"/>
  <c r="AP34" i="21"/>
  <c r="AM34" i="21"/>
  <c r="AA34" i="21"/>
  <c r="AG34" i="21"/>
  <c r="AJ34" i="21"/>
  <c r="X34" i="21"/>
  <c r="AM31" i="21"/>
  <c r="AA31" i="21"/>
  <c r="AJ31" i="21"/>
  <c r="X31" i="21"/>
  <c r="AD31" i="21"/>
  <c r="AS31" i="21"/>
  <c r="AG31" i="21"/>
  <c r="AP31" i="21"/>
  <c r="AP37" i="21"/>
  <c r="AS37" i="21"/>
  <c r="AP23" i="21"/>
  <c r="AD23" i="21"/>
  <c r="AM23" i="21"/>
  <c r="AJ23" i="21"/>
  <c r="X23" i="21"/>
  <c r="AS23" i="21"/>
  <c r="AG23" i="21"/>
  <c r="AA23" i="21"/>
  <c r="AP22" i="21"/>
  <c r="AD22" i="21"/>
  <c r="AS22" i="21"/>
  <c r="AM22" i="21"/>
  <c r="AA22" i="21"/>
  <c r="AJ22" i="21"/>
  <c r="X22" i="21"/>
  <c r="AG22" i="21"/>
  <c r="AD20" i="21"/>
  <c r="AM20" i="21"/>
  <c r="AA20" i="21"/>
  <c r="AJ20" i="21"/>
  <c r="AP20" i="21"/>
  <c r="X20" i="21"/>
  <c r="AS20" i="21"/>
  <c r="AG20" i="21"/>
  <c r="AA14" i="21"/>
  <c r="AM14" i="21"/>
  <c r="AD14" i="21"/>
  <c r="AP14" i="21"/>
  <c r="AP13" i="21"/>
  <c r="AD13" i="21"/>
  <c r="AM13" i="21"/>
  <c r="AA13" i="21"/>
  <c r="AJ13" i="21"/>
  <c r="X13" i="21"/>
  <c r="AS13" i="21"/>
  <c r="AG13" i="21"/>
  <c r="AP12" i="21"/>
  <c r="AD12" i="21"/>
  <c r="AM12" i="21"/>
  <c r="AA12" i="21"/>
  <c r="AJ12" i="21"/>
  <c r="X12" i="21"/>
  <c r="AS12" i="21"/>
  <c r="AG12" i="21"/>
  <c r="AP17" i="21"/>
  <c r="AD17" i="21"/>
  <c r="AJ17" i="21"/>
  <c r="X17" i="21"/>
  <c r="AS17" i="21"/>
  <c r="AG17" i="21"/>
  <c r="AM17" i="21"/>
  <c r="AA17" i="21"/>
  <c r="AP11" i="21"/>
  <c r="AD11" i="21"/>
  <c r="AM11" i="21"/>
  <c r="AA11" i="21"/>
  <c r="AS11" i="21"/>
  <c r="AG11" i="21"/>
  <c r="AJ11" i="21"/>
  <c r="X11" i="21"/>
  <c r="AA37" i="21" l="1"/>
  <c r="AM37" i="21"/>
  <c r="AD37" i="21"/>
  <c r="X37" i="21"/>
  <c r="AJ37" i="21"/>
  <c r="X33" i="21"/>
  <c r="AS33" i="21"/>
  <c r="AJ33" i="21"/>
  <c r="AG33" i="21"/>
  <c r="AD33" i="21"/>
  <c r="AA33" i="21"/>
  <c r="BJ11" i="35" l="1"/>
  <c r="BH11" i="35"/>
  <c r="N11" i="35" s="1"/>
  <c r="BG11" i="35"/>
  <c r="M11" i="35" s="1"/>
  <c r="BF11" i="35"/>
  <c r="L11" i="35" s="1"/>
  <c r="BE11" i="35"/>
  <c r="K11" i="35" s="1"/>
  <c r="BD11" i="35"/>
  <c r="J11" i="35" s="1"/>
  <c r="BC11" i="35"/>
  <c r="I11" i="35" s="1"/>
  <c r="BB11" i="35"/>
  <c r="H11" i="35" s="1"/>
  <c r="BA11" i="35"/>
  <c r="G11" i="35" s="1"/>
  <c r="AZ11" i="35"/>
  <c r="F11" i="35" s="1"/>
  <c r="AY11" i="35"/>
  <c r="E11" i="35" s="1"/>
  <c r="BJ10" i="35"/>
  <c r="W10" i="35" s="1"/>
  <c r="BH10" i="35"/>
  <c r="N10" i="35" s="1"/>
  <c r="BG10" i="35"/>
  <c r="M10" i="35" s="1"/>
  <c r="BF10" i="35"/>
  <c r="L10" i="35" s="1"/>
  <c r="BE10" i="35"/>
  <c r="K10" i="35" s="1"/>
  <c r="BD10" i="35"/>
  <c r="J10" i="35" s="1"/>
  <c r="BC10" i="35"/>
  <c r="I10" i="35" s="1"/>
  <c r="BB10" i="35"/>
  <c r="H10" i="35" s="1"/>
  <c r="BA10" i="35"/>
  <c r="G10" i="35" s="1"/>
  <c r="AZ10" i="35"/>
  <c r="AY10" i="35"/>
  <c r="E10" i="35" s="1"/>
  <c r="AK10" i="35"/>
  <c r="AH10" i="35"/>
  <c r="AE10" i="35"/>
  <c r="AB10" i="35"/>
  <c r="V10" i="35"/>
  <c r="S10" i="35" s="1"/>
  <c r="S8" i="35"/>
  <c r="O2" i="35"/>
  <c r="B2" i="35"/>
  <c r="S2" i="35" s="1"/>
  <c r="BJ201" i="21"/>
  <c r="W201" i="21" s="1"/>
  <c r="BH201" i="21"/>
  <c r="BG201" i="21"/>
  <c r="BF201" i="21"/>
  <c r="BE201" i="21"/>
  <c r="BD201" i="21"/>
  <c r="BC201" i="21"/>
  <c r="BB201" i="21"/>
  <c r="BA201" i="21"/>
  <c r="AZ201" i="21"/>
  <c r="AY201" i="21"/>
  <c r="AK201" i="21"/>
  <c r="AH201" i="21"/>
  <c r="AE201" i="21"/>
  <c r="AB201" i="21"/>
  <c r="V201" i="21"/>
  <c r="S201" i="21" s="1"/>
  <c r="O201" i="21"/>
  <c r="AP201" i="21" s="1"/>
  <c r="BJ171" i="21"/>
  <c r="W171" i="21" s="1"/>
  <c r="BH171" i="21"/>
  <c r="BG171" i="21"/>
  <c r="BF171" i="21"/>
  <c r="BE171" i="21"/>
  <c r="BD171" i="21"/>
  <c r="BC171" i="21"/>
  <c r="BB171" i="21"/>
  <c r="BA171" i="21"/>
  <c r="AZ171" i="21"/>
  <c r="AY171" i="21"/>
  <c r="AK171" i="21"/>
  <c r="AH171" i="21"/>
  <c r="AE171" i="21"/>
  <c r="AB171" i="21"/>
  <c r="V171" i="21"/>
  <c r="S171" i="21" s="1"/>
  <c r="BJ173" i="21"/>
  <c r="W173" i="21" s="1"/>
  <c r="BH173" i="21"/>
  <c r="BG173" i="21"/>
  <c r="BF173" i="21"/>
  <c r="BE173" i="21"/>
  <c r="BD173" i="21"/>
  <c r="BC173" i="21"/>
  <c r="BB173" i="21"/>
  <c r="BA173" i="21"/>
  <c r="AZ173" i="21"/>
  <c r="AY173" i="21"/>
  <c r="AK173" i="21"/>
  <c r="AH173" i="21"/>
  <c r="AE173" i="21"/>
  <c r="AB173" i="21"/>
  <c r="V173" i="21"/>
  <c r="S173" i="21" s="1"/>
  <c r="BJ148" i="21"/>
  <c r="W148" i="21" s="1"/>
  <c r="BH148" i="21"/>
  <c r="BG148" i="21"/>
  <c r="BF148" i="21"/>
  <c r="BE148" i="21"/>
  <c r="BD148" i="21"/>
  <c r="BC148" i="21"/>
  <c r="BB148" i="21"/>
  <c r="BA148" i="21"/>
  <c r="AZ148" i="21"/>
  <c r="AY148" i="21"/>
  <c r="AK148" i="21"/>
  <c r="AH148" i="21"/>
  <c r="AE148" i="21"/>
  <c r="AB148" i="21"/>
  <c r="V148" i="21"/>
  <c r="S148" i="21" s="1"/>
  <c r="BJ74" i="21"/>
  <c r="W74" i="21" s="1"/>
  <c r="BH74" i="21"/>
  <c r="BG74" i="21"/>
  <c r="BF74" i="21"/>
  <c r="BE74" i="21"/>
  <c r="BD74" i="21"/>
  <c r="BC74" i="21"/>
  <c r="BB74" i="21"/>
  <c r="BA74" i="21"/>
  <c r="AZ74" i="21"/>
  <c r="AY74" i="21"/>
  <c r="AK74" i="21"/>
  <c r="AH74" i="21"/>
  <c r="AE74" i="21"/>
  <c r="AB74" i="21"/>
  <c r="V74" i="21"/>
  <c r="S74" i="21" s="1"/>
  <c r="AS201" i="21" l="1"/>
  <c r="X201" i="21"/>
  <c r="AG201" i="21"/>
  <c r="AJ201" i="21"/>
  <c r="AX74" i="21"/>
  <c r="AX10" i="35"/>
  <c r="AX171" i="21"/>
  <c r="AX148" i="21"/>
  <c r="AX173" i="21"/>
  <c r="AX201" i="21"/>
  <c r="F10" i="35"/>
  <c r="O10" i="35" s="1"/>
  <c r="AX11" i="35"/>
  <c r="AA201" i="21"/>
  <c r="AM201" i="21"/>
  <c r="AD201" i="21"/>
  <c r="AM10" i="35" l="1"/>
  <c r="AA10" i="35"/>
  <c r="AJ10" i="35"/>
  <c r="X10" i="35"/>
  <c r="AS10" i="35"/>
  <c r="AG10" i="35"/>
  <c r="AD10" i="35"/>
  <c r="AP10" i="35"/>
  <c r="AH53" i="2"/>
  <c r="AD53" i="2"/>
  <c r="AE53" i="2" s="1"/>
  <c r="AB53" i="2"/>
  <c r="Z53" i="2"/>
  <c r="Y53" i="2"/>
  <c r="W53" i="2"/>
  <c r="V53" i="2"/>
  <c r="T53" i="2"/>
  <c r="S53" i="2"/>
  <c r="Q53" i="2"/>
  <c r="P53" i="2"/>
  <c r="L53" i="2"/>
  <c r="K53" i="2"/>
  <c r="AH49" i="2"/>
  <c r="AD49" i="2"/>
  <c r="AE49" i="2" s="1"/>
  <c r="AB49" i="2"/>
  <c r="Z49" i="2"/>
  <c r="Y49" i="2"/>
  <c r="W49" i="2"/>
  <c r="V49" i="2"/>
  <c r="T49" i="2"/>
  <c r="S49" i="2"/>
  <c r="Q49" i="2"/>
  <c r="P49" i="2"/>
  <c r="L49" i="2"/>
  <c r="K49" i="2"/>
  <c r="M49" i="2" s="1"/>
  <c r="AH44" i="2"/>
  <c r="AE44" i="2"/>
  <c r="P44" i="2"/>
  <c r="M44" i="2"/>
  <c r="K173" i="21"/>
  <c r="J173" i="21"/>
  <c r="I173" i="21"/>
  <c r="G173" i="21"/>
  <c r="N173" i="21"/>
  <c r="M173" i="21"/>
  <c r="L173" i="21"/>
  <c r="F173" i="21"/>
  <c r="E173" i="21"/>
  <c r="N171" i="21"/>
  <c r="M171" i="21"/>
  <c r="L171" i="21"/>
  <c r="K171" i="21"/>
  <c r="I171" i="21"/>
  <c r="H171" i="21"/>
  <c r="G171" i="21"/>
  <c r="F171" i="21"/>
  <c r="E171" i="21"/>
  <c r="J171" i="21"/>
  <c r="N148" i="21"/>
  <c r="M148" i="21"/>
  <c r="L148" i="21"/>
  <c r="K148" i="21"/>
  <c r="F148" i="21"/>
  <c r="E148" i="21"/>
  <c r="J148" i="21"/>
  <c r="I148" i="21"/>
  <c r="H148" i="21"/>
  <c r="G148" i="21"/>
  <c r="N74" i="21"/>
  <c r="M74" i="21"/>
  <c r="L74" i="21"/>
  <c r="K74" i="21"/>
  <c r="J74" i="21"/>
  <c r="I74" i="21"/>
  <c r="H74" i="21"/>
  <c r="G74" i="21"/>
  <c r="F74" i="21"/>
  <c r="E74" i="21"/>
  <c r="P141" i="21"/>
  <c r="Q141" i="21" s="1"/>
  <c r="P140" i="21"/>
  <c r="Q140" i="21" s="1"/>
  <c r="O171" i="21" l="1"/>
  <c r="AP171" i="21" s="1"/>
  <c r="O148" i="21"/>
  <c r="X148" i="21" s="1"/>
  <c r="O74" i="21"/>
  <c r="AM74" i="21" s="1"/>
  <c r="H53" i="2"/>
  <c r="H49" i="2"/>
  <c r="M53" i="2"/>
  <c r="H173" i="21"/>
  <c r="O173" i="21" s="1"/>
  <c r="O2" i="21"/>
  <c r="C181" i="21"/>
  <c r="S72" i="21"/>
  <c r="B182" i="21"/>
  <c r="S179" i="21"/>
  <c r="S199" i="21"/>
  <c r="S208" i="21"/>
  <c r="D208" i="21"/>
  <c r="P195" i="21"/>
  <c r="P194" i="21"/>
  <c r="C191" i="21"/>
  <c r="D186" i="21"/>
  <c r="S186" i="21" s="1"/>
  <c r="B181" i="21"/>
  <c r="S70" i="21"/>
  <c r="D70" i="21"/>
  <c r="S8" i="21"/>
  <c r="B2" i="21"/>
  <c r="S2" i="21" s="1"/>
  <c r="AD74" i="21" l="1"/>
  <c r="AD148" i="21"/>
  <c r="AS74" i="21"/>
  <c r="AJ74" i="21"/>
  <c r="AA74" i="21"/>
  <c r="X171" i="21"/>
  <c r="AP74" i="21"/>
  <c r="AJ171" i="21"/>
  <c r="AG74" i="21"/>
  <c r="AS171" i="21"/>
  <c r="AD171" i="21"/>
  <c r="X74" i="21"/>
  <c r="AP148" i="21"/>
  <c r="AG148" i="21"/>
  <c r="AJ148" i="21"/>
  <c r="AA148" i="21"/>
  <c r="AA171" i="21"/>
  <c r="AM148" i="21"/>
  <c r="AM171" i="21"/>
  <c r="AS148" i="21"/>
  <c r="AG171" i="21"/>
  <c r="AM173" i="21"/>
  <c r="AA173" i="21"/>
  <c r="X173" i="21"/>
  <c r="AS173" i="21"/>
  <c r="AG173" i="21"/>
  <c r="AP173" i="21"/>
  <c r="AD173" i="21"/>
  <c r="AJ173" i="21"/>
  <c r="S181" i="21"/>
  <c r="D144" i="21"/>
  <c r="S144" i="21"/>
  <c r="C182" i="21"/>
  <c r="S182" i="21" s="1"/>
  <c r="S146" i="21"/>
  <c r="AM208" i="21"/>
  <c r="X70" i="21" l="1"/>
  <c r="X181" i="21" s="1"/>
  <c r="AA70" i="21"/>
  <c r="AA181" i="21" s="1"/>
  <c r="AS70" i="21"/>
  <c r="AS181" i="21" s="1"/>
  <c r="AG70" i="21"/>
  <c r="AG181" i="21" s="1"/>
  <c r="AD144" i="21"/>
  <c r="AD182" i="21" s="1"/>
  <c r="AM144" i="21"/>
  <c r="AM182" i="21" s="1"/>
  <c r="AA144" i="21"/>
  <c r="AA182" i="21" s="1"/>
  <c r="AJ144" i="21"/>
  <c r="AJ182" i="21" s="1"/>
  <c r="AS144" i="21"/>
  <c r="AS182" i="21" s="1"/>
  <c r="AG144" i="21"/>
  <c r="AG182" i="21" s="1"/>
  <c r="AP144" i="21"/>
  <c r="AP182" i="21" s="1"/>
  <c r="AP70" i="21"/>
  <c r="AP181" i="21" s="1"/>
  <c r="AM70" i="21"/>
  <c r="AM181" i="21" s="1"/>
  <c r="AJ70" i="21"/>
  <c r="AJ181" i="21" s="1"/>
  <c r="AD70" i="21"/>
  <c r="AD181" i="21" s="1"/>
  <c r="W144" i="21"/>
  <c r="W182" i="21" s="1"/>
  <c r="C183" i="21"/>
  <c r="D167" i="21"/>
  <c r="B183" i="21"/>
  <c r="S167" i="21"/>
  <c r="S169" i="21"/>
  <c r="AA208" i="21"/>
  <c r="AJ208" i="21"/>
  <c r="AS208" i="21"/>
  <c r="AP208" i="21"/>
  <c r="AD208" i="21"/>
  <c r="W208" i="21"/>
  <c r="AG208" i="21"/>
  <c r="X208" i="21"/>
  <c r="W70" i="21"/>
  <c r="W181" i="21" s="1"/>
  <c r="S183" i="21" l="1"/>
  <c r="X144" i="21"/>
  <c r="X182" i="21" s="1"/>
  <c r="B184" i="21"/>
  <c r="W167" i="21"/>
  <c r="W183" i="21" s="1"/>
  <c r="X167" i="21"/>
  <c r="X183" i="21" s="1"/>
  <c r="AJ167" i="21"/>
  <c r="AJ183" i="21" s="1"/>
  <c r="AD167" i="21"/>
  <c r="AD183" i="21" s="1"/>
  <c r="AP167" i="21"/>
  <c r="AP183" i="21" s="1"/>
  <c r="AA167" i="21"/>
  <c r="AA183" i="21" s="1"/>
  <c r="AM167" i="21"/>
  <c r="AM183" i="21" s="1"/>
  <c r="AG167" i="21"/>
  <c r="AG183" i="21" s="1"/>
  <c r="AS167" i="21"/>
  <c r="AS183" i="21" s="1"/>
  <c r="C184" i="21"/>
  <c r="S177" i="21"/>
  <c r="D177" i="21"/>
  <c r="AD24" i="2"/>
  <c r="AE24" i="2" s="1"/>
  <c r="AH24" i="2"/>
  <c r="AB24" i="2"/>
  <c r="Z24" i="2"/>
  <c r="Y24" i="2"/>
  <c r="W24" i="2"/>
  <c r="V24" i="2"/>
  <c r="T24" i="2"/>
  <c r="S24" i="2"/>
  <c r="Q24" i="2"/>
  <c r="P24" i="2"/>
  <c r="L24" i="2"/>
  <c r="K24" i="2"/>
  <c r="AH28" i="2"/>
  <c r="AD28" i="2"/>
  <c r="AE28" i="2" s="1"/>
  <c r="AB28" i="2"/>
  <c r="Z28" i="2"/>
  <c r="Y28" i="2"/>
  <c r="W28" i="2"/>
  <c r="V28" i="2"/>
  <c r="T28" i="2"/>
  <c r="S28" i="2"/>
  <c r="Q28" i="2"/>
  <c r="P28" i="2"/>
  <c r="L28" i="2"/>
  <c r="K28" i="2"/>
  <c r="S184" i="21" l="1"/>
  <c r="H28" i="2"/>
  <c r="AS177" i="21"/>
  <c r="AS184" i="21" s="1"/>
  <c r="AP177" i="21"/>
  <c r="AP184" i="21" s="1"/>
  <c r="AD177" i="21"/>
  <c r="AD184" i="21" s="1"/>
  <c r="AJ177" i="21"/>
  <c r="AJ184" i="21" s="1"/>
  <c r="AG177" i="21"/>
  <c r="AG184" i="21" s="1"/>
  <c r="AM177" i="21"/>
  <c r="AM184" i="21" s="1"/>
  <c r="AA177" i="21"/>
  <c r="AA184" i="21" s="1"/>
  <c r="H24" i="2"/>
  <c r="M24" i="2"/>
  <c r="M28" i="2"/>
  <c r="W177" i="21" l="1"/>
  <c r="W184" i="21" s="1"/>
  <c r="X177" i="21"/>
  <c r="X184" i="21" s="1"/>
  <c r="W186" i="21" l="1"/>
  <c r="AM186" i="21"/>
  <c r="AD186" i="21"/>
  <c r="AP186" i="21"/>
  <c r="AS186" i="21"/>
  <c r="AJ186" i="21"/>
  <c r="AA186" i="21"/>
  <c r="AG186" i="21"/>
  <c r="X186" i="21" l="1"/>
  <c r="AH14" i="2" l="1"/>
  <c r="AE14" i="2"/>
  <c r="AB14" i="2"/>
  <c r="Z14" i="2"/>
  <c r="Y14" i="2"/>
  <c r="W14" i="2"/>
  <c r="V14" i="2"/>
  <c r="T14" i="2"/>
  <c r="S14" i="2"/>
  <c r="Q14" i="2"/>
  <c r="P14" i="2"/>
  <c r="L14" i="2"/>
  <c r="K14" i="2"/>
  <c r="M14" i="2" s="1"/>
  <c r="H14" i="2" l="1"/>
  <c r="AH31" i="2"/>
  <c r="AH19" i="2"/>
  <c r="AH6" i="2"/>
  <c r="K11" i="2"/>
  <c r="H11" i="2" s="1"/>
  <c r="Z11" i="2"/>
  <c r="W11" i="2"/>
  <c r="T11" i="2"/>
  <c r="Q11" i="2"/>
  <c r="P19" i="2"/>
  <c r="M19" i="2"/>
  <c r="AH11" i="2"/>
  <c r="AE11" i="2"/>
  <c r="AB11" i="2"/>
  <c r="Y11" i="2"/>
  <c r="V11" i="2"/>
  <c r="S11" i="2"/>
  <c r="P11" i="2"/>
  <c r="L11" i="2"/>
  <c r="P6" i="2"/>
  <c r="M6" i="2"/>
  <c r="Z36" i="2"/>
  <c r="W36" i="2"/>
  <c r="T36" i="2"/>
  <c r="Q36" i="2"/>
  <c r="P31" i="2"/>
  <c r="M31" i="2"/>
  <c r="Y62" i="21" l="1"/>
  <c r="Y52" i="21"/>
  <c r="Y47" i="21"/>
  <c r="Y31" i="21"/>
  <c r="Y37" i="21"/>
  <c r="Y33" i="21"/>
  <c r="Y13" i="21"/>
  <c r="Y17" i="21"/>
  <c r="Y50" i="21"/>
  <c r="Y44" i="21"/>
  <c r="Y40" i="21"/>
  <c r="Y11" i="21"/>
  <c r="Y54" i="21"/>
  <c r="Y30" i="21"/>
  <c r="Y22" i="21"/>
  <c r="Y23" i="21"/>
  <c r="Y45" i="21"/>
  <c r="Y20" i="21"/>
  <c r="Y58" i="21"/>
  <c r="Y53" i="21"/>
  <c r="Y43" i="21"/>
  <c r="Y32" i="21"/>
  <c r="Y12" i="21"/>
  <c r="Y14" i="21"/>
  <c r="Y34" i="21"/>
  <c r="AQ62" i="21"/>
  <c r="AQ52" i="21"/>
  <c r="AQ58" i="21"/>
  <c r="AQ53" i="21"/>
  <c r="AQ43" i="21"/>
  <c r="AQ32" i="21"/>
  <c r="AQ12" i="21"/>
  <c r="AQ14" i="21"/>
  <c r="AQ20" i="21"/>
  <c r="AQ34" i="21"/>
  <c r="AQ23" i="21"/>
  <c r="AQ47" i="21"/>
  <c r="AQ31" i="21"/>
  <c r="AQ37" i="21"/>
  <c r="AQ33" i="21"/>
  <c r="AQ13" i="21"/>
  <c r="AQ45" i="21"/>
  <c r="AQ50" i="21"/>
  <c r="AQ44" i="21"/>
  <c r="AQ40" i="21"/>
  <c r="AQ17" i="21"/>
  <c r="AQ11" i="21"/>
  <c r="AQ54" i="21"/>
  <c r="AQ30" i="21"/>
  <c r="AQ22" i="21"/>
  <c r="T62" i="21"/>
  <c r="T52" i="21"/>
  <c r="T53" i="21"/>
  <c r="T43" i="21"/>
  <c r="T32" i="21"/>
  <c r="T12" i="21"/>
  <c r="T14" i="21"/>
  <c r="T58" i="21"/>
  <c r="T34" i="21"/>
  <c r="T23" i="21"/>
  <c r="T20" i="21"/>
  <c r="T47" i="21"/>
  <c r="T31" i="21"/>
  <c r="T37" i="21"/>
  <c r="T33" i="21"/>
  <c r="T13" i="21"/>
  <c r="T50" i="21"/>
  <c r="T44" i="21"/>
  <c r="T40" i="21"/>
  <c r="T17" i="21"/>
  <c r="T11" i="21"/>
  <c r="T54" i="21"/>
  <c r="T30" i="21"/>
  <c r="T45" i="21"/>
  <c r="T22" i="21"/>
  <c r="Y173" i="21"/>
  <c r="Y74" i="21"/>
  <c r="Y10" i="35"/>
  <c r="Y171" i="21"/>
  <c r="Y201" i="21"/>
  <c r="Y148" i="21"/>
  <c r="AQ201" i="21"/>
  <c r="AQ74" i="21"/>
  <c r="AQ171" i="21"/>
  <c r="AQ173" i="21"/>
  <c r="AQ10" i="35"/>
  <c r="AQ148" i="21"/>
  <c r="T201" i="21"/>
  <c r="T171" i="21"/>
  <c r="T173" i="21"/>
  <c r="T10" i="35"/>
  <c r="T74" i="21"/>
  <c r="T148" i="21"/>
  <c r="I24" i="2"/>
  <c r="I49" i="2"/>
  <c r="I53" i="2"/>
  <c r="N24" i="2"/>
  <c r="N53" i="2"/>
  <c r="N49" i="2"/>
  <c r="AF24" i="2"/>
  <c r="AF53" i="2"/>
  <c r="AF49" i="2"/>
  <c r="I28" i="2"/>
  <c r="N28" i="2"/>
  <c r="AF28" i="2"/>
  <c r="AF14" i="2"/>
  <c r="I14" i="2"/>
  <c r="N14" i="2"/>
  <c r="N36" i="2"/>
  <c r="AF11" i="2"/>
  <c r="I11" i="2"/>
  <c r="N11" i="2"/>
  <c r="M11" i="2"/>
  <c r="I36" i="2"/>
  <c r="K36" i="2" l="1"/>
  <c r="H36" i="2" s="1"/>
  <c r="AH36" i="2" l="1"/>
  <c r="AE36" i="2"/>
  <c r="AB36" i="2"/>
  <c r="Y36" i="2"/>
  <c r="V36" i="2"/>
  <c r="S36" i="2"/>
  <c r="P36" i="2"/>
  <c r="L36" i="2"/>
  <c r="M36" i="2"/>
  <c r="AE19" i="2" l="1"/>
  <c r="AE31" i="2"/>
  <c r="AE6" i="2"/>
  <c r="AN62" i="21" l="1"/>
  <c r="AT62" i="21" s="1"/>
  <c r="AN52" i="21"/>
  <c r="AT52" i="21" s="1"/>
  <c r="AN45" i="21"/>
  <c r="AT45" i="21" s="1"/>
  <c r="AN20" i="21"/>
  <c r="AT20" i="21" s="1"/>
  <c r="AN58" i="21"/>
  <c r="AT58" i="21" s="1"/>
  <c r="AN53" i="21"/>
  <c r="AT53" i="21" s="1"/>
  <c r="AN43" i="21"/>
  <c r="AT43" i="21" s="1"/>
  <c r="AN32" i="21"/>
  <c r="AT32" i="21" s="1"/>
  <c r="AN12" i="21"/>
  <c r="AT12" i="21" s="1"/>
  <c r="AN14" i="21"/>
  <c r="AT14" i="21" s="1"/>
  <c r="AN34" i="21"/>
  <c r="AT34" i="21" s="1"/>
  <c r="AN23" i="21"/>
  <c r="AT23" i="21" s="1"/>
  <c r="AN47" i="21"/>
  <c r="AT47" i="21" s="1"/>
  <c r="AN31" i="21"/>
  <c r="AT31" i="21" s="1"/>
  <c r="AN37" i="21"/>
  <c r="AT37" i="21" s="1"/>
  <c r="AN33" i="21"/>
  <c r="AT33" i="21" s="1"/>
  <c r="AN13" i="21"/>
  <c r="AT13" i="21" s="1"/>
  <c r="AN50" i="21"/>
  <c r="AT50" i="21" s="1"/>
  <c r="AN44" i="21"/>
  <c r="AT44" i="21" s="1"/>
  <c r="AN40" i="21"/>
  <c r="AT40" i="21" s="1"/>
  <c r="AN17" i="21"/>
  <c r="AT17" i="21" s="1"/>
  <c r="AN11" i="21"/>
  <c r="AT11" i="21" s="1"/>
  <c r="AN22" i="21"/>
  <c r="AT22" i="21" s="1"/>
  <c r="AN54" i="21"/>
  <c r="AT54" i="21" s="1"/>
  <c r="AN30" i="21"/>
  <c r="AT30" i="21" s="1"/>
  <c r="AN148" i="21"/>
  <c r="AT148" i="21" s="1"/>
  <c r="AN74" i="21"/>
  <c r="AT74" i="21" s="1"/>
  <c r="AN201" i="21"/>
  <c r="AT201" i="21" s="1"/>
  <c r="AN173" i="21"/>
  <c r="AT173" i="21" s="1"/>
  <c r="AN10" i="35"/>
  <c r="AT10" i="35" s="1"/>
  <c r="AN171" i="21"/>
  <c r="AT171" i="21" s="1"/>
  <c r="AC24" i="2"/>
  <c r="AI24" i="2" s="1"/>
  <c r="G24" i="2" s="1"/>
  <c r="AC53" i="2"/>
  <c r="AI53" i="2" s="1"/>
  <c r="AC49" i="2"/>
  <c r="AI49" i="2" s="1"/>
  <c r="AC28" i="2"/>
  <c r="AI28" i="2" s="1"/>
  <c r="AJ28" i="2" s="1"/>
  <c r="AC14" i="2"/>
  <c r="AI14" i="2" s="1"/>
  <c r="AJ14" i="2" s="1"/>
  <c r="AC11" i="2"/>
  <c r="AI11" i="2" s="1"/>
  <c r="AJ11" i="2" s="1"/>
  <c r="AF36" i="2"/>
  <c r="AC36" i="2"/>
  <c r="AJ24" i="2" l="1"/>
  <c r="AU43" i="21"/>
  <c r="P43" i="21"/>
  <c r="Q43" i="21" s="1"/>
  <c r="AU11" i="21"/>
  <c r="P11" i="21"/>
  <c r="Q11" i="21" s="1"/>
  <c r="P31" i="21"/>
  <c r="Q31" i="21" s="1"/>
  <c r="AU31" i="21"/>
  <c r="AU53" i="21"/>
  <c r="P53" i="21"/>
  <c r="Q53" i="21" s="1"/>
  <c r="AU17" i="21"/>
  <c r="P17" i="21"/>
  <c r="Q17" i="21" s="1"/>
  <c r="AU47" i="21"/>
  <c r="P47" i="21"/>
  <c r="Q47" i="21" s="1"/>
  <c r="AU58" i="21"/>
  <c r="P58" i="21"/>
  <c r="Q58" i="21" s="1"/>
  <c r="AU22" i="21"/>
  <c r="P22" i="21"/>
  <c r="Q22" i="21" s="1"/>
  <c r="AU40" i="21"/>
  <c r="P40" i="21"/>
  <c r="Q40" i="21" s="1"/>
  <c r="AU23" i="21"/>
  <c r="P23" i="21"/>
  <c r="Q23" i="21" s="1"/>
  <c r="AU20" i="21"/>
  <c r="P20" i="21"/>
  <c r="Q20" i="21" s="1"/>
  <c r="AU44" i="21"/>
  <c r="P44" i="21"/>
  <c r="Q44" i="21" s="1"/>
  <c r="AU34" i="21"/>
  <c r="P34" i="21"/>
  <c r="Q34" i="21" s="1"/>
  <c r="AU45" i="21"/>
  <c r="P45" i="21"/>
  <c r="Q45" i="21" s="1"/>
  <c r="AU37" i="21"/>
  <c r="P37" i="21"/>
  <c r="Q37" i="21" s="1"/>
  <c r="AU50" i="21"/>
  <c r="P50" i="21"/>
  <c r="Q50" i="21" s="1"/>
  <c r="AU14" i="21"/>
  <c r="P14" i="21"/>
  <c r="Q14" i="21" s="1"/>
  <c r="AU52" i="21"/>
  <c r="P52" i="21"/>
  <c r="Q52" i="21" s="1"/>
  <c r="AU30" i="21"/>
  <c r="P30" i="21"/>
  <c r="Q30" i="21" s="1"/>
  <c r="AU13" i="21"/>
  <c r="P13" i="21"/>
  <c r="Q13" i="21" s="1"/>
  <c r="AU12" i="21"/>
  <c r="P12" i="21"/>
  <c r="Q12" i="21" s="1"/>
  <c r="P62" i="21"/>
  <c r="Q62" i="21" s="1"/>
  <c r="AU62" i="21"/>
  <c r="P54" i="21"/>
  <c r="Q54" i="21" s="1"/>
  <c r="AU54" i="21"/>
  <c r="AU33" i="21"/>
  <c r="P33" i="21"/>
  <c r="Q33" i="21" s="1"/>
  <c r="AU32" i="21"/>
  <c r="P32" i="21"/>
  <c r="Q32" i="21" s="1"/>
  <c r="AU10" i="35"/>
  <c r="P10" i="35"/>
  <c r="Q10" i="35" s="1"/>
  <c r="AU173" i="21"/>
  <c r="P173" i="21"/>
  <c r="Q173" i="21" s="1"/>
  <c r="AU201" i="21"/>
  <c r="AU208" i="21" s="1"/>
  <c r="P201" i="21"/>
  <c r="Q201" i="21" s="1"/>
  <c r="AU171" i="21"/>
  <c r="P171" i="21"/>
  <c r="Q171" i="21" s="1"/>
  <c r="P74" i="21"/>
  <c r="Q74" i="21" s="1"/>
  <c r="Q144" i="21" s="1"/>
  <c r="Q182" i="21" s="1"/>
  <c r="AU74" i="21"/>
  <c r="AU148" i="21"/>
  <c r="P148" i="21"/>
  <c r="Q148" i="21" s="1"/>
  <c r="G53" i="2"/>
  <c r="AJ53" i="2"/>
  <c r="G28" i="2"/>
  <c r="G49" i="2"/>
  <c r="AJ49" i="2"/>
  <c r="G14" i="2"/>
  <c r="AI36" i="2"/>
  <c r="G36" i="2" s="1"/>
  <c r="G11" i="2"/>
  <c r="AV32" i="21" l="1"/>
  <c r="AV12" i="21"/>
  <c r="AV14" i="21"/>
  <c r="AV34" i="21"/>
  <c r="AV40" i="21"/>
  <c r="AV10" i="35"/>
  <c r="AV30" i="21"/>
  <c r="AV37" i="21"/>
  <c r="AV20" i="21"/>
  <c r="AV58" i="21"/>
  <c r="AV148" i="21"/>
  <c r="AV167" i="21" s="1"/>
  <c r="AV183" i="21" s="1"/>
  <c r="AV52" i="21"/>
  <c r="AV45" i="21"/>
  <c r="AV23" i="21"/>
  <c r="AV47" i="21"/>
  <c r="AV11" i="21"/>
  <c r="AV33" i="21"/>
  <c r="AV13" i="21"/>
  <c r="AV50" i="21"/>
  <c r="AV44" i="21"/>
  <c r="AV22" i="21"/>
  <c r="AV53" i="21"/>
  <c r="AV31" i="21"/>
  <c r="AV54" i="21"/>
  <c r="AV62" i="21"/>
  <c r="AV17" i="21"/>
  <c r="AV43" i="21"/>
  <c r="AV173" i="21"/>
  <c r="AV171" i="21"/>
  <c r="AV201" i="21"/>
  <c r="AV74" i="21"/>
  <c r="AV144" i="21" s="1"/>
  <c r="AV182" i="21" s="1"/>
  <c r="Q167" i="21"/>
  <c r="Q183" i="21" s="1"/>
  <c r="Q177" i="21"/>
  <c r="Q184" i="21" s="1"/>
  <c r="AJ36" i="2"/>
  <c r="AU167" i="21"/>
  <c r="AU183" i="21" s="1"/>
  <c r="AU144" i="21"/>
  <c r="AU182" i="21" s="1"/>
  <c r="Q70" i="21"/>
  <c r="Q181" i="21" s="1"/>
  <c r="AU70" i="21"/>
  <c r="AU181" i="21" s="1"/>
  <c r="AU177" i="21"/>
  <c r="AV70" i="21" l="1"/>
  <c r="AV181" i="21" s="1"/>
  <c r="Q186" i="21"/>
  <c r="Q194" i="21" s="1"/>
  <c r="Q195" i="21" s="1"/>
  <c r="Q196" i="21" s="1"/>
  <c r="AV177" i="21"/>
  <c r="AV184" i="21" s="1"/>
  <c r="AU184" i="21"/>
  <c r="AU186" i="21" s="1"/>
  <c r="AV186" i="21" l="1"/>
  <c r="AU194" i="21"/>
  <c r="AU195" i="21" s="1"/>
  <c r="AU196" i="21" s="1"/>
</calcChain>
</file>

<file path=xl/sharedStrings.xml><?xml version="1.0" encoding="utf-8"?>
<sst xmlns="http://schemas.openxmlformats.org/spreadsheetml/2006/main" count="949" uniqueCount="391">
  <si>
    <t>Coef mod.</t>
  </si>
  <si>
    <t xml:space="preserve">Coef MO (base): </t>
  </si>
  <si>
    <t xml:space="preserve">Coef Four. 1 (base): </t>
  </si>
  <si>
    <t xml:space="preserve">Coef Four. 2 (base): </t>
  </si>
  <si>
    <t xml:space="preserve">Coef Four. 3 (base): </t>
  </si>
  <si>
    <t xml:space="preserve">Coef MTL. LOC.  (base): </t>
  </si>
  <si>
    <t xml:space="preserve">Coef MTL. AMR.  (base): </t>
  </si>
  <si>
    <t xml:space="preserve">Coef ST1.   (base): </t>
  </si>
  <si>
    <t xml:space="preserve">Coef ST2.   (base): </t>
  </si>
  <si>
    <t>Marge détachée par ouvrage</t>
  </si>
  <si>
    <t>Type d'ouvrage</t>
  </si>
  <si>
    <t>Libéllé de l'ouvrage</t>
  </si>
  <si>
    <t>Prix de vente</t>
  </si>
  <si>
    <t>Prix de revient</t>
  </si>
  <si>
    <t>Main d'Œuvre interne</t>
  </si>
  <si>
    <t>unitaire</t>
  </si>
  <si>
    <t>Temps moyen</t>
  </si>
  <si>
    <t>P.Unitaire M-O</t>
  </si>
  <si>
    <t>Temps total</t>
  </si>
  <si>
    <t>P. Total M-O</t>
  </si>
  <si>
    <t>P. unitaire</t>
  </si>
  <si>
    <t>P. total</t>
  </si>
  <si>
    <t>M.unitaire</t>
  </si>
  <si>
    <t>M.total</t>
  </si>
  <si>
    <t>Terrassements complémentaires</t>
  </si>
  <si>
    <t>Fouille en tranchée et trou pour fondations</t>
  </si>
  <si>
    <t>Canalisations enterrées</t>
  </si>
  <si>
    <t>unité</t>
  </si>
  <si>
    <t>m3</t>
  </si>
  <si>
    <t>Composants pour ouvrages pour béton armé</t>
  </si>
  <si>
    <t>Quant</t>
  </si>
  <si>
    <t xml:space="preserve"> </t>
  </si>
  <si>
    <t>Maitre d'ouvrage</t>
  </si>
  <si>
    <t>Récapitulation</t>
  </si>
  <si>
    <t>N°</t>
  </si>
  <si>
    <t>Désignation</t>
  </si>
  <si>
    <t>U</t>
  </si>
  <si>
    <t>PU</t>
  </si>
  <si>
    <t>Totaux</t>
  </si>
  <si>
    <t>m2</t>
  </si>
  <si>
    <t>Maitre d'œuvre</t>
  </si>
  <si>
    <t>A</t>
  </si>
  <si>
    <t>Coef</t>
  </si>
  <si>
    <t>Prix de revient unitaire</t>
  </si>
  <si>
    <t xml:space="preserve">Fourniture 1 : </t>
  </si>
  <si>
    <t xml:space="preserve">Fourniture 2 : </t>
  </si>
  <si>
    <t xml:space="preserve">Fourniture 3 : </t>
  </si>
  <si>
    <t xml:space="preserve">Matériel loc. : </t>
  </si>
  <si>
    <t xml:space="preserve">Matériel Amort. : </t>
  </si>
  <si>
    <t xml:space="preserve">Sous traitant 1 : </t>
  </si>
  <si>
    <t xml:space="preserve">Sous traitant 2 : </t>
  </si>
  <si>
    <t xml:space="preserve">Marge : </t>
  </si>
  <si>
    <t xml:space="preserve">Heures : </t>
  </si>
  <si>
    <t xml:space="preserve">Fournitures 1 : </t>
  </si>
  <si>
    <t xml:space="preserve">Fournitures 3 : </t>
  </si>
  <si>
    <t xml:space="preserve">Fournitures 2 : </t>
  </si>
  <si>
    <t>Montant €</t>
  </si>
  <si>
    <t>Nbre d'heure</t>
  </si>
  <si>
    <t xml:space="preserve">                                                           TVA : 20,0% .........................................................</t>
  </si>
  <si>
    <t xml:space="preserve">                                                           TOTAL en Euro HT …………….................................</t>
  </si>
  <si>
    <t xml:space="preserve">                                                           TOTAL en Euro TTC .............................................</t>
  </si>
  <si>
    <t>Quant. Global réelles</t>
  </si>
  <si>
    <t>Zone 8 :       ??</t>
  </si>
  <si>
    <t xml:space="preserve">Indice : </t>
  </si>
  <si>
    <t xml:space="preserve">Date : </t>
  </si>
  <si>
    <t>Taux de TVA :</t>
  </si>
  <si>
    <t>Date valeur :</t>
  </si>
  <si>
    <t>Quant. Global vendues</t>
  </si>
  <si>
    <t>Zone 9 :       ??</t>
  </si>
  <si>
    <t>Précisions, travaux et / ou prestations non comprises</t>
  </si>
  <si>
    <t xml:space="preserve">Lot </t>
  </si>
  <si>
    <t>Libéllé</t>
  </si>
  <si>
    <t>Septembre 2016</t>
  </si>
  <si>
    <t xml:space="preserve">Arrondi PU : </t>
  </si>
  <si>
    <t xml:space="preserve">Arrondi QT : </t>
  </si>
  <si>
    <t>Zone ?</t>
  </si>
  <si>
    <t xml:space="preserve">    - CONSTRUCTION D'UN EPAHD DE 100 LITS </t>
  </si>
  <si>
    <t>DEVIS QUANTITATIF ESTIMATIF</t>
  </si>
  <si>
    <t xml:space="preserve">    - CONSTRUCTION D'UNE RÉSIDENCE DE 55 LOGEMENTS</t>
  </si>
  <si>
    <t xml:space="preserve">    - LOTS VRD - ESPACES VERTS - BASSE TENSION</t>
  </si>
  <si>
    <t xml:space="preserve">                                           TOTAL en Euro TTC ......................................................................................................</t>
  </si>
  <si>
    <t xml:space="preserve">  RÉCAPITULATION</t>
  </si>
  <si>
    <t>Actualisable :</t>
  </si>
  <si>
    <t>Révisable :</t>
  </si>
  <si>
    <t xml:space="preserve">                                                           TOTAL en Euro TTC ...................................................</t>
  </si>
  <si>
    <t xml:space="preserve">Chantier : </t>
  </si>
  <si>
    <t xml:space="preserve">En date du  : </t>
  </si>
  <si>
    <t>SUR LA MAIN D'ŒUVRE</t>
  </si>
  <si>
    <t xml:space="preserve">Main d'œuvre interne : </t>
  </si>
  <si>
    <t xml:space="preserve">COEFFICIENTS DE BASE : </t>
  </si>
  <si>
    <t>BIBLIOTHEQUE DE PRIX</t>
  </si>
  <si>
    <t>SUR LES FOURNITURES</t>
  </si>
  <si>
    <t>SUR LE MATERIEL</t>
  </si>
  <si>
    <t xml:space="preserve">Location : </t>
  </si>
  <si>
    <t xml:space="preserve">Ammortissement : </t>
  </si>
  <si>
    <t>Fournitures principales</t>
  </si>
  <si>
    <t>Marge perte sur fourniture</t>
  </si>
  <si>
    <t>Accessoires et protections</t>
  </si>
  <si>
    <t>Matériel en location</t>
  </si>
  <si>
    <t>Matériel en amortissement</t>
  </si>
  <si>
    <t>SUR LES SOUS TRAITANTS</t>
  </si>
  <si>
    <t>MARGE OBTENUE</t>
  </si>
  <si>
    <t>Estimation / test</t>
  </si>
  <si>
    <t xml:space="preserve">Sous traitants 1 (pure) : </t>
  </si>
  <si>
    <t>Sous traitant 1 (pure)</t>
  </si>
  <si>
    <t>Sous traitant 2 (autres)</t>
  </si>
  <si>
    <t>INSTALLATION DE CHANTIER</t>
  </si>
  <si>
    <t xml:space="preserve">Sous traitants 2 (autres) : </t>
  </si>
  <si>
    <t>CE : 2 GROS ŒUVRE</t>
  </si>
  <si>
    <t xml:space="preserve">Taux horaire lot install.: </t>
  </si>
  <si>
    <t>Remblais</t>
  </si>
  <si>
    <t>Remblais en terre du site</t>
  </si>
  <si>
    <t>- -</t>
  </si>
  <si>
    <t>Décapage</t>
  </si>
  <si>
    <t>Sans objet</t>
  </si>
  <si>
    <t>ens</t>
  </si>
  <si>
    <t>OPTION</t>
  </si>
  <si>
    <t>ml</t>
  </si>
  <si>
    <t>m²</t>
  </si>
  <si>
    <t xml:space="preserve">Annexes, consommables, petit matériel... : </t>
  </si>
  <si>
    <t>Marges pour variation du prix et perte... :</t>
  </si>
  <si>
    <t xml:space="preserve">Fournitures principales complètes : </t>
  </si>
  <si>
    <t>Annexes, consommables, petit matériel…</t>
  </si>
  <si>
    <t>0080</t>
  </si>
  <si>
    <t xml:space="preserve">  - Décapage de terre végétale sur 25cm et mise en dépôt sur site </t>
  </si>
  <si>
    <t>Fouille en pleine masse</t>
  </si>
  <si>
    <t>CE : 1 TERRASSEMENTS - VCT</t>
  </si>
  <si>
    <t xml:space="preserve">  - Débrousaillage et nettoyage compris évacuation  </t>
  </si>
  <si>
    <t xml:space="preserve">  - Débrousaillage et nettoyage cis évacuation en ISDI classe 3</t>
  </si>
  <si>
    <t>oui</t>
  </si>
  <si>
    <t>RDC</t>
  </si>
  <si>
    <t>RdJ B</t>
  </si>
  <si>
    <t>RdJ H</t>
  </si>
  <si>
    <t>R+1</t>
  </si>
  <si>
    <t>R+2</t>
  </si>
  <si>
    <t>Terrasses</t>
  </si>
  <si>
    <t>Ext</t>
  </si>
  <si>
    <t>Autres</t>
  </si>
  <si>
    <t xml:space="preserve">Coef QT 3 : </t>
  </si>
  <si>
    <t xml:space="preserve">Coef QT 2 : </t>
  </si>
  <si>
    <t xml:space="preserve">Coef QT 1 : </t>
  </si>
  <si>
    <t>LOCALISATION</t>
  </si>
  <si>
    <t>Quant. Total</t>
  </si>
  <si>
    <t>Tableau des quantités vendues</t>
  </si>
  <si>
    <t>Tableau de saisie des quantités réelles</t>
  </si>
  <si>
    <t>Lots :</t>
  </si>
  <si>
    <t>Tous corps d'états (hors lot ascenseurs)</t>
  </si>
  <si>
    <t>LOT 01</t>
  </si>
  <si>
    <t xml:space="preserve">TERRASSEMENT - VRD - CLOTURES </t>
  </si>
  <si>
    <t>TERRASSEMENT</t>
  </si>
  <si>
    <t xml:space="preserve">2A.1 </t>
  </si>
  <si>
    <t>PIQUETAGE</t>
  </si>
  <si>
    <t xml:space="preserve">2A.2 </t>
  </si>
  <si>
    <t xml:space="preserve">2A.2.1 </t>
  </si>
  <si>
    <t xml:space="preserve">2A.2.2A </t>
  </si>
  <si>
    <t>SO</t>
  </si>
  <si>
    <t xml:space="preserve">2A.2.2B </t>
  </si>
  <si>
    <t xml:space="preserve">2A.2.3 </t>
  </si>
  <si>
    <t xml:space="preserve">2A.2.4 </t>
  </si>
  <si>
    <t xml:space="preserve">2A.2.4.1 </t>
  </si>
  <si>
    <t xml:space="preserve">2A.2.4.2 </t>
  </si>
  <si>
    <t xml:space="preserve">2A.3 </t>
  </si>
  <si>
    <t>DÉCAPAGE ET STOCKAGE DE TERRE VÉGÉTALE</t>
  </si>
  <si>
    <t xml:space="preserve">2A.3.1 </t>
  </si>
  <si>
    <t xml:space="preserve">2A.3.2 </t>
  </si>
  <si>
    <t xml:space="preserve">2A.4 </t>
  </si>
  <si>
    <t>DÉCAPAGE VOIRIE EXISTANTE</t>
  </si>
  <si>
    <t xml:space="preserve">2A.5 </t>
  </si>
  <si>
    <t>PLATEFORME DES VOIRIES</t>
  </si>
  <si>
    <t xml:space="preserve">2A.5.1 </t>
  </si>
  <si>
    <t xml:space="preserve">2A.5.2 </t>
  </si>
  <si>
    <t xml:space="preserve">2A.5.3 </t>
  </si>
  <si>
    <t xml:space="preserve">2A.5.4 </t>
  </si>
  <si>
    <t xml:space="preserve">2A.5.5 </t>
  </si>
  <si>
    <t xml:space="preserve">2A.6 </t>
  </si>
  <si>
    <t>PLATEFORMES DES BATIMENTS</t>
  </si>
  <si>
    <t xml:space="preserve">2A.6.1 </t>
  </si>
  <si>
    <t xml:space="preserve">2A.6.2 </t>
  </si>
  <si>
    <t xml:space="preserve">2A.6.3 </t>
  </si>
  <si>
    <t xml:space="preserve">2A.6.4 </t>
  </si>
  <si>
    <t xml:space="preserve">2A.6.5 </t>
  </si>
  <si>
    <t xml:space="preserve">2A.6.6 </t>
  </si>
  <si>
    <t xml:space="preserve">2A.7 </t>
  </si>
  <si>
    <t>DALLAGE OUVRAGES DIVERS</t>
  </si>
  <si>
    <t xml:space="preserve">2A.7.1 </t>
  </si>
  <si>
    <t xml:space="preserve">2A.8 </t>
  </si>
  <si>
    <t xml:space="preserve">2A.9 </t>
  </si>
  <si>
    <t xml:space="preserve">   - Protection d’arbre </t>
  </si>
  <si>
    <t xml:space="preserve">   - Abattage d’arbre avec dessouchage, arbustes, haies</t>
  </si>
  <si>
    <t xml:space="preserve">   - Dessouchage d’arbres </t>
  </si>
  <si>
    <t xml:space="preserve">  - Vidange curage et démolition du bassin d’eau</t>
  </si>
  <si>
    <t xml:space="preserve">  - Sujétions particulières</t>
  </si>
  <si>
    <t xml:space="preserve">  - Niveau de livraison du fond de forme par rapport aux nus finis</t>
  </si>
  <si>
    <t xml:space="preserve">  - Essais à la plaque </t>
  </si>
  <si>
    <t xml:space="preserve">  - Niveau de livraison par rapport aux nus finis</t>
  </si>
  <si>
    <t xml:space="preserve">   - Terrassement en déblai et /ou remblai</t>
  </si>
  <si>
    <t xml:space="preserve">  - Dallage en béton balayé enclos poubelles</t>
  </si>
  <si>
    <t xml:space="preserve">  - Plateformes des espaces verts</t>
  </si>
  <si>
    <t xml:space="preserve">  - Remblais contre les ouvrages</t>
  </si>
  <si>
    <t xml:space="preserve">  - Evacuation des déblais</t>
  </si>
  <si>
    <t>BASSIN, NOUE, PUITS D'INFILTRATION DES EAUX DE PLUIE</t>
  </si>
  <si>
    <t>NETTOYAGE DU TERRAIN</t>
  </si>
  <si>
    <t>B</t>
  </si>
  <si>
    <t>VRD</t>
  </si>
  <si>
    <t xml:space="preserve">2B.1 </t>
  </si>
  <si>
    <t>DIMENSIONNEMENT DES RÉSEAUX</t>
  </si>
  <si>
    <t xml:space="preserve">2B.2 </t>
  </si>
  <si>
    <t>RESEAUX TELEPHONE</t>
  </si>
  <si>
    <t xml:space="preserve">2B.2.1 </t>
  </si>
  <si>
    <t xml:space="preserve">2B.2.2 </t>
  </si>
  <si>
    <t xml:space="preserve">2B.3 </t>
  </si>
  <si>
    <t xml:space="preserve">2B.4 </t>
  </si>
  <si>
    <t>RESEAUX EAUX PLUVIALES</t>
  </si>
  <si>
    <t xml:space="preserve">2B.4.1 </t>
  </si>
  <si>
    <t xml:space="preserve">2B.4.2 </t>
  </si>
  <si>
    <t xml:space="preserve">2B.4.3 </t>
  </si>
  <si>
    <t xml:space="preserve">2B.4.4 </t>
  </si>
  <si>
    <t xml:space="preserve">2B.4.5 </t>
  </si>
  <si>
    <t xml:space="preserve">2B.4.6 </t>
  </si>
  <si>
    <t xml:space="preserve">2B.4.7 </t>
  </si>
  <si>
    <t xml:space="preserve">2B.4.8 </t>
  </si>
  <si>
    <t xml:space="preserve">2B.5 </t>
  </si>
  <si>
    <t>RESEAUX EAUX USEES</t>
  </si>
  <si>
    <t xml:space="preserve">2B.5.1 </t>
  </si>
  <si>
    <t xml:space="preserve">2B.5.2 </t>
  </si>
  <si>
    <t xml:space="preserve">2B.5.3 </t>
  </si>
  <si>
    <t xml:space="preserve">2B.5.4 </t>
  </si>
  <si>
    <t xml:space="preserve">2B.6 </t>
  </si>
  <si>
    <t xml:space="preserve">EMPIERREMENTS </t>
  </si>
  <si>
    <t xml:space="preserve">2B.6.1 </t>
  </si>
  <si>
    <t xml:space="preserve">2B.6.2 </t>
  </si>
  <si>
    <t xml:space="preserve">2B.6.3 </t>
  </si>
  <si>
    <t xml:space="preserve">2B.7 </t>
  </si>
  <si>
    <t xml:space="preserve">VOIRIES </t>
  </si>
  <si>
    <t xml:space="preserve">C </t>
  </si>
  <si>
    <t>D</t>
  </si>
  <si>
    <t>E</t>
  </si>
  <si>
    <t>F</t>
  </si>
  <si>
    <t>G</t>
  </si>
  <si>
    <t xml:space="preserve">2B.7.1 </t>
  </si>
  <si>
    <t>Voirie finition enrobés</t>
  </si>
  <si>
    <t xml:space="preserve">2B.7.3 </t>
  </si>
  <si>
    <t>Compactages</t>
  </si>
  <si>
    <t xml:space="preserve">2B.7.4 </t>
  </si>
  <si>
    <t>Enrobage des canalisations sous chaussées</t>
  </si>
  <si>
    <t xml:space="preserve">2B.8 </t>
  </si>
  <si>
    <t>REPRISE D’ENROBE</t>
  </si>
  <si>
    <t xml:space="preserve">2B.9 </t>
  </si>
  <si>
    <t xml:space="preserve">REPRISE DES TROTTOIRS </t>
  </si>
  <si>
    <t xml:space="preserve">2B.10 </t>
  </si>
  <si>
    <t>BORDURES</t>
  </si>
  <si>
    <t>Bordures bois butte-roues</t>
  </si>
  <si>
    <t>Bordures béton</t>
  </si>
  <si>
    <t xml:space="preserve">2B.11 </t>
  </si>
  <si>
    <t xml:space="preserve">BANDE DE GUIDAGE AU SOL </t>
  </si>
  <si>
    <t xml:space="preserve">2B.12 </t>
  </si>
  <si>
    <t>ENTREES CHARRETIERES</t>
  </si>
  <si>
    <t xml:space="preserve">2B.13 </t>
  </si>
  <si>
    <t>SIGNALISATION</t>
  </si>
  <si>
    <t xml:space="preserve">2B.14 </t>
  </si>
  <si>
    <t xml:space="preserve">STATIONNEMENT VEGETALISE </t>
  </si>
  <si>
    <t xml:space="preserve">2B.15 </t>
  </si>
  <si>
    <t>MARQUAGE AU SOL</t>
  </si>
  <si>
    <t>C</t>
  </si>
  <si>
    <t xml:space="preserve">  - Fourreaux</t>
  </si>
  <si>
    <t xml:space="preserve">  - Regard de tirage </t>
  </si>
  <si>
    <t xml:space="preserve">  - RESEAU ELECTRIQUE</t>
  </si>
  <si>
    <t xml:space="preserve">  - Avaloirs EP</t>
  </si>
  <si>
    <t xml:space="preserve">  - Caniveaux</t>
  </si>
  <si>
    <t xml:space="preserve">  - Grilles caniveaux</t>
  </si>
  <si>
    <t xml:space="preserve">  - Regards à tampon</t>
  </si>
  <si>
    <t xml:space="preserve">  - Réseaux d'évacuation</t>
  </si>
  <si>
    <t xml:space="preserve">  - Raccordements des réseaux et des drains </t>
  </si>
  <si>
    <t xml:space="preserve">  - Essais</t>
  </si>
  <si>
    <t xml:space="preserve">  - Séparateur récupérateur à hydrocarbure </t>
  </si>
  <si>
    <t xml:space="preserve">  - Raccordements des réseaux</t>
  </si>
  <si>
    <t xml:space="preserve">  - Empierrement </t>
  </si>
  <si>
    <t xml:space="preserve">  - Entretien des empierrements</t>
  </si>
  <si>
    <t xml:space="preserve">  - Enrochement</t>
  </si>
  <si>
    <t xml:space="preserve">  - Voirie finition pavés</t>
  </si>
  <si>
    <t xml:space="preserve">  - Finition stéril</t>
  </si>
  <si>
    <t xml:space="preserve">  - Finition enrobé dépigmenté (beige)</t>
  </si>
  <si>
    <t xml:space="preserve">  - Béton désactivé</t>
  </si>
  <si>
    <t xml:space="preserve">  - Sol stabilisé</t>
  </si>
  <si>
    <t xml:space="preserve">  - Dalles sur lit de sable 40x40 (reprise des dalles gravillon)</t>
  </si>
  <si>
    <t xml:space="preserve">  - Revêtement de sol en dalles zone extension</t>
  </si>
  <si>
    <t xml:space="preserve">  - Dépose et remplacement du dallage par dalles 40x40 sous encorbellement fac sud</t>
  </si>
  <si>
    <t xml:space="preserve">  - Dépose et remplacement des rampes  pour accès à RDJ H</t>
  </si>
  <si>
    <t xml:space="preserve">  - voierie légère</t>
  </si>
  <si>
    <t xml:space="preserve">  - voierie lourde</t>
  </si>
  <si>
    <t>CLOTURES</t>
  </si>
  <si>
    <t xml:space="preserve">2C.1 </t>
  </si>
  <si>
    <t>CLOTURES GRILLAGEES</t>
  </si>
  <si>
    <t xml:space="preserve">2C.1.1 </t>
  </si>
  <si>
    <t xml:space="preserve">2C.1.2 </t>
  </si>
  <si>
    <t xml:space="preserve">2C.1.3 </t>
  </si>
  <si>
    <t xml:space="preserve">2C.1.4 </t>
  </si>
  <si>
    <t xml:space="preserve">2C.1.5 </t>
  </si>
  <si>
    <t xml:space="preserve">2C.2  </t>
  </si>
  <si>
    <t xml:space="preserve">2C2.1 </t>
  </si>
  <si>
    <t xml:space="preserve">2C2.2 </t>
  </si>
  <si>
    <t xml:space="preserve">2C.3 </t>
  </si>
  <si>
    <t>ENCLOS</t>
  </si>
  <si>
    <t xml:space="preserve">2C3.1 </t>
  </si>
  <si>
    <t xml:space="preserve">2.C.4 </t>
  </si>
  <si>
    <t xml:space="preserve">  - Bande blanche</t>
  </si>
  <si>
    <t xml:space="preserve">  - Places handicapés</t>
  </si>
  <si>
    <t xml:space="preserve">  - Numérotation des places – Indications particulières</t>
  </si>
  <si>
    <t xml:space="preserve">  - Marquage de sécurité</t>
  </si>
  <si>
    <t xml:space="preserve">  - Treillis soudés plastifiés </t>
  </si>
  <si>
    <t xml:space="preserve">  - Treillis soudés plastifiés sur mur bahut </t>
  </si>
  <si>
    <t xml:space="preserve">  - Portails 2 vantaux L180XH200</t>
  </si>
  <si>
    <t xml:space="preserve">  - Révision clôture grillagée (chemin de la grande rue)</t>
  </si>
  <si>
    <t xml:space="preserve">  - Clôture avec un grillage, plastifié vert losange compris portillon d'accès</t>
  </si>
  <si>
    <t xml:space="preserve">  - Clôture Ganivelle (sur terrasse R+1 du PASA)</t>
  </si>
  <si>
    <t xml:space="preserve">  - Cloture jardin pasa en terrasse</t>
  </si>
  <si>
    <t xml:space="preserve">  - Portillon (sur terrasse R+1 du PASA)</t>
  </si>
  <si>
    <t xml:space="preserve">  - Enclos poubelles </t>
  </si>
  <si>
    <t xml:space="preserve">  - Portillon accès enclos poubelles L 100XH200</t>
  </si>
  <si>
    <t xml:space="preserve">  - PORTAIL BARREAUDÉ 2 VANTAUX  L400XH200</t>
  </si>
  <si>
    <t xml:space="preserve">  - la clôture en piquet de chataignier  (jardin thérapeutique- enrochement)</t>
  </si>
  <si>
    <t xml:space="preserve">  - la clôture et portillon gamme OBAMBOO 180xH1,20 (jardin thérapeutique)</t>
  </si>
  <si>
    <t>DIVERS</t>
  </si>
  <si>
    <t xml:space="preserve">2D.2 </t>
  </si>
  <si>
    <t>NETTOYAGE</t>
  </si>
  <si>
    <t>Ecart / marge sur quantités</t>
  </si>
  <si>
    <t>CE : 16 VRD</t>
  </si>
  <si>
    <t xml:space="preserve">Taux horaire lot : </t>
  </si>
  <si>
    <t>LOT 02</t>
  </si>
  <si>
    <t xml:space="preserve">GROS ŒUVRE - DÉMOLITIONS </t>
  </si>
  <si>
    <t>LOT 03</t>
  </si>
  <si>
    <t>ÉTANCHÉITÉ</t>
  </si>
  <si>
    <t>LOT 04</t>
  </si>
  <si>
    <t>MENUISERIES EXTÉRIEURES</t>
  </si>
  <si>
    <t>LOT 05</t>
  </si>
  <si>
    <t>LOT 06</t>
  </si>
  <si>
    <t>MENUISERIES INTÉRIEURES BOIS - AGENCEMENT</t>
  </si>
  <si>
    <t>CLOISONS - SÈCHES DOUBLAGES - PLÂTRERIE</t>
  </si>
  <si>
    <t>MÉTALERIE - SÉRURRERIE</t>
  </si>
  <si>
    <t>LOT 07</t>
  </si>
  <si>
    <t xml:space="preserve">PEINTURE - REVÊTEMENTS MURAUX </t>
  </si>
  <si>
    <t>LOT 08</t>
  </si>
  <si>
    <t>REVÊTEMENTS DE SOLS SOUPLES</t>
  </si>
  <si>
    <t>LOT 09</t>
  </si>
  <si>
    <t xml:space="preserve">CARRELAGE - FAÏENCE </t>
  </si>
  <si>
    <t>LOT 10</t>
  </si>
  <si>
    <t>FAUX PLAFONDS</t>
  </si>
  <si>
    <t>LOT 11</t>
  </si>
  <si>
    <t>LOT 12</t>
  </si>
  <si>
    <t>ASCENSEURS</t>
  </si>
  <si>
    <t>LOT 15</t>
  </si>
  <si>
    <t>LOT 16</t>
  </si>
  <si>
    <t>ESPACES VERTS</t>
  </si>
  <si>
    <t>LOT 13A</t>
  </si>
  <si>
    <t>LOT 14A</t>
  </si>
  <si>
    <t>LOT 14B</t>
  </si>
  <si>
    <t xml:space="preserve">ÉLECTRICITÉ : </t>
  </si>
  <si>
    <t>TRAVAUX PREPARATOIRES</t>
  </si>
  <si>
    <t xml:space="preserve">  - Amenée et repli du matériel / Installation de chantier</t>
  </si>
  <si>
    <t xml:space="preserve">  - Démarches administratives / DICT</t>
  </si>
  <si>
    <t xml:space="preserve">  - Frais BET</t>
  </si>
  <si>
    <t xml:space="preserve">  - DOE</t>
  </si>
  <si>
    <t xml:space="preserve">  - Frais de géomètre</t>
  </si>
  <si>
    <t>à définir</t>
  </si>
  <si>
    <t>compris</t>
  </si>
  <si>
    <r>
      <t xml:space="preserve">  - Puits d’infiltration </t>
    </r>
    <r>
      <rPr>
        <sz val="10"/>
        <color rgb="FFFF0000"/>
        <rFont val="Calibri"/>
        <family val="2"/>
        <scheme val="minor"/>
      </rPr>
      <t>(volume non précisé)</t>
    </r>
  </si>
  <si>
    <t>Option</t>
  </si>
  <si>
    <r>
      <t xml:space="preserve">  - Bassin de rétention et d'infiltration </t>
    </r>
    <r>
      <rPr>
        <sz val="10"/>
        <color rgb="FFFF0000"/>
        <rFont val="Calibri"/>
        <family val="2"/>
        <scheme val="minor"/>
      </rPr>
      <t>(volume non précisé)</t>
    </r>
  </si>
  <si>
    <r>
      <t>Bassin ou noue d’infiltration</t>
    </r>
    <r>
      <rPr>
        <sz val="10"/>
        <color rgb="FFFF0000"/>
        <rFont val="Calibri"/>
        <family val="2"/>
        <scheme val="minor"/>
      </rPr>
      <t xml:space="preserve"> (volume estimé selon plan)</t>
    </r>
  </si>
  <si>
    <t xml:space="preserve">  - Terrassement compris façon de talutage selon plan</t>
  </si>
  <si>
    <t xml:space="preserve">  - Evacuation des terres en classe 3 ISDI (hors pollution)</t>
  </si>
  <si>
    <t xml:space="preserve">  - Fourniture et mise en place de galets Ø 100, sur une épaisseur de 50cm</t>
  </si>
  <si>
    <t xml:space="preserve">  - Fourniture et mise en place d’un
géotextile non tissé en matériau imputrescible</t>
  </si>
  <si>
    <t>T</t>
  </si>
  <si>
    <t xml:space="preserve">  - Tranchées, canalisations de raccordement, percement, scellement des canalisations. Remblais, déblais et toutes
suggestion comprises.</t>
  </si>
  <si>
    <t xml:space="preserve">  - Stockage des terres végétales pour réemploi</t>
  </si>
  <si>
    <t xml:space="preserve">   - Couche de forme compactée en grave GNT 0/31,5 ép 40cm</t>
  </si>
  <si>
    <t xml:space="preserve">  - Contrôle du compactage (essais à la plaque)</t>
  </si>
  <si>
    <t>Pm</t>
  </si>
  <si>
    <t xml:space="preserve">  - Sujétions particulières : Epuisement des eaux</t>
  </si>
  <si>
    <t xml:space="preserve">  - Décapage des terres végétales et voirie en gravier hors zone extension compris évacuation en classe 3 ISDI (hors pollution)</t>
  </si>
  <si>
    <t xml:space="preserve">  - Terrassement en pleine masse y compris évacuation des terres en classe 3 ISDI (hors pollution)</t>
  </si>
  <si>
    <t xml:space="preserve">  - Curage et affouillement</t>
  </si>
  <si>
    <t xml:space="preserve">  - Comblement en grave d'apport compactée</t>
  </si>
  <si>
    <t>Comblement du bassin</t>
  </si>
  <si>
    <r>
      <t xml:space="preserve">  - Drain en épis </t>
    </r>
    <r>
      <rPr>
        <sz val="10"/>
        <color rgb="FFFF0000"/>
        <rFont val="Calibri"/>
        <family val="2"/>
        <scheme val="minor"/>
      </rPr>
      <t>(non préconisé dans le rapport de sol)</t>
    </r>
    <r>
      <rPr>
        <sz val="10"/>
        <color indexed="8"/>
        <rFont val="Calibri"/>
        <family val="2"/>
        <scheme val="minor"/>
      </rPr>
      <t xml:space="preserve"> </t>
    </r>
  </si>
  <si>
    <t>Non prévu</t>
  </si>
  <si>
    <t>Nota</t>
  </si>
  <si>
    <t>Epaisseur demandée au CCTP (58cm) non prise en compte</t>
  </si>
  <si>
    <t>Couche de forme ép 40cm (sous emprise batiments et terrasses)</t>
  </si>
  <si>
    <t>AAAA - AAAAAAA - AAAA</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</si>
</sst>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3" formatCode="_-* #,##0.00\ _€_-;\-* #,##0.00\ _€_-;_-* &quot;-&quot;??\ _€_-;_-@_-"/>
    <numFmt numFmtId="164" formatCode="00000"/>
    <numFmt numFmtId="165" formatCode="_-* #,##0.000\ _€_-;\-* #,##0.000\ _€_-;_-* &quot;-&quot;??\ _€_-;_-@_-"/>
    <numFmt numFmtId="166" formatCode="#,##0.000"/>
    <numFmt numFmtId="167" formatCode="[$-40C]General"/>
    <numFmt numFmtId="168" formatCode="#,##0.00&quot; &quot;[$€-40C];[Red]&quot;-&quot;#,##0.00&quot; &quot;[$€-40C]"/>
  </numFmts>
  <fonts count="57">
    <font>
      <sz val="11"/>
      <color theme="1"/>
      <name val="Calibri"/>
      <family val="2"/>
      <scheme val="minor"/>
    </font>
    <font>
      <sz val="11"/>
      <color indexed="8"/>
      <name val="Calibri"/>
      <family val="2"/>
    </font>
    <font>
      <sz val="10"/>
      <color indexed="8"/>
      <name val="Arial"/>
      <family val="2"/>
    </font>
    <font>
      <sz val="11"/>
      <color indexed="8"/>
      <name val="Arial"/>
      <family val="2"/>
    </font>
    <font>
      <sz val="10"/>
      <name val="Arial"/>
      <family val="2"/>
    </font>
    <font>
      <b/>
      <i/>
      <u/>
      <sz val="12"/>
      <color indexed="8"/>
      <name val="Calibri"/>
      <family val="2"/>
    </font>
    <font>
      <b/>
      <i/>
      <sz val="12"/>
      <color indexed="8"/>
      <name val="Calibri"/>
      <family val="2"/>
    </font>
    <font>
      <b/>
      <sz val="12"/>
      <color indexed="8"/>
      <name val="Calibri"/>
      <family val="2"/>
    </font>
    <font>
      <i/>
      <sz val="11"/>
      <color indexed="8"/>
      <name val="Calibri"/>
      <family val="2"/>
    </font>
    <font>
      <b/>
      <sz val="11"/>
      <color theme="1"/>
      <name val="Calibri"/>
      <family val="2"/>
      <scheme val="minor"/>
    </font>
    <font>
      <sz val="10"/>
      <color indexed="8"/>
      <name val="Calibri"/>
      <family val="2"/>
      <scheme val="minor"/>
    </font>
    <font>
      <sz val="10"/>
      <color indexed="8"/>
      <name val="Calibri Light"/>
      <family val="2"/>
      <scheme val="major"/>
    </font>
    <font>
      <sz val="9"/>
      <color indexed="8"/>
      <name val="Calibri"/>
      <family val="2"/>
      <scheme val="minor"/>
    </font>
    <font>
      <sz val="10"/>
      <color indexed="8"/>
      <name val="Calibri"/>
      <family val="2"/>
    </font>
    <font>
      <sz val="10"/>
      <color rgb="FF0070C0"/>
      <name val="Calibri"/>
      <family val="2"/>
    </font>
    <font>
      <sz val="7"/>
      <color indexed="8"/>
      <name val="Calibri Light"/>
      <family val="2"/>
      <scheme val="major"/>
    </font>
    <font>
      <b/>
      <sz val="11"/>
      <color indexed="8"/>
      <name val="Calibri"/>
      <family val="2"/>
      <scheme val="minor"/>
    </font>
    <font>
      <sz val="11"/>
      <color indexed="8"/>
      <name val="Calibri"/>
      <family val="2"/>
      <scheme val="minor"/>
    </font>
    <font>
      <b/>
      <sz val="10"/>
      <color indexed="8"/>
      <name val="Calibri"/>
      <family val="2"/>
      <scheme val="minor"/>
    </font>
    <font>
      <b/>
      <sz val="9"/>
      <color indexed="8"/>
      <name val="Calibri"/>
      <family val="2"/>
      <scheme val="minor"/>
    </font>
    <font>
      <sz val="13"/>
      <color theme="1"/>
      <name val="Calibri"/>
      <family val="2"/>
      <scheme val="minor"/>
    </font>
    <font>
      <b/>
      <i/>
      <sz val="12"/>
      <color indexed="8"/>
      <name val="Calibri"/>
      <family val="2"/>
      <scheme val="minor"/>
    </font>
    <font>
      <b/>
      <i/>
      <sz val="11"/>
      <color indexed="8"/>
      <name val="Calibri"/>
      <family val="2"/>
      <scheme val="minor"/>
    </font>
    <font>
      <b/>
      <i/>
      <u/>
      <sz val="12"/>
      <color indexed="8"/>
      <name val="Calibri"/>
      <family val="2"/>
      <scheme val="minor"/>
    </font>
    <font>
      <b/>
      <sz val="12"/>
      <color indexed="8"/>
      <name val="Calibri"/>
      <family val="2"/>
      <scheme val="minor"/>
    </font>
    <font>
      <sz val="11"/>
      <color rgb="FF0070C0"/>
      <name val="Calibri"/>
      <family val="2"/>
      <scheme val="minor"/>
    </font>
    <font>
      <sz val="12"/>
      <color indexed="8"/>
      <name val="Calibri"/>
      <family val="2"/>
      <scheme val="minor"/>
    </font>
    <font>
      <i/>
      <sz val="11"/>
      <color indexed="8"/>
      <name val="Calibri"/>
      <family val="2"/>
      <scheme val="minor"/>
    </font>
    <font>
      <b/>
      <sz val="14"/>
      <color indexed="8"/>
      <name val="Calibri"/>
      <family val="2"/>
      <scheme val="minor"/>
    </font>
    <font>
      <i/>
      <sz val="12"/>
      <color indexed="8"/>
      <name val="Calibri"/>
      <family val="2"/>
      <scheme val="minor"/>
    </font>
    <font>
      <sz val="12"/>
      <color theme="1"/>
      <name val="Calibri"/>
      <family val="2"/>
      <scheme val="minor"/>
    </font>
    <font>
      <b/>
      <sz val="12"/>
      <color theme="1"/>
      <name val="Calibri"/>
      <family val="2"/>
      <scheme val="minor"/>
    </font>
    <font>
      <b/>
      <sz val="10"/>
      <color theme="1"/>
      <name val="Calibri"/>
      <family val="2"/>
      <scheme val="minor"/>
    </font>
    <font>
      <sz val="11"/>
      <color theme="1"/>
      <name val="Calibri"/>
      <family val="2"/>
      <scheme val="minor"/>
    </font>
    <font>
      <sz val="10"/>
      <color rgb="FF0070C0"/>
      <name val="Arial"/>
      <family val="2"/>
    </font>
    <font>
      <sz val="10"/>
      <name val="Times New Roman"/>
      <family val="1"/>
    </font>
    <font>
      <sz val="7"/>
      <color theme="1"/>
      <name val="Calibri"/>
      <family val="2"/>
      <scheme val="minor"/>
    </font>
    <font>
      <sz val="6"/>
      <color indexed="8"/>
      <name val="Calibri"/>
      <family val="2"/>
      <scheme val="minor"/>
    </font>
    <font>
      <sz val="7"/>
      <color indexed="8"/>
      <name val="Calibri"/>
      <family val="2"/>
      <scheme val="minor"/>
    </font>
    <font>
      <sz val="10"/>
      <color rgb="FF0070C0"/>
      <name val="Calibri"/>
      <family val="2"/>
      <scheme val="minor"/>
    </font>
    <font>
      <b/>
      <sz val="20"/>
      <color indexed="8"/>
      <name val="Calibri"/>
      <family val="2"/>
      <scheme val="minor"/>
    </font>
    <font>
      <b/>
      <sz val="15"/>
      <color indexed="8"/>
      <name val="Calibri"/>
      <family val="2"/>
      <scheme val="minor"/>
    </font>
    <font>
      <b/>
      <sz val="13"/>
      <color rgb="FF0070C0"/>
      <name val="Calibri"/>
      <family val="2"/>
      <scheme val="minor"/>
    </font>
    <font>
      <b/>
      <sz val="8"/>
      <color indexed="8"/>
      <name val="Calibri"/>
      <family val="2"/>
      <scheme val="minor"/>
    </font>
    <font>
      <b/>
      <sz val="11"/>
      <color rgb="FF0070C0"/>
      <name val="Calibri"/>
      <family val="2"/>
      <scheme val="minor"/>
    </font>
    <font>
      <sz val="10"/>
      <name val="Calibri"/>
      <family val="2"/>
      <scheme val="minor"/>
    </font>
    <font>
      <sz val="10"/>
      <color theme="1"/>
      <name val="Calibri"/>
      <family val="2"/>
      <scheme val="minor"/>
    </font>
    <font>
      <sz val="8"/>
      <color indexed="8"/>
      <name val="Calibri"/>
      <family val="2"/>
      <scheme val="minor"/>
    </font>
    <font>
      <b/>
      <i/>
      <sz val="11"/>
      <name val="Calibri"/>
      <family val="2"/>
      <scheme val="minor"/>
    </font>
    <font>
      <sz val="9"/>
      <color rgb="FF0070C0"/>
      <name val="Calibri"/>
      <family val="2"/>
      <scheme val="minor"/>
    </font>
    <font>
      <sz val="11"/>
      <color rgb="FF000000"/>
      <name val="Arial"/>
      <family val="2"/>
    </font>
    <font>
      <sz val="10"/>
      <color rgb="FF000000"/>
      <name val="Arial1"/>
    </font>
    <font>
      <b/>
      <i/>
      <sz val="16"/>
      <color rgb="FF000000"/>
      <name val="Arial"/>
      <family val="2"/>
    </font>
    <font>
      <u/>
      <sz val="11"/>
      <color rgb="FF0000FF"/>
      <name val="Arial"/>
      <family val="2"/>
    </font>
    <font>
      <b/>
      <i/>
      <u/>
      <sz val="11"/>
      <color rgb="FF000000"/>
      <name val="Arial"/>
      <family val="2"/>
    </font>
    <font>
      <sz val="10"/>
      <color rgb="FFFF0000"/>
      <name val="Calibri"/>
      <family val="2"/>
      <scheme val="minor"/>
    </font>
    <font>
      <i/>
      <sz val="10"/>
      <color indexed="8"/>
      <name val="Calibri"/>
      <family val="2"/>
      <scheme val="minor"/>
    </font>
  </fonts>
  <fills count="9">
    <fill>
      <patternFill patternType="none"/>
    </fill>
    <fill>
      <patternFill patternType="gray125"/>
    </fill>
    <fill>
      <patternFill patternType="solid">
        <fgColor theme="0" tint="-4.9989318521683403E-2"/>
        <bgColor indexed="64"/>
      </patternFill>
    </fill>
    <fill>
      <patternFill patternType="solid">
        <fgColor rgb="FFDDD9C4"/>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0"/>
        <bgColor indexed="64"/>
      </patternFill>
    </fill>
    <fill>
      <patternFill patternType="solid">
        <fgColor theme="5" tint="0.59999389629810485"/>
        <bgColor indexed="64"/>
      </patternFill>
    </fill>
  </fills>
  <borders count="54">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bottom/>
      <diagonal/>
    </border>
    <border>
      <left/>
      <right style="thin">
        <color indexed="64"/>
      </right>
      <top/>
      <bottom style="medium">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top style="thin">
        <color indexed="64"/>
      </top>
      <bottom/>
      <diagonal/>
    </border>
    <border>
      <left style="medium">
        <color indexed="64"/>
      </left>
      <right/>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style="medium">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diagonal/>
    </border>
  </borders>
  <cellStyleXfs count="12">
    <xf numFmtId="0" fontId="0" fillId="0" borderId="0"/>
    <xf numFmtId="0" fontId="1" fillId="0" borderId="0"/>
    <xf numFmtId="9" fontId="33" fillId="0" borderId="0" applyFont="0" applyFill="0" applyBorder="0" applyAlignment="0" applyProtection="0"/>
    <xf numFmtId="0" fontId="35" fillId="0" borderId="0"/>
    <xf numFmtId="0" fontId="50" fillId="0" borderId="0"/>
    <xf numFmtId="167" fontId="51" fillId="0" borderId="0" applyBorder="0" applyProtection="0"/>
    <xf numFmtId="0" fontId="50" fillId="0" borderId="0" applyNumberFormat="0" applyFont="0" applyFill="0" applyBorder="0" applyAlignment="0" applyProtection="0"/>
    <xf numFmtId="0" fontId="52" fillId="0" borderId="0" applyNumberFormat="0" applyBorder="0" applyProtection="0">
      <alignment horizontal="center"/>
    </xf>
    <xf numFmtId="0" fontId="52" fillId="0" borderId="0" applyNumberFormat="0" applyBorder="0" applyProtection="0">
      <alignment horizontal="center" textRotation="90"/>
    </xf>
    <xf numFmtId="0" fontId="53" fillId="0" borderId="0" applyNumberFormat="0" applyFill="0" applyBorder="0" applyAlignment="0" applyProtection="0"/>
    <xf numFmtId="0" fontId="54" fillId="0" borderId="0" applyNumberFormat="0" applyBorder="0" applyProtection="0"/>
    <xf numFmtId="168" fontId="54" fillId="0" borderId="0" applyBorder="0" applyProtection="0"/>
  </cellStyleXfs>
  <cellXfs count="560">
    <xf numFmtId="0" fontId="0" fillId="0" borderId="0" xfId="0"/>
    <xf numFmtId="0" fontId="1" fillId="0" borderId="12" xfId="1" applyFont="1" applyBorder="1" applyAlignment="1">
      <alignment horizontal="left"/>
    </xf>
    <xf numFmtId="164" fontId="0" fillId="0" borderId="0" xfId="0" applyNumberFormat="1" applyFont="1"/>
    <xf numFmtId="164" fontId="0" fillId="0" borderId="0" xfId="0" applyNumberFormat="1" applyFont="1" applyBorder="1" applyProtection="1"/>
    <xf numFmtId="164" fontId="0" fillId="0" borderId="20" xfId="0" applyNumberFormat="1" applyFont="1" applyBorder="1" applyProtection="1"/>
    <xf numFmtId="164" fontId="0" fillId="0" borderId="21" xfId="0" applyNumberFormat="1" applyFont="1" applyBorder="1" applyProtection="1"/>
    <xf numFmtId="164" fontId="0" fillId="0" borderId="22" xfId="0" applyNumberFormat="1" applyFont="1" applyBorder="1" applyProtection="1"/>
    <xf numFmtId="164" fontId="0" fillId="0" borderId="0" xfId="0" applyNumberFormat="1" applyFont="1" applyProtection="1"/>
    <xf numFmtId="2" fontId="4" fillId="0" borderId="0" xfId="0" applyNumberFormat="1" applyFont="1" applyBorder="1" applyProtection="1"/>
    <xf numFmtId="0" fontId="0" fillId="0" borderId="0" xfId="0" applyAlignment="1" applyProtection="1">
      <alignment vertical="top"/>
      <protection locked="0"/>
    </xf>
    <xf numFmtId="164" fontId="5" fillId="0" borderId="0" xfId="0" applyNumberFormat="1" applyFont="1" applyBorder="1" applyAlignment="1" applyProtection="1">
      <alignment horizontal="center"/>
    </xf>
    <xf numFmtId="164" fontId="6" fillId="0" borderId="0" xfId="0" applyNumberFormat="1" applyFont="1" applyBorder="1" applyAlignment="1" applyProtection="1">
      <alignment horizontal="center"/>
    </xf>
    <xf numFmtId="164" fontId="7" fillId="0" borderId="0" xfId="0" applyNumberFormat="1" applyFont="1" applyBorder="1" applyAlignment="1" applyProtection="1">
      <alignment horizontal="center"/>
    </xf>
    <xf numFmtId="164" fontId="7" fillId="0" borderId="0" xfId="0" applyNumberFormat="1" applyFont="1" applyProtection="1"/>
    <xf numFmtId="164" fontId="8" fillId="0" borderId="0" xfId="0" applyNumberFormat="1" applyFont="1" applyProtection="1"/>
    <xf numFmtId="164" fontId="1" fillId="0" borderId="0" xfId="0" applyNumberFormat="1" applyFont="1" applyProtection="1"/>
    <xf numFmtId="43" fontId="11" fillId="0" borderId="12" xfId="0" applyNumberFormat="1" applyFont="1" applyFill="1" applyBorder="1" applyAlignment="1">
      <alignment horizontal="right" vertical="center" wrapText="1"/>
    </xf>
    <xf numFmtId="0" fontId="12" fillId="0" borderId="12" xfId="0" applyFont="1" applyBorder="1" applyAlignment="1">
      <alignment horizontal="center" vertical="center"/>
    </xf>
    <xf numFmtId="0" fontId="0" fillId="0" borderId="13" xfId="0" applyBorder="1"/>
    <xf numFmtId="0" fontId="3" fillId="0" borderId="10" xfId="0" applyFont="1" applyBorder="1" applyAlignment="1">
      <alignment vertical="center" wrapText="1"/>
    </xf>
    <xf numFmtId="0" fontId="2" fillId="0" borderId="10" xfId="0" applyFont="1" applyBorder="1" applyAlignment="1">
      <alignment horizontal="center" vertical="center"/>
    </xf>
    <xf numFmtId="4" fontId="11" fillId="0" borderId="12" xfId="0" applyNumberFormat="1" applyFont="1" applyBorder="1" applyAlignment="1">
      <alignment horizontal="right" vertical="center" wrapText="1"/>
    </xf>
    <xf numFmtId="0" fontId="15" fillId="0" borderId="12" xfId="0" applyNumberFormat="1" applyFont="1" applyBorder="1" applyAlignment="1">
      <alignment horizontal="center" vertical="center"/>
    </xf>
    <xf numFmtId="0" fontId="0" fillId="0" borderId="4" xfId="0" applyBorder="1"/>
    <xf numFmtId="0" fontId="0" fillId="0" borderId="9" xfId="0" applyBorder="1"/>
    <xf numFmtId="0" fontId="0" fillId="0" borderId="8" xfId="0" applyBorder="1"/>
    <xf numFmtId="0" fontId="0" fillId="0" borderId="7" xfId="0" applyBorder="1" applyAlignment="1">
      <alignment horizontal="left"/>
    </xf>
    <xf numFmtId="0" fontId="17" fillId="2" borderId="10" xfId="0" applyFont="1" applyFill="1" applyBorder="1" applyAlignment="1">
      <alignment vertical="center"/>
    </xf>
    <xf numFmtId="4" fontId="17" fillId="2" borderId="3" xfId="0" applyNumberFormat="1" applyFont="1" applyFill="1" applyBorder="1" applyAlignment="1">
      <alignment vertical="center"/>
    </xf>
    <xf numFmtId="0" fontId="18" fillId="2" borderId="12" xfId="0" applyFont="1" applyFill="1" applyBorder="1" applyAlignment="1">
      <alignment horizontal="center" vertical="center"/>
    </xf>
    <xf numFmtId="4" fontId="18" fillId="2" borderId="12" xfId="0" applyNumberFormat="1" applyFont="1" applyFill="1" applyBorder="1" applyAlignment="1">
      <alignment horizontal="center" vertical="center"/>
    </xf>
    <xf numFmtId="0" fontId="10" fillId="2" borderId="13" xfId="0" applyFont="1" applyFill="1" applyBorder="1" applyAlignment="1">
      <alignment vertical="center"/>
    </xf>
    <xf numFmtId="4" fontId="10" fillId="2" borderId="13" xfId="0" applyNumberFormat="1" applyFont="1" applyFill="1" applyBorder="1" applyAlignment="1">
      <alignment vertical="center"/>
    </xf>
    <xf numFmtId="0" fontId="10" fillId="0" borderId="7" xfId="0" applyFont="1" applyBorder="1" applyAlignment="1">
      <alignment vertical="center"/>
    </xf>
    <xf numFmtId="0" fontId="10" fillId="0" borderId="2" xfId="0" applyFont="1" applyBorder="1" applyAlignment="1">
      <alignment vertical="center"/>
    </xf>
    <xf numFmtId="3" fontId="10" fillId="0" borderId="2" xfId="0" applyNumberFormat="1" applyFont="1" applyBorder="1" applyAlignment="1">
      <alignment vertical="center"/>
    </xf>
    <xf numFmtId="0" fontId="10" fillId="0" borderId="2" xfId="0" applyFont="1" applyBorder="1" applyAlignment="1">
      <alignment horizontal="right" vertical="center"/>
    </xf>
    <xf numFmtId="4" fontId="10" fillId="0" borderId="9" xfId="0" applyNumberFormat="1" applyFont="1" applyBorder="1" applyAlignment="1">
      <alignment horizontal="right" vertical="center"/>
    </xf>
    <xf numFmtId="0" fontId="19" fillId="2" borderId="7" xfId="0" applyNumberFormat="1" applyFont="1" applyFill="1" applyBorder="1" applyAlignment="1">
      <alignment horizontal="center" vertical="center"/>
    </xf>
    <xf numFmtId="0" fontId="10" fillId="2" borderId="8" xfId="0" applyFont="1" applyFill="1" applyBorder="1" applyAlignment="1">
      <alignment vertical="center"/>
    </xf>
    <xf numFmtId="3" fontId="10" fillId="2" borderId="8" xfId="0" applyNumberFormat="1" applyFont="1" applyFill="1" applyBorder="1" applyAlignment="1">
      <alignment vertical="center"/>
    </xf>
    <xf numFmtId="0" fontId="10" fillId="2" borderId="8" xfId="0" applyFont="1" applyFill="1" applyBorder="1" applyAlignment="1">
      <alignment horizontal="right" vertical="center"/>
    </xf>
    <xf numFmtId="4" fontId="10" fillId="2" borderId="9" xfId="0" applyNumberFormat="1" applyFont="1" applyFill="1" applyBorder="1" applyAlignment="1">
      <alignment horizontal="right" vertical="center"/>
    </xf>
    <xf numFmtId="0" fontId="18" fillId="2" borderId="8" xfId="0" quotePrefix="1" applyFont="1" applyFill="1" applyBorder="1" applyAlignment="1">
      <alignment horizontal="left" vertical="center"/>
    </xf>
    <xf numFmtId="0" fontId="18" fillId="2" borderId="8" xfId="0" applyFont="1" applyFill="1" applyBorder="1" applyAlignment="1">
      <alignment horizontal="left" vertical="center"/>
    </xf>
    <xf numFmtId="164" fontId="17" fillId="0" borderId="0" xfId="0" applyNumberFormat="1" applyFont="1" applyProtection="1"/>
    <xf numFmtId="164" fontId="16" fillId="0" borderId="0" xfId="0" applyNumberFormat="1" applyFont="1" applyProtection="1"/>
    <xf numFmtId="164" fontId="21" fillId="0" borderId="0" xfId="0" applyNumberFormat="1" applyFont="1" applyProtection="1"/>
    <xf numFmtId="164" fontId="22" fillId="0" borderId="0" xfId="0" applyNumberFormat="1" applyFont="1" applyProtection="1"/>
    <xf numFmtId="164" fontId="17" fillId="0" borderId="0" xfId="0" applyNumberFormat="1" applyFont="1" applyBorder="1" applyAlignment="1" applyProtection="1">
      <alignment horizontal="center"/>
    </xf>
    <xf numFmtId="164" fontId="17" fillId="0" borderId="0" xfId="0" applyNumberFormat="1" applyFont="1" applyBorder="1" applyProtection="1"/>
    <xf numFmtId="164" fontId="17" fillId="0" borderId="15" xfId="0" applyNumberFormat="1" applyFont="1" applyBorder="1" applyProtection="1"/>
    <xf numFmtId="164" fontId="17" fillId="0" borderId="16" xfId="0" applyNumberFormat="1" applyFont="1" applyBorder="1" applyProtection="1"/>
    <xf numFmtId="164" fontId="17" fillId="0" borderId="17" xfId="0" applyNumberFormat="1" applyFont="1" applyBorder="1" applyProtection="1"/>
    <xf numFmtId="164" fontId="17" fillId="0" borderId="20" xfId="0" applyNumberFormat="1" applyFont="1" applyBorder="1" applyProtection="1"/>
    <xf numFmtId="164" fontId="17" fillId="0" borderId="21" xfId="0" applyNumberFormat="1" applyFont="1" applyBorder="1" applyProtection="1"/>
    <xf numFmtId="164" fontId="17" fillId="0" borderId="22" xfId="0" applyNumberFormat="1" applyFont="1" applyBorder="1" applyProtection="1"/>
    <xf numFmtId="164" fontId="24" fillId="0" borderId="0" xfId="0" applyNumberFormat="1" applyFont="1" applyProtection="1"/>
    <xf numFmtId="164" fontId="27" fillId="0" borderId="0" xfId="0" applyNumberFormat="1" applyFont="1" applyProtection="1"/>
    <xf numFmtId="164" fontId="27" fillId="0" borderId="0" xfId="0" applyNumberFormat="1" applyFont="1" applyAlignment="1" applyProtection="1"/>
    <xf numFmtId="164" fontId="27" fillId="0" borderId="0" xfId="0" applyNumberFormat="1" applyFont="1" applyAlignment="1" applyProtection="1">
      <alignment horizontal="right"/>
    </xf>
    <xf numFmtId="164" fontId="17" fillId="0" borderId="0" xfId="0" applyNumberFormat="1" applyFont="1" applyAlignment="1" applyProtection="1">
      <alignment horizontal="left"/>
    </xf>
    <xf numFmtId="164" fontId="17" fillId="0" borderId="0" xfId="0" applyNumberFormat="1" applyFont="1" applyAlignment="1" applyProtection="1">
      <alignment horizontal="right"/>
    </xf>
    <xf numFmtId="164" fontId="24" fillId="0" borderId="18" xfId="0" applyNumberFormat="1" applyFont="1" applyBorder="1" applyProtection="1"/>
    <xf numFmtId="164" fontId="24" fillId="0" borderId="0" xfId="0" applyNumberFormat="1" applyFont="1" applyBorder="1" applyProtection="1"/>
    <xf numFmtId="164" fontId="28" fillId="0" borderId="19" xfId="0" applyNumberFormat="1" applyFont="1" applyBorder="1" applyProtection="1"/>
    <xf numFmtId="164" fontId="29" fillId="0" borderId="18" xfId="0" applyNumberFormat="1" applyFont="1" applyBorder="1" applyProtection="1"/>
    <xf numFmtId="4" fontId="17" fillId="0" borderId="19" xfId="0" applyNumberFormat="1" applyFont="1" applyBorder="1" applyProtection="1"/>
    <xf numFmtId="164" fontId="16" fillId="0" borderId="18" xfId="0" applyNumberFormat="1" applyFont="1" applyBorder="1" applyProtection="1"/>
    <xf numFmtId="4" fontId="16" fillId="0" borderId="19" xfId="0" applyNumberFormat="1" applyFont="1" applyBorder="1" applyProtection="1"/>
    <xf numFmtId="0" fontId="0" fillId="0" borderId="0" xfId="0" applyFont="1"/>
    <xf numFmtId="0" fontId="17" fillId="0" borderId="0" xfId="0" applyFont="1" applyBorder="1" applyAlignment="1">
      <alignment vertical="center"/>
    </xf>
    <xf numFmtId="0" fontId="16" fillId="0" borderId="0" xfId="0" applyFont="1" applyBorder="1" applyAlignment="1">
      <alignment vertical="center"/>
    </xf>
    <xf numFmtId="0" fontId="0" fillId="0" borderId="0" xfId="0" applyFont="1" applyBorder="1"/>
    <xf numFmtId="3" fontId="10" fillId="0" borderId="10" xfId="0" applyNumberFormat="1" applyFont="1" applyBorder="1" applyAlignment="1">
      <alignment vertical="center"/>
    </xf>
    <xf numFmtId="3" fontId="10" fillId="2" borderId="14" xfId="0" applyNumberFormat="1" applyFont="1" applyFill="1" applyBorder="1" applyAlignment="1">
      <alignment vertical="center"/>
    </xf>
    <xf numFmtId="0" fontId="0" fillId="0" borderId="0" xfId="0" applyBorder="1" applyAlignment="1" applyProtection="1">
      <alignment vertical="top"/>
      <protection locked="0"/>
    </xf>
    <xf numFmtId="4" fontId="13" fillId="0" borderId="12" xfId="1" applyNumberFormat="1" applyFont="1" applyFill="1" applyBorder="1"/>
    <xf numFmtId="0" fontId="0" fillId="4" borderId="15" xfId="0" applyFill="1" applyBorder="1" applyAlignment="1" applyProtection="1">
      <alignment vertical="top"/>
      <protection locked="0"/>
    </xf>
    <xf numFmtId="0" fontId="0" fillId="4" borderId="16" xfId="0" applyFill="1" applyBorder="1" applyAlignment="1" applyProtection="1">
      <alignment vertical="top"/>
      <protection locked="0"/>
    </xf>
    <xf numFmtId="49" fontId="4" fillId="4" borderId="16" xfId="0" applyNumberFormat="1" applyFont="1" applyFill="1" applyBorder="1" applyAlignment="1" applyProtection="1">
      <alignment horizontal="center"/>
    </xf>
    <xf numFmtId="2" fontId="4" fillId="4" borderId="16" xfId="0" applyNumberFormat="1" applyFont="1" applyFill="1" applyBorder="1" applyProtection="1"/>
    <xf numFmtId="2" fontId="4" fillId="4" borderId="16" xfId="0" applyNumberFormat="1" applyFont="1" applyFill="1" applyBorder="1" applyAlignment="1" applyProtection="1">
      <alignment horizontal="center"/>
    </xf>
    <xf numFmtId="0" fontId="0" fillId="4" borderId="18" xfId="0" applyFill="1" applyBorder="1" applyAlignment="1" applyProtection="1">
      <alignment vertical="top"/>
      <protection locked="0"/>
    </xf>
    <xf numFmtId="0" fontId="0" fillId="4" borderId="0" xfId="0" applyFill="1" applyBorder="1" applyAlignment="1" applyProtection="1">
      <alignment vertical="top"/>
      <protection locked="0"/>
    </xf>
    <xf numFmtId="2" fontId="4" fillId="4" borderId="0" xfId="0" applyNumberFormat="1" applyFont="1" applyFill="1" applyBorder="1" applyProtection="1"/>
    <xf numFmtId="2" fontId="4" fillId="4" borderId="0" xfId="0" applyNumberFormat="1" applyFont="1" applyFill="1" applyBorder="1" applyAlignment="1" applyProtection="1">
      <alignment horizontal="center"/>
    </xf>
    <xf numFmtId="164" fontId="0" fillId="4" borderId="0" xfId="0" applyNumberFormat="1" applyFill="1" applyBorder="1" applyProtection="1"/>
    <xf numFmtId="164" fontId="0" fillId="4" borderId="0" xfId="0" applyNumberFormat="1" applyFont="1" applyFill="1" applyBorder="1" applyProtection="1"/>
    <xf numFmtId="0" fontId="0" fillId="4" borderId="20" xfId="0" applyFill="1" applyBorder="1" applyAlignment="1" applyProtection="1">
      <alignment vertical="top"/>
      <protection locked="0"/>
    </xf>
    <xf numFmtId="0" fontId="0" fillId="4" borderId="21" xfId="0" applyFill="1" applyBorder="1" applyAlignment="1" applyProtection="1">
      <alignment vertical="top"/>
      <protection locked="0"/>
    </xf>
    <xf numFmtId="0" fontId="0" fillId="4" borderId="14" xfId="0" applyFill="1" applyBorder="1" applyAlignment="1" applyProtection="1">
      <alignment horizontal="right" vertical="top"/>
      <protection locked="0"/>
    </xf>
    <xf numFmtId="0" fontId="0" fillId="4" borderId="0" xfId="0" applyFill="1" applyBorder="1" applyAlignment="1" applyProtection="1">
      <alignment horizontal="right" vertical="top"/>
      <protection locked="0"/>
    </xf>
    <xf numFmtId="0" fontId="0" fillId="4" borderId="13" xfId="0" applyFill="1" applyBorder="1" applyAlignment="1" applyProtection="1">
      <alignment horizontal="right" vertical="top"/>
      <protection locked="0"/>
    </xf>
    <xf numFmtId="9" fontId="25" fillId="4" borderId="14" xfId="2" applyFont="1" applyFill="1" applyBorder="1" applyAlignment="1" applyProtection="1">
      <alignment vertical="top"/>
      <protection locked="0"/>
    </xf>
    <xf numFmtId="49" fontId="25" fillId="4" borderId="14" xfId="0" applyNumberFormat="1" applyFont="1" applyFill="1" applyBorder="1" applyAlignment="1" applyProtection="1">
      <alignment vertical="top"/>
      <protection locked="0"/>
    </xf>
    <xf numFmtId="0" fontId="25" fillId="4" borderId="14" xfId="0" applyFont="1" applyFill="1" applyBorder="1" applyAlignment="1" applyProtection="1">
      <alignment vertical="top"/>
      <protection locked="0"/>
    </xf>
    <xf numFmtId="49" fontId="34" fillId="4" borderId="14" xfId="0" applyNumberFormat="1" applyFont="1" applyFill="1" applyBorder="1" applyAlignment="1" applyProtection="1">
      <alignment horizontal="center"/>
    </xf>
    <xf numFmtId="14" fontId="25" fillId="4" borderId="14" xfId="0" applyNumberFormat="1" applyFont="1" applyFill="1" applyBorder="1" applyProtection="1"/>
    <xf numFmtId="0" fontId="0" fillId="4" borderId="7" xfId="0" applyFill="1" applyBorder="1" applyAlignment="1" applyProtection="1">
      <alignment horizontal="center" vertical="top"/>
      <protection locked="0"/>
    </xf>
    <xf numFmtId="0" fontId="0" fillId="4" borderId="9" xfId="0" applyFill="1" applyBorder="1" applyAlignment="1" applyProtection="1">
      <alignment horizontal="center"/>
      <protection locked="0"/>
    </xf>
    <xf numFmtId="0" fontId="25" fillId="4" borderId="7" xfId="0" applyFont="1" applyFill="1" applyBorder="1" applyAlignment="1" applyProtection="1">
      <alignment vertical="top"/>
      <protection locked="0"/>
    </xf>
    <xf numFmtId="0" fontId="25" fillId="4" borderId="9" xfId="0" applyFont="1" applyFill="1" applyBorder="1" applyAlignment="1" applyProtection="1">
      <alignment vertical="top"/>
      <protection locked="0"/>
    </xf>
    <xf numFmtId="164" fontId="21" fillId="0" borderId="15" xfId="0" applyNumberFormat="1" applyFont="1" applyBorder="1" applyAlignment="1" applyProtection="1"/>
    <xf numFmtId="49" fontId="25" fillId="4" borderId="14" xfId="0" applyNumberFormat="1" applyFont="1" applyFill="1" applyBorder="1" applyAlignment="1" applyProtection="1">
      <alignment horizontal="center" vertical="top"/>
      <protection locked="0"/>
    </xf>
    <xf numFmtId="2" fontId="4" fillId="4" borderId="17" xfId="0" applyNumberFormat="1" applyFont="1" applyFill="1" applyBorder="1" applyProtection="1"/>
    <xf numFmtId="164" fontId="0" fillId="4" borderId="19" xfId="0" applyNumberFormat="1" applyFont="1" applyFill="1" applyBorder="1" applyProtection="1"/>
    <xf numFmtId="2" fontId="4" fillId="4" borderId="19" xfId="0" applyNumberFormat="1" applyFont="1" applyFill="1" applyBorder="1" applyProtection="1"/>
    <xf numFmtId="0" fontId="0" fillId="4" borderId="19" xfId="0" applyFill="1" applyBorder="1" applyAlignment="1" applyProtection="1">
      <alignment vertical="top"/>
      <protection locked="0"/>
    </xf>
    <xf numFmtId="0" fontId="0" fillId="4" borderId="22" xfId="0" applyFill="1" applyBorder="1" applyAlignment="1" applyProtection="1">
      <alignment vertical="top"/>
      <protection locked="0"/>
    </xf>
    <xf numFmtId="164" fontId="21" fillId="0" borderId="0" xfId="0" applyNumberFormat="1" applyFont="1" applyAlignment="1" applyProtection="1">
      <alignment horizontal="right"/>
    </xf>
    <xf numFmtId="14" fontId="21" fillId="0" borderId="0" xfId="0" applyNumberFormat="1" applyFont="1" applyAlignment="1" applyProtection="1">
      <alignment horizontal="left"/>
    </xf>
    <xf numFmtId="0" fontId="0" fillId="0" borderId="0" xfId="0" quotePrefix="1"/>
    <xf numFmtId="0" fontId="36" fillId="0" borderId="11" xfId="0" quotePrefix="1" applyFont="1" applyBorder="1" applyAlignment="1">
      <alignment horizontal="center"/>
    </xf>
    <xf numFmtId="4" fontId="0" fillId="0" borderId="9" xfId="0" applyNumberFormat="1" applyBorder="1" applyAlignment="1">
      <alignment horizontal="center"/>
    </xf>
    <xf numFmtId="0" fontId="0" fillId="0" borderId="0" xfId="0" quotePrefix="1" applyAlignment="1">
      <alignment horizontal="center"/>
    </xf>
    <xf numFmtId="43" fontId="10" fillId="0" borderId="12" xfId="0" applyNumberFormat="1" applyFont="1" applyFill="1" applyBorder="1" applyAlignment="1">
      <alignment horizontal="right" vertical="center" wrapText="1"/>
    </xf>
    <xf numFmtId="4" fontId="10" fillId="0" borderId="12" xfId="0" applyNumberFormat="1" applyFont="1" applyBorder="1" applyAlignment="1">
      <alignment horizontal="right" vertical="center" wrapText="1"/>
    </xf>
    <xf numFmtId="43" fontId="10" fillId="0" borderId="10" xfId="0" applyNumberFormat="1" applyFont="1" applyFill="1" applyBorder="1" applyAlignment="1">
      <alignment horizontal="right" vertical="center" wrapText="1"/>
    </xf>
    <xf numFmtId="4" fontId="10" fillId="0" borderId="10" xfId="0" applyNumberFormat="1" applyFont="1" applyBorder="1" applyAlignment="1">
      <alignment horizontal="right" vertical="center" wrapText="1"/>
    </xf>
    <xf numFmtId="43" fontId="10" fillId="0" borderId="12" xfId="0" applyNumberFormat="1" applyFont="1" applyFill="1" applyBorder="1" applyAlignment="1">
      <alignment horizontal="center" vertical="center" wrapText="1"/>
    </xf>
    <xf numFmtId="4" fontId="10" fillId="0" borderId="12" xfId="0" applyNumberFormat="1" applyFont="1" applyBorder="1" applyAlignment="1">
      <alignment horizontal="center" vertical="center" wrapText="1"/>
    </xf>
    <xf numFmtId="0" fontId="10" fillId="2" borderId="9" xfId="1" applyFont="1" applyFill="1" applyBorder="1" applyAlignment="1">
      <alignment horizontal="center" vertical="center"/>
    </xf>
    <xf numFmtId="0" fontId="10" fillId="2" borderId="14" xfId="1" applyFont="1" applyFill="1" applyBorder="1" applyAlignment="1">
      <alignment horizontal="center" vertical="center"/>
    </xf>
    <xf numFmtId="0" fontId="10" fillId="2" borderId="7" xfId="1" applyFont="1" applyFill="1" applyBorder="1" applyAlignment="1">
      <alignment horizontal="center" vertical="center"/>
    </xf>
    <xf numFmtId="0" fontId="19" fillId="2" borderId="7" xfId="0" applyNumberFormat="1" applyFont="1" applyFill="1" applyBorder="1" applyAlignment="1">
      <alignment horizontal="left" vertical="center"/>
    </xf>
    <xf numFmtId="0" fontId="18" fillId="2" borderId="8" xfId="0" applyFont="1" applyFill="1" applyBorder="1" applyAlignment="1">
      <alignment vertical="center"/>
    </xf>
    <xf numFmtId="0" fontId="0" fillId="2" borderId="8" xfId="0" applyFont="1" applyFill="1" applyBorder="1"/>
    <xf numFmtId="0" fontId="0" fillId="2" borderId="9" xfId="0" applyFont="1" applyFill="1" applyBorder="1"/>
    <xf numFmtId="0" fontId="38" fillId="0" borderId="12" xfId="0" applyNumberFormat="1" applyFont="1" applyBorder="1" applyAlignment="1">
      <alignment horizontal="center" vertical="center"/>
    </xf>
    <xf numFmtId="4" fontId="10" fillId="0" borderId="12" xfId="1" applyNumberFormat="1" applyFont="1" applyBorder="1"/>
    <xf numFmtId="0" fontId="10" fillId="0" borderId="11" xfId="1" quotePrefix="1" applyFont="1" applyBorder="1" applyAlignment="1">
      <alignment horizontal="left"/>
    </xf>
    <xf numFmtId="4" fontId="10" fillId="0" borderId="12" xfId="1" applyNumberFormat="1" applyFont="1" applyFill="1" applyBorder="1"/>
    <xf numFmtId="43" fontId="39" fillId="0" borderId="12" xfId="0" applyNumberFormat="1" applyFont="1" applyFill="1" applyBorder="1" applyAlignment="1">
      <alignment horizontal="right" vertical="center" wrapText="1"/>
    </xf>
    <xf numFmtId="4" fontId="10" fillId="0" borderId="12" xfId="1" applyNumberFormat="1" applyFont="1" applyFill="1" applyBorder="1" applyAlignment="1">
      <alignment horizontal="right" vertical="center"/>
    </xf>
    <xf numFmtId="0" fontId="17" fillId="0" borderId="12" xfId="1" applyFont="1" applyBorder="1" applyAlignment="1">
      <alignment horizontal="left"/>
    </xf>
    <xf numFmtId="0" fontId="0" fillId="0" borderId="13" xfId="0" applyFont="1" applyBorder="1"/>
    <xf numFmtId="0" fontId="0" fillId="0" borderId="4" xfId="0" applyFont="1" applyBorder="1"/>
    <xf numFmtId="0" fontId="0" fillId="0" borderId="7" xfId="0" applyFont="1" applyBorder="1" applyAlignment="1">
      <alignment horizontal="left"/>
    </xf>
    <xf numFmtId="0" fontId="0" fillId="0" borderId="8" xfId="0" applyFont="1" applyBorder="1"/>
    <xf numFmtId="0" fontId="0" fillId="0" borderId="9" xfId="0" applyFont="1" applyBorder="1"/>
    <xf numFmtId="4" fontId="0" fillId="0" borderId="9" xfId="0" applyNumberFormat="1" applyFont="1" applyBorder="1"/>
    <xf numFmtId="0" fontId="0" fillId="2" borderId="14" xfId="0" applyFont="1" applyFill="1" applyBorder="1" applyAlignment="1">
      <alignment horizontal="center"/>
    </xf>
    <xf numFmtId="0" fontId="0" fillId="2" borderId="14" xfId="0" applyFont="1" applyFill="1" applyBorder="1"/>
    <xf numFmtId="0" fontId="0" fillId="0" borderId="11" xfId="0" applyFont="1" applyBorder="1"/>
    <xf numFmtId="4" fontId="0" fillId="0" borderId="23" xfId="0" applyNumberFormat="1" applyFont="1" applyBorder="1"/>
    <xf numFmtId="0" fontId="0" fillId="0" borderId="0" xfId="0" applyFont="1" applyFill="1"/>
    <xf numFmtId="0" fontId="0" fillId="0" borderId="11" xfId="0" applyFont="1" applyFill="1" applyBorder="1"/>
    <xf numFmtId="0" fontId="17" fillId="5" borderId="0" xfId="1" applyFont="1" applyFill="1"/>
    <xf numFmtId="0" fontId="17" fillId="0" borderId="0" xfId="1" applyFont="1"/>
    <xf numFmtId="2" fontId="42" fillId="2" borderId="26" xfId="1" applyNumberFormat="1" applyFont="1" applyFill="1" applyBorder="1" applyAlignment="1">
      <alignment horizontal="center" vertical="center" shrinkToFit="1"/>
    </xf>
    <xf numFmtId="0" fontId="10" fillId="4" borderId="1" xfId="1" applyFont="1" applyFill="1" applyBorder="1" applyAlignment="1">
      <alignment horizontal="center" vertical="center"/>
    </xf>
    <xf numFmtId="0" fontId="10" fillId="4" borderId="43" xfId="1" applyFont="1" applyFill="1" applyBorder="1" applyAlignment="1">
      <alignment horizontal="center" vertical="center"/>
    </xf>
    <xf numFmtId="0" fontId="18" fillId="4" borderId="30" xfId="1" applyFont="1" applyFill="1" applyBorder="1" applyAlignment="1">
      <alignment horizontal="right" vertical="top" wrapText="1" shrinkToFit="1"/>
    </xf>
    <xf numFmtId="2" fontId="44" fillId="4" borderId="37" xfId="1" applyNumberFormat="1" applyFont="1" applyFill="1" applyBorder="1" applyAlignment="1">
      <alignment horizontal="center" vertical="center" shrinkToFit="1"/>
    </xf>
    <xf numFmtId="0" fontId="18" fillId="4" borderId="38" xfId="1" applyFont="1" applyFill="1" applyBorder="1" applyAlignment="1">
      <alignment horizontal="right" vertical="top" wrapText="1" shrinkToFit="1"/>
    </xf>
    <xf numFmtId="2" fontId="44" fillId="4" borderId="30" xfId="1" applyNumberFormat="1" applyFont="1" applyFill="1" applyBorder="1" applyAlignment="1">
      <alignment horizontal="center" vertical="center" shrinkToFit="1"/>
    </xf>
    <xf numFmtId="2" fontId="44" fillId="4" borderId="49" xfId="1" applyNumberFormat="1" applyFont="1" applyFill="1" applyBorder="1" applyAlignment="1">
      <alignment horizontal="center" vertical="center" shrinkToFit="1"/>
    </xf>
    <xf numFmtId="0" fontId="10" fillId="4" borderId="4" xfId="1" applyFont="1" applyFill="1" applyBorder="1" applyAlignment="1">
      <alignment horizontal="center" vertical="center"/>
    </xf>
    <xf numFmtId="0" fontId="10" fillId="4" borderId="52" xfId="1" applyFont="1" applyFill="1" applyBorder="1" applyAlignment="1">
      <alignment horizontal="center" vertical="center"/>
    </xf>
    <xf numFmtId="0" fontId="10" fillId="4" borderId="9" xfId="1" applyFont="1" applyFill="1" applyBorder="1" applyAlignment="1">
      <alignment horizontal="center" vertical="center"/>
    </xf>
    <xf numFmtId="0" fontId="10" fillId="4" borderId="14" xfId="1" applyFont="1" applyFill="1" applyBorder="1" applyAlignment="1">
      <alignment horizontal="center" vertical="center"/>
    </xf>
    <xf numFmtId="0" fontId="10" fillId="4" borderId="7" xfId="1" applyFont="1" applyFill="1" applyBorder="1" applyAlignment="1">
      <alignment horizontal="center" vertical="center"/>
    </xf>
    <xf numFmtId="0" fontId="10" fillId="4" borderId="41" xfId="1" applyFont="1" applyFill="1" applyBorder="1" applyAlignment="1">
      <alignment horizontal="center" vertical="center"/>
    </xf>
    <xf numFmtId="0" fontId="10" fillId="4" borderId="8" xfId="1" applyFont="1" applyFill="1" applyBorder="1" applyAlignment="1">
      <alignment horizontal="center" vertical="center"/>
    </xf>
    <xf numFmtId="0" fontId="16" fillId="4" borderId="42" xfId="1" applyFont="1" applyFill="1" applyBorder="1" applyAlignment="1">
      <alignment vertical="top" textRotation="255" shrinkToFit="1"/>
    </xf>
    <xf numFmtId="0" fontId="16" fillId="0" borderId="10" xfId="1" applyFont="1" applyBorder="1" applyAlignment="1">
      <alignment horizontal="center"/>
    </xf>
    <xf numFmtId="0" fontId="16" fillId="0" borderId="7" xfId="1" applyFont="1" applyBorder="1" applyAlignment="1">
      <alignment horizontal="center"/>
    </xf>
    <xf numFmtId="0" fontId="16" fillId="0" borderId="50" xfId="1" applyFont="1" applyBorder="1" applyAlignment="1">
      <alignment horizontal="center"/>
    </xf>
    <xf numFmtId="4" fontId="17" fillId="0" borderId="10" xfId="1" applyNumberFormat="1" applyFont="1" applyBorder="1"/>
    <xf numFmtId="4" fontId="17" fillId="0" borderId="43" xfId="1" applyNumberFormat="1" applyFont="1" applyBorder="1"/>
    <xf numFmtId="4" fontId="17" fillId="0" borderId="50" xfId="1" applyNumberFormat="1" applyFont="1" applyBorder="1"/>
    <xf numFmtId="4" fontId="17" fillId="0" borderId="1" xfId="1" applyNumberFormat="1" applyFont="1" applyBorder="1"/>
    <xf numFmtId="4" fontId="17" fillId="0" borderId="3" xfId="1" applyNumberFormat="1" applyFont="1" applyBorder="1"/>
    <xf numFmtId="0" fontId="16" fillId="4" borderId="14" xfId="1" applyFont="1" applyFill="1" applyBorder="1" applyAlignment="1">
      <alignment horizontal="left"/>
    </xf>
    <xf numFmtId="0" fontId="16" fillId="4" borderId="8" xfId="1" applyFont="1" applyFill="1" applyBorder="1" applyAlignment="1">
      <alignment horizontal="center"/>
    </xf>
    <xf numFmtId="0" fontId="16" fillId="0" borderId="42" xfId="1" applyFont="1" applyBorder="1" applyAlignment="1">
      <alignment horizontal="center"/>
    </xf>
    <xf numFmtId="0" fontId="16" fillId="0" borderId="12" xfId="1" applyFont="1" applyBorder="1" applyAlignment="1">
      <alignment horizontal="center"/>
    </xf>
    <xf numFmtId="4" fontId="17" fillId="0" borderId="12" xfId="1" applyNumberFormat="1" applyFont="1" applyBorder="1"/>
    <xf numFmtId="4" fontId="17" fillId="0" borderId="44" xfId="1" applyNumberFormat="1" applyFont="1" applyBorder="1"/>
    <xf numFmtId="4" fontId="17" fillId="0" borderId="42" xfId="1" applyNumberFormat="1" applyFont="1" applyBorder="1"/>
    <xf numFmtId="4" fontId="17" fillId="0" borderId="11" xfId="1" applyNumberFormat="1" applyFont="1" applyBorder="1"/>
    <xf numFmtId="4" fontId="17" fillId="0" borderId="23" xfId="1" applyNumberFormat="1" applyFont="1" applyBorder="1"/>
    <xf numFmtId="0" fontId="16" fillId="0" borderId="12" xfId="1" applyFont="1" applyBorder="1" applyAlignment="1">
      <alignment horizontal="left"/>
    </xf>
    <xf numFmtId="0" fontId="16" fillId="0" borderId="1" xfId="1" applyFont="1" applyBorder="1" applyAlignment="1">
      <alignment horizontal="center"/>
    </xf>
    <xf numFmtId="0" fontId="16" fillId="0" borderId="11" xfId="1" applyFont="1" applyBorder="1" applyAlignment="1">
      <alignment horizontal="center"/>
    </xf>
    <xf numFmtId="0" fontId="16" fillId="0" borderId="12" xfId="1" applyFont="1" applyBorder="1" applyAlignment="1">
      <alignment wrapText="1"/>
    </xf>
    <xf numFmtId="0" fontId="17" fillId="0" borderId="11" xfId="1" applyFont="1" applyBorder="1" applyAlignment="1">
      <alignment horizontal="left"/>
    </xf>
    <xf numFmtId="0" fontId="12" fillId="0" borderId="42" xfId="1" applyFont="1" applyBorder="1" applyAlignment="1">
      <alignment horizontal="center" vertical="center"/>
    </xf>
    <xf numFmtId="0" fontId="10" fillId="0" borderId="12" xfId="1" applyFont="1" applyBorder="1" applyAlignment="1">
      <alignment horizontal="center" vertical="center"/>
    </xf>
    <xf numFmtId="4" fontId="10" fillId="0" borderId="44" xfId="1" applyNumberFormat="1" applyFont="1" applyBorder="1"/>
    <xf numFmtId="4" fontId="39" fillId="0" borderId="42" xfId="1" applyNumberFormat="1" applyFont="1" applyBorder="1" applyAlignment="1">
      <alignment horizontal="center" vertical="center"/>
    </xf>
    <xf numFmtId="4" fontId="10" fillId="0" borderId="11" xfId="1" applyNumberFormat="1" applyFont="1" applyBorder="1"/>
    <xf numFmtId="4" fontId="10" fillId="0" borderId="23" xfId="1" applyNumberFormat="1" applyFont="1" applyBorder="1"/>
    <xf numFmtId="0" fontId="10" fillId="6" borderId="1" xfId="1" applyFont="1" applyFill="1" applyBorder="1" applyAlignment="1">
      <alignment horizontal="center" vertical="center"/>
    </xf>
    <xf numFmtId="0" fontId="10" fillId="6" borderId="43" xfId="1" applyFont="1" applyFill="1" applyBorder="1" applyAlignment="1">
      <alignment horizontal="center" vertical="center"/>
    </xf>
    <xf numFmtId="0" fontId="18" fillId="6" borderId="30" xfId="1" applyFont="1" applyFill="1" applyBorder="1" applyAlignment="1">
      <alignment horizontal="right" vertical="top" wrapText="1" shrinkToFit="1"/>
    </xf>
    <xf numFmtId="2" fontId="44" fillId="6" borderId="37" xfId="1" applyNumberFormat="1" applyFont="1" applyFill="1" applyBorder="1" applyAlignment="1">
      <alignment horizontal="center" vertical="center" shrinkToFit="1"/>
    </xf>
    <xf numFmtId="0" fontId="18" fillId="6" borderId="38" xfId="1" applyFont="1" applyFill="1" applyBorder="1" applyAlignment="1">
      <alignment horizontal="right" vertical="top" wrapText="1" shrinkToFit="1"/>
    </xf>
    <xf numFmtId="2" fontId="44" fillId="6" borderId="30" xfId="1" applyNumberFormat="1" applyFont="1" applyFill="1" applyBorder="1" applyAlignment="1">
      <alignment horizontal="center" vertical="center" shrinkToFit="1"/>
    </xf>
    <xf numFmtId="2" fontId="44" fillId="6" borderId="49" xfId="1" applyNumberFormat="1" applyFont="1" applyFill="1" applyBorder="1" applyAlignment="1">
      <alignment horizontal="center" vertical="center" shrinkToFit="1"/>
    </xf>
    <xf numFmtId="0" fontId="10" fillId="6" borderId="4" xfId="1" applyFont="1" applyFill="1" applyBorder="1" applyAlignment="1">
      <alignment horizontal="center" vertical="center"/>
    </xf>
    <xf numFmtId="0" fontId="10" fillId="6" borderId="52" xfId="1" applyFont="1" applyFill="1" applyBorder="1" applyAlignment="1">
      <alignment horizontal="center" vertical="center"/>
    </xf>
    <xf numFmtId="0" fontId="10" fillId="6" borderId="9" xfId="1" applyFont="1" applyFill="1" applyBorder="1" applyAlignment="1">
      <alignment horizontal="center" vertical="center"/>
    </xf>
    <xf numFmtId="0" fontId="10" fillId="6" borderId="14" xfId="1" applyFont="1" applyFill="1" applyBorder="1" applyAlignment="1">
      <alignment horizontal="center" vertical="center"/>
    </xf>
    <xf numFmtId="0" fontId="10" fillId="6" borderId="7" xfId="1" applyFont="1" applyFill="1" applyBorder="1" applyAlignment="1">
      <alignment horizontal="center" vertical="center"/>
    </xf>
    <xf numFmtId="0" fontId="10" fillId="6" borderId="41" xfId="1" applyFont="1" applyFill="1" applyBorder="1" applyAlignment="1">
      <alignment horizontal="center" vertical="center"/>
    </xf>
    <xf numFmtId="0" fontId="10" fillId="6" borderId="8" xfId="1" applyFont="1" applyFill="1" applyBorder="1" applyAlignment="1">
      <alignment horizontal="center" vertical="center"/>
    </xf>
    <xf numFmtId="0" fontId="16" fillId="6" borderId="42" xfId="1" applyFont="1" applyFill="1" applyBorder="1" applyAlignment="1">
      <alignment vertical="top" textRotation="255" shrinkToFit="1"/>
    </xf>
    <xf numFmtId="0" fontId="16" fillId="6" borderId="14" xfId="1" applyFont="1" applyFill="1" applyBorder="1" applyAlignment="1">
      <alignment horizontal="left"/>
    </xf>
    <xf numFmtId="0" fontId="16" fillId="6" borderId="8" xfId="1" applyFont="1" applyFill="1" applyBorder="1" applyAlignment="1">
      <alignment horizontal="center"/>
    </xf>
    <xf numFmtId="0" fontId="10" fillId="3" borderId="1" xfId="1" applyFont="1" applyFill="1" applyBorder="1" applyAlignment="1">
      <alignment horizontal="center" vertical="center"/>
    </xf>
    <xf numFmtId="0" fontId="10" fillId="3" borderId="43" xfId="1" applyFont="1" applyFill="1" applyBorder="1" applyAlignment="1">
      <alignment horizontal="center" vertical="center"/>
    </xf>
    <xf numFmtId="0" fontId="18" fillId="3" borderId="30" xfId="1" applyFont="1" applyFill="1" applyBorder="1" applyAlignment="1">
      <alignment horizontal="right" vertical="top" wrapText="1" shrinkToFit="1"/>
    </xf>
    <xf numFmtId="2" fontId="44" fillId="3" borderId="37" xfId="1" applyNumberFormat="1" applyFont="1" applyFill="1" applyBorder="1" applyAlignment="1">
      <alignment horizontal="center" vertical="center" shrinkToFit="1"/>
    </xf>
    <xf numFmtId="0" fontId="18" fillId="3" borderId="38" xfId="1" applyFont="1" applyFill="1" applyBorder="1" applyAlignment="1">
      <alignment horizontal="right" vertical="top" wrapText="1" shrinkToFit="1"/>
    </xf>
    <xf numFmtId="2" fontId="44" fillId="3" borderId="30" xfId="1" applyNumberFormat="1" applyFont="1" applyFill="1" applyBorder="1" applyAlignment="1">
      <alignment horizontal="center" vertical="center" shrinkToFit="1"/>
    </xf>
    <xf numFmtId="2" fontId="44" fillId="3" borderId="49" xfId="1" applyNumberFormat="1" applyFont="1" applyFill="1" applyBorder="1" applyAlignment="1">
      <alignment horizontal="center" vertical="center" shrinkToFit="1"/>
    </xf>
    <xf numFmtId="0" fontId="10" fillId="3" borderId="4" xfId="1" applyFont="1" applyFill="1" applyBorder="1" applyAlignment="1">
      <alignment horizontal="center" vertical="center"/>
    </xf>
    <xf numFmtId="0" fontId="10" fillId="3" borderId="52" xfId="1" applyFont="1" applyFill="1" applyBorder="1" applyAlignment="1">
      <alignment horizontal="center" vertical="center"/>
    </xf>
    <xf numFmtId="0" fontId="10" fillId="3" borderId="9" xfId="1" applyFont="1" applyFill="1" applyBorder="1" applyAlignment="1">
      <alignment horizontal="center" vertical="center"/>
    </xf>
    <xf numFmtId="0" fontId="10" fillId="3" borderId="14" xfId="1" applyFont="1" applyFill="1" applyBorder="1" applyAlignment="1">
      <alignment horizontal="center" vertical="center"/>
    </xf>
    <xf numFmtId="0" fontId="10" fillId="3" borderId="7" xfId="1" applyFont="1" applyFill="1" applyBorder="1" applyAlignment="1">
      <alignment horizontal="center" vertical="center"/>
    </xf>
    <xf numFmtId="0" fontId="10" fillId="3" borderId="41" xfId="1" applyFont="1" applyFill="1" applyBorder="1" applyAlignment="1">
      <alignment horizontal="center" vertical="center"/>
    </xf>
    <xf numFmtId="0" fontId="10" fillId="3" borderId="8" xfId="1" applyFont="1" applyFill="1" applyBorder="1" applyAlignment="1">
      <alignment horizontal="center" vertical="center"/>
    </xf>
    <xf numFmtId="0" fontId="16" fillId="3" borderId="42" xfId="1" applyFont="1" applyFill="1" applyBorder="1" applyAlignment="1">
      <alignment vertical="top" textRotation="255" shrinkToFit="1"/>
    </xf>
    <xf numFmtId="0" fontId="16" fillId="3" borderId="14" xfId="1" applyFont="1" applyFill="1" applyBorder="1" applyAlignment="1">
      <alignment horizontal="left"/>
    </xf>
    <xf numFmtId="0" fontId="16" fillId="3" borderId="8" xfId="1" applyFont="1" applyFill="1" applyBorder="1" applyAlignment="1">
      <alignment horizontal="center"/>
    </xf>
    <xf numFmtId="0" fontId="16" fillId="5" borderId="11" xfId="1" applyFont="1" applyFill="1" applyBorder="1" applyAlignment="1">
      <alignment wrapText="1"/>
    </xf>
    <xf numFmtId="4" fontId="39" fillId="0" borderId="12" xfId="1" applyNumberFormat="1" applyFont="1" applyBorder="1"/>
    <xf numFmtId="0" fontId="17" fillId="0" borderId="46" xfId="1" applyFont="1" applyBorder="1"/>
    <xf numFmtId="0" fontId="17" fillId="0" borderId="48" xfId="1" applyFont="1" applyBorder="1" applyAlignment="1">
      <alignment horizontal="left"/>
    </xf>
    <xf numFmtId="0" fontId="17" fillId="0" borderId="45" xfId="1" applyFont="1" applyBorder="1" applyAlignment="1">
      <alignment horizontal="left"/>
    </xf>
    <xf numFmtId="0" fontId="17" fillId="0" borderId="46" xfId="1" applyFont="1" applyBorder="1" applyAlignment="1">
      <alignment horizontal="left"/>
    </xf>
    <xf numFmtId="4" fontId="17" fillId="0" borderId="46" xfId="1" applyNumberFormat="1" applyFont="1" applyBorder="1"/>
    <xf numFmtId="4" fontId="10" fillId="0" borderId="12" xfId="1" applyNumberFormat="1" applyFont="1" applyFill="1" applyBorder="1" applyAlignment="1">
      <alignment horizontal="right"/>
    </xf>
    <xf numFmtId="0" fontId="46" fillId="0" borderId="0" xfId="0" applyFont="1"/>
    <xf numFmtId="0" fontId="46" fillId="0" borderId="8" xfId="0" applyFont="1" applyBorder="1" applyAlignment="1">
      <alignment horizontal="left"/>
    </xf>
    <xf numFmtId="0" fontId="46" fillId="0" borderId="0" xfId="0" applyFont="1" applyBorder="1"/>
    <xf numFmtId="2" fontId="10" fillId="0" borderId="12" xfId="0" applyNumberFormat="1" applyFont="1" applyBorder="1" applyAlignment="1">
      <alignment horizontal="right" vertical="center"/>
    </xf>
    <xf numFmtId="43" fontId="10" fillId="7" borderId="10" xfId="0" applyNumberFormat="1" applyFont="1" applyFill="1" applyBorder="1" applyAlignment="1">
      <alignment horizontal="right" vertical="center" wrapText="1"/>
    </xf>
    <xf numFmtId="43" fontId="10" fillId="7" borderId="12" xfId="0" applyNumberFormat="1" applyFont="1" applyFill="1" applyBorder="1" applyAlignment="1">
      <alignment horizontal="right" vertical="center" wrapText="1"/>
    </xf>
    <xf numFmtId="0" fontId="0" fillId="7" borderId="14" xfId="0" applyFont="1" applyFill="1" applyBorder="1" applyAlignment="1">
      <alignment vertical="center"/>
    </xf>
    <xf numFmtId="0" fontId="0" fillId="7" borderId="14" xfId="0" applyFont="1" applyFill="1" applyBorder="1"/>
    <xf numFmtId="0" fontId="0" fillId="7" borderId="12" xfId="0" applyFont="1" applyFill="1" applyBorder="1"/>
    <xf numFmtId="0" fontId="0" fillId="7" borderId="10" xfId="0" applyFont="1" applyFill="1" applyBorder="1"/>
    <xf numFmtId="0" fontId="0" fillId="7" borderId="13" xfId="0" applyFont="1" applyFill="1" applyBorder="1"/>
    <xf numFmtId="0" fontId="0" fillId="7" borderId="0" xfId="0" applyFont="1" applyFill="1"/>
    <xf numFmtId="0" fontId="46" fillId="7" borderId="0" xfId="0" applyFont="1" applyFill="1"/>
    <xf numFmtId="4" fontId="0" fillId="7" borderId="0" xfId="0" applyNumberFormat="1" applyFont="1" applyFill="1"/>
    <xf numFmtId="164" fontId="0" fillId="7" borderId="0" xfId="0" applyNumberFormat="1" applyFont="1" applyFill="1"/>
    <xf numFmtId="0" fontId="16" fillId="7" borderId="0" xfId="0" applyFont="1" applyFill="1" applyAlignment="1">
      <alignment vertical="center"/>
    </xf>
    <xf numFmtId="0" fontId="17" fillId="7" borderId="0" xfId="0" applyFont="1" applyFill="1" applyAlignment="1">
      <alignment vertical="center"/>
    </xf>
    <xf numFmtId="0" fontId="10" fillId="7" borderId="0" xfId="0" applyFont="1" applyFill="1" applyAlignment="1">
      <alignment vertical="center"/>
    </xf>
    <xf numFmtId="0" fontId="9" fillId="7" borderId="0" xfId="0" applyFont="1" applyFill="1"/>
    <xf numFmtId="0" fontId="0" fillId="7" borderId="24" xfId="0" applyFont="1" applyFill="1" applyBorder="1" applyAlignment="1">
      <alignment vertical="center"/>
    </xf>
    <xf numFmtId="2" fontId="0" fillId="7" borderId="26" xfId="0" applyNumberFormat="1" applyFont="1" applyFill="1" applyBorder="1" applyAlignment="1">
      <alignment vertical="center"/>
    </xf>
    <xf numFmtId="4" fontId="10" fillId="7" borderId="0" xfId="0" applyNumberFormat="1" applyFont="1" applyFill="1" applyAlignment="1">
      <alignment vertical="center"/>
    </xf>
    <xf numFmtId="0" fontId="0" fillId="7" borderId="0" xfId="0" applyFont="1" applyFill="1" applyBorder="1"/>
    <xf numFmtId="0" fontId="0" fillId="7" borderId="23" xfId="0" applyFont="1" applyFill="1" applyBorder="1"/>
    <xf numFmtId="0" fontId="0" fillId="7" borderId="8" xfId="0" applyFont="1" applyFill="1" applyBorder="1"/>
    <xf numFmtId="0" fontId="0" fillId="7" borderId="9" xfId="0" applyFont="1" applyFill="1" applyBorder="1"/>
    <xf numFmtId="0" fontId="0" fillId="7" borderId="0" xfId="0" applyFont="1" applyFill="1" applyAlignment="1">
      <alignment horizontal="center"/>
    </xf>
    <xf numFmtId="0" fontId="0" fillId="7" borderId="0" xfId="0" applyFont="1" applyFill="1" applyAlignment="1">
      <alignment horizontal="center" vertical="center"/>
    </xf>
    <xf numFmtId="0" fontId="0" fillId="7" borderId="7" xfId="0" applyFont="1" applyFill="1" applyBorder="1"/>
    <xf numFmtId="0" fontId="0" fillId="7" borderId="1" xfId="0" applyFont="1" applyFill="1" applyBorder="1"/>
    <xf numFmtId="0" fontId="0" fillId="7" borderId="2" xfId="0" applyFont="1" applyFill="1" applyBorder="1"/>
    <xf numFmtId="0" fontId="0" fillId="7" borderId="3" xfId="0" applyFont="1" applyFill="1" applyBorder="1"/>
    <xf numFmtId="0" fontId="0" fillId="7" borderId="11" xfId="0" applyFont="1" applyFill="1" applyBorder="1"/>
    <xf numFmtId="4" fontId="0" fillId="7" borderId="12" xfId="0" applyNumberFormat="1" applyFont="1" applyFill="1" applyBorder="1"/>
    <xf numFmtId="0" fontId="0" fillId="7" borderId="0" xfId="0" applyFont="1" applyFill="1" applyAlignment="1">
      <alignment vertical="center"/>
    </xf>
    <xf numFmtId="0" fontId="20" fillId="7" borderId="7" xfId="0" applyFont="1" applyFill="1" applyBorder="1" applyAlignment="1">
      <alignment vertical="center"/>
    </xf>
    <xf numFmtId="0" fontId="0" fillId="7" borderId="8" xfId="0" applyFont="1" applyFill="1" applyBorder="1" applyAlignment="1">
      <alignment vertical="center"/>
    </xf>
    <xf numFmtId="0" fontId="0" fillId="7" borderId="9" xfId="0" applyFont="1" applyFill="1" applyBorder="1" applyAlignment="1">
      <alignment horizontal="right" vertical="center"/>
    </xf>
    <xf numFmtId="4" fontId="0" fillId="7" borderId="14" xfId="0" applyNumberFormat="1" applyFont="1" applyFill="1" applyBorder="1" applyAlignment="1">
      <alignment vertical="center"/>
    </xf>
    <xf numFmtId="0" fontId="0" fillId="7" borderId="14" xfId="0" applyFont="1" applyFill="1" applyBorder="1" applyAlignment="1">
      <alignment horizontal="right" vertical="center"/>
    </xf>
    <xf numFmtId="0" fontId="0" fillId="7" borderId="4" xfId="0" applyFont="1" applyFill="1" applyBorder="1"/>
    <xf numFmtId="0" fontId="0" fillId="7" borderId="5" xfId="0" applyFont="1" applyFill="1" applyBorder="1"/>
    <xf numFmtId="4" fontId="0" fillId="7" borderId="10" xfId="0" applyNumberFormat="1" applyFont="1" applyFill="1" applyBorder="1"/>
    <xf numFmtId="0" fontId="31" fillId="7" borderId="0" xfId="0" applyFont="1" applyFill="1" applyBorder="1" applyAlignment="1">
      <alignment horizontal="right"/>
    </xf>
    <xf numFmtId="4" fontId="31" fillId="7" borderId="12" xfId="0" applyNumberFormat="1" applyFont="1" applyFill="1" applyBorder="1"/>
    <xf numFmtId="4" fontId="0" fillId="7" borderId="13" xfId="0" applyNumberFormat="1" applyFont="1" applyFill="1" applyBorder="1"/>
    <xf numFmtId="0" fontId="0" fillId="7" borderId="0" xfId="0" applyFill="1"/>
    <xf numFmtId="43" fontId="47" fillId="0" borderId="12" xfId="0" applyNumberFormat="1" applyFont="1" applyFill="1" applyBorder="1" applyAlignment="1">
      <alignment horizontal="right" vertical="center" wrapText="1"/>
    </xf>
    <xf numFmtId="0" fontId="10" fillId="0" borderId="1" xfId="0" applyFont="1" applyFill="1" applyBorder="1" applyAlignment="1">
      <alignment vertical="center"/>
    </xf>
    <xf numFmtId="0" fontId="10" fillId="0" borderId="2" xfId="0" applyFont="1" applyFill="1" applyBorder="1" applyAlignment="1">
      <alignment vertical="center"/>
    </xf>
    <xf numFmtId="0" fontId="0" fillId="0" borderId="0" xfId="0" applyFont="1" applyFill="1" applyBorder="1"/>
    <xf numFmtId="0" fontId="0" fillId="0" borderId="23" xfId="0" applyFont="1" applyFill="1" applyBorder="1"/>
    <xf numFmtId="3" fontId="10" fillId="0" borderId="10" xfId="0" applyNumberFormat="1" applyFont="1" applyFill="1" applyBorder="1" applyAlignment="1">
      <alignment vertical="center"/>
    </xf>
    <xf numFmtId="0" fontId="0" fillId="0" borderId="8" xfId="0" applyFont="1" applyFill="1" applyBorder="1"/>
    <xf numFmtId="3" fontId="10" fillId="0" borderId="14" xfId="0" applyNumberFormat="1" applyFont="1" applyFill="1" applyBorder="1" applyAlignment="1">
      <alignment vertical="center"/>
    </xf>
    <xf numFmtId="4" fontId="39" fillId="0" borderId="12" xfId="1" applyNumberFormat="1" applyFont="1" applyFill="1" applyBorder="1" applyAlignment="1">
      <alignment horizontal="center" vertical="center"/>
    </xf>
    <xf numFmtId="4" fontId="45" fillId="0" borderId="23" xfId="1" applyNumberFormat="1" applyFont="1" applyFill="1" applyBorder="1" applyAlignment="1">
      <alignment horizontal="center" vertical="center"/>
    </xf>
    <xf numFmtId="4" fontId="39" fillId="0" borderId="12" xfId="1" applyNumberFormat="1" applyFont="1" applyFill="1" applyBorder="1" applyAlignment="1">
      <alignment horizontal="right" vertical="center"/>
    </xf>
    <xf numFmtId="4" fontId="45" fillId="0" borderId="12" xfId="1" applyNumberFormat="1" applyFont="1" applyFill="1" applyBorder="1" applyAlignment="1">
      <alignment horizontal="center" vertical="center"/>
    </xf>
    <xf numFmtId="0" fontId="0" fillId="0" borderId="12" xfId="0" applyFont="1" applyFill="1" applyBorder="1"/>
    <xf numFmtId="0" fontId="0" fillId="0" borderId="7" xfId="0" applyFont="1" applyFill="1" applyBorder="1"/>
    <xf numFmtId="0" fontId="0" fillId="0" borderId="9" xfId="0" applyFont="1" applyFill="1" applyBorder="1" applyAlignment="1">
      <alignment horizontal="right"/>
    </xf>
    <xf numFmtId="4" fontId="0" fillId="0" borderId="14" xfId="0" applyNumberFormat="1" applyFont="1" applyFill="1" applyBorder="1"/>
    <xf numFmtId="0" fontId="0" fillId="0" borderId="14" xfId="0" applyFont="1" applyFill="1" applyBorder="1"/>
    <xf numFmtId="0" fontId="0" fillId="0" borderId="14" xfId="0" applyFont="1" applyFill="1" applyBorder="1" applyAlignment="1">
      <alignment horizontal="right"/>
    </xf>
    <xf numFmtId="0" fontId="0" fillId="0" borderId="4" xfId="0" applyFont="1" applyFill="1" applyBorder="1"/>
    <xf numFmtId="0" fontId="0" fillId="0" borderId="5" xfId="0" applyFont="1" applyFill="1" applyBorder="1"/>
    <xf numFmtId="0" fontId="0" fillId="0" borderId="6" xfId="0" applyFont="1" applyFill="1" applyBorder="1"/>
    <xf numFmtId="0" fontId="0" fillId="0" borderId="12" xfId="0" applyFill="1" applyBorder="1"/>
    <xf numFmtId="4" fontId="14" fillId="0" borderId="12" xfId="1" applyNumberFormat="1" applyFont="1" applyFill="1" applyBorder="1" applyAlignment="1">
      <alignment horizontal="center" vertical="center"/>
    </xf>
    <xf numFmtId="0" fontId="0" fillId="0" borderId="7" xfId="0" applyFill="1" applyBorder="1"/>
    <xf numFmtId="0" fontId="0" fillId="0" borderId="8" xfId="0" applyFill="1" applyBorder="1"/>
    <xf numFmtId="0" fontId="0" fillId="0" borderId="9" xfId="0" applyFill="1" applyBorder="1" applyAlignment="1">
      <alignment horizontal="right"/>
    </xf>
    <xf numFmtId="4" fontId="0" fillId="0" borderId="14" xfId="0" applyNumberFormat="1" applyFill="1" applyBorder="1"/>
    <xf numFmtId="0" fontId="0" fillId="0" borderId="14" xfId="0" applyFill="1" applyBorder="1"/>
    <xf numFmtId="0" fontId="0" fillId="0" borderId="14" xfId="0" applyFill="1" applyBorder="1" applyAlignment="1">
      <alignment horizontal="right"/>
    </xf>
    <xf numFmtId="0" fontId="38" fillId="7" borderId="1" xfId="0" applyNumberFormat="1" applyFont="1" applyFill="1" applyBorder="1" applyAlignment="1">
      <alignment horizontal="center" vertical="center"/>
    </xf>
    <xf numFmtId="0" fontId="17" fillId="7" borderId="2" xfId="1" applyFont="1" applyFill="1" applyBorder="1" applyAlignment="1">
      <alignment horizontal="left"/>
    </xf>
    <xf numFmtId="0" fontId="12" fillId="7" borderId="2" xfId="0" applyFont="1" applyFill="1" applyBorder="1" applyAlignment="1">
      <alignment horizontal="center" vertical="center"/>
    </xf>
    <xf numFmtId="0" fontId="10" fillId="7" borderId="2" xfId="0" applyFont="1" applyFill="1" applyBorder="1" applyAlignment="1">
      <alignment horizontal="center" vertical="center"/>
    </xf>
    <xf numFmtId="43" fontId="10" fillId="7" borderId="2" xfId="0" applyNumberFormat="1" applyFont="1" applyFill="1" applyBorder="1" applyAlignment="1">
      <alignment horizontal="right" vertical="center" wrapText="1"/>
    </xf>
    <xf numFmtId="4" fontId="10" fillId="7" borderId="3" xfId="0" applyNumberFormat="1" applyFont="1" applyFill="1" applyBorder="1" applyAlignment="1">
      <alignment horizontal="right" vertical="center" wrapText="1"/>
    </xf>
    <xf numFmtId="0" fontId="38" fillId="7" borderId="11" xfId="0" applyNumberFormat="1" applyFont="1" applyFill="1" applyBorder="1" applyAlignment="1">
      <alignment horizontal="center" vertical="center"/>
    </xf>
    <xf numFmtId="0" fontId="27" fillId="7" borderId="0" xfId="1" applyFont="1" applyFill="1" applyBorder="1" applyAlignment="1">
      <alignment horizontal="left"/>
    </xf>
    <xf numFmtId="0" fontId="12" fillId="7" borderId="0" xfId="0" applyFont="1" applyFill="1" applyBorder="1" applyAlignment="1">
      <alignment horizontal="center" vertical="center"/>
    </xf>
    <xf numFmtId="0" fontId="10" fillId="7" borderId="0" xfId="0" applyFont="1" applyFill="1" applyBorder="1" applyAlignment="1">
      <alignment horizontal="center" vertical="center"/>
    </xf>
    <xf numFmtId="43" fontId="10" fillId="7" borderId="0" xfId="0" applyNumberFormat="1" applyFont="1" applyFill="1" applyBorder="1" applyAlignment="1">
      <alignment horizontal="right" vertical="center" wrapText="1"/>
    </xf>
    <xf numFmtId="4" fontId="10" fillId="7" borderId="23" xfId="0" applyNumberFormat="1" applyFont="1" applyFill="1" applyBorder="1" applyAlignment="1">
      <alignment horizontal="right" vertical="center" wrapText="1"/>
    </xf>
    <xf numFmtId="4" fontId="18" fillId="7" borderId="23" xfId="0" applyNumberFormat="1" applyFont="1" applyFill="1" applyBorder="1" applyAlignment="1">
      <alignment horizontal="right" vertical="center" wrapText="1"/>
    </xf>
    <xf numFmtId="0" fontId="0" fillId="7" borderId="4" xfId="0" applyFont="1" applyFill="1" applyBorder="1" applyAlignment="1">
      <alignment vertical="center"/>
    </xf>
    <xf numFmtId="0" fontId="0" fillId="7" borderId="5" xfId="0" applyFont="1" applyFill="1" applyBorder="1" applyAlignment="1">
      <alignment vertical="center"/>
    </xf>
    <xf numFmtId="0" fontId="20" fillId="7" borderId="7" xfId="0" applyFont="1" applyFill="1" applyBorder="1" applyAlignment="1">
      <alignment horizontal="left" vertical="center"/>
    </xf>
    <xf numFmtId="0" fontId="46" fillId="7" borderId="8" xfId="0" applyFont="1" applyFill="1" applyBorder="1" applyAlignment="1">
      <alignment horizontal="left" vertical="center"/>
    </xf>
    <xf numFmtId="0" fontId="0" fillId="7" borderId="9" xfId="0" applyFont="1" applyFill="1" applyBorder="1" applyAlignment="1">
      <alignment vertical="center"/>
    </xf>
    <xf numFmtId="4" fontId="30" fillId="7" borderId="9" xfId="0" applyNumberFormat="1" applyFont="1" applyFill="1" applyBorder="1" applyAlignment="1">
      <alignment vertical="center"/>
    </xf>
    <xf numFmtId="0" fontId="46" fillId="7" borderId="8" xfId="0" applyFont="1" applyFill="1" applyBorder="1"/>
    <xf numFmtId="4" fontId="0" fillId="7" borderId="9" xfId="0" applyNumberFormat="1" applyFont="1" applyFill="1" applyBorder="1"/>
    <xf numFmtId="0" fontId="46" fillId="7" borderId="2" xfId="0" applyFont="1" applyFill="1" applyBorder="1"/>
    <xf numFmtId="0" fontId="46" fillId="7" borderId="0" xfId="0" applyFont="1" applyFill="1" applyBorder="1"/>
    <xf numFmtId="0" fontId="46" fillId="7" borderId="5" xfId="0" applyFont="1" applyFill="1" applyBorder="1"/>
    <xf numFmtId="0" fontId="19" fillId="2" borderId="7" xfId="0" applyNumberFormat="1" applyFont="1" applyFill="1" applyBorder="1" applyAlignment="1">
      <alignment horizontal="center" vertical="center"/>
    </xf>
    <xf numFmtId="0" fontId="19" fillId="2" borderId="8" xfId="0" applyNumberFormat="1" applyFont="1" applyFill="1" applyBorder="1" applyAlignment="1">
      <alignment horizontal="center" vertical="center"/>
    </xf>
    <xf numFmtId="0" fontId="19" fillId="2" borderId="9" xfId="0" applyNumberFormat="1" applyFont="1" applyFill="1" applyBorder="1" applyAlignment="1">
      <alignment horizontal="center" vertical="center"/>
    </xf>
    <xf numFmtId="0" fontId="0" fillId="7" borderId="0" xfId="0" applyFont="1" applyFill="1"/>
    <xf numFmtId="0" fontId="19" fillId="2" borderId="7" xfId="0" applyNumberFormat="1" applyFont="1" applyFill="1" applyBorder="1" applyAlignment="1">
      <alignment horizontal="center" vertical="center"/>
    </xf>
    <xf numFmtId="4" fontId="0" fillId="7" borderId="0" xfId="0" applyNumberFormat="1" applyFont="1" applyFill="1" applyAlignment="1">
      <alignment horizontal="center" vertical="center"/>
    </xf>
    <xf numFmtId="4" fontId="10" fillId="0" borderId="13" xfId="1" applyNumberFormat="1" applyFont="1" applyFill="1" applyBorder="1"/>
    <xf numFmtId="4" fontId="10" fillId="0" borderId="10" xfId="1" applyNumberFormat="1" applyFont="1" applyFill="1" applyBorder="1"/>
    <xf numFmtId="0" fontId="0" fillId="2" borderId="10" xfId="0" applyFont="1" applyFill="1" applyBorder="1"/>
    <xf numFmtId="0" fontId="0" fillId="0" borderId="10" xfId="0" applyFont="1" applyFill="1" applyBorder="1"/>
    <xf numFmtId="0" fontId="0" fillId="0" borderId="13" xfId="0" applyFont="1" applyFill="1" applyBorder="1"/>
    <xf numFmtId="4" fontId="13" fillId="0" borderId="13" xfId="1" applyNumberFormat="1" applyFont="1" applyFill="1" applyBorder="1"/>
    <xf numFmtId="165" fontId="10" fillId="0" borderId="12" xfId="0" applyNumberFormat="1" applyFont="1" applyFill="1" applyBorder="1" applyAlignment="1">
      <alignment horizontal="right" vertical="center" wrapText="1"/>
    </xf>
    <xf numFmtId="166" fontId="10" fillId="0" borderId="44" xfId="1" applyNumberFormat="1" applyFont="1" applyBorder="1"/>
    <xf numFmtId="166" fontId="10" fillId="0" borderId="12" xfId="1" applyNumberFormat="1" applyFont="1" applyBorder="1"/>
    <xf numFmtId="4" fontId="16" fillId="0" borderId="1" xfId="1" applyNumberFormat="1" applyFont="1" applyBorder="1" applyAlignment="1">
      <alignment horizontal="center"/>
    </xf>
    <xf numFmtId="0" fontId="10" fillId="8" borderId="1" xfId="1" applyFont="1" applyFill="1" applyBorder="1" applyAlignment="1">
      <alignment horizontal="center" vertical="center"/>
    </xf>
    <xf numFmtId="0" fontId="10" fillId="8" borderId="43" xfId="1" applyFont="1" applyFill="1" applyBorder="1" applyAlignment="1">
      <alignment horizontal="center" vertical="center"/>
    </xf>
    <xf numFmtId="0" fontId="18" fillId="8" borderId="30" xfId="1" applyFont="1" applyFill="1" applyBorder="1" applyAlignment="1">
      <alignment horizontal="right" vertical="top" wrapText="1" shrinkToFit="1"/>
    </xf>
    <xf numFmtId="2" fontId="44" fillId="8" borderId="37" xfId="1" applyNumberFormat="1" applyFont="1" applyFill="1" applyBorder="1" applyAlignment="1">
      <alignment horizontal="center" vertical="center" shrinkToFit="1"/>
    </xf>
    <xf numFmtId="0" fontId="18" fillId="8" borderId="38" xfId="1" applyFont="1" applyFill="1" applyBorder="1" applyAlignment="1">
      <alignment horizontal="right" vertical="top" wrapText="1" shrinkToFit="1"/>
    </xf>
    <xf numFmtId="2" fontId="44" fillId="8" borderId="30" xfId="1" applyNumberFormat="1" applyFont="1" applyFill="1" applyBorder="1" applyAlignment="1">
      <alignment horizontal="center" vertical="center" shrinkToFit="1"/>
    </xf>
    <xf numFmtId="2" fontId="44" fillId="8" borderId="49" xfId="1" applyNumberFormat="1" applyFont="1" applyFill="1" applyBorder="1" applyAlignment="1">
      <alignment horizontal="center" vertical="center" shrinkToFit="1"/>
    </xf>
    <xf numFmtId="0" fontId="10" fillId="8" borderId="4" xfId="1" applyFont="1" applyFill="1" applyBorder="1" applyAlignment="1">
      <alignment horizontal="center" vertical="center"/>
    </xf>
    <xf numFmtId="0" fontId="10" fillId="8" borderId="52" xfId="1" applyFont="1" applyFill="1" applyBorder="1" applyAlignment="1">
      <alignment horizontal="center" vertical="center"/>
    </xf>
    <xf numFmtId="0" fontId="10" fillId="8" borderId="9" xfId="1" applyFont="1" applyFill="1" applyBorder="1" applyAlignment="1">
      <alignment horizontal="center" vertical="center"/>
    </xf>
    <xf numFmtId="0" fontId="10" fillId="8" borderId="14" xfId="1" applyFont="1" applyFill="1" applyBorder="1" applyAlignment="1">
      <alignment horizontal="center" vertical="center"/>
    </xf>
    <xf numFmtId="0" fontId="10" fillId="8" borderId="7" xfId="1" applyFont="1" applyFill="1" applyBorder="1" applyAlignment="1">
      <alignment horizontal="center" vertical="center"/>
    </xf>
    <xf numFmtId="0" fontId="10" fillId="8" borderId="41" xfId="1" applyFont="1" applyFill="1" applyBorder="1" applyAlignment="1">
      <alignment horizontal="center" vertical="center"/>
    </xf>
    <xf numFmtId="0" fontId="10" fillId="8" borderId="8" xfId="1" applyFont="1" applyFill="1" applyBorder="1" applyAlignment="1">
      <alignment horizontal="center" vertical="center"/>
    </xf>
    <xf numFmtId="0" fontId="16" fillId="8" borderId="42" xfId="1" applyFont="1" applyFill="1" applyBorder="1" applyAlignment="1">
      <alignment vertical="top" textRotation="255" shrinkToFit="1"/>
    </xf>
    <xf numFmtId="0" fontId="16" fillId="8" borderId="14" xfId="1" applyFont="1" applyFill="1" applyBorder="1" applyAlignment="1">
      <alignment horizontal="left"/>
    </xf>
    <xf numFmtId="0" fontId="16" fillId="8" borderId="8" xfId="1" applyFont="1" applyFill="1" applyBorder="1" applyAlignment="1">
      <alignment horizontal="center"/>
    </xf>
    <xf numFmtId="0" fontId="16" fillId="8" borderId="45" xfId="1" applyFont="1" applyFill="1" applyBorder="1" applyAlignment="1">
      <alignment vertical="top" textRotation="255" shrinkToFit="1"/>
    </xf>
    <xf numFmtId="0" fontId="16" fillId="0" borderId="46" xfId="1" applyFont="1" applyBorder="1" applyAlignment="1">
      <alignment wrapText="1"/>
    </xf>
    <xf numFmtId="0" fontId="12" fillId="0" borderId="45" xfId="1" applyFont="1" applyBorder="1" applyAlignment="1">
      <alignment horizontal="center" vertical="center"/>
    </xf>
    <xf numFmtId="0" fontId="10" fillId="0" borderId="46" xfId="1" applyFont="1" applyBorder="1" applyAlignment="1">
      <alignment horizontal="center" vertical="center"/>
    </xf>
    <xf numFmtId="4" fontId="10" fillId="0" borderId="46" xfId="1" applyNumberFormat="1" applyFont="1" applyBorder="1"/>
    <xf numFmtId="4" fontId="10" fillId="0" borderId="47" xfId="1" applyNumberFormat="1" applyFont="1" applyBorder="1"/>
    <xf numFmtId="4" fontId="39" fillId="0" borderId="45" xfId="1" applyNumberFormat="1" applyFont="1" applyBorder="1" applyAlignment="1">
      <alignment horizontal="center" vertical="center"/>
    </xf>
    <xf numFmtId="4" fontId="10" fillId="0" borderId="48" xfId="1" applyNumberFormat="1" applyFont="1" applyBorder="1"/>
    <xf numFmtId="4" fontId="10" fillId="0" borderId="36" xfId="1" applyNumberFormat="1" applyFont="1" applyBorder="1"/>
    <xf numFmtId="0" fontId="0" fillId="7" borderId="0" xfId="0" applyFont="1" applyFill="1" applyAlignment="1">
      <alignment horizontal="right"/>
    </xf>
    <xf numFmtId="43" fontId="12" fillId="0" borderId="12" xfId="0" applyNumberFormat="1" applyFont="1" applyFill="1" applyBorder="1" applyAlignment="1">
      <alignment horizontal="right" vertical="center" wrapText="1"/>
    </xf>
    <xf numFmtId="43" fontId="49" fillId="0" borderId="12" xfId="0" applyNumberFormat="1" applyFont="1" applyFill="1" applyBorder="1" applyAlignment="1">
      <alignment horizontal="right" vertical="center" wrapText="1"/>
    </xf>
    <xf numFmtId="0" fontId="0" fillId="7" borderId="0" xfId="0" applyFont="1" applyFill="1"/>
    <xf numFmtId="0" fontId="0" fillId="7" borderId="0" xfId="0" applyFont="1" applyFill="1"/>
    <xf numFmtId="0" fontId="12" fillId="0" borderId="12" xfId="0" quotePrefix="1" applyFont="1" applyBorder="1" applyAlignment="1">
      <alignment horizontal="center" vertical="center"/>
    </xf>
    <xf numFmtId="0" fontId="10" fillId="0" borderId="11" xfId="1" quotePrefix="1" applyFont="1" applyBorder="1" applyAlignment="1">
      <alignment horizontal="left" wrapText="1"/>
    </xf>
    <xf numFmtId="0" fontId="36" fillId="0" borderId="11" xfId="0" quotePrefix="1" applyFont="1" applyBorder="1" applyAlignment="1">
      <alignment horizontal="center" vertical="center"/>
    </xf>
    <xf numFmtId="0" fontId="10" fillId="0" borderId="11" xfId="1" quotePrefix="1" applyFont="1" applyBorder="1" applyAlignment="1">
      <alignment horizontal="left" vertical="center" wrapText="1"/>
    </xf>
    <xf numFmtId="0" fontId="56" fillId="0" borderId="11" xfId="1" quotePrefix="1" applyFont="1" applyBorder="1" applyAlignment="1">
      <alignment horizontal="left"/>
    </xf>
    <xf numFmtId="0" fontId="0" fillId="7" borderId="0" xfId="0" applyFont="1" applyFill="1"/>
    <xf numFmtId="0" fontId="0" fillId="7" borderId="0" xfId="0" applyFont="1" applyFill="1"/>
    <xf numFmtId="164" fontId="23" fillId="0" borderId="0" xfId="0" applyNumberFormat="1" applyFont="1" applyBorder="1" applyAlignment="1" applyProtection="1">
      <alignment horizontal="center"/>
    </xf>
    <xf numFmtId="164" fontId="24" fillId="0" borderId="0" xfId="0" applyNumberFormat="1" applyFont="1" applyBorder="1" applyAlignment="1" applyProtection="1">
      <alignment horizontal="center"/>
    </xf>
    <xf numFmtId="164" fontId="48" fillId="0" borderId="0" xfId="0" applyNumberFormat="1" applyFont="1" applyBorder="1" applyAlignment="1" applyProtection="1">
      <alignment horizontal="center"/>
    </xf>
    <xf numFmtId="0" fontId="0" fillId="4" borderId="7" xfId="0" applyFill="1" applyBorder="1" applyAlignment="1" applyProtection="1">
      <alignment horizontal="center" vertical="top"/>
      <protection locked="0"/>
    </xf>
    <xf numFmtId="0" fontId="0" fillId="4" borderId="9" xfId="0" applyFill="1" applyBorder="1" applyAlignment="1" applyProtection="1">
      <alignment horizontal="center" vertical="top"/>
      <protection locked="0"/>
    </xf>
    <xf numFmtId="164" fontId="21" fillId="0" borderId="18" xfId="0" applyNumberFormat="1" applyFont="1" applyBorder="1" applyAlignment="1" applyProtection="1">
      <alignment horizontal="center" vertical="center" wrapText="1"/>
    </xf>
    <xf numFmtId="164" fontId="21" fillId="0" borderId="0" xfId="0" applyNumberFormat="1" applyFont="1" applyBorder="1" applyAlignment="1" applyProtection="1">
      <alignment horizontal="center" vertical="center" wrapText="1"/>
    </xf>
    <xf numFmtId="164" fontId="21" fillId="0" borderId="19" xfId="0" applyNumberFormat="1" applyFont="1" applyBorder="1" applyAlignment="1" applyProtection="1">
      <alignment horizontal="center" vertical="center" wrapText="1"/>
    </xf>
    <xf numFmtId="164" fontId="17" fillId="0" borderId="0" xfId="0" applyNumberFormat="1" applyFont="1" applyAlignment="1" applyProtection="1">
      <alignment horizontal="left"/>
    </xf>
    <xf numFmtId="164" fontId="17" fillId="0" borderId="0" xfId="0" applyNumberFormat="1" applyFont="1" applyAlignment="1" applyProtection="1">
      <alignment horizontal="right"/>
    </xf>
    <xf numFmtId="164" fontId="27" fillId="0" borderId="0" xfId="0" applyNumberFormat="1" applyFont="1" applyAlignment="1" applyProtection="1">
      <alignment horizontal="left"/>
    </xf>
    <xf numFmtId="164" fontId="22" fillId="0" borderId="0" xfId="0" applyNumberFormat="1" applyFont="1" applyAlignment="1" applyProtection="1">
      <alignment horizontal="right"/>
    </xf>
    <xf numFmtId="164" fontId="26" fillId="0" borderId="18" xfId="0" applyNumberFormat="1" applyFont="1" applyBorder="1" applyAlignment="1" applyProtection="1">
      <alignment horizontal="center"/>
    </xf>
    <xf numFmtId="164" fontId="26" fillId="0" borderId="0" xfId="0" applyNumberFormat="1" applyFont="1" applyBorder="1" applyAlignment="1" applyProtection="1">
      <alignment horizontal="center"/>
    </xf>
    <xf numFmtId="164" fontId="26" fillId="0" borderId="19" xfId="0" applyNumberFormat="1" applyFont="1" applyBorder="1" applyAlignment="1" applyProtection="1">
      <alignment horizontal="center"/>
    </xf>
    <xf numFmtId="0" fontId="10" fillId="2" borderId="1" xfId="1" applyFont="1" applyFill="1" applyBorder="1" applyAlignment="1">
      <alignment horizontal="center" vertical="center"/>
    </xf>
    <xf numFmtId="0" fontId="10" fillId="2" borderId="3" xfId="1" applyFont="1" applyFill="1" applyBorder="1" applyAlignment="1">
      <alignment horizontal="center" vertical="center"/>
    </xf>
    <xf numFmtId="0" fontId="10" fillId="2" borderId="4" xfId="1" applyFont="1" applyFill="1" applyBorder="1" applyAlignment="1">
      <alignment horizontal="center" vertical="center"/>
    </xf>
    <xf numFmtId="0" fontId="10" fillId="2" borderId="6" xfId="1" applyFont="1" applyFill="1" applyBorder="1" applyAlignment="1">
      <alignment horizontal="center" vertical="center"/>
    </xf>
    <xf numFmtId="0" fontId="37" fillId="2" borderId="10" xfId="1" applyFont="1" applyFill="1" applyBorder="1" applyAlignment="1">
      <alignment horizontal="center" vertical="center" textRotation="255"/>
    </xf>
    <xf numFmtId="0" fontId="37" fillId="2" borderId="12" xfId="1" applyFont="1" applyFill="1" applyBorder="1" applyAlignment="1">
      <alignment horizontal="center" vertical="center" textRotation="255"/>
    </xf>
    <xf numFmtId="0" fontId="37" fillId="2" borderId="13" xfId="1" applyFont="1" applyFill="1" applyBorder="1" applyAlignment="1">
      <alignment horizontal="center" vertical="center" textRotation="255"/>
    </xf>
    <xf numFmtId="0" fontId="27" fillId="7" borderId="7" xfId="0" applyFont="1" applyFill="1" applyBorder="1" applyAlignment="1">
      <alignment horizontal="left" vertical="center"/>
    </xf>
    <xf numFmtId="0" fontId="27" fillId="7" borderId="8" xfId="0" applyFont="1" applyFill="1" applyBorder="1" applyAlignment="1">
      <alignment horizontal="left" vertical="center"/>
    </xf>
    <xf numFmtId="0" fontId="27" fillId="7" borderId="9" xfId="0" applyFont="1" applyFill="1" applyBorder="1" applyAlignment="1">
      <alignment horizontal="left" vertical="center"/>
    </xf>
    <xf numFmtId="0" fontId="10" fillId="2" borderId="10" xfId="1" applyFont="1" applyFill="1" applyBorder="1" applyAlignment="1">
      <alignment horizontal="center" vertical="center" wrapText="1"/>
    </xf>
    <xf numFmtId="0" fontId="10" fillId="2" borderId="12" xfId="1" applyFont="1" applyFill="1" applyBorder="1" applyAlignment="1">
      <alignment horizontal="center" vertical="center" wrapText="1"/>
    </xf>
    <xf numFmtId="0" fontId="10" fillId="2" borderId="13" xfId="1" applyFont="1" applyFill="1" applyBorder="1" applyAlignment="1">
      <alignment horizontal="center" vertical="center" wrapText="1"/>
    </xf>
    <xf numFmtId="0" fontId="10" fillId="2" borderId="2" xfId="1" applyFont="1" applyFill="1" applyBorder="1" applyAlignment="1">
      <alignment horizontal="center" vertical="center"/>
    </xf>
    <xf numFmtId="0" fontId="10" fillId="2" borderId="5" xfId="1" applyFont="1" applyFill="1" applyBorder="1" applyAlignment="1">
      <alignment horizontal="center" vertical="center"/>
    </xf>
    <xf numFmtId="3" fontId="18" fillId="2" borderId="10" xfId="0" applyNumberFormat="1" applyFont="1" applyFill="1" applyBorder="1" applyAlignment="1">
      <alignment horizontal="center" vertical="center" wrapText="1"/>
    </xf>
    <xf numFmtId="3" fontId="18" fillId="2" borderId="12" xfId="0" applyNumberFormat="1" applyFont="1" applyFill="1" applyBorder="1" applyAlignment="1">
      <alignment horizontal="center" vertical="center" wrapText="1"/>
    </xf>
    <xf numFmtId="3" fontId="18" fillId="2" borderId="13" xfId="0" applyNumberFormat="1" applyFont="1" applyFill="1" applyBorder="1" applyAlignment="1">
      <alignment horizontal="center" vertical="center" wrapText="1"/>
    </xf>
    <xf numFmtId="0" fontId="32" fillId="2" borderId="10" xfId="0" applyFont="1" applyFill="1" applyBorder="1" applyAlignment="1">
      <alignment horizontal="center" vertical="center" wrapText="1"/>
    </xf>
    <xf numFmtId="0" fontId="32" fillId="2" borderId="13" xfId="0" applyFont="1" applyFill="1" applyBorder="1" applyAlignment="1">
      <alignment horizontal="center" vertical="center" wrapText="1"/>
    </xf>
    <xf numFmtId="3" fontId="18" fillId="2" borderId="7" xfId="0" applyNumberFormat="1" applyFont="1" applyFill="1" applyBorder="1" applyAlignment="1">
      <alignment horizontal="center" vertical="center"/>
    </xf>
    <xf numFmtId="3" fontId="18" fillId="2" borderId="8" xfId="0" applyNumberFormat="1" applyFont="1" applyFill="1" applyBorder="1" applyAlignment="1">
      <alignment horizontal="center" vertical="center"/>
    </xf>
    <xf numFmtId="3" fontId="18" fillId="2" borderId="9" xfId="0" applyNumberFormat="1" applyFont="1" applyFill="1" applyBorder="1" applyAlignment="1">
      <alignment horizontal="center" vertical="center"/>
    </xf>
    <xf numFmtId="0" fontId="0" fillId="7" borderId="0" xfId="0" applyFont="1" applyFill="1"/>
    <xf numFmtId="0" fontId="10" fillId="2" borderId="1" xfId="1" applyFont="1" applyFill="1" applyBorder="1" applyAlignment="1">
      <alignment horizontal="center" vertical="center" wrapText="1"/>
    </xf>
    <xf numFmtId="0" fontId="10" fillId="2" borderId="3" xfId="1" applyFont="1" applyFill="1" applyBorder="1" applyAlignment="1">
      <alignment horizontal="center" vertical="center" wrapText="1"/>
    </xf>
    <xf numFmtId="0" fontId="10" fillId="2" borderId="4" xfId="1" applyFont="1" applyFill="1" applyBorder="1" applyAlignment="1">
      <alignment horizontal="center" vertical="center" wrapText="1"/>
    </xf>
    <xf numFmtId="0" fontId="10" fillId="2" borderId="6" xfId="1" applyFont="1" applyFill="1" applyBorder="1" applyAlignment="1">
      <alignment horizontal="center" vertical="center" wrapText="1"/>
    </xf>
    <xf numFmtId="0" fontId="16" fillId="8" borderId="29" xfId="1" applyFont="1" applyFill="1" applyBorder="1" applyAlignment="1">
      <alignment horizontal="center" vertical="center" wrapText="1" shrinkToFit="1"/>
    </xf>
    <xf numFmtId="0" fontId="16" fillId="8" borderId="49" xfId="1" applyFont="1" applyFill="1" applyBorder="1" applyAlignment="1">
      <alignment horizontal="center" vertical="center" wrapText="1" shrinkToFit="1"/>
    </xf>
    <xf numFmtId="0" fontId="38" fillId="8" borderId="53" xfId="1" applyFont="1" applyFill="1" applyBorder="1" applyAlignment="1">
      <alignment horizontal="center" vertical="top" textRotation="255"/>
    </xf>
    <xf numFmtId="0" fontId="38" fillId="8" borderId="42" xfId="1" applyFont="1" applyFill="1" applyBorder="1" applyAlignment="1">
      <alignment horizontal="center" vertical="top" textRotation="255"/>
    </xf>
    <xf numFmtId="0" fontId="38" fillId="8" borderId="51" xfId="1" applyFont="1" applyFill="1" applyBorder="1" applyAlignment="1">
      <alignment horizontal="center" vertical="top" textRotation="255"/>
    </xf>
    <xf numFmtId="0" fontId="24" fillId="8" borderId="28" xfId="1" applyFont="1" applyFill="1" applyBorder="1" applyAlignment="1">
      <alignment horizontal="center" vertical="center" wrapText="1"/>
    </xf>
    <xf numFmtId="0" fontId="24" fillId="8" borderId="31" xfId="1" applyFont="1" applyFill="1" applyBorder="1" applyAlignment="1">
      <alignment horizontal="center" vertical="center" wrapText="1"/>
    </xf>
    <xf numFmtId="0" fontId="24" fillId="8" borderId="0" xfId="1" applyFont="1" applyFill="1" applyBorder="1" applyAlignment="1">
      <alignment horizontal="center" vertical="center" wrapText="1"/>
    </xf>
    <xf numFmtId="0" fontId="24" fillId="8" borderId="35" xfId="1" applyFont="1" applyFill="1" applyBorder="1" applyAlignment="1">
      <alignment horizontal="center" vertical="center" wrapText="1"/>
    </xf>
    <xf numFmtId="0" fontId="10" fillId="8" borderId="39" xfId="1" applyFont="1" applyFill="1" applyBorder="1" applyAlignment="1">
      <alignment horizontal="center" vertical="center" wrapText="1"/>
    </xf>
    <xf numFmtId="0" fontId="10" fillId="8" borderId="3" xfId="1" applyFont="1" applyFill="1" applyBorder="1" applyAlignment="1">
      <alignment horizontal="center" vertical="center" wrapText="1"/>
    </xf>
    <xf numFmtId="0" fontId="10" fillId="8" borderId="40" xfId="1" applyFont="1" applyFill="1" applyBorder="1" applyAlignment="1">
      <alignment horizontal="center" vertical="center" wrapText="1"/>
    </xf>
    <xf numFmtId="0" fontId="10" fillId="8" borderId="23" xfId="1" applyFont="1" applyFill="1" applyBorder="1" applyAlignment="1">
      <alignment horizontal="center" vertical="center" wrapText="1"/>
    </xf>
    <xf numFmtId="0" fontId="10" fillId="8" borderId="44" xfId="1" applyFont="1" applyFill="1" applyBorder="1" applyAlignment="1">
      <alignment horizontal="center" vertical="center" wrapText="1"/>
    </xf>
    <xf numFmtId="0" fontId="10" fillId="8" borderId="52" xfId="1" applyFont="1" applyFill="1" applyBorder="1" applyAlignment="1">
      <alignment horizontal="center" vertical="center" wrapText="1"/>
    </xf>
    <xf numFmtId="0" fontId="38" fillId="8" borderId="50" xfId="1" applyFont="1" applyFill="1" applyBorder="1" applyAlignment="1">
      <alignment horizontal="center" vertical="center" textRotation="255" wrapText="1"/>
    </xf>
    <xf numFmtId="0" fontId="38" fillId="8" borderId="51" xfId="1" applyFont="1" applyFill="1" applyBorder="1" applyAlignment="1">
      <alignment horizontal="center" vertical="center" textRotation="255" wrapText="1"/>
    </xf>
    <xf numFmtId="0" fontId="38" fillId="8" borderId="10" xfId="1" applyFont="1" applyFill="1" applyBorder="1" applyAlignment="1">
      <alignment horizontal="center" vertical="center" textRotation="255" wrapText="1"/>
    </xf>
    <xf numFmtId="0" fontId="38" fillId="8" borderId="13" xfId="1" applyFont="1" applyFill="1" applyBorder="1" applyAlignment="1">
      <alignment horizontal="center" vertical="center" textRotation="255" wrapText="1"/>
    </xf>
    <xf numFmtId="0" fontId="41" fillId="8" borderId="29" xfId="1" applyFont="1" applyFill="1" applyBorder="1" applyAlignment="1">
      <alignment horizontal="center" vertical="center"/>
    </xf>
    <xf numFmtId="0" fontId="41" fillId="8" borderId="30" xfId="1" applyFont="1" applyFill="1" applyBorder="1" applyAlignment="1">
      <alignment horizontal="center" vertical="center"/>
    </xf>
    <xf numFmtId="0" fontId="24" fillId="8" borderId="29" xfId="1" applyFont="1" applyFill="1" applyBorder="1" applyAlignment="1">
      <alignment horizontal="center" vertical="center" wrapText="1" shrinkToFit="1"/>
    </xf>
    <xf numFmtId="0" fontId="24" fillId="8" borderId="30" xfId="1" applyFont="1" applyFill="1" applyBorder="1" applyAlignment="1">
      <alignment horizontal="center" vertical="center" wrapText="1" shrinkToFit="1"/>
    </xf>
    <xf numFmtId="0" fontId="24" fillId="8" borderId="49" xfId="1" applyFont="1" applyFill="1" applyBorder="1" applyAlignment="1">
      <alignment horizontal="center" vertical="center" wrapText="1" shrinkToFit="1"/>
    </xf>
    <xf numFmtId="0" fontId="16" fillId="8" borderId="30" xfId="1" applyFont="1" applyFill="1" applyBorder="1" applyAlignment="1">
      <alignment horizontal="center" vertical="center" wrapText="1" shrinkToFit="1"/>
    </xf>
    <xf numFmtId="0" fontId="16" fillId="3" borderId="29" xfId="1" applyFont="1" applyFill="1" applyBorder="1" applyAlignment="1">
      <alignment horizontal="center" vertical="center" wrapText="1" shrinkToFit="1"/>
    </xf>
    <xf numFmtId="0" fontId="16" fillId="3" borderId="49" xfId="1" applyFont="1" applyFill="1" applyBorder="1" applyAlignment="1">
      <alignment horizontal="center" vertical="center" wrapText="1" shrinkToFit="1"/>
    </xf>
    <xf numFmtId="0" fontId="24" fillId="3" borderId="28" xfId="1" applyFont="1" applyFill="1" applyBorder="1" applyAlignment="1">
      <alignment horizontal="center" vertical="center" wrapText="1"/>
    </xf>
    <xf numFmtId="0" fontId="24" fillId="3" borderId="31" xfId="1" applyFont="1" applyFill="1" applyBorder="1" applyAlignment="1">
      <alignment horizontal="center" vertical="center" wrapText="1"/>
    </xf>
    <xf numFmtId="0" fontId="24" fillId="3" borderId="0" xfId="1" applyFont="1" applyFill="1" applyBorder="1" applyAlignment="1">
      <alignment horizontal="center" vertical="center" wrapText="1"/>
    </xf>
    <xf numFmtId="0" fontId="24" fillId="3" borderId="35" xfId="1" applyFont="1" applyFill="1" applyBorder="1" applyAlignment="1">
      <alignment horizontal="center" vertical="center" wrapText="1"/>
    </xf>
    <xf numFmtId="0" fontId="10" fillId="3" borderId="39" xfId="1" applyFont="1" applyFill="1" applyBorder="1" applyAlignment="1">
      <alignment horizontal="center" vertical="center" wrapText="1"/>
    </xf>
    <xf numFmtId="0" fontId="10" fillId="3" borderId="3" xfId="1" applyFont="1" applyFill="1" applyBorder="1" applyAlignment="1">
      <alignment horizontal="center" vertical="center" wrapText="1"/>
    </xf>
    <xf numFmtId="0" fontId="10" fillId="3" borderId="40" xfId="1" applyFont="1" applyFill="1" applyBorder="1" applyAlignment="1">
      <alignment horizontal="center" vertical="center" wrapText="1"/>
    </xf>
    <xf numFmtId="0" fontId="10" fillId="3" borderId="23" xfId="1" applyFont="1" applyFill="1" applyBorder="1" applyAlignment="1">
      <alignment horizontal="center" vertical="center" wrapText="1"/>
    </xf>
    <xf numFmtId="0" fontId="41" fillId="3" borderId="29" xfId="1" applyFont="1" applyFill="1" applyBorder="1" applyAlignment="1">
      <alignment horizontal="center" vertical="center"/>
    </xf>
    <xf numFmtId="0" fontId="41" fillId="3" borderId="30" xfId="1" applyFont="1" applyFill="1" applyBorder="1" applyAlignment="1">
      <alignment horizontal="center" vertical="center"/>
    </xf>
    <xf numFmtId="0" fontId="38" fillId="3" borderId="53" xfId="1" applyFont="1" applyFill="1" applyBorder="1" applyAlignment="1">
      <alignment horizontal="center" vertical="top" textRotation="255"/>
    </xf>
    <xf numFmtId="0" fontId="38" fillId="3" borderId="42" xfId="1" applyFont="1" applyFill="1" applyBorder="1" applyAlignment="1">
      <alignment horizontal="center" vertical="top" textRotation="255"/>
    </xf>
    <xf numFmtId="0" fontId="38" fillId="3" borderId="51" xfId="1" applyFont="1" applyFill="1" applyBorder="1" applyAlignment="1">
      <alignment horizontal="center" vertical="top" textRotation="255"/>
    </xf>
    <xf numFmtId="0" fontId="38" fillId="3" borderId="10" xfId="1" applyFont="1" applyFill="1" applyBorder="1" applyAlignment="1">
      <alignment horizontal="center" vertical="center" textRotation="255" wrapText="1"/>
    </xf>
    <xf numFmtId="0" fontId="38" fillId="3" borderId="13" xfId="1" applyFont="1" applyFill="1" applyBorder="1" applyAlignment="1">
      <alignment horizontal="center" vertical="center" textRotation="255" wrapText="1"/>
    </xf>
    <xf numFmtId="0" fontId="16" fillId="3" borderId="30" xfId="1" applyFont="1" applyFill="1" applyBorder="1" applyAlignment="1">
      <alignment horizontal="center" vertical="center" wrapText="1" shrinkToFit="1"/>
    </xf>
    <xf numFmtId="0" fontId="24" fillId="2" borderId="24" xfId="1" applyFont="1" applyFill="1" applyBorder="1" applyAlignment="1">
      <alignment horizontal="right" vertical="center"/>
    </xf>
    <xf numFmtId="0" fontId="24" fillId="2" borderId="25" xfId="1" applyFont="1" applyFill="1" applyBorder="1" applyAlignment="1">
      <alignment horizontal="right" vertical="center"/>
    </xf>
    <xf numFmtId="0" fontId="38" fillId="6" borderId="53" xfId="1" applyFont="1" applyFill="1" applyBorder="1" applyAlignment="1">
      <alignment horizontal="center" vertical="top" textRotation="255"/>
    </xf>
    <xf numFmtId="0" fontId="38" fillId="6" borderId="42" xfId="1" applyFont="1" applyFill="1" applyBorder="1" applyAlignment="1">
      <alignment horizontal="center" vertical="top" textRotation="255"/>
    </xf>
    <xf numFmtId="0" fontId="38" fillId="6" borderId="51" xfId="1" applyFont="1" applyFill="1" applyBorder="1" applyAlignment="1">
      <alignment horizontal="center" vertical="top" textRotation="255"/>
    </xf>
    <xf numFmtId="0" fontId="16" fillId="6" borderId="29" xfId="1" applyFont="1" applyFill="1" applyBorder="1" applyAlignment="1">
      <alignment horizontal="center" vertical="center" wrapText="1" shrinkToFit="1"/>
    </xf>
    <xf numFmtId="0" fontId="16" fillId="6" borderId="49" xfId="1" applyFont="1" applyFill="1" applyBorder="1" applyAlignment="1">
      <alignment horizontal="center" vertical="center" wrapText="1" shrinkToFit="1"/>
    </xf>
    <xf numFmtId="0" fontId="41" fillId="2" borderId="24" xfId="1" applyFont="1" applyFill="1" applyBorder="1" applyAlignment="1">
      <alignment horizontal="center" vertical="center"/>
    </xf>
    <xf numFmtId="0" fontId="41" fillId="2" borderId="25" xfId="1" applyFont="1" applyFill="1" applyBorder="1" applyAlignment="1">
      <alignment horizontal="center" vertical="center"/>
    </xf>
    <xf numFmtId="0" fontId="41" fillId="2" borderId="26" xfId="1" applyFont="1" applyFill="1" applyBorder="1" applyAlignment="1">
      <alignment horizontal="center" vertical="center"/>
    </xf>
    <xf numFmtId="0" fontId="41" fillId="2" borderId="27" xfId="1" applyFont="1" applyFill="1" applyBorder="1" applyAlignment="1">
      <alignment horizontal="center" vertical="center"/>
    </xf>
    <xf numFmtId="0" fontId="41" fillId="2" borderId="28" xfId="1" applyFont="1" applyFill="1" applyBorder="1" applyAlignment="1">
      <alignment horizontal="center" vertical="center"/>
    </xf>
    <xf numFmtId="0" fontId="41" fillId="2" borderId="31" xfId="1" applyFont="1" applyFill="1" applyBorder="1" applyAlignment="1">
      <alignment horizontal="center" vertical="center"/>
    </xf>
    <xf numFmtId="0" fontId="41" fillId="2" borderId="32" xfId="1" applyFont="1" applyFill="1" applyBorder="1" applyAlignment="1">
      <alignment horizontal="center" vertical="center"/>
    </xf>
    <xf numFmtId="0" fontId="41" fillId="2" borderId="33" xfId="1" applyFont="1" applyFill="1" applyBorder="1" applyAlignment="1">
      <alignment horizontal="center" vertical="center"/>
    </xf>
    <xf numFmtId="0" fontId="41" fillId="2" borderId="34" xfId="1" applyFont="1" applyFill="1" applyBorder="1" applyAlignment="1">
      <alignment horizontal="center" vertical="center"/>
    </xf>
    <xf numFmtId="0" fontId="38" fillId="4" borderId="53" xfId="1" applyFont="1" applyFill="1" applyBorder="1" applyAlignment="1">
      <alignment horizontal="center" vertical="top" textRotation="255"/>
    </xf>
    <xf numFmtId="0" fontId="38" fillId="4" borderId="42" xfId="1" applyFont="1" applyFill="1" applyBorder="1" applyAlignment="1">
      <alignment horizontal="center" vertical="top" textRotation="255"/>
    </xf>
    <xf numFmtId="0" fontId="38" fillId="4" borderId="51" xfId="1" applyFont="1" applyFill="1" applyBorder="1" applyAlignment="1">
      <alignment horizontal="center" vertical="top" textRotation="255"/>
    </xf>
    <xf numFmtId="0" fontId="16" fillId="4" borderId="29" xfId="1" applyFont="1" applyFill="1" applyBorder="1" applyAlignment="1">
      <alignment horizontal="center" vertical="center" wrapText="1" shrinkToFit="1"/>
    </xf>
    <xf numFmtId="0" fontId="16" fillId="4" borderId="49" xfId="1" applyFont="1" applyFill="1" applyBorder="1" applyAlignment="1">
      <alignment horizontal="center" vertical="center" wrapText="1" shrinkToFit="1"/>
    </xf>
    <xf numFmtId="0" fontId="24" fillId="2" borderId="24" xfId="1" applyFont="1" applyFill="1" applyBorder="1" applyAlignment="1">
      <alignment horizontal="center" vertical="center" wrapText="1"/>
    </xf>
    <xf numFmtId="0" fontId="24" fillId="2" borderId="25" xfId="1" applyFont="1" applyFill="1" applyBorder="1" applyAlignment="1">
      <alignment horizontal="center" vertical="center" wrapText="1"/>
    </xf>
    <xf numFmtId="0" fontId="16" fillId="2" borderId="24" xfId="1" applyFont="1" applyFill="1" applyBorder="1" applyAlignment="1">
      <alignment horizontal="center" vertical="center" wrapText="1"/>
    </xf>
    <xf numFmtId="0" fontId="16" fillId="2" borderId="25" xfId="1" applyFont="1" applyFill="1" applyBorder="1" applyAlignment="1">
      <alignment horizontal="center" vertical="center" wrapText="1"/>
    </xf>
    <xf numFmtId="0" fontId="43" fillId="2" borderId="24" xfId="1" applyFont="1" applyFill="1" applyBorder="1" applyAlignment="1">
      <alignment horizontal="right" vertical="center" wrapText="1"/>
    </xf>
    <xf numFmtId="0" fontId="43" fillId="2" borderId="25" xfId="1" applyFont="1" applyFill="1" applyBorder="1" applyAlignment="1">
      <alignment horizontal="right" vertical="center" wrapText="1"/>
    </xf>
    <xf numFmtId="0" fontId="41" fillId="2" borderId="27" xfId="1" applyFont="1" applyFill="1" applyBorder="1" applyAlignment="1">
      <alignment horizontal="center" vertical="center" wrapText="1"/>
    </xf>
    <xf numFmtId="0" fontId="41" fillId="2" borderId="31" xfId="1" applyFont="1" applyFill="1" applyBorder="1" applyAlignment="1">
      <alignment horizontal="center" vertical="center" wrapText="1"/>
    </xf>
    <xf numFmtId="0" fontId="41" fillId="2" borderId="32" xfId="1" applyFont="1" applyFill="1" applyBorder="1" applyAlignment="1">
      <alignment horizontal="center" vertical="center" wrapText="1"/>
    </xf>
    <xf numFmtId="0" fontId="41" fillId="2" borderId="34" xfId="1" applyFont="1" applyFill="1" applyBorder="1" applyAlignment="1">
      <alignment horizontal="center" vertical="center" wrapText="1"/>
    </xf>
    <xf numFmtId="0" fontId="38" fillId="3" borderId="50" xfId="1" applyFont="1" applyFill="1" applyBorder="1" applyAlignment="1">
      <alignment horizontal="center" vertical="center" textRotation="255" wrapText="1"/>
    </xf>
    <xf numFmtId="0" fontId="38" fillId="3" borderId="51" xfId="1" applyFont="1" applyFill="1" applyBorder="1" applyAlignment="1">
      <alignment horizontal="center" vertical="center" textRotation="255" wrapText="1"/>
    </xf>
    <xf numFmtId="0" fontId="10" fillId="3" borderId="44" xfId="1" applyFont="1" applyFill="1" applyBorder="1" applyAlignment="1">
      <alignment horizontal="center" vertical="center" wrapText="1"/>
    </xf>
    <xf numFmtId="0" fontId="10" fillId="3" borderId="52" xfId="1" applyFont="1" applyFill="1" applyBorder="1" applyAlignment="1">
      <alignment horizontal="center" vertical="center" wrapText="1"/>
    </xf>
    <xf numFmtId="0" fontId="24" fillId="3" borderId="29" xfId="1" applyFont="1" applyFill="1" applyBorder="1" applyAlignment="1">
      <alignment horizontal="center" vertical="center" wrapText="1" shrinkToFit="1"/>
    </xf>
    <xf numFmtId="0" fontId="24" fillId="3" borderId="30" xfId="1" applyFont="1" applyFill="1" applyBorder="1" applyAlignment="1">
      <alignment horizontal="center" vertical="center" wrapText="1" shrinkToFit="1"/>
    </xf>
    <xf numFmtId="0" fontId="24" fillId="3" borderId="49" xfId="1" applyFont="1" applyFill="1" applyBorder="1" applyAlignment="1">
      <alignment horizontal="center" vertical="center" wrapText="1" shrinkToFit="1"/>
    </xf>
    <xf numFmtId="0" fontId="41" fillId="4" borderId="29" xfId="1" applyFont="1" applyFill="1" applyBorder="1" applyAlignment="1">
      <alignment horizontal="center" vertical="center"/>
    </xf>
    <xf numFmtId="0" fontId="41" fillId="4" borderId="30" xfId="1" applyFont="1" applyFill="1" applyBorder="1" applyAlignment="1">
      <alignment horizontal="center" vertical="center"/>
    </xf>
    <xf numFmtId="0" fontId="24" fillId="4" borderId="29" xfId="1" applyFont="1" applyFill="1" applyBorder="1" applyAlignment="1">
      <alignment horizontal="center" vertical="center" wrapText="1" shrinkToFit="1"/>
    </xf>
    <xf numFmtId="0" fontId="24" fillId="4" borderId="30" xfId="1" applyFont="1" applyFill="1" applyBorder="1" applyAlignment="1">
      <alignment horizontal="center" vertical="center" wrapText="1" shrinkToFit="1"/>
    </xf>
    <xf numFmtId="0" fontId="24" fillId="4" borderId="49" xfId="1" applyFont="1" applyFill="1" applyBorder="1" applyAlignment="1">
      <alignment horizontal="center" vertical="center" wrapText="1" shrinkToFit="1"/>
    </xf>
    <xf numFmtId="0" fontId="16" fillId="4" borderId="30" xfId="1" applyFont="1" applyFill="1" applyBorder="1" applyAlignment="1">
      <alignment horizontal="center" vertical="center" wrapText="1" shrinkToFit="1"/>
    </xf>
    <xf numFmtId="0" fontId="40" fillId="2" borderId="27" xfId="1" applyFont="1" applyFill="1" applyBorder="1" applyAlignment="1">
      <alignment horizontal="center" vertical="center"/>
    </xf>
    <xf numFmtId="0" fontId="40" fillId="2" borderId="28" xfId="1" applyFont="1" applyFill="1" applyBorder="1" applyAlignment="1">
      <alignment horizontal="center" vertical="center"/>
    </xf>
    <xf numFmtId="0" fontId="40" fillId="2" borderId="31" xfId="1" applyFont="1" applyFill="1" applyBorder="1" applyAlignment="1">
      <alignment horizontal="center" vertical="center"/>
    </xf>
    <xf numFmtId="0" fontId="40" fillId="2" borderId="32" xfId="1" applyFont="1" applyFill="1" applyBorder="1" applyAlignment="1">
      <alignment horizontal="center" vertical="center"/>
    </xf>
    <xf numFmtId="0" fontId="40" fillId="2" borderId="33" xfId="1" applyFont="1" applyFill="1" applyBorder="1" applyAlignment="1">
      <alignment horizontal="center" vertical="center"/>
    </xf>
    <xf numFmtId="0" fontId="40" fillId="2" borderId="34" xfId="1" applyFont="1" applyFill="1" applyBorder="1" applyAlignment="1">
      <alignment horizontal="center" vertical="center"/>
    </xf>
    <xf numFmtId="0" fontId="24" fillId="4" borderId="28" xfId="1" applyFont="1" applyFill="1" applyBorder="1" applyAlignment="1">
      <alignment horizontal="center" vertical="center" wrapText="1"/>
    </xf>
    <xf numFmtId="0" fontId="24" fillId="4" borderId="31" xfId="1" applyFont="1" applyFill="1" applyBorder="1" applyAlignment="1">
      <alignment horizontal="center" vertical="center" wrapText="1"/>
    </xf>
    <xf numFmtId="0" fontId="24" fillId="4" borderId="0" xfId="1" applyFont="1" applyFill="1" applyBorder="1" applyAlignment="1">
      <alignment horizontal="center" vertical="center" wrapText="1"/>
    </xf>
    <xf numFmtId="0" fontId="24" fillId="4" borderId="35" xfId="1" applyFont="1" applyFill="1" applyBorder="1" applyAlignment="1">
      <alignment horizontal="center" vertical="center" wrapText="1"/>
    </xf>
    <xf numFmtId="0" fontId="10" fillId="4" borderId="39" xfId="1" applyFont="1" applyFill="1" applyBorder="1" applyAlignment="1">
      <alignment horizontal="center" vertical="center" wrapText="1"/>
    </xf>
    <xf numFmtId="0" fontId="10" fillId="4" borderId="3" xfId="1" applyFont="1" applyFill="1" applyBorder="1" applyAlignment="1">
      <alignment horizontal="center" vertical="center" wrapText="1"/>
    </xf>
    <xf numFmtId="0" fontId="10" fillId="4" borderId="40" xfId="1" applyFont="1" applyFill="1" applyBorder="1" applyAlignment="1">
      <alignment horizontal="center" vertical="center" wrapText="1"/>
    </xf>
    <xf numFmtId="0" fontId="10" fillId="4" borderId="23" xfId="1" applyFont="1" applyFill="1" applyBorder="1" applyAlignment="1">
      <alignment horizontal="center" vertical="center" wrapText="1"/>
    </xf>
    <xf numFmtId="0" fontId="10" fillId="4" borderId="44" xfId="1" applyFont="1" applyFill="1" applyBorder="1" applyAlignment="1">
      <alignment horizontal="center" vertical="center" wrapText="1"/>
    </xf>
    <xf numFmtId="0" fontId="10" fillId="4" borderId="52" xfId="1" applyFont="1" applyFill="1" applyBorder="1" applyAlignment="1">
      <alignment horizontal="center" vertical="center" wrapText="1"/>
    </xf>
    <xf numFmtId="0" fontId="38" fillId="4" borderId="50" xfId="1" applyFont="1" applyFill="1" applyBorder="1" applyAlignment="1">
      <alignment horizontal="center" vertical="center" textRotation="255" wrapText="1"/>
    </xf>
    <xf numFmtId="0" fontId="38" fillId="4" borderId="51" xfId="1" applyFont="1" applyFill="1" applyBorder="1" applyAlignment="1">
      <alignment horizontal="center" vertical="center" textRotation="255" wrapText="1"/>
    </xf>
    <xf numFmtId="0" fontId="38" fillId="4" borderId="10" xfId="1" applyFont="1" applyFill="1" applyBorder="1" applyAlignment="1">
      <alignment horizontal="center" vertical="center" textRotation="255" wrapText="1"/>
    </xf>
    <xf numFmtId="0" fontId="38" fillId="4" borderId="13" xfId="1" applyFont="1" applyFill="1" applyBorder="1" applyAlignment="1">
      <alignment horizontal="center" vertical="center" textRotation="255" wrapText="1"/>
    </xf>
    <xf numFmtId="0" fontId="41" fillId="6" borderId="29" xfId="1" applyFont="1" applyFill="1" applyBorder="1" applyAlignment="1">
      <alignment horizontal="center" vertical="center"/>
    </xf>
    <xf numFmtId="0" fontId="41" fillId="6" borderId="30" xfId="1" applyFont="1" applyFill="1" applyBorder="1" applyAlignment="1">
      <alignment horizontal="center" vertical="center"/>
    </xf>
    <xf numFmtId="0" fontId="24" fillId="6" borderId="29" xfId="1" applyFont="1" applyFill="1" applyBorder="1" applyAlignment="1">
      <alignment horizontal="center" vertical="center" wrapText="1" shrinkToFit="1"/>
    </xf>
    <xf numFmtId="0" fontId="24" fillId="6" borderId="30" xfId="1" applyFont="1" applyFill="1" applyBorder="1" applyAlignment="1">
      <alignment horizontal="center" vertical="center" wrapText="1" shrinkToFit="1"/>
    </xf>
    <xf numFmtId="0" fontId="24" fillId="6" borderId="49" xfId="1" applyFont="1" applyFill="1" applyBorder="1" applyAlignment="1">
      <alignment horizontal="center" vertical="center" wrapText="1" shrinkToFit="1"/>
    </xf>
    <xf numFmtId="0" fontId="16" fillId="6" borderId="30" xfId="1" applyFont="1" applyFill="1" applyBorder="1" applyAlignment="1">
      <alignment horizontal="center" vertical="center" wrapText="1" shrinkToFit="1"/>
    </xf>
    <xf numFmtId="0" fontId="24" fillId="6" borderId="28" xfId="1" applyFont="1" applyFill="1" applyBorder="1" applyAlignment="1">
      <alignment horizontal="center" vertical="center" wrapText="1"/>
    </xf>
    <xf numFmtId="0" fontId="24" fillId="6" borderId="31" xfId="1" applyFont="1" applyFill="1" applyBorder="1" applyAlignment="1">
      <alignment horizontal="center" vertical="center" wrapText="1"/>
    </xf>
    <xf numFmtId="0" fontId="24" fillId="6" borderId="0" xfId="1" applyFont="1" applyFill="1" applyBorder="1" applyAlignment="1">
      <alignment horizontal="center" vertical="center" wrapText="1"/>
    </xf>
    <xf numFmtId="0" fontId="24" fillId="6" borderId="35" xfId="1" applyFont="1" applyFill="1" applyBorder="1" applyAlignment="1">
      <alignment horizontal="center" vertical="center" wrapText="1"/>
    </xf>
    <xf numFmtId="0" fontId="10" fillId="6" borderId="39" xfId="1" applyFont="1" applyFill="1" applyBorder="1" applyAlignment="1">
      <alignment horizontal="center" vertical="center" wrapText="1"/>
    </xf>
    <xf numFmtId="0" fontId="10" fillId="6" borderId="3" xfId="1" applyFont="1" applyFill="1" applyBorder="1" applyAlignment="1">
      <alignment horizontal="center" vertical="center" wrapText="1"/>
    </xf>
    <xf numFmtId="0" fontId="10" fillId="6" borderId="40" xfId="1" applyFont="1" applyFill="1" applyBorder="1" applyAlignment="1">
      <alignment horizontal="center" vertical="center" wrapText="1"/>
    </xf>
    <xf numFmtId="0" fontId="10" fillId="6" borderId="23" xfId="1" applyFont="1" applyFill="1" applyBorder="1" applyAlignment="1">
      <alignment horizontal="center" vertical="center" wrapText="1"/>
    </xf>
    <xf numFmtId="0" fontId="10" fillId="6" borderId="44" xfId="1" applyFont="1" applyFill="1" applyBorder="1" applyAlignment="1">
      <alignment horizontal="center" vertical="center" wrapText="1"/>
    </xf>
    <xf numFmtId="0" fontId="10" fillId="6" borderId="52" xfId="1" applyFont="1" applyFill="1" applyBorder="1" applyAlignment="1">
      <alignment horizontal="center" vertical="center" wrapText="1"/>
    </xf>
    <xf numFmtId="0" fontId="38" fillId="6" borderId="50" xfId="1" applyFont="1" applyFill="1" applyBorder="1" applyAlignment="1">
      <alignment horizontal="center" vertical="center" textRotation="255" wrapText="1"/>
    </xf>
    <xf numFmtId="0" fontId="38" fillId="6" borderId="51" xfId="1" applyFont="1" applyFill="1" applyBorder="1" applyAlignment="1">
      <alignment horizontal="center" vertical="center" textRotation="255" wrapText="1"/>
    </xf>
    <xf numFmtId="0" fontId="38" fillId="6" borderId="10" xfId="1" applyFont="1" applyFill="1" applyBorder="1" applyAlignment="1">
      <alignment horizontal="center" vertical="center" textRotation="255" wrapText="1"/>
    </xf>
    <xf numFmtId="0" fontId="38" fillId="6" borderId="13" xfId="1" applyFont="1" applyFill="1" applyBorder="1" applyAlignment="1">
      <alignment horizontal="center" vertical="center" textRotation="255" wrapText="1"/>
    </xf>
  </cellXfs>
  <cellStyles count="12">
    <cellStyle name="Excel Built-in Normal" xfId="5"/>
    <cellStyle name="Graphics" xfId="6"/>
    <cellStyle name="Heading" xfId="7"/>
    <cellStyle name="Heading1" xfId="8"/>
    <cellStyle name="Lien hypertexte" xfId="9"/>
    <cellStyle name="Normal" xfId="0" builtinId="0"/>
    <cellStyle name="Normal 2" xfId="1"/>
    <cellStyle name="Normal 2 4" xfId="3"/>
    <cellStyle name="Normal 3" xfId="4"/>
    <cellStyle name="Pourcentage" xfId="2" builtinId="5"/>
    <cellStyle name="Result" xfId="10"/>
    <cellStyle name="Result2" xfId="11"/>
  </cellStyles>
  <dxfs count="0"/>
  <tableStyles count="0" defaultTableStyle="TableStyleMedium2" defaultPivotStyle="PivotStyleLight16"/>
  <colors>
    <mruColors>
      <color rgb="FFDDD9C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C165"/>
  <sheetViews>
    <sheetView showGridLines="0" topLeftCell="A13" zoomScaleNormal="100" workbookViewId="0">
      <selection activeCell="A19" sqref="A19"/>
    </sheetView>
  </sheetViews>
  <sheetFormatPr baseColWidth="10" defaultRowHeight="15"/>
  <cols>
    <col min="1" max="1" width="4.7109375" customWidth="1"/>
    <col min="2" max="2" width="7.7109375" style="70" customWidth="1"/>
    <col min="3" max="3" width="41.5703125" style="70" customWidth="1"/>
    <col min="4" max="4" width="3.85546875" style="70" customWidth="1"/>
    <col min="5" max="5" width="9.7109375" style="70" customWidth="1"/>
    <col min="6" max="6" width="14.7109375" style="70" customWidth="1"/>
    <col min="7" max="7" width="17.28515625" style="70" customWidth="1"/>
    <col min="8" max="8" width="4.5703125" customWidth="1"/>
    <col min="14" max="27" width="11.42578125" hidden="1" customWidth="1"/>
  </cols>
  <sheetData>
    <row r="1" spans="1:29" ht="15.75" thickBot="1">
      <c r="A1" s="7"/>
      <c r="B1" s="45"/>
      <c r="C1" s="45"/>
      <c r="D1" s="45"/>
      <c r="E1" s="45"/>
      <c r="F1" s="45"/>
      <c r="G1" s="45"/>
      <c r="H1" s="7"/>
      <c r="I1" s="9"/>
      <c r="J1" s="9"/>
      <c r="K1" s="9"/>
      <c r="L1" s="9"/>
      <c r="M1" s="9"/>
      <c r="N1" s="9"/>
      <c r="O1" s="9"/>
      <c r="P1" s="9"/>
      <c r="Q1" s="9"/>
      <c r="R1" s="9"/>
      <c r="S1" s="9"/>
      <c r="T1" s="9"/>
      <c r="U1" s="9"/>
      <c r="V1" s="9"/>
      <c r="W1" s="9"/>
      <c r="X1" s="9"/>
      <c r="Y1" s="9"/>
      <c r="Z1" s="9"/>
      <c r="AA1" s="9"/>
      <c r="AB1" s="9"/>
      <c r="AC1" s="9"/>
    </row>
    <row r="2" spans="1:29" ht="15.75" thickTop="1">
      <c r="A2" s="7"/>
      <c r="B2" s="45"/>
      <c r="C2" s="45"/>
      <c r="D2" s="45"/>
      <c r="E2" s="45"/>
      <c r="F2" s="45"/>
      <c r="G2" s="45"/>
      <c r="H2" s="7"/>
      <c r="I2" s="78"/>
      <c r="J2" s="79"/>
      <c r="K2" s="80"/>
      <c r="L2" s="81"/>
      <c r="M2" s="82"/>
      <c r="N2" s="81"/>
      <c r="O2" s="81"/>
      <c r="P2" s="81"/>
      <c r="Q2" s="81"/>
      <c r="R2" s="81"/>
      <c r="S2" s="81"/>
      <c r="T2" s="81"/>
      <c r="U2" s="81"/>
      <c r="V2" s="81"/>
      <c r="W2" s="81"/>
      <c r="X2" s="81"/>
      <c r="Y2" s="81"/>
      <c r="Z2" s="81"/>
      <c r="AA2" s="81"/>
      <c r="AB2" s="105"/>
      <c r="AC2" s="9"/>
    </row>
    <row r="3" spans="1:29">
      <c r="A3" s="7"/>
      <c r="B3" s="45"/>
      <c r="C3" s="45"/>
      <c r="D3" s="45"/>
      <c r="E3" s="45"/>
      <c r="F3" s="45"/>
      <c r="G3" s="45"/>
      <c r="H3" s="7"/>
      <c r="I3" s="83"/>
      <c r="J3" s="92"/>
      <c r="K3" s="87"/>
      <c r="L3" s="87"/>
      <c r="M3" s="88"/>
      <c r="N3" s="88"/>
      <c r="O3" s="88"/>
      <c r="P3" s="88"/>
      <c r="Q3" s="88"/>
      <c r="R3" s="88"/>
      <c r="S3" s="88"/>
      <c r="T3" s="88"/>
      <c r="U3" s="88"/>
      <c r="V3" s="88"/>
      <c r="W3" s="88"/>
      <c r="X3" s="88"/>
      <c r="Y3" s="88"/>
      <c r="Z3" s="88"/>
      <c r="AA3" s="88"/>
      <c r="AB3" s="106"/>
    </row>
    <row r="4" spans="1:29">
      <c r="A4" s="7"/>
      <c r="B4" s="46" t="s">
        <v>31</v>
      </c>
      <c r="C4" s="46"/>
      <c r="D4" s="46"/>
      <c r="E4" s="46"/>
      <c r="F4" s="46"/>
      <c r="G4" s="45"/>
      <c r="H4" s="7"/>
      <c r="I4" s="83"/>
      <c r="J4" s="92"/>
      <c r="K4" s="87"/>
      <c r="L4" s="87"/>
      <c r="M4" s="88"/>
      <c r="N4" s="88"/>
      <c r="O4" s="88"/>
      <c r="P4" s="88"/>
      <c r="Q4" s="88"/>
      <c r="R4" s="88"/>
      <c r="S4" s="88"/>
      <c r="T4" s="88"/>
      <c r="U4" s="88"/>
      <c r="V4" s="88"/>
      <c r="W4" s="88"/>
      <c r="X4" s="88"/>
      <c r="Y4" s="88"/>
      <c r="Z4" s="88"/>
      <c r="AA4" s="88"/>
      <c r="AB4" s="106"/>
    </row>
    <row r="5" spans="1:29">
      <c r="A5" s="7"/>
      <c r="B5" s="46"/>
      <c r="C5" s="46"/>
      <c r="D5" s="46"/>
      <c r="E5" s="46"/>
      <c r="F5" s="46"/>
      <c r="G5" s="45"/>
      <c r="H5" s="7"/>
      <c r="I5" s="83"/>
      <c r="J5" s="92"/>
      <c r="K5" s="87"/>
      <c r="L5" s="87"/>
      <c r="M5" s="88"/>
      <c r="N5" s="88"/>
      <c r="O5" s="88"/>
      <c r="P5" s="88"/>
      <c r="Q5" s="88"/>
      <c r="R5" s="88"/>
      <c r="S5" s="88"/>
      <c r="T5" s="88"/>
      <c r="U5" s="88"/>
      <c r="V5" s="88"/>
      <c r="W5" s="88"/>
      <c r="X5" s="88"/>
      <c r="Y5" s="88"/>
      <c r="Z5" s="88"/>
      <c r="AA5" s="88"/>
      <c r="AB5" s="106"/>
    </row>
    <row r="6" spans="1:29">
      <c r="A6" s="7"/>
      <c r="B6" s="46"/>
      <c r="C6" s="46"/>
      <c r="D6" s="46"/>
      <c r="E6" s="46"/>
      <c r="F6" s="46"/>
      <c r="G6" s="45"/>
      <c r="H6" s="7"/>
      <c r="I6" s="83"/>
      <c r="J6" s="92"/>
      <c r="K6" s="87"/>
      <c r="L6" s="87"/>
      <c r="M6" s="88"/>
      <c r="N6" s="88"/>
      <c r="O6" s="88"/>
      <c r="P6" s="88"/>
      <c r="Q6" s="88"/>
      <c r="R6" s="88"/>
      <c r="S6" s="88"/>
      <c r="T6" s="88"/>
      <c r="U6" s="88"/>
      <c r="V6" s="88"/>
      <c r="W6" s="88"/>
      <c r="X6" s="88"/>
      <c r="Y6" s="88"/>
      <c r="Z6" s="88"/>
      <c r="AA6" s="88"/>
      <c r="AB6" s="106"/>
      <c r="AC6" s="8"/>
    </row>
    <row r="7" spans="1:29">
      <c r="A7" s="7"/>
      <c r="B7" s="46"/>
      <c r="C7" s="46"/>
      <c r="D7" s="46"/>
      <c r="E7" s="46"/>
      <c r="F7" s="46"/>
      <c r="G7" s="45"/>
      <c r="H7" s="7"/>
      <c r="I7" s="83"/>
      <c r="J7" s="91" t="s">
        <v>85</v>
      </c>
      <c r="K7" s="115" t="s">
        <v>123</v>
      </c>
      <c r="L7" t="s">
        <v>390</v>
      </c>
      <c r="P7" s="112"/>
      <c r="T7" s="112"/>
      <c r="AB7" s="106"/>
    </row>
    <row r="8" spans="1:29">
      <c r="A8" s="7"/>
      <c r="B8" s="46"/>
      <c r="C8" s="46"/>
      <c r="D8" s="46"/>
      <c r="E8" s="46"/>
      <c r="F8" s="46"/>
      <c r="G8" s="45"/>
      <c r="H8" s="7"/>
      <c r="I8" s="83"/>
      <c r="J8" s="92"/>
      <c r="K8" s="87"/>
      <c r="L8" s="87"/>
      <c r="M8" s="88"/>
      <c r="N8" s="88"/>
      <c r="O8" s="88"/>
      <c r="P8" s="88"/>
      <c r="Q8" s="88"/>
      <c r="R8" s="88"/>
      <c r="S8" s="88"/>
      <c r="T8" s="88"/>
      <c r="U8" s="88"/>
      <c r="V8" s="88"/>
      <c r="W8" s="88"/>
      <c r="X8" s="88"/>
      <c r="Y8" s="88"/>
      <c r="Z8" s="88"/>
      <c r="AA8" s="88"/>
      <c r="AB8" s="106"/>
      <c r="AC8" s="8"/>
    </row>
    <row r="9" spans="1:29" ht="15.75">
      <c r="A9" s="7"/>
      <c r="B9" s="390" t="s">
        <v>77</v>
      </c>
      <c r="C9" s="390"/>
      <c r="D9" s="390"/>
      <c r="E9" s="390"/>
      <c r="F9" s="390"/>
      <c r="G9" s="390"/>
      <c r="H9" s="7"/>
      <c r="I9" s="83"/>
      <c r="J9" s="91" t="s">
        <v>63</v>
      </c>
      <c r="K9" s="97" t="s">
        <v>41</v>
      </c>
      <c r="L9" s="85"/>
      <c r="M9" s="86"/>
      <c r="N9" s="85"/>
      <c r="O9" s="85"/>
      <c r="P9" s="85"/>
      <c r="Q9" s="85"/>
      <c r="R9" s="85"/>
      <c r="S9" s="85"/>
      <c r="T9" s="85"/>
      <c r="U9" s="85"/>
      <c r="V9" s="85"/>
      <c r="W9" s="85"/>
      <c r="X9" s="85"/>
      <c r="Y9" s="85"/>
      <c r="Z9" s="85"/>
      <c r="AA9" s="85"/>
      <c r="AB9" s="107"/>
      <c r="AC9" s="8"/>
    </row>
    <row r="10" spans="1:29">
      <c r="A10" s="7"/>
      <c r="C10" s="48"/>
      <c r="D10" s="48"/>
      <c r="E10" s="48"/>
      <c r="F10" s="48"/>
      <c r="G10" s="45"/>
      <c r="H10" s="7"/>
      <c r="I10" s="83"/>
      <c r="J10" s="91" t="s">
        <v>64</v>
      </c>
      <c r="K10" s="98">
        <v>42627</v>
      </c>
      <c r="L10" s="84"/>
      <c r="M10" s="88"/>
      <c r="N10" s="88"/>
      <c r="O10" s="88"/>
      <c r="P10" s="88"/>
      <c r="Q10" s="88"/>
      <c r="R10" s="88"/>
      <c r="S10" s="88"/>
      <c r="T10" s="88"/>
      <c r="U10" s="88"/>
      <c r="V10" s="88"/>
      <c r="W10" s="88"/>
      <c r="X10" s="88"/>
      <c r="Y10" s="88"/>
      <c r="Z10" s="88"/>
      <c r="AA10" s="88"/>
      <c r="AB10" s="106"/>
      <c r="AC10" s="3"/>
    </row>
    <row r="11" spans="1:29" ht="15.75">
      <c r="A11" s="7"/>
      <c r="B11" s="47"/>
      <c r="C11" s="48"/>
      <c r="D11" s="48"/>
      <c r="E11" s="48"/>
      <c r="F11" s="48"/>
      <c r="G11" s="45"/>
      <c r="H11" s="7"/>
      <c r="I11" s="83"/>
      <c r="J11" s="93" t="s">
        <v>145</v>
      </c>
      <c r="K11" s="104" t="s">
        <v>146</v>
      </c>
      <c r="L11" s="87" t="s">
        <v>31</v>
      </c>
      <c r="M11" s="88"/>
      <c r="N11" s="88"/>
      <c r="O11" s="88"/>
      <c r="P11" s="88"/>
      <c r="Q11" s="88"/>
      <c r="R11" s="88"/>
      <c r="S11" s="88"/>
      <c r="T11" s="88"/>
      <c r="U11" s="88"/>
      <c r="V11" s="88"/>
      <c r="W11" s="88"/>
      <c r="X11" s="88"/>
      <c r="Y11" s="88"/>
      <c r="Z11" s="88"/>
      <c r="AA11" s="88"/>
      <c r="AB11" s="106"/>
      <c r="AC11" s="3"/>
    </row>
    <row r="12" spans="1:29">
      <c r="A12" s="7"/>
      <c r="B12" s="392" t="str">
        <f>+K11</f>
        <v>Tous corps d'états (hors lot ascenseurs)</v>
      </c>
      <c r="C12" s="392"/>
      <c r="D12" s="392"/>
      <c r="E12" s="392"/>
      <c r="F12" s="392"/>
      <c r="G12" s="392"/>
      <c r="H12" s="7"/>
      <c r="I12" s="83"/>
      <c r="J12" s="91" t="s">
        <v>65</v>
      </c>
      <c r="K12" s="94">
        <v>0.2</v>
      </c>
      <c r="L12" s="84"/>
      <c r="M12" s="84"/>
      <c r="N12" s="84"/>
      <c r="O12" s="84"/>
      <c r="P12" s="84"/>
      <c r="Q12" s="84"/>
      <c r="R12" s="84"/>
      <c r="S12" s="84"/>
      <c r="T12" s="84"/>
      <c r="U12" s="84"/>
      <c r="V12" s="84"/>
      <c r="W12" s="84"/>
      <c r="X12" s="84"/>
      <c r="Y12" s="84"/>
      <c r="Z12" s="84"/>
      <c r="AA12" s="84"/>
      <c r="AB12" s="108"/>
      <c r="AC12" s="9"/>
    </row>
    <row r="13" spans="1:29" ht="15.75">
      <c r="A13" s="7"/>
      <c r="H13" s="10"/>
      <c r="I13" s="83"/>
      <c r="J13" s="93" t="s">
        <v>66</v>
      </c>
      <c r="K13" s="95" t="s">
        <v>72</v>
      </c>
      <c r="L13" s="84" t="s">
        <v>31</v>
      </c>
      <c r="M13" s="84"/>
      <c r="N13" s="84"/>
      <c r="O13" s="84"/>
      <c r="P13" s="84"/>
      <c r="Q13" s="84"/>
      <c r="R13" s="84"/>
      <c r="S13" s="84"/>
      <c r="T13" s="84"/>
      <c r="U13" s="84"/>
      <c r="V13" s="84"/>
      <c r="W13" s="84"/>
      <c r="X13" s="84"/>
      <c r="Y13" s="84"/>
      <c r="Z13" s="84"/>
      <c r="AA13" s="84"/>
      <c r="AB13" s="108"/>
      <c r="AC13" s="9"/>
    </row>
    <row r="14" spans="1:29" ht="15.75">
      <c r="A14" s="7"/>
      <c r="B14" s="391" t="s">
        <v>31</v>
      </c>
      <c r="C14" s="391"/>
      <c r="D14" s="391"/>
      <c r="E14" s="391"/>
      <c r="F14" s="391"/>
      <c r="G14" s="391"/>
      <c r="H14" s="3"/>
      <c r="I14" s="83"/>
      <c r="J14" s="93" t="s">
        <v>82</v>
      </c>
      <c r="K14" s="104" t="s">
        <v>129</v>
      </c>
      <c r="L14" s="84"/>
      <c r="M14" s="84"/>
      <c r="N14" s="84"/>
      <c r="O14" s="84"/>
      <c r="P14" s="84"/>
      <c r="Q14" s="84"/>
      <c r="R14" s="84"/>
      <c r="S14" s="84"/>
      <c r="T14" s="84"/>
      <c r="U14" s="84"/>
      <c r="V14" s="84"/>
      <c r="W14" s="84"/>
      <c r="X14" s="84"/>
      <c r="Y14" s="84"/>
      <c r="Z14" s="84"/>
      <c r="AA14" s="84"/>
      <c r="AB14" s="108"/>
      <c r="AC14" s="9"/>
    </row>
    <row r="15" spans="1:29" ht="15.75">
      <c r="A15" s="7"/>
      <c r="B15" s="47" t="str">
        <f>+K7&amp;" "&amp;J5&amp;" _"&amp;L7</f>
        <v>0080  _AAAA - AAAAAAA - AAAA</v>
      </c>
      <c r="F15" s="110" t="s">
        <v>86</v>
      </c>
      <c r="G15" s="111">
        <f>+DATE</f>
        <v>42627</v>
      </c>
      <c r="H15" s="3"/>
      <c r="I15" s="83"/>
      <c r="J15" s="93" t="s">
        <v>83</v>
      </c>
      <c r="K15" s="104" t="s">
        <v>129</v>
      </c>
      <c r="L15" s="84"/>
      <c r="M15" s="84"/>
      <c r="N15" s="84"/>
      <c r="O15" s="84"/>
      <c r="P15" s="84"/>
      <c r="Q15" s="84"/>
      <c r="R15" s="84"/>
      <c r="S15" s="84"/>
      <c r="T15" s="84"/>
      <c r="U15" s="84"/>
      <c r="V15" s="84"/>
      <c r="W15" s="84"/>
      <c r="X15" s="84"/>
      <c r="Y15" s="84"/>
      <c r="Z15" s="84"/>
      <c r="AA15" s="84"/>
      <c r="AB15" s="108"/>
      <c r="AC15" s="9"/>
    </row>
    <row r="16" spans="1:29">
      <c r="A16" s="7"/>
      <c r="C16" s="49"/>
      <c r="D16" s="49"/>
      <c r="E16" s="49"/>
      <c r="F16" s="49"/>
      <c r="G16" s="49"/>
      <c r="H16" s="3"/>
      <c r="I16" s="83"/>
      <c r="J16" s="84"/>
      <c r="K16" s="84"/>
      <c r="L16" s="84"/>
      <c r="M16" s="84"/>
      <c r="N16" s="84"/>
      <c r="O16" s="84"/>
      <c r="P16" s="84"/>
      <c r="Q16" s="84"/>
      <c r="R16" s="84"/>
      <c r="S16" s="84"/>
      <c r="T16" s="84"/>
      <c r="U16" s="84"/>
      <c r="V16" s="84"/>
      <c r="W16" s="84"/>
      <c r="X16" s="84"/>
      <c r="Y16" s="84"/>
      <c r="Z16" s="84"/>
      <c r="AA16" s="84"/>
      <c r="AB16" s="108"/>
      <c r="AC16" s="9"/>
    </row>
    <row r="17" spans="1:29">
      <c r="A17" s="7"/>
      <c r="B17" s="49"/>
      <c r="C17" s="49"/>
      <c r="D17" s="49"/>
      <c r="E17" s="49"/>
      <c r="F17" s="49"/>
      <c r="G17" s="49"/>
      <c r="H17" s="3"/>
      <c r="I17" s="83"/>
      <c r="J17" s="91" t="s">
        <v>73</v>
      </c>
      <c r="K17" s="96">
        <v>3</v>
      </c>
      <c r="L17" s="84"/>
      <c r="M17" s="84"/>
      <c r="N17" s="84"/>
      <c r="O17" s="84"/>
      <c r="P17" s="84"/>
      <c r="Q17" s="84"/>
      <c r="R17" s="84"/>
      <c r="S17" s="84"/>
      <c r="T17" s="84"/>
      <c r="U17" s="84"/>
      <c r="V17" s="84"/>
      <c r="W17" s="84"/>
      <c r="X17" s="84"/>
      <c r="Y17" s="84"/>
      <c r="Z17" s="84"/>
      <c r="AA17" s="84"/>
      <c r="AB17" s="108"/>
      <c r="AC17" s="9"/>
    </row>
    <row r="18" spans="1:29" ht="15.75" thickBot="1">
      <c r="A18" s="7"/>
      <c r="B18" s="50"/>
      <c r="C18" s="50"/>
      <c r="D18" s="50"/>
      <c r="E18" s="50"/>
      <c r="F18" s="50"/>
      <c r="G18" s="50"/>
      <c r="H18" s="3"/>
      <c r="I18" s="83"/>
      <c r="J18" s="91" t="s">
        <v>74</v>
      </c>
      <c r="K18" s="96">
        <v>2</v>
      </c>
      <c r="L18" s="84"/>
      <c r="M18" s="84"/>
      <c r="N18" s="84"/>
      <c r="O18" s="84"/>
      <c r="P18" s="84"/>
      <c r="Q18" s="84"/>
      <c r="R18" s="84"/>
      <c r="S18" s="84"/>
      <c r="T18" s="84"/>
      <c r="U18" s="84"/>
      <c r="V18" s="84"/>
      <c r="W18" s="84"/>
      <c r="X18" s="84"/>
      <c r="Y18" s="84"/>
      <c r="Z18" s="84"/>
      <c r="AA18" s="84"/>
      <c r="AB18" s="108"/>
      <c r="AC18" s="9"/>
    </row>
    <row r="19" spans="1:29" ht="15.75" thickTop="1">
      <c r="A19" s="7"/>
      <c r="B19" s="51"/>
      <c r="C19" s="52"/>
      <c r="D19" s="52"/>
      <c r="E19" s="52"/>
      <c r="F19" s="52"/>
      <c r="G19" s="53"/>
      <c r="H19" s="3"/>
      <c r="I19" s="83"/>
      <c r="J19" s="84"/>
      <c r="K19" s="84"/>
      <c r="L19" s="84"/>
      <c r="M19" s="84"/>
      <c r="N19" s="84"/>
      <c r="O19" s="84"/>
      <c r="P19" s="84"/>
      <c r="Q19" s="84"/>
      <c r="R19" s="84"/>
      <c r="S19" s="84"/>
      <c r="T19" s="84"/>
      <c r="U19" s="84"/>
      <c r="V19" s="84"/>
      <c r="W19" s="84"/>
      <c r="X19" s="84"/>
      <c r="Y19" s="84"/>
      <c r="Z19" s="84"/>
      <c r="AA19" s="84"/>
      <c r="AB19" s="108"/>
      <c r="AC19" s="9"/>
    </row>
    <row r="20" spans="1:29" ht="15.75" customHeight="1">
      <c r="A20" s="7"/>
      <c r="B20" s="395">
        <f>+Q7</f>
        <v>0</v>
      </c>
      <c r="C20" s="396"/>
      <c r="D20" s="396"/>
      <c r="E20" s="396"/>
      <c r="F20" s="396"/>
      <c r="G20" s="397"/>
      <c r="H20" s="11"/>
      <c r="I20" s="83"/>
      <c r="J20" s="84"/>
      <c r="K20" s="84"/>
      <c r="L20" s="84"/>
      <c r="M20" s="84"/>
      <c r="N20" s="84"/>
      <c r="O20" s="84"/>
      <c r="P20" s="84"/>
      <c r="Q20" s="84"/>
      <c r="R20" s="84"/>
      <c r="S20" s="84"/>
      <c r="T20" s="84"/>
      <c r="U20" s="84"/>
      <c r="V20" s="84"/>
      <c r="W20" s="84"/>
      <c r="X20" s="84"/>
      <c r="Y20" s="84"/>
      <c r="Z20" s="84"/>
      <c r="AA20" s="84"/>
      <c r="AB20" s="108"/>
      <c r="AC20" s="9"/>
    </row>
    <row r="21" spans="1:29" ht="15.75">
      <c r="A21" s="7"/>
      <c r="B21" s="395"/>
      <c r="C21" s="396"/>
      <c r="D21" s="396"/>
      <c r="E21" s="396"/>
      <c r="F21" s="396"/>
      <c r="G21" s="397"/>
      <c r="H21" s="11"/>
      <c r="I21" s="83"/>
      <c r="J21" s="99" t="s">
        <v>70</v>
      </c>
      <c r="K21" s="393" t="s">
        <v>71</v>
      </c>
      <c r="L21" s="394"/>
      <c r="M21" s="100" t="s">
        <v>75</v>
      </c>
      <c r="N21" s="84" t="s">
        <v>31</v>
      </c>
      <c r="O21" s="84"/>
      <c r="P21" s="84"/>
      <c r="Q21" s="84"/>
      <c r="R21" s="84"/>
      <c r="S21" s="84"/>
      <c r="T21" s="84"/>
      <c r="U21" s="84"/>
      <c r="V21" s="84"/>
      <c r="W21" s="84"/>
      <c r="X21" s="84"/>
      <c r="Y21" s="84"/>
      <c r="Z21" s="84"/>
      <c r="AA21" s="84"/>
      <c r="AB21" s="108"/>
      <c r="AC21" s="9"/>
    </row>
    <row r="22" spans="1:29" ht="15.75">
      <c r="A22" s="7"/>
      <c r="B22" s="402" t="str">
        <f>+M7&amp;" - "&amp;N7</f>
        <v xml:space="preserve"> - </v>
      </c>
      <c r="C22" s="403"/>
      <c r="D22" s="403"/>
      <c r="E22" s="403"/>
      <c r="F22" s="403"/>
      <c r="G22" s="404"/>
      <c r="H22" s="12"/>
      <c r="I22" s="83"/>
      <c r="J22" s="96" t="s">
        <v>147</v>
      </c>
      <c r="K22" s="101" t="s">
        <v>148</v>
      </c>
      <c r="L22" s="102"/>
      <c r="M22" s="96"/>
      <c r="N22" s="84"/>
      <c r="O22" s="84"/>
      <c r="P22" s="84"/>
      <c r="Q22" s="84"/>
      <c r="R22" s="84"/>
      <c r="S22" s="84"/>
      <c r="T22" s="84"/>
      <c r="U22" s="84"/>
      <c r="V22" s="84"/>
      <c r="W22" s="84"/>
      <c r="X22" s="84"/>
      <c r="Y22" s="84"/>
      <c r="Z22" s="84"/>
      <c r="AA22" s="84"/>
      <c r="AB22" s="108"/>
      <c r="AC22" s="9"/>
    </row>
    <row r="23" spans="1:29" ht="15.75">
      <c r="A23" s="7"/>
      <c r="B23" s="402" t="str">
        <f>+P7&amp;" "&amp;O7</f>
        <v xml:space="preserve"> </v>
      </c>
      <c r="C23" s="403"/>
      <c r="D23" s="403"/>
      <c r="E23" s="403"/>
      <c r="F23" s="403"/>
      <c r="G23" s="404"/>
      <c r="H23" s="12"/>
      <c r="I23" s="83"/>
      <c r="J23" s="96" t="s">
        <v>328</v>
      </c>
      <c r="K23" s="101" t="s">
        <v>329</v>
      </c>
      <c r="L23" s="102"/>
      <c r="M23" s="96"/>
      <c r="N23" s="84"/>
      <c r="O23" s="84"/>
      <c r="P23" s="84"/>
      <c r="Q23" s="84"/>
      <c r="R23" s="84"/>
      <c r="S23" s="84"/>
      <c r="T23" s="84"/>
      <c r="U23" s="84"/>
      <c r="V23" s="84"/>
      <c r="W23" s="84"/>
      <c r="X23" s="84"/>
      <c r="Y23" s="84"/>
      <c r="Z23" s="84"/>
      <c r="AA23" s="84"/>
      <c r="AB23" s="108"/>
      <c r="AC23" s="9"/>
    </row>
    <row r="24" spans="1:29" ht="15.75" thickBot="1">
      <c r="A24" s="7"/>
      <c r="B24" s="54"/>
      <c r="C24" s="55"/>
      <c r="D24" s="55"/>
      <c r="E24" s="55"/>
      <c r="F24" s="55"/>
      <c r="G24" s="56"/>
      <c r="H24" s="3"/>
      <c r="I24" s="83"/>
      <c r="J24" s="96" t="s">
        <v>330</v>
      </c>
      <c r="K24" s="101" t="s">
        <v>331</v>
      </c>
      <c r="L24" s="102"/>
      <c r="M24" s="96"/>
      <c r="N24" s="84"/>
      <c r="O24" s="84"/>
      <c r="P24" s="84"/>
      <c r="Q24" s="84"/>
      <c r="R24" s="84"/>
      <c r="S24" s="84"/>
      <c r="T24" s="84"/>
      <c r="U24" s="84"/>
      <c r="V24" s="84"/>
      <c r="W24" s="84"/>
      <c r="X24" s="84"/>
      <c r="Y24" s="84"/>
      <c r="Z24" s="84"/>
      <c r="AA24" s="84"/>
      <c r="AB24" s="108"/>
      <c r="AC24" s="9"/>
    </row>
    <row r="25" spans="1:29" ht="15.75" thickTop="1">
      <c r="A25" s="7"/>
      <c r="B25" s="50"/>
      <c r="C25" s="50"/>
      <c r="D25" s="50"/>
      <c r="E25" s="50"/>
      <c r="F25" s="50"/>
      <c r="G25" s="50"/>
      <c r="H25" s="3"/>
      <c r="I25" s="83"/>
      <c r="J25" s="96" t="s">
        <v>332</v>
      </c>
      <c r="K25" s="101" t="s">
        <v>333</v>
      </c>
      <c r="L25" s="102"/>
      <c r="M25" s="96"/>
      <c r="N25" s="84"/>
      <c r="O25" s="84"/>
      <c r="P25" s="84"/>
      <c r="Q25" s="84"/>
      <c r="R25" s="84"/>
      <c r="S25" s="84"/>
      <c r="T25" s="84"/>
      <c r="U25" s="84"/>
      <c r="V25" s="84"/>
      <c r="W25" s="84"/>
      <c r="X25" s="84"/>
      <c r="Y25" s="84"/>
      <c r="Z25" s="84"/>
      <c r="AA25" s="84"/>
      <c r="AB25" s="108"/>
      <c r="AC25" s="9"/>
    </row>
    <row r="26" spans="1:29">
      <c r="A26" s="7"/>
      <c r="B26" s="50"/>
      <c r="C26" s="50"/>
      <c r="D26" s="50"/>
      <c r="E26" s="50"/>
      <c r="F26" s="50"/>
      <c r="G26" s="50"/>
      <c r="H26" s="3"/>
      <c r="I26" s="83"/>
      <c r="J26" s="96" t="s">
        <v>334</v>
      </c>
      <c r="K26" s="101" t="s">
        <v>338</v>
      </c>
      <c r="L26" s="102"/>
      <c r="M26" s="96"/>
      <c r="N26" s="84"/>
      <c r="O26" s="84"/>
      <c r="P26" s="84"/>
      <c r="Q26" s="84"/>
      <c r="R26" s="84"/>
      <c r="S26" s="84"/>
      <c r="T26" s="84"/>
      <c r="U26" s="84"/>
      <c r="V26" s="84"/>
      <c r="W26" s="84"/>
      <c r="X26" s="84"/>
      <c r="Y26" s="84"/>
      <c r="Z26" s="84"/>
      <c r="AA26" s="84"/>
      <c r="AB26" s="108"/>
      <c r="AC26" s="9"/>
    </row>
    <row r="27" spans="1:29">
      <c r="A27" s="7"/>
      <c r="B27" s="50"/>
      <c r="C27" s="50"/>
      <c r="D27" s="50"/>
      <c r="E27" s="50"/>
      <c r="F27" s="50"/>
      <c r="G27" s="50"/>
      <c r="H27" s="3"/>
      <c r="I27" s="83"/>
      <c r="J27" s="96" t="s">
        <v>335</v>
      </c>
      <c r="K27" s="101" t="s">
        <v>337</v>
      </c>
      <c r="L27" s="102"/>
      <c r="M27" s="96"/>
      <c r="N27" s="84"/>
      <c r="O27" s="84"/>
      <c r="P27" s="84"/>
      <c r="Q27" s="84"/>
      <c r="R27" s="84"/>
      <c r="S27" s="84"/>
      <c r="T27" s="84"/>
      <c r="U27" s="84"/>
      <c r="V27" s="84"/>
      <c r="W27" s="84"/>
      <c r="X27" s="84"/>
      <c r="Y27" s="84"/>
      <c r="Z27" s="84"/>
      <c r="AA27" s="84"/>
      <c r="AB27" s="108"/>
      <c r="AC27" s="9"/>
    </row>
    <row r="28" spans="1:29" ht="15.75">
      <c r="A28" s="7"/>
      <c r="B28" s="47" t="s">
        <v>32</v>
      </c>
      <c r="C28" s="57"/>
      <c r="D28" s="57"/>
      <c r="E28" s="401" t="s">
        <v>40</v>
      </c>
      <c r="F28" s="401"/>
      <c r="G28" s="401"/>
      <c r="H28" s="13"/>
      <c r="I28" s="83"/>
      <c r="J28" s="96" t="s">
        <v>339</v>
      </c>
      <c r="K28" s="101" t="s">
        <v>336</v>
      </c>
      <c r="L28" s="102"/>
      <c r="M28" s="96"/>
      <c r="N28" s="84"/>
      <c r="O28" s="84"/>
      <c r="P28" s="84"/>
      <c r="Q28" s="84"/>
      <c r="R28" s="84"/>
      <c r="S28" s="84"/>
      <c r="T28" s="84"/>
      <c r="U28" s="84"/>
      <c r="V28" s="84"/>
      <c r="W28" s="84"/>
      <c r="X28" s="84"/>
      <c r="Y28" s="84"/>
      <c r="Z28" s="84"/>
      <c r="AA28" s="84"/>
      <c r="AB28" s="108"/>
      <c r="AC28" s="9"/>
    </row>
    <row r="29" spans="1:29">
      <c r="A29" s="7"/>
      <c r="B29" s="400">
        <f>+R7</f>
        <v>0</v>
      </c>
      <c r="C29" s="400"/>
      <c r="D29" s="58"/>
      <c r="E29" s="59"/>
      <c r="F29" s="59"/>
      <c r="G29" s="60">
        <f>+W7</f>
        <v>0</v>
      </c>
      <c r="H29" s="14"/>
      <c r="I29" s="83"/>
      <c r="J29" s="96" t="s">
        <v>341</v>
      </c>
      <c r="K29" s="101" t="s">
        <v>340</v>
      </c>
      <c r="L29" s="102"/>
      <c r="M29" s="96"/>
      <c r="N29" s="84"/>
      <c r="O29" s="84"/>
      <c r="P29" s="84"/>
      <c r="Q29" s="84"/>
      <c r="R29" s="84"/>
      <c r="S29" s="84"/>
      <c r="T29" s="84"/>
      <c r="U29" s="84"/>
      <c r="V29" s="84"/>
      <c r="W29" s="84"/>
      <c r="X29" s="84"/>
      <c r="Y29" s="84"/>
      <c r="Z29" s="84"/>
      <c r="AA29" s="84"/>
      <c r="AB29" s="108"/>
      <c r="AC29" s="9"/>
    </row>
    <row r="30" spans="1:29">
      <c r="A30" s="7"/>
      <c r="B30" s="398">
        <f>+S7</f>
        <v>0</v>
      </c>
      <c r="C30" s="398"/>
      <c r="D30" s="398"/>
      <c r="E30" s="399">
        <f>+X7</f>
        <v>0</v>
      </c>
      <c r="F30" s="399"/>
      <c r="G30" s="399"/>
      <c r="H30" s="15"/>
      <c r="I30" s="83"/>
      <c r="J30" s="96" t="s">
        <v>343</v>
      </c>
      <c r="K30" s="101" t="s">
        <v>342</v>
      </c>
      <c r="L30" s="102"/>
      <c r="M30" s="96"/>
      <c r="N30" s="84"/>
      <c r="O30" s="84"/>
      <c r="P30" s="84"/>
      <c r="Q30" s="84"/>
      <c r="R30" s="84"/>
      <c r="S30" s="84"/>
      <c r="T30" s="84"/>
      <c r="U30" s="84"/>
      <c r="V30" s="84"/>
      <c r="W30" s="84"/>
      <c r="X30" s="84"/>
      <c r="Y30" s="84"/>
      <c r="Z30" s="84"/>
      <c r="AA30" s="84"/>
      <c r="AB30" s="108"/>
      <c r="AC30" s="9"/>
    </row>
    <row r="31" spans="1:29">
      <c r="A31" s="7"/>
      <c r="B31" s="398" t="str">
        <f>+T7&amp;" "&amp;U7</f>
        <v xml:space="preserve"> </v>
      </c>
      <c r="C31" s="398"/>
      <c r="D31" s="398"/>
      <c r="E31" s="399" t="str">
        <f>+Z7&amp;" "&amp;Y7</f>
        <v xml:space="preserve"> </v>
      </c>
      <c r="F31" s="399"/>
      <c r="G31" s="399"/>
      <c r="H31" s="15"/>
      <c r="I31" s="83"/>
      <c r="J31" s="96" t="s">
        <v>345</v>
      </c>
      <c r="K31" s="101" t="s">
        <v>344</v>
      </c>
      <c r="L31" s="102"/>
      <c r="M31" s="96"/>
      <c r="N31" s="84"/>
      <c r="O31" s="84"/>
      <c r="P31" s="84"/>
      <c r="Q31" s="84"/>
      <c r="R31" s="84"/>
      <c r="S31" s="84"/>
      <c r="T31" s="84"/>
      <c r="U31" s="84"/>
      <c r="V31" s="84"/>
      <c r="W31" s="84"/>
      <c r="X31" s="84"/>
      <c r="Y31" s="84"/>
      <c r="Z31" s="84"/>
      <c r="AA31" s="84"/>
      <c r="AB31" s="108"/>
      <c r="AC31" s="9"/>
    </row>
    <row r="32" spans="1:29">
      <c r="A32" s="7"/>
      <c r="B32" s="398" t="str">
        <f>+"Tel : "&amp;V7</f>
        <v xml:space="preserve">Tel : </v>
      </c>
      <c r="C32" s="398"/>
      <c r="D32" s="398"/>
      <c r="E32" s="399" t="str">
        <f>+"Tel : "&amp;AA7</f>
        <v xml:space="preserve">Tel : </v>
      </c>
      <c r="F32" s="399"/>
      <c r="G32" s="399"/>
      <c r="H32" s="15"/>
      <c r="I32" s="83"/>
      <c r="J32" s="96" t="s">
        <v>347</v>
      </c>
      <c r="K32" s="101" t="s">
        <v>346</v>
      </c>
      <c r="L32" s="102"/>
      <c r="M32" s="96"/>
      <c r="N32" s="84"/>
      <c r="O32" s="84"/>
      <c r="P32" s="84"/>
      <c r="Q32" s="84"/>
      <c r="R32" s="84"/>
      <c r="S32" s="84"/>
      <c r="T32" s="84"/>
      <c r="U32" s="84"/>
      <c r="V32" s="84"/>
      <c r="W32" s="84"/>
      <c r="X32" s="84"/>
      <c r="Y32" s="84"/>
      <c r="Z32" s="84"/>
      <c r="AA32" s="84"/>
      <c r="AB32" s="108"/>
      <c r="AC32" s="9"/>
    </row>
    <row r="33" spans="1:29">
      <c r="A33" s="7"/>
      <c r="B33" s="61"/>
      <c r="C33" s="61"/>
      <c r="D33" s="61"/>
      <c r="E33" s="62"/>
      <c r="F33" s="62"/>
      <c r="G33" s="62"/>
      <c r="H33" s="15"/>
      <c r="I33" s="83"/>
      <c r="J33" s="96" t="s">
        <v>348</v>
      </c>
      <c r="K33" s="101" t="s">
        <v>349</v>
      </c>
      <c r="L33" s="102"/>
      <c r="M33" s="96"/>
      <c r="N33" s="84"/>
      <c r="O33" s="84"/>
      <c r="P33" s="84"/>
      <c r="Q33" s="84"/>
      <c r="R33" s="84"/>
      <c r="S33" s="84"/>
      <c r="T33" s="84"/>
      <c r="U33" s="84"/>
      <c r="V33" s="84"/>
      <c r="W33" s="84"/>
      <c r="X33" s="84"/>
      <c r="Y33" s="84"/>
      <c r="Z33" s="84"/>
      <c r="AA33" s="84"/>
      <c r="AB33" s="108"/>
      <c r="AC33" s="9"/>
    </row>
    <row r="34" spans="1:29">
      <c r="A34" s="7"/>
      <c r="B34" s="61"/>
      <c r="C34" s="61"/>
      <c r="D34" s="61"/>
      <c r="E34" s="62"/>
      <c r="F34" s="62"/>
      <c r="G34" s="62"/>
      <c r="H34" s="15"/>
      <c r="I34" s="83"/>
      <c r="J34" s="96" t="s">
        <v>353</v>
      </c>
      <c r="K34" s="101" t="s">
        <v>349</v>
      </c>
      <c r="L34" s="102"/>
      <c r="M34" s="96"/>
      <c r="N34" s="84"/>
      <c r="O34" s="84"/>
      <c r="P34" s="84"/>
      <c r="Q34" s="84"/>
      <c r="R34" s="84"/>
      <c r="S34" s="84"/>
      <c r="T34" s="84"/>
      <c r="U34" s="84"/>
      <c r="V34" s="84"/>
      <c r="W34" s="84"/>
      <c r="X34" s="84"/>
      <c r="Y34" s="84"/>
      <c r="Z34" s="84"/>
      <c r="AA34" s="84"/>
      <c r="AB34" s="108"/>
      <c r="AC34" s="9"/>
    </row>
    <row r="35" spans="1:29">
      <c r="A35" s="7"/>
      <c r="B35" s="61"/>
      <c r="C35" s="61"/>
      <c r="D35" s="61"/>
      <c r="E35" s="62"/>
      <c r="F35" s="62"/>
      <c r="G35" s="62"/>
      <c r="H35" s="15"/>
      <c r="I35" s="83"/>
      <c r="J35" s="96" t="s">
        <v>353</v>
      </c>
      <c r="K35" s="101" t="s">
        <v>356</v>
      </c>
      <c r="L35" s="102"/>
      <c r="M35" s="96"/>
      <c r="N35" s="84"/>
      <c r="O35" s="84"/>
      <c r="P35" s="84"/>
      <c r="Q35" s="84"/>
      <c r="R35" s="84"/>
      <c r="S35" s="84"/>
      <c r="T35" s="84"/>
      <c r="U35" s="84"/>
      <c r="V35" s="84"/>
      <c r="W35" s="84"/>
      <c r="X35" s="84"/>
      <c r="Y35" s="84"/>
      <c r="Z35" s="84"/>
      <c r="AA35" s="84"/>
      <c r="AB35" s="108"/>
      <c r="AC35" s="9"/>
    </row>
    <row r="36" spans="1:29">
      <c r="A36" s="7"/>
      <c r="B36" s="45" t="s">
        <v>31</v>
      </c>
      <c r="C36" s="45"/>
      <c r="D36" s="45"/>
      <c r="E36" s="45"/>
      <c r="F36" s="45"/>
      <c r="G36" s="45"/>
      <c r="H36" s="15"/>
      <c r="I36" s="83"/>
      <c r="J36" s="96" t="s">
        <v>354</v>
      </c>
      <c r="K36" s="101"/>
      <c r="L36" s="102"/>
      <c r="M36" s="96"/>
      <c r="N36" s="84"/>
      <c r="O36" s="84"/>
      <c r="P36" s="84"/>
      <c r="Q36" s="84"/>
      <c r="R36" s="84"/>
      <c r="S36" s="84"/>
      <c r="T36" s="84"/>
      <c r="U36" s="84"/>
      <c r="V36" s="84"/>
      <c r="W36" s="84"/>
      <c r="X36" s="84"/>
      <c r="Y36" s="84"/>
      <c r="Z36" s="84"/>
      <c r="AA36" s="84"/>
      <c r="AB36" s="108"/>
      <c r="AC36" s="9"/>
    </row>
    <row r="37" spans="1:29" ht="15.75" thickBot="1">
      <c r="A37" s="7"/>
      <c r="B37" s="61"/>
      <c r="C37" s="61"/>
      <c r="D37" s="61"/>
      <c r="E37" s="61"/>
      <c r="F37" s="61"/>
      <c r="G37" s="45"/>
      <c r="H37" s="15"/>
      <c r="I37" s="83"/>
      <c r="J37" s="96" t="s">
        <v>355</v>
      </c>
      <c r="K37" s="101" t="s">
        <v>352</v>
      </c>
      <c r="L37" s="102"/>
      <c r="M37" s="96"/>
      <c r="N37" s="84"/>
      <c r="O37" s="84"/>
      <c r="P37" s="84"/>
      <c r="Q37" s="84"/>
      <c r="R37" s="84"/>
      <c r="S37" s="84"/>
      <c r="T37" s="84"/>
      <c r="U37" s="84"/>
      <c r="V37" s="84"/>
      <c r="W37" s="84"/>
      <c r="X37" s="84"/>
      <c r="Y37" s="84"/>
      <c r="Z37" s="84"/>
      <c r="AA37" s="84"/>
      <c r="AB37" s="108"/>
      <c r="AC37" s="9"/>
    </row>
    <row r="38" spans="1:29" ht="21" customHeight="1" thickTop="1">
      <c r="A38" s="7"/>
      <c r="B38" s="103" t="s">
        <v>81</v>
      </c>
      <c r="C38" s="52"/>
      <c r="D38" s="52"/>
      <c r="E38" s="52"/>
      <c r="F38" s="52"/>
      <c r="G38" s="53"/>
      <c r="H38" s="15"/>
      <c r="I38" s="83"/>
      <c r="J38" s="96" t="s">
        <v>350</v>
      </c>
      <c r="K38" s="101" t="s">
        <v>352</v>
      </c>
      <c r="L38" s="102"/>
      <c r="M38" s="96"/>
      <c r="N38" s="84"/>
      <c r="O38" s="84"/>
      <c r="P38" s="84"/>
      <c r="Q38" s="84"/>
      <c r="R38" s="84"/>
      <c r="S38" s="84"/>
      <c r="T38" s="84"/>
      <c r="U38" s="84"/>
      <c r="V38" s="84"/>
      <c r="W38" s="84"/>
      <c r="X38" s="84"/>
      <c r="Y38" s="84"/>
      <c r="Z38" s="84"/>
      <c r="AA38" s="84"/>
      <c r="AB38" s="108"/>
      <c r="AC38" s="9"/>
    </row>
    <row r="39" spans="1:29" ht="18.75">
      <c r="A39" s="7"/>
      <c r="B39" s="63"/>
      <c r="C39" s="64"/>
      <c r="D39" s="64"/>
      <c r="E39" s="64"/>
      <c r="F39" s="64"/>
      <c r="G39" s="65"/>
      <c r="H39" s="15"/>
      <c r="I39" s="83"/>
      <c r="J39" s="96" t="s">
        <v>351</v>
      </c>
      <c r="K39" s="101" t="s">
        <v>352</v>
      </c>
      <c r="L39" s="102"/>
      <c r="M39" s="96"/>
      <c r="N39" s="84"/>
      <c r="O39" s="84"/>
      <c r="P39" s="84"/>
      <c r="Q39" s="84"/>
      <c r="R39" s="84"/>
      <c r="S39" s="84"/>
      <c r="T39" s="84"/>
      <c r="U39" s="84"/>
      <c r="V39" s="84"/>
      <c r="W39" s="84"/>
      <c r="X39" s="84"/>
      <c r="Y39" s="84"/>
      <c r="Z39" s="84"/>
      <c r="AA39" s="84"/>
      <c r="AB39" s="108"/>
      <c r="AC39" s="9"/>
    </row>
    <row r="40" spans="1:29" ht="15.75">
      <c r="A40" s="7"/>
      <c r="B40" s="66" t="s">
        <v>76</v>
      </c>
      <c r="C40" s="64"/>
      <c r="D40" s="64"/>
      <c r="E40" s="64"/>
      <c r="F40" s="64"/>
      <c r="G40" s="67">
        <v>0</v>
      </c>
      <c r="H40" s="15"/>
      <c r="I40" s="83"/>
      <c r="J40" s="96"/>
      <c r="K40" s="101"/>
      <c r="L40" s="102"/>
      <c r="M40" s="96"/>
      <c r="N40" s="84"/>
      <c r="O40" s="84"/>
      <c r="P40" s="84"/>
      <c r="Q40" s="84"/>
      <c r="R40" s="84"/>
      <c r="S40" s="84"/>
      <c r="T40" s="84"/>
      <c r="U40" s="84"/>
      <c r="V40" s="84"/>
      <c r="W40" s="84"/>
      <c r="X40" s="84"/>
      <c r="Y40" s="84"/>
      <c r="Z40" s="84"/>
      <c r="AA40" s="84"/>
      <c r="AB40" s="108"/>
      <c r="AC40" s="9"/>
    </row>
    <row r="41" spans="1:29" ht="15.75">
      <c r="A41" s="7"/>
      <c r="B41" s="66" t="s">
        <v>78</v>
      </c>
      <c r="C41" s="64"/>
      <c r="D41" s="64"/>
      <c r="E41" s="64"/>
      <c r="F41" s="64"/>
      <c r="G41" s="67">
        <v>0</v>
      </c>
      <c r="H41" s="15"/>
      <c r="I41" s="83"/>
      <c r="J41" s="96"/>
      <c r="K41" s="101"/>
      <c r="L41" s="102"/>
      <c r="M41" s="96"/>
      <c r="N41" s="84"/>
      <c r="O41" s="84"/>
      <c r="P41" s="84"/>
      <c r="Q41" s="84"/>
      <c r="R41" s="84"/>
      <c r="S41" s="84"/>
      <c r="T41" s="84"/>
      <c r="U41" s="84"/>
      <c r="V41" s="84"/>
      <c r="W41" s="84"/>
      <c r="X41" s="84"/>
      <c r="Y41" s="84"/>
      <c r="Z41" s="84"/>
      <c r="AA41" s="84"/>
      <c r="AB41" s="108"/>
      <c r="AC41" s="9"/>
    </row>
    <row r="42" spans="1:29" ht="15.75">
      <c r="A42" s="7"/>
      <c r="B42" s="66" t="s">
        <v>79</v>
      </c>
      <c r="C42" s="64"/>
      <c r="D42" s="64"/>
      <c r="E42" s="64"/>
      <c r="F42" s="64"/>
      <c r="G42" s="67">
        <v>0</v>
      </c>
      <c r="H42" s="15"/>
      <c r="I42" s="83"/>
      <c r="J42" s="96"/>
      <c r="K42" s="101"/>
      <c r="L42" s="102"/>
      <c r="M42" s="96"/>
      <c r="N42" s="84"/>
      <c r="O42" s="84"/>
      <c r="P42" s="84"/>
      <c r="Q42" s="84"/>
      <c r="R42" s="84"/>
      <c r="S42" s="84"/>
      <c r="T42" s="84"/>
      <c r="U42" s="84"/>
      <c r="V42" s="84"/>
      <c r="W42" s="84"/>
      <c r="X42" s="84"/>
      <c r="Y42" s="84"/>
      <c r="Z42" s="84"/>
      <c r="AA42" s="84"/>
      <c r="AB42" s="108"/>
      <c r="AC42" s="9"/>
    </row>
    <row r="43" spans="1:29">
      <c r="A43" s="7"/>
      <c r="B43" s="68"/>
      <c r="C43" s="3"/>
      <c r="D43" s="3"/>
      <c r="E43" s="3"/>
      <c r="F43" s="3"/>
      <c r="G43" s="69"/>
      <c r="H43" s="15"/>
      <c r="I43" s="83"/>
      <c r="J43" s="96"/>
      <c r="K43" s="101"/>
      <c r="L43" s="102"/>
      <c r="M43" s="96"/>
      <c r="N43" s="84"/>
      <c r="O43" s="84"/>
      <c r="P43" s="84"/>
      <c r="Q43" s="84"/>
      <c r="R43" s="84"/>
      <c r="S43" s="84"/>
      <c r="T43" s="84"/>
      <c r="U43" s="84"/>
      <c r="V43" s="84"/>
      <c r="W43" s="84"/>
      <c r="X43" s="84"/>
      <c r="Y43" s="84"/>
      <c r="Z43" s="84"/>
      <c r="AA43" s="84"/>
      <c r="AB43" s="108"/>
      <c r="AC43" s="9"/>
    </row>
    <row r="44" spans="1:29" ht="15.75">
      <c r="A44" s="7"/>
      <c r="B44" s="63" t="str">
        <f>+"                                           TOTAL en Euro HT "&amp;"valeur "&amp;DATE_VALEUR&amp;"………........................................................................................................"</f>
        <v xml:space="preserve">                                           TOTAL en Euro HT valeur Septembre 2016………........................................................................................................</v>
      </c>
      <c r="C44" s="3"/>
      <c r="D44" s="3"/>
      <c r="E44" s="3"/>
      <c r="F44" s="3"/>
      <c r="G44" s="69">
        <v>0</v>
      </c>
      <c r="H44" s="15"/>
      <c r="I44" s="83"/>
      <c r="J44" s="96"/>
      <c r="K44" s="101"/>
      <c r="L44" s="102"/>
      <c r="M44" s="96"/>
      <c r="N44" s="84"/>
      <c r="O44" s="84"/>
      <c r="P44" s="84"/>
      <c r="Q44" s="84"/>
      <c r="R44" s="84"/>
      <c r="S44" s="84"/>
      <c r="T44" s="84"/>
      <c r="U44" s="84"/>
      <c r="V44" s="84"/>
      <c r="W44" s="84"/>
      <c r="X44" s="84"/>
      <c r="Y44" s="84"/>
      <c r="Z44" s="84"/>
      <c r="AA44" s="84"/>
      <c r="AB44" s="108"/>
      <c r="AC44" s="9"/>
    </row>
    <row r="45" spans="1:29" ht="15.75">
      <c r="A45" s="7"/>
      <c r="B45" s="63" t="str">
        <f>+"                                           TVA : "&amp;TVA*100&amp;"% ......................................................................................................"</f>
        <v xml:space="preserve">                                           TVA : 20% ......................................................................................................</v>
      </c>
      <c r="C45" s="3"/>
      <c r="D45" s="3"/>
      <c r="E45" s="3"/>
      <c r="F45" s="3"/>
      <c r="G45" s="69">
        <f>+G44*TVA</f>
        <v>0</v>
      </c>
      <c r="H45" s="15"/>
      <c r="I45" s="83"/>
      <c r="J45" s="96"/>
      <c r="K45" s="101"/>
      <c r="L45" s="102"/>
      <c r="M45" s="96"/>
      <c r="N45" s="84"/>
      <c r="O45" s="84"/>
      <c r="P45" s="84"/>
      <c r="Q45" s="84"/>
      <c r="R45" s="84"/>
      <c r="S45" s="84"/>
      <c r="T45" s="84"/>
      <c r="U45" s="84"/>
      <c r="V45" s="84"/>
      <c r="W45" s="84"/>
      <c r="X45" s="84"/>
      <c r="Y45" s="84"/>
      <c r="Z45" s="84"/>
      <c r="AA45" s="84"/>
      <c r="AB45" s="108"/>
      <c r="AC45" s="9"/>
    </row>
    <row r="46" spans="1:29" ht="15.75">
      <c r="A46" s="7"/>
      <c r="B46" s="63" t="s">
        <v>80</v>
      </c>
      <c r="C46" s="3"/>
      <c r="D46" s="3"/>
      <c r="E46" s="3"/>
      <c r="F46" s="3"/>
      <c r="G46" s="69">
        <f>+G45+G44</f>
        <v>0</v>
      </c>
      <c r="H46" s="15"/>
      <c r="I46" s="83"/>
      <c r="J46" s="96"/>
      <c r="K46" s="101"/>
      <c r="L46" s="102"/>
      <c r="M46" s="96"/>
      <c r="N46" s="84"/>
      <c r="O46" s="84"/>
      <c r="P46" s="84"/>
      <c r="Q46" s="84"/>
      <c r="R46" s="84"/>
      <c r="S46" s="84"/>
      <c r="T46" s="84"/>
      <c r="U46" s="84"/>
      <c r="V46" s="84"/>
      <c r="W46" s="84"/>
      <c r="X46" s="84"/>
      <c r="Y46" s="84"/>
      <c r="Z46" s="84"/>
      <c r="AA46" s="84"/>
      <c r="AB46" s="108"/>
      <c r="AC46" s="9"/>
    </row>
    <row r="47" spans="1:29" ht="15.75" thickBot="1">
      <c r="A47" s="7"/>
      <c r="B47" s="4"/>
      <c r="C47" s="5"/>
      <c r="D47" s="5"/>
      <c r="E47" s="5"/>
      <c r="F47" s="5"/>
      <c r="G47" s="6"/>
      <c r="H47" s="15"/>
      <c r="I47" s="83"/>
      <c r="J47" s="96"/>
      <c r="K47" s="101"/>
      <c r="L47" s="102"/>
      <c r="M47" s="96"/>
      <c r="N47" s="84"/>
      <c r="O47" s="84"/>
      <c r="P47" s="84"/>
      <c r="Q47" s="84"/>
      <c r="R47" s="84"/>
      <c r="S47" s="84"/>
      <c r="T47" s="84"/>
      <c r="U47" s="84"/>
      <c r="V47" s="84"/>
      <c r="W47" s="84"/>
      <c r="X47" s="84"/>
      <c r="Y47" s="84"/>
      <c r="Z47" s="84"/>
      <c r="AA47" s="84"/>
      <c r="AB47" s="108"/>
      <c r="AC47" s="9"/>
    </row>
    <row r="48" spans="1:29" ht="15.75" thickTop="1">
      <c r="A48" s="7"/>
      <c r="B48" s="7"/>
      <c r="C48" s="7"/>
      <c r="D48" s="7"/>
      <c r="E48" s="7"/>
      <c r="F48" s="7"/>
      <c r="G48" s="7"/>
      <c r="H48" s="15"/>
      <c r="I48" s="83"/>
      <c r="J48" s="96"/>
      <c r="K48" s="101"/>
      <c r="L48" s="102"/>
      <c r="M48" s="96"/>
      <c r="N48" s="84"/>
      <c r="O48" s="84"/>
      <c r="P48" s="84"/>
      <c r="Q48" s="84"/>
      <c r="R48" s="84"/>
      <c r="S48" s="84"/>
      <c r="T48" s="84"/>
      <c r="U48" s="84"/>
      <c r="V48" s="84"/>
      <c r="W48" s="84"/>
      <c r="X48" s="84"/>
      <c r="Y48" s="84"/>
      <c r="Z48" s="84"/>
      <c r="AA48" s="84"/>
      <c r="AB48" s="108"/>
      <c r="AC48" s="9"/>
    </row>
    <row r="49" spans="1:28">
      <c r="A49" s="2"/>
      <c r="B49" s="2"/>
      <c r="C49" s="2"/>
      <c r="D49" s="2"/>
      <c r="E49" s="2"/>
      <c r="F49" s="2"/>
      <c r="H49" s="15"/>
      <c r="I49" s="83"/>
      <c r="J49" s="96"/>
      <c r="K49" s="101"/>
      <c r="L49" s="102"/>
      <c r="M49" s="96"/>
      <c r="N49" s="84"/>
      <c r="O49" s="84"/>
      <c r="P49" s="84"/>
      <c r="Q49" s="84"/>
      <c r="R49" s="84"/>
      <c r="S49" s="84"/>
      <c r="T49" s="84"/>
      <c r="U49" s="84"/>
      <c r="V49" s="84"/>
      <c r="W49" s="84"/>
      <c r="X49" s="84"/>
      <c r="Y49" s="84"/>
      <c r="Z49" s="84"/>
      <c r="AA49" s="84"/>
      <c r="AB49" s="108"/>
    </row>
    <row r="50" spans="1:28">
      <c r="A50" s="2"/>
      <c r="B50" s="2"/>
      <c r="C50" s="2"/>
      <c r="D50" s="2"/>
      <c r="E50" s="2"/>
      <c r="F50" s="2"/>
      <c r="H50" s="15"/>
      <c r="I50" s="83"/>
      <c r="J50" s="96"/>
      <c r="K50" s="101"/>
      <c r="L50" s="102"/>
      <c r="M50" s="96"/>
      <c r="N50" s="84"/>
      <c r="O50" s="84"/>
      <c r="P50" s="84"/>
      <c r="Q50" s="84"/>
      <c r="R50" s="84"/>
      <c r="S50" s="84"/>
      <c r="T50" s="84"/>
      <c r="U50" s="84"/>
      <c r="V50" s="84"/>
      <c r="W50" s="84"/>
      <c r="X50" s="84"/>
      <c r="Y50" s="84"/>
      <c r="Z50" s="84"/>
      <c r="AA50" s="84"/>
      <c r="AB50" s="108"/>
    </row>
    <row r="51" spans="1:28">
      <c r="H51" s="15"/>
      <c r="I51" s="83"/>
      <c r="J51" s="96"/>
      <c r="K51" s="101"/>
      <c r="L51" s="102"/>
      <c r="M51" s="96"/>
      <c r="N51" s="84"/>
      <c r="O51" s="84"/>
      <c r="P51" s="84"/>
      <c r="Q51" s="84"/>
      <c r="R51" s="84"/>
      <c r="S51" s="84"/>
      <c r="T51" s="84"/>
      <c r="U51" s="84"/>
      <c r="V51" s="84"/>
      <c r="W51" s="84"/>
      <c r="X51" s="84"/>
      <c r="Y51" s="84"/>
      <c r="Z51" s="84"/>
      <c r="AA51" s="84"/>
      <c r="AB51" s="108"/>
    </row>
    <row r="52" spans="1:28">
      <c r="H52" s="15"/>
      <c r="I52" s="83"/>
      <c r="J52" s="96"/>
      <c r="K52" s="101"/>
      <c r="L52" s="102"/>
      <c r="M52" s="96"/>
      <c r="N52" s="84"/>
      <c r="O52" s="84"/>
      <c r="P52" s="84"/>
      <c r="Q52" s="84"/>
      <c r="R52" s="84"/>
      <c r="S52" s="84"/>
      <c r="T52" s="84"/>
      <c r="U52" s="84"/>
      <c r="V52" s="84"/>
      <c r="W52" s="84"/>
      <c r="X52" s="84"/>
      <c r="Y52" s="84"/>
      <c r="Z52" s="84"/>
      <c r="AA52" s="84"/>
      <c r="AB52" s="108"/>
    </row>
    <row r="53" spans="1:28">
      <c r="H53" s="15"/>
      <c r="I53" s="83"/>
      <c r="J53" s="96"/>
      <c r="K53" s="101"/>
      <c r="L53" s="102"/>
      <c r="M53" s="96"/>
      <c r="N53" s="84"/>
      <c r="O53" s="84"/>
      <c r="P53" s="84"/>
      <c r="Q53" s="84"/>
      <c r="R53" s="84"/>
      <c r="S53" s="84"/>
      <c r="T53" s="84"/>
      <c r="U53" s="84"/>
      <c r="V53" s="84"/>
      <c r="W53" s="84"/>
      <c r="X53" s="84"/>
      <c r="Y53" s="84"/>
      <c r="Z53" s="84"/>
      <c r="AA53" s="84"/>
      <c r="AB53" s="108"/>
    </row>
    <row r="54" spans="1:28">
      <c r="H54" s="15"/>
      <c r="I54" s="83"/>
      <c r="J54" s="96"/>
      <c r="K54" s="101"/>
      <c r="L54" s="102"/>
      <c r="M54" s="96"/>
      <c r="N54" s="84"/>
      <c r="O54" s="84"/>
      <c r="P54" s="84"/>
      <c r="Q54" s="84"/>
      <c r="R54" s="84"/>
      <c r="S54" s="84"/>
      <c r="T54" s="84"/>
      <c r="U54" s="84"/>
      <c r="V54" s="84"/>
      <c r="W54" s="84"/>
      <c r="X54" s="84"/>
      <c r="Y54" s="84"/>
      <c r="Z54" s="84"/>
      <c r="AA54" s="84"/>
      <c r="AB54" s="108"/>
    </row>
    <row r="55" spans="1:28">
      <c r="H55" s="15"/>
      <c r="I55" s="83"/>
      <c r="J55" s="96"/>
      <c r="K55" s="101"/>
      <c r="L55" s="102"/>
      <c r="M55" s="96"/>
      <c r="N55" s="84"/>
      <c r="O55" s="84"/>
      <c r="P55" s="84"/>
      <c r="Q55" s="84"/>
      <c r="R55" s="84"/>
      <c r="S55" s="84"/>
      <c r="T55" s="84"/>
      <c r="U55" s="84"/>
      <c r="V55" s="84"/>
      <c r="W55" s="84"/>
      <c r="X55" s="84"/>
      <c r="Y55" s="84"/>
      <c r="Z55" s="84"/>
      <c r="AA55" s="84"/>
      <c r="AB55" s="108"/>
    </row>
    <row r="56" spans="1:28">
      <c r="H56" s="15"/>
      <c r="I56" s="83"/>
      <c r="J56" s="96"/>
      <c r="K56" s="101"/>
      <c r="L56" s="102"/>
      <c r="M56" s="96"/>
      <c r="N56" s="84"/>
      <c r="O56" s="84"/>
      <c r="P56" s="84"/>
      <c r="Q56" s="84"/>
      <c r="R56" s="84"/>
      <c r="S56" s="84"/>
      <c r="T56" s="84"/>
      <c r="U56" s="84"/>
      <c r="V56" s="84"/>
      <c r="W56" s="84"/>
      <c r="X56" s="84"/>
      <c r="Y56" s="84"/>
      <c r="Z56" s="84"/>
      <c r="AA56" s="84"/>
      <c r="AB56" s="108"/>
    </row>
    <row r="57" spans="1:28">
      <c r="H57" s="15"/>
      <c r="I57" s="83"/>
      <c r="J57" s="96"/>
      <c r="K57" s="101"/>
      <c r="L57" s="102"/>
      <c r="M57" s="96"/>
      <c r="N57" s="84"/>
      <c r="O57" s="84"/>
      <c r="P57" s="84"/>
      <c r="Q57" s="84"/>
      <c r="R57" s="84"/>
      <c r="S57" s="84"/>
      <c r="T57" s="84"/>
      <c r="U57" s="84"/>
      <c r="V57" s="84"/>
      <c r="W57" s="84"/>
      <c r="X57" s="84"/>
      <c r="Y57" s="84"/>
      <c r="Z57" s="84"/>
      <c r="AA57" s="84"/>
      <c r="AB57" s="108"/>
    </row>
    <row r="58" spans="1:28">
      <c r="H58" s="15"/>
      <c r="I58" s="83"/>
      <c r="J58" s="96"/>
      <c r="K58" s="101"/>
      <c r="L58" s="102"/>
      <c r="M58" s="96"/>
      <c r="N58" s="84"/>
      <c r="O58" s="84"/>
      <c r="P58" s="84"/>
      <c r="Q58" s="84"/>
      <c r="R58" s="84"/>
      <c r="S58" s="84"/>
      <c r="T58" s="84"/>
      <c r="U58" s="84"/>
      <c r="V58" s="84"/>
      <c r="W58" s="84"/>
      <c r="X58" s="84"/>
      <c r="Y58" s="84"/>
      <c r="Z58" s="84"/>
      <c r="AA58" s="84"/>
      <c r="AB58" s="108"/>
    </row>
    <row r="59" spans="1:28">
      <c r="H59" s="15"/>
      <c r="I59" s="83"/>
      <c r="J59" s="96"/>
      <c r="K59" s="101"/>
      <c r="L59" s="102"/>
      <c r="M59" s="96"/>
      <c r="N59" s="84"/>
      <c r="O59" s="84"/>
      <c r="P59" s="84"/>
      <c r="Q59" s="84"/>
      <c r="R59" s="84"/>
      <c r="S59" s="84"/>
      <c r="T59" s="84"/>
      <c r="U59" s="84"/>
      <c r="V59" s="84"/>
      <c r="W59" s="84"/>
      <c r="X59" s="84"/>
      <c r="Y59" s="84"/>
      <c r="Z59" s="84"/>
      <c r="AA59" s="84"/>
      <c r="AB59" s="108"/>
    </row>
    <row r="60" spans="1:28">
      <c r="H60" s="15"/>
      <c r="I60" s="83"/>
      <c r="J60" s="96"/>
      <c r="K60" s="101"/>
      <c r="L60" s="102"/>
      <c r="M60" s="96"/>
      <c r="N60" s="84"/>
      <c r="O60" s="84"/>
      <c r="P60" s="84"/>
      <c r="Q60" s="84"/>
      <c r="R60" s="84"/>
      <c r="S60" s="84"/>
      <c r="T60" s="84"/>
      <c r="U60" s="84"/>
      <c r="V60" s="84"/>
      <c r="W60" s="84"/>
      <c r="X60" s="84"/>
      <c r="Y60" s="84"/>
      <c r="Z60" s="84"/>
      <c r="AA60" s="84"/>
      <c r="AB60" s="108"/>
    </row>
    <row r="61" spans="1:28">
      <c r="H61" s="15"/>
      <c r="I61" s="83"/>
      <c r="J61" s="96"/>
      <c r="K61" s="101"/>
      <c r="L61" s="102"/>
      <c r="M61" s="96"/>
      <c r="N61" s="84"/>
      <c r="O61" s="84"/>
      <c r="P61" s="84"/>
      <c r="Q61" s="84"/>
      <c r="R61" s="84"/>
      <c r="S61" s="84"/>
      <c r="T61" s="84"/>
      <c r="U61" s="84"/>
      <c r="V61" s="84"/>
      <c r="W61" s="84"/>
      <c r="X61" s="84"/>
      <c r="Y61" s="84"/>
      <c r="Z61" s="84"/>
      <c r="AA61" s="84"/>
      <c r="AB61" s="108"/>
    </row>
    <row r="62" spans="1:28">
      <c r="H62" s="15"/>
      <c r="I62" s="83"/>
      <c r="J62" s="96"/>
      <c r="K62" s="101"/>
      <c r="L62" s="102"/>
      <c r="M62" s="96"/>
      <c r="N62" s="84"/>
      <c r="O62" s="84"/>
      <c r="P62" s="84"/>
      <c r="Q62" s="84"/>
      <c r="R62" s="84"/>
      <c r="S62" s="84"/>
      <c r="T62" s="84"/>
      <c r="U62" s="84"/>
      <c r="V62" s="84"/>
      <c r="W62" s="84"/>
      <c r="X62" s="84"/>
      <c r="Y62" s="84"/>
      <c r="Z62" s="84"/>
      <c r="AA62" s="84"/>
      <c r="AB62" s="108"/>
    </row>
    <row r="63" spans="1:28">
      <c r="H63" s="15"/>
      <c r="I63" s="83"/>
      <c r="J63" s="96"/>
      <c r="K63" s="101"/>
      <c r="L63" s="102"/>
      <c r="M63" s="96"/>
      <c r="N63" s="84"/>
      <c r="O63" s="84"/>
      <c r="P63" s="84"/>
      <c r="Q63" s="84"/>
      <c r="R63" s="84"/>
      <c r="S63" s="84"/>
      <c r="T63" s="84"/>
      <c r="U63" s="84"/>
      <c r="V63" s="84"/>
      <c r="W63" s="84"/>
      <c r="X63" s="84"/>
      <c r="Y63" s="84"/>
      <c r="Z63" s="84"/>
      <c r="AA63" s="84"/>
      <c r="AB63" s="108"/>
    </row>
    <row r="64" spans="1:28">
      <c r="H64" s="15"/>
      <c r="I64" s="83"/>
      <c r="J64" s="96"/>
      <c r="K64" s="101"/>
      <c r="L64" s="102"/>
      <c r="M64" s="96"/>
      <c r="N64" s="84"/>
      <c r="O64" s="84"/>
      <c r="P64" s="84"/>
      <c r="Q64" s="84"/>
      <c r="R64" s="84"/>
      <c r="S64" s="84"/>
      <c r="T64" s="84"/>
      <c r="U64" s="84"/>
      <c r="V64" s="84"/>
      <c r="W64" s="84"/>
      <c r="X64" s="84"/>
      <c r="Y64" s="84"/>
      <c r="Z64" s="84"/>
      <c r="AA64" s="84"/>
      <c r="AB64" s="108"/>
    </row>
    <row r="65" spans="8:28">
      <c r="H65" s="15"/>
      <c r="I65" s="83"/>
      <c r="J65" s="84"/>
      <c r="K65" s="84"/>
      <c r="L65" s="84"/>
      <c r="M65" s="84"/>
      <c r="N65" s="84"/>
      <c r="O65" s="84"/>
      <c r="P65" s="84"/>
      <c r="Q65" s="84"/>
      <c r="R65" s="84"/>
      <c r="S65" s="84"/>
      <c r="T65" s="84"/>
      <c r="U65" s="84"/>
      <c r="V65" s="84"/>
      <c r="W65" s="84"/>
      <c r="X65" s="84"/>
      <c r="Y65" s="84"/>
      <c r="Z65" s="84"/>
      <c r="AA65" s="84"/>
      <c r="AB65" s="108"/>
    </row>
    <row r="66" spans="8:28">
      <c r="H66" s="15"/>
      <c r="I66" s="83"/>
      <c r="J66" s="84"/>
      <c r="K66" s="84"/>
      <c r="L66" s="84"/>
      <c r="M66" s="84"/>
      <c r="N66" s="84"/>
      <c r="O66" s="84"/>
      <c r="P66" s="84"/>
      <c r="Q66" s="84"/>
      <c r="R66" s="84"/>
      <c r="S66" s="84"/>
      <c r="T66" s="84"/>
      <c r="U66" s="84"/>
      <c r="V66" s="84"/>
      <c r="W66" s="84"/>
      <c r="X66" s="84"/>
      <c r="Y66" s="84"/>
      <c r="Z66" s="84"/>
      <c r="AA66" s="84"/>
      <c r="AB66" s="108"/>
    </row>
    <row r="67" spans="8:28">
      <c r="H67" s="15"/>
      <c r="I67" s="83"/>
      <c r="J67" s="84"/>
      <c r="K67" s="84"/>
      <c r="L67" s="84"/>
      <c r="M67" s="84"/>
      <c r="N67" s="84"/>
      <c r="O67" s="84"/>
      <c r="P67" s="84"/>
      <c r="Q67" s="84"/>
      <c r="R67" s="84"/>
      <c r="S67" s="84"/>
      <c r="T67" s="84"/>
      <c r="U67" s="84"/>
      <c r="V67" s="84"/>
      <c r="W67" s="84"/>
      <c r="X67" s="84"/>
      <c r="Y67" s="84"/>
      <c r="Z67" s="84"/>
      <c r="AA67" s="84"/>
      <c r="AB67" s="108"/>
    </row>
    <row r="68" spans="8:28">
      <c r="H68" s="15"/>
      <c r="I68" s="83"/>
      <c r="J68" s="84"/>
      <c r="K68" s="84"/>
      <c r="L68" s="84"/>
      <c r="M68" s="84"/>
      <c r="N68" s="84"/>
      <c r="O68" s="84"/>
      <c r="P68" s="84"/>
      <c r="Q68" s="84"/>
      <c r="R68" s="84"/>
      <c r="S68" s="84"/>
      <c r="T68" s="84"/>
      <c r="U68" s="84"/>
      <c r="V68" s="84"/>
      <c r="W68" s="84"/>
      <c r="X68" s="84"/>
      <c r="Y68" s="84"/>
      <c r="Z68" s="84"/>
      <c r="AA68" s="84"/>
      <c r="AB68" s="108"/>
    </row>
    <row r="69" spans="8:28">
      <c r="H69" s="15"/>
      <c r="I69" s="83"/>
      <c r="J69" s="84"/>
      <c r="K69" s="84"/>
      <c r="L69" s="84"/>
      <c r="M69" s="84"/>
      <c r="N69" s="84"/>
      <c r="O69" s="84"/>
      <c r="P69" s="84"/>
      <c r="Q69" s="84"/>
      <c r="R69" s="84"/>
      <c r="S69" s="84"/>
      <c r="T69" s="84"/>
      <c r="U69" s="84"/>
      <c r="V69" s="84"/>
      <c r="W69" s="84"/>
      <c r="X69" s="84"/>
      <c r="Y69" s="84"/>
      <c r="Z69" s="84"/>
      <c r="AA69" s="84"/>
      <c r="AB69" s="108"/>
    </row>
    <row r="70" spans="8:28">
      <c r="H70" s="15"/>
      <c r="I70" s="83"/>
      <c r="J70" s="84"/>
      <c r="K70" s="84"/>
      <c r="L70" s="84"/>
      <c r="M70" s="84"/>
      <c r="N70" s="84"/>
      <c r="O70" s="84"/>
      <c r="P70" s="84"/>
      <c r="Q70" s="84"/>
      <c r="R70" s="84"/>
      <c r="S70" s="84"/>
      <c r="T70" s="84"/>
      <c r="U70" s="84"/>
      <c r="V70" s="84"/>
      <c r="W70" s="84"/>
      <c r="X70" s="84"/>
      <c r="Y70" s="84"/>
      <c r="Z70" s="84"/>
      <c r="AA70" s="84"/>
      <c r="AB70" s="108"/>
    </row>
    <row r="71" spans="8:28" ht="15.75" thickBot="1">
      <c r="H71" s="15"/>
      <c r="I71" s="89"/>
      <c r="J71" s="90"/>
      <c r="K71" s="90"/>
      <c r="L71" s="90"/>
      <c r="M71" s="90"/>
      <c r="N71" s="90"/>
      <c r="O71" s="90"/>
      <c r="P71" s="90"/>
      <c r="Q71" s="90"/>
      <c r="R71" s="90"/>
      <c r="S71" s="90"/>
      <c r="T71" s="90"/>
      <c r="U71" s="90"/>
      <c r="V71" s="90"/>
      <c r="W71" s="90"/>
      <c r="X71" s="90"/>
      <c r="Y71" s="90"/>
      <c r="Z71" s="90"/>
      <c r="AA71" s="90"/>
      <c r="AB71" s="109"/>
    </row>
    <row r="72" spans="8:28" ht="15.75" thickTop="1">
      <c r="H72" s="15"/>
      <c r="I72" s="9"/>
      <c r="J72" s="9"/>
      <c r="K72" s="9"/>
      <c r="L72" s="9"/>
      <c r="M72" s="9"/>
      <c r="N72" s="9"/>
      <c r="O72" s="76"/>
      <c r="P72" s="76"/>
      <c r="Q72" s="76"/>
      <c r="R72" s="76"/>
      <c r="S72" s="76"/>
      <c r="T72" s="76"/>
      <c r="U72" s="76"/>
      <c r="V72" s="76"/>
      <c r="W72" s="76"/>
      <c r="X72" s="76"/>
      <c r="Y72" s="76"/>
      <c r="Z72" s="76"/>
      <c r="AA72" s="76"/>
      <c r="AB72" s="76"/>
    </row>
    <row r="73" spans="8:28">
      <c r="H73" s="15"/>
      <c r="I73" s="9"/>
      <c r="J73" s="9"/>
      <c r="K73" s="9"/>
      <c r="L73" s="9"/>
      <c r="M73" s="9"/>
      <c r="N73" s="9"/>
      <c r="O73" s="76"/>
      <c r="P73" s="76"/>
      <c r="Q73" s="76"/>
      <c r="R73" s="76"/>
      <c r="S73" s="76"/>
      <c r="T73" s="76"/>
      <c r="U73" s="76"/>
      <c r="V73" s="76"/>
      <c r="W73" s="76"/>
      <c r="X73" s="76"/>
      <c r="Y73" s="76"/>
      <c r="Z73" s="76"/>
      <c r="AA73" s="76"/>
    </row>
    <row r="74" spans="8:28">
      <c r="H74" s="15"/>
      <c r="I74" s="9"/>
      <c r="J74" s="9"/>
      <c r="K74" s="9"/>
      <c r="L74" s="9"/>
      <c r="M74" s="9"/>
      <c r="N74" s="9"/>
      <c r="O74" s="76"/>
      <c r="P74" s="76"/>
      <c r="Q74" s="76"/>
      <c r="R74" s="76"/>
      <c r="S74" s="76"/>
      <c r="T74" s="76"/>
      <c r="U74" s="76"/>
      <c r="V74" s="76"/>
      <c r="W74" s="76"/>
      <c r="X74" s="76"/>
      <c r="Y74" s="76"/>
      <c r="Z74" s="76"/>
      <c r="AA74" s="76"/>
    </row>
    <row r="75" spans="8:28">
      <c r="H75" s="15"/>
      <c r="I75" s="9"/>
      <c r="J75" s="9"/>
      <c r="K75" s="9"/>
      <c r="L75" s="9"/>
      <c r="M75" s="9"/>
      <c r="N75" s="9"/>
      <c r="O75" s="76"/>
      <c r="P75" s="76"/>
      <c r="Q75" s="76"/>
      <c r="R75" s="76"/>
      <c r="S75" s="76"/>
      <c r="T75" s="76"/>
      <c r="U75" s="76"/>
      <c r="V75" s="76"/>
      <c r="W75" s="76"/>
      <c r="X75" s="76"/>
      <c r="Y75" s="76"/>
      <c r="Z75" s="76"/>
      <c r="AA75" s="76"/>
    </row>
    <row r="76" spans="8:28">
      <c r="H76" s="15"/>
      <c r="I76" s="9"/>
      <c r="J76" s="9"/>
      <c r="K76" s="9"/>
      <c r="L76" s="9"/>
      <c r="M76" s="9"/>
      <c r="N76" s="9"/>
      <c r="O76" s="76"/>
      <c r="P76" s="76"/>
      <c r="Q76" s="76"/>
      <c r="R76" s="76"/>
      <c r="S76" s="76"/>
      <c r="T76" s="76"/>
      <c r="U76" s="76"/>
      <c r="V76" s="76"/>
      <c r="W76" s="76"/>
      <c r="X76" s="76"/>
      <c r="Y76" s="76"/>
      <c r="Z76" s="76"/>
      <c r="AA76" s="76"/>
    </row>
    <row r="77" spans="8:28">
      <c r="H77" s="15"/>
      <c r="I77" s="9"/>
      <c r="J77" s="9"/>
      <c r="K77" s="9"/>
      <c r="L77" s="9"/>
      <c r="M77" s="9"/>
      <c r="N77" s="9"/>
      <c r="O77" s="76"/>
      <c r="P77" s="76"/>
      <c r="Q77" s="76"/>
      <c r="R77" s="76"/>
      <c r="S77" s="76"/>
      <c r="T77" s="76"/>
      <c r="U77" s="76"/>
      <c r="V77" s="76"/>
      <c r="W77" s="76"/>
      <c r="X77" s="76"/>
      <c r="Y77" s="76"/>
      <c r="Z77" s="76"/>
      <c r="AA77" s="76"/>
    </row>
    <row r="78" spans="8:28">
      <c r="H78" s="15"/>
      <c r="I78" s="9"/>
      <c r="J78" s="9"/>
      <c r="K78" s="9"/>
      <c r="L78" s="9"/>
      <c r="M78" s="9"/>
      <c r="N78" s="9"/>
      <c r="O78" s="76"/>
      <c r="P78" s="76"/>
      <c r="Q78" s="76"/>
      <c r="R78" s="76"/>
      <c r="S78" s="76"/>
      <c r="T78" s="76"/>
      <c r="U78" s="76"/>
      <c r="V78" s="76"/>
      <c r="W78" s="76"/>
      <c r="X78" s="76"/>
      <c r="Y78" s="76"/>
      <c r="Z78" s="76"/>
      <c r="AA78" s="76"/>
    </row>
    <row r="79" spans="8:28">
      <c r="H79" s="15"/>
      <c r="I79" s="9"/>
      <c r="J79" s="9"/>
      <c r="K79" s="9"/>
      <c r="L79" s="9"/>
      <c r="M79" s="9"/>
      <c r="N79" s="9"/>
      <c r="O79" s="76"/>
      <c r="P79" s="76"/>
      <c r="Q79" s="76"/>
      <c r="R79" s="76"/>
      <c r="S79" s="76"/>
      <c r="T79" s="76"/>
      <c r="U79" s="76"/>
      <c r="V79" s="76"/>
      <c r="W79" s="76"/>
      <c r="X79" s="76"/>
      <c r="Y79" s="76"/>
      <c r="Z79" s="76"/>
      <c r="AA79" s="76"/>
    </row>
    <row r="80" spans="8:28">
      <c r="H80" s="15"/>
      <c r="I80" s="9"/>
      <c r="J80" s="9"/>
      <c r="K80" s="9"/>
      <c r="L80" s="9"/>
      <c r="M80" s="9"/>
      <c r="N80" s="9"/>
      <c r="O80" s="76"/>
      <c r="P80" s="76"/>
      <c r="Q80" s="76"/>
      <c r="R80" s="76"/>
      <c r="S80" s="76"/>
      <c r="T80" s="76"/>
      <c r="U80" s="76"/>
      <c r="V80" s="76"/>
      <c r="W80" s="76"/>
      <c r="X80" s="76"/>
      <c r="Y80" s="76"/>
      <c r="Z80" s="76"/>
      <c r="AA80" s="76"/>
    </row>
    <row r="81" spans="8:27">
      <c r="H81" s="15"/>
      <c r="I81" s="9"/>
      <c r="J81" s="9"/>
      <c r="K81" s="9"/>
      <c r="L81" s="9"/>
      <c r="M81" s="9"/>
      <c r="N81" s="9"/>
      <c r="O81" s="76"/>
      <c r="P81" s="76"/>
      <c r="Q81" s="76"/>
      <c r="R81" s="76"/>
      <c r="S81" s="76"/>
      <c r="T81" s="76"/>
      <c r="U81" s="76"/>
      <c r="V81" s="76"/>
      <c r="W81" s="76"/>
      <c r="X81" s="76"/>
      <c r="Y81" s="76"/>
      <c r="Z81" s="76"/>
      <c r="AA81" s="76"/>
    </row>
    <row r="82" spans="8:27">
      <c r="H82" s="15"/>
      <c r="I82" s="9"/>
      <c r="J82" s="9"/>
      <c r="K82" s="9"/>
      <c r="L82" s="9"/>
      <c r="M82" s="9"/>
      <c r="N82" s="9"/>
      <c r="O82" s="76"/>
      <c r="P82" s="76"/>
      <c r="Q82" s="76"/>
      <c r="R82" s="76"/>
      <c r="S82" s="76"/>
      <c r="T82" s="76"/>
      <c r="U82" s="76"/>
      <c r="V82" s="76"/>
      <c r="W82" s="76"/>
      <c r="X82" s="76"/>
      <c r="Y82" s="76"/>
      <c r="Z82" s="76"/>
      <c r="AA82" s="76"/>
    </row>
    <row r="83" spans="8:27">
      <c r="H83" s="15"/>
      <c r="I83" s="9"/>
      <c r="J83" s="9"/>
      <c r="K83" s="9"/>
      <c r="L83" s="9"/>
      <c r="M83" s="9"/>
      <c r="N83" s="9"/>
      <c r="O83" s="76"/>
      <c r="P83" s="76"/>
      <c r="Q83" s="76"/>
      <c r="R83" s="76"/>
      <c r="S83" s="76"/>
      <c r="T83" s="76"/>
      <c r="U83" s="76"/>
      <c r="V83" s="76"/>
      <c r="W83" s="76"/>
      <c r="X83" s="76"/>
      <c r="Y83" s="76"/>
      <c r="Z83" s="76"/>
      <c r="AA83" s="76"/>
    </row>
    <row r="84" spans="8:27">
      <c r="H84" s="15"/>
      <c r="I84" s="9"/>
      <c r="J84" s="9"/>
      <c r="K84" s="9"/>
      <c r="L84" s="9"/>
      <c r="M84" s="9"/>
      <c r="N84" s="9"/>
      <c r="O84" s="76"/>
      <c r="P84" s="76"/>
      <c r="Q84" s="76"/>
      <c r="R84" s="76"/>
      <c r="S84" s="76"/>
      <c r="T84" s="76"/>
      <c r="U84" s="76"/>
      <c r="V84" s="76"/>
      <c r="W84" s="76"/>
      <c r="X84" s="76"/>
      <c r="Y84" s="76"/>
      <c r="Z84" s="76"/>
      <c r="AA84" s="76"/>
    </row>
    <row r="85" spans="8:27">
      <c r="H85" s="15"/>
      <c r="I85" s="9"/>
      <c r="J85" s="9"/>
      <c r="K85" s="9"/>
      <c r="L85" s="9"/>
      <c r="M85" s="9"/>
      <c r="N85" s="9"/>
      <c r="O85" s="76"/>
      <c r="P85" s="76"/>
      <c r="Q85" s="76"/>
      <c r="R85" s="76"/>
      <c r="S85" s="76"/>
      <c r="T85" s="76"/>
      <c r="U85" s="76"/>
      <c r="V85" s="76"/>
      <c r="W85" s="76"/>
      <c r="X85" s="76"/>
      <c r="Y85" s="76"/>
      <c r="Z85" s="76"/>
      <c r="AA85" s="76"/>
    </row>
    <row r="86" spans="8:27">
      <c r="H86" s="15"/>
      <c r="I86" s="9"/>
      <c r="J86" s="9"/>
      <c r="K86" s="9"/>
      <c r="L86" s="9"/>
      <c r="M86" s="9"/>
      <c r="N86" s="9"/>
      <c r="O86" s="76"/>
      <c r="P86" s="76"/>
      <c r="Q86" s="76"/>
      <c r="R86" s="76"/>
      <c r="S86" s="76"/>
      <c r="T86" s="76"/>
      <c r="U86" s="76"/>
      <c r="V86" s="76"/>
      <c r="W86" s="76"/>
      <c r="X86" s="76"/>
      <c r="Y86" s="76"/>
      <c r="Z86" s="76"/>
      <c r="AA86" s="76"/>
    </row>
    <row r="87" spans="8:27">
      <c r="H87" s="15"/>
      <c r="I87" s="9"/>
      <c r="J87" s="9"/>
      <c r="K87" s="9"/>
      <c r="L87" s="9"/>
      <c r="M87" s="9"/>
      <c r="N87" s="9"/>
      <c r="O87" s="76"/>
      <c r="P87" s="76"/>
      <c r="Q87" s="76"/>
      <c r="R87" s="76"/>
      <c r="S87" s="76"/>
      <c r="T87" s="76"/>
      <c r="U87" s="76"/>
      <c r="V87" s="76"/>
      <c r="W87" s="76"/>
      <c r="X87" s="76"/>
      <c r="Y87" s="76"/>
      <c r="Z87" s="76"/>
      <c r="AA87" s="76"/>
    </row>
    <row r="88" spans="8:27">
      <c r="H88" s="15"/>
      <c r="I88" s="9"/>
      <c r="J88" s="9"/>
      <c r="K88" s="9"/>
      <c r="L88" s="9"/>
      <c r="M88" s="9"/>
      <c r="N88" s="9"/>
      <c r="O88" s="9"/>
      <c r="P88" s="9"/>
      <c r="Q88" s="9"/>
      <c r="R88" s="9"/>
      <c r="S88" s="9"/>
      <c r="T88" s="9"/>
      <c r="U88" s="9"/>
      <c r="V88" s="9"/>
      <c r="W88" s="9"/>
      <c r="X88" s="9"/>
      <c r="Y88" s="9"/>
      <c r="Z88" s="9"/>
      <c r="AA88" s="9"/>
    </row>
    <row r="89" spans="8:27">
      <c r="H89" s="15"/>
      <c r="I89" s="9"/>
      <c r="J89" s="9"/>
      <c r="K89" s="9"/>
      <c r="L89" s="9"/>
      <c r="M89" s="9"/>
      <c r="N89" s="9"/>
      <c r="O89" s="9"/>
      <c r="P89" s="9"/>
      <c r="Q89" s="9"/>
      <c r="R89" s="9"/>
      <c r="S89" s="9"/>
      <c r="T89" s="9"/>
      <c r="U89" s="9"/>
      <c r="V89" s="9"/>
      <c r="W89" s="9"/>
      <c r="X89" s="9"/>
      <c r="Y89" s="9"/>
      <c r="Z89" s="9"/>
      <c r="AA89" s="9"/>
    </row>
    <row r="90" spans="8:27">
      <c r="H90" s="15"/>
      <c r="I90" s="9"/>
      <c r="J90" s="9"/>
      <c r="K90" s="9"/>
      <c r="L90" s="9"/>
      <c r="M90" s="9"/>
      <c r="N90" s="9"/>
      <c r="O90" s="9"/>
      <c r="P90" s="9"/>
      <c r="Q90" s="9"/>
      <c r="R90" s="9"/>
      <c r="S90" s="9"/>
      <c r="T90" s="9"/>
      <c r="U90" s="9"/>
      <c r="V90" s="9"/>
      <c r="W90" s="9"/>
      <c r="X90" s="9"/>
      <c r="Y90" s="9"/>
      <c r="Z90" s="9"/>
      <c r="AA90" s="9"/>
    </row>
    <row r="91" spans="8:27">
      <c r="H91" s="15"/>
      <c r="I91" s="9"/>
      <c r="J91" s="9"/>
      <c r="K91" s="9"/>
      <c r="L91" s="9"/>
      <c r="M91" s="9"/>
      <c r="N91" s="9"/>
      <c r="O91" s="9"/>
      <c r="P91" s="9"/>
      <c r="Q91" s="9"/>
      <c r="R91" s="9"/>
      <c r="S91" s="9"/>
      <c r="T91" s="9"/>
      <c r="U91" s="9"/>
      <c r="V91" s="9"/>
      <c r="W91" s="9"/>
      <c r="X91" s="9"/>
      <c r="Y91" s="9"/>
      <c r="Z91" s="9"/>
      <c r="AA91" s="9"/>
    </row>
    <row r="92" spans="8:27">
      <c r="H92" s="15"/>
      <c r="I92" s="9"/>
      <c r="J92" s="9"/>
      <c r="K92" s="9"/>
      <c r="L92" s="9"/>
      <c r="M92" s="9"/>
      <c r="N92" s="9"/>
      <c r="O92" s="9"/>
      <c r="P92" s="9"/>
      <c r="Q92" s="9"/>
      <c r="R92" s="9"/>
      <c r="S92" s="9"/>
      <c r="T92" s="9"/>
      <c r="U92" s="9"/>
      <c r="V92" s="9"/>
      <c r="W92" s="9"/>
      <c r="X92" s="9"/>
      <c r="Y92" s="9"/>
      <c r="Z92" s="9"/>
      <c r="AA92" s="9"/>
    </row>
    <row r="93" spans="8:27">
      <c r="H93" s="15"/>
      <c r="I93" s="9"/>
      <c r="J93" s="9"/>
      <c r="K93" s="9"/>
      <c r="L93" s="9"/>
      <c r="M93" s="9"/>
      <c r="N93" s="9"/>
      <c r="O93" s="9"/>
      <c r="P93" s="9"/>
      <c r="Q93" s="9"/>
      <c r="R93" s="9"/>
      <c r="S93" s="9"/>
      <c r="T93" s="9"/>
      <c r="U93" s="9"/>
      <c r="V93" s="9"/>
      <c r="W93" s="9"/>
      <c r="X93" s="9"/>
      <c r="Y93" s="9"/>
      <c r="Z93" s="9"/>
      <c r="AA93" s="9"/>
    </row>
    <row r="94" spans="8:27">
      <c r="H94" s="15"/>
      <c r="I94" s="9"/>
      <c r="J94" s="9"/>
      <c r="K94" s="9"/>
      <c r="L94" s="9"/>
      <c r="M94" s="9"/>
      <c r="N94" s="9"/>
      <c r="O94" s="9"/>
      <c r="P94" s="9"/>
      <c r="Q94" s="9"/>
      <c r="R94" s="9"/>
    </row>
    <row r="95" spans="8:27">
      <c r="H95" s="15"/>
      <c r="I95" s="9"/>
      <c r="J95" s="9"/>
      <c r="K95" s="9"/>
      <c r="L95" s="9"/>
      <c r="M95" s="9"/>
      <c r="N95" s="9"/>
      <c r="O95" s="9"/>
      <c r="P95" s="9"/>
      <c r="Q95" s="9"/>
      <c r="R95" s="9"/>
    </row>
    <row r="96" spans="8:27">
      <c r="H96" s="15"/>
      <c r="P96" s="9"/>
      <c r="Q96" s="9"/>
      <c r="R96" s="9"/>
    </row>
    <row r="97" spans="8:18">
      <c r="H97" s="15"/>
      <c r="P97" s="9"/>
      <c r="Q97" s="9"/>
      <c r="R97" s="9"/>
    </row>
    <row r="98" spans="8:18">
      <c r="H98" s="15"/>
      <c r="P98" s="9"/>
      <c r="Q98" s="9"/>
      <c r="R98" s="9"/>
    </row>
    <row r="99" spans="8:18">
      <c r="H99" s="15"/>
      <c r="P99" s="9"/>
      <c r="Q99" s="9"/>
      <c r="R99" s="9"/>
    </row>
    <row r="100" spans="8:18">
      <c r="H100" s="15"/>
      <c r="P100" s="9"/>
      <c r="Q100" s="9"/>
      <c r="R100" s="9"/>
    </row>
    <row r="101" spans="8:18">
      <c r="H101" s="15"/>
      <c r="P101" s="9"/>
      <c r="Q101" s="9"/>
      <c r="R101" s="9"/>
    </row>
    <row r="102" spans="8:18">
      <c r="H102" s="15"/>
      <c r="P102" s="9"/>
      <c r="Q102" s="9"/>
      <c r="R102" s="9"/>
    </row>
    <row r="103" spans="8:18">
      <c r="H103" s="15"/>
      <c r="P103" s="9"/>
      <c r="Q103" s="9"/>
      <c r="R103" s="9"/>
    </row>
    <row r="104" spans="8:18">
      <c r="H104" s="15"/>
      <c r="P104" s="9"/>
      <c r="Q104" s="9"/>
      <c r="R104" s="9"/>
    </row>
    <row r="105" spans="8:18">
      <c r="H105" s="15"/>
      <c r="P105" s="9"/>
      <c r="Q105" s="9"/>
      <c r="R105" s="9"/>
    </row>
    <row r="106" spans="8:18">
      <c r="H106" s="15"/>
      <c r="P106" s="9"/>
      <c r="Q106" s="9"/>
      <c r="R106" s="9"/>
    </row>
    <row r="107" spans="8:18">
      <c r="H107" s="15"/>
      <c r="P107" s="9"/>
      <c r="Q107" s="9"/>
      <c r="R107" s="9"/>
    </row>
    <row r="108" spans="8:18">
      <c r="H108" s="15"/>
      <c r="P108" s="9"/>
      <c r="Q108" s="9"/>
      <c r="R108" s="9"/>
    </row>
    <row r="109" spans="8:18">
      <c r="H109" s="15"/>
      <c r="P109" s="9"/>
      <c r="Q109" s="9"/>
      <c r="R109" s="9"/>
    </row>
    <row r="110" spans="8:18">
      <c r="H110" s="15"/>
      <c r="P110" s="9"/>
      <c r="Q110" s="9"/>
      <c r="R110" s="9"/>
    </row>
    <row r="111" spans="8:18">
      <c r="H111" s="15"/>
      <c r="P111" s="9"/>
      <c r="Q111" s="9"/>
      <c r="R111" s="9"/>
    </row>
    <row r="112" spans="8:18">
      <c r="H112" s="15"/>
      <c r="P112" s="9"/>
      <c r="Q112" s="9"/>
      <c r="R112" s="9"/>
    </row>
    <row r="113" spans="8:18">
      <c r="H113" s="15"/>
      <c r="P113" s="9"/>
      <c r="Q113" s="9"/>
      <c r="R113" s="9"/>
    </row>
    <row r="114" spans="8:18">
      <c r="H114" s="15"/>
      <c r="P114" s="9"/>
      <c r="Q114" s="9"/>
      <c r="R114" s="9"/>
    </row>
    <row r="115" spans="8:18">
      <c r="H115" s="15"/>
      <c r="P115" s="9"/>
      <c r="Q115" s="9"/>
      <c r="R115" s="9"/>
    </row>
    <row r="116" spans="8:18">
      <c r="H116" s="15"/>
      <c r="P116" s="9"/>
      <c r="Q116" s="9"/>
      <c r="R116" s="9"/>
    </row>
    <row r="117" spans="8:18">
      <c r="H117" s="15"/>
      <c r="P117" s="9"/>
      <c r="Q117" s="9"/>
      <c r="R117" s="9"/>
    </row>
    <row r="118" spans="8:18">
      <c r="H118" s="15"/>
      <c r="P118" s="9"/>
      <c r="Q118" s="9"/>
      <c r="R118" s="9"/>
    </row>
    <row r="119" spans="8:18">
      <c r="H119" s="15"/>
      <c r="P119" s="9"/>
      <c r="Q119" s="9"/>
      <c r="R119" s="9"/>
    </row>
    <row r="120" spans="8:18">
      <c r="H120" s="15"/>
      <c r="P120" s="9"/>
      <c r="Q120" s="9"/>
      <c r="R120" s="9"/>
    </row>
    <row r="121" spans="8:18">
      <c r="H121" s="15"/>
      <c r="P121" s="9"/>
      <c r="Q121" s="9"/>
      <c r="R121" s="9"/>
    </row>
    <row r="122" spans="8:18">
      <c r="H122" s="15"/>
      <c r="P122" s="9"/>
      <c r="Q122" s="9"/>
      <c r="R122" s="9"/>
    </row>
    <row r="123" spans="8:18">
      <c r="H123" s="15"/>
      <c r="P123" s="9"/>
      <c r="Q123" s="9"/>
      <c r="R123" s="9"/>
    </row>
    <row r="124" spans="8:18">
      <c r="H124" s="15"/>
      <c r="P124" s="9"/>
      <c r="Q124" s="9"/>
      <c r="R124" s="9"/>
    </row>
    <row r="125" spans="8:18">
      <c r="H125" s="15"/>
      <c r="P125" s="9"/>
      <c r="Q125" s="9"/>
      <c r="R125" s="9"/>
    </row>
    <row r="126" spans="8:18">
      <c r="H126" s="15"/>
      <c r="P126" s="9"/>
      <c r="Q126" s="9"/>
      <c r="R126" s="9"/>
    </row>
    <row r="127" spans="8:18">
      <c r="H127" s="15"/>
      <c r="P127" s="9"/>
      <c r="Q127" s="9"/>
      <c r="R127" s="9"/>
    </row>
    <row r="128" spans="8:18">
      <c r="H128" s="15"/>
      <c r="P128" s="9"/>
      <c r="Q128" s="9"/>
      <c r="R128" s="9"/>
    </row>
    <row r="129" spans="8:18">
      <c r="H129" s="15"/>
      <c r="P129" s="9"/>
      <c r="Q129" s="9"/>
      <c r="R129" s="9"/>
    </row>
    <row r="130" spans="8:18">
      <c r="H130" s="15"/>
      <c r="P130" s="9"/>
      <c r="Q130" s="9"/>
      <c r="R130" s="9"/>
    </row>
    <row r="131" spans="8:18">
      <c r="H131" s="15"/>
      <c r="P131" s="9"/>
      <c r="Q131" s="9"/>
      <c r="R131" s="9"/>
    </row>
    <row r="132" spans="8:18">
      <c r="H132" s="15"/>
      <c r="P132" s="9"/>
      <c r="Q132" s="9"/>
      <c r="R132" s="9"/>
    </row>
    <row r="133" spans="8:18">
      <c r="H133" s="15"/>
      <c r="P133" s="9"/>
      <c r="Q133" s="9"/>
      <c r="R133" s="9"/>
    </row>
    <row r="134" spans="8:18">
      <c r="H134" s="7"/>
      <c r="P134" s="9"/>
      <c r="Q134" s="9"/>
      <c r="R134" s="9"/>
    </row>
    <row r="135" spans="8:18">
      <c r="H135" s="7"/>
      <c r="P135" s="9"/>
      <c r="Q135" s="9"/>
      <c r="R135" s="9"/>
    </row>
    <row r="136" spans="8:18">
      <c r="P136" s="9"/>
    </row>
    <row r="137" spans="8:18">
      <c r="P137" s="9"/>
    </row>
    <row r="138" spans="8:18">
      <c r="P138" s="9"/>
    </row>
    <row r="139" spans="8:18">
      <c r="P139" s="9"/>
    </row>
    <row r="140" spans="8:18">
      <c r="P140" s="9"/>
    </row>
    <row r="141" spans="8:18">
      <c r="P141" s="9"/>
    </row>
    <row r="142" spans="8:18">
      <c r="P142" s="9"/>
    </row>
    <row r="143" spans="8:18">
      <c r="P143" s="9"/>
    </row>
    <row r="144" spans="8:18">
      <c r="P144" s="9"/>
    </row>
    <row r="145" spans="16:16">
      <c r="P145" s="9"/>
    </row>
    <row r="146" spans="16:16">
      <c r="P146" s="9"/>
    </row>
    <row r="147" spans="16:16">
      <c r="P147" s="9"/>
    </row>
    <row r="148" spans="16:16">
      <c r="P148" s="9"/>
    </row>
    <row r="149" spans="16:16">
      <c r="P149" s="9"/>
    </row>
    <row r="150" spans="16:16">
      <c r="P150" s="9"/>
    </row>
    <row r="151" spans="16:16">
      <c r="P151" s="9"/>
    </row>
    <row r="152" spans="16:16">
      <c r="P152" s="9"/>
    </row>
    <row r="153" spans="16:16">
      <c r="P153" s="9"/>
    </row>
    <row r="154" spans="16:16">
      <c r="P154" s="9"/>
    </row>
    <row r="155" spans="16:16">
      <c r="P155" s="9"/>
    </row>
    <row r="156" spans="16:16">
      <c r="P156" s="9"/>
    </row>
    <row r="157" spans="16:16">
      <c r="P157" s="9"/>
    </row>
    <row r="158" spans="16:16">
      <c r="P158" s="9"/>
    </row>
    <row r="159" spans="16:16">
      <c r="P159" s="9"/>
    </row>
    <row r="160" spans="16:16">
      <c r="P160" s="9"/>
    </row>
    <row r="161" spans="16:16">
      <c r="P161" s="9"/>
    </row>
    <row r="162" spans="16:16">
      <c r="P162" s="9"/>
    </row>
    <row r="163" spans="16:16">
      <c r="P163" s="9"/>
    </row>
    <row r="164" spans="16:16">
      <c r="P164" s="9"/>
    </row>
    <row r="165" spans="16:16">
      <c r="P165" s="9"/>
    </row>
  </sheetData>
  <mergeCells count="15">
    <mergeCell ref="E28:G28"/>
    <mergeCell ref="B22:G22"/>
    <mergeCell ref="B23:G23"/>
    <mergeCell ref="B31:D31"/>
    <mergeCell ref="E31:G31"/>
    <mergeCell ref="B32:D32"/>
    <mergeCell ref="E32:G32"/>
    <mergeCell ref="B29:C29"/>
    <mergeCell ref="B30:D30"/>
    <mergeCell ref="E30:G30"/>
    <mergeCell ref="B9:G9"/>
    <mergeCell ref="B14:G14"/>
    <mergeCell ref="B12:G12"/>
    <mergeCell ref="K21:L21"/>
    <mergeCell ref="B20:G21"/>
  </mergeCells>
  <printOptions horizontalCentered="1"/>
  <pageMargins left="0.39370078740157483" right="0.39370078740157483" top="0.74803149606299213" bottom="0.74803149606299213" header="0.31496062992125984" footer="0.31496062992125984"/>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EU440"/>
  <sheetViews>
    <sheetView workbookViewId="0">
      <pane xSplit="4" ySplit="6" topLeftCell="E7" activePane="bottomRight" state="frozen"/>
      <selection activeCell="B12" sqref="B12:G12"/>
      <selection pane="topRight" activeCell="B12" sqref="B12:G12"/>
      <selection pane="bottomLeft" activeCell="B12" sqref="B12:G12"/>
      <selection pane="bottomRight" activeCell="C15" sqref="C15"/>
    </sheetView>
  </sheetViews>
  <sheetFormatPr baseColWidth="10" defaultColWidth="11.5703125" defaultRowHeight="15" outlineLevelCol="1"/>
  <cols>
    <col min="1" max="1" width="3.140625" style="247" customWidth="1"/>
    <col min="2" max="2" width="5.85546875" style="70" customWidth="1"/>
    <col min="3" max="3" width="50.7109375" style="70" customWidth="1"/>
    <col min="4" max="4" width="3.28515625" style="70" customWidth="1"/>
    <col min="5" max="14" width="8.28515625" style="236" hidden="1" customWidth="1" outlineLevel="1"/>
    <col min="15" max="15" width="11.42578125" style="70" customWidth="1" collapsed="1"/>
    <col min="16" max="16" width="13.140625" style="70" customWidth="1"/>
    <col min="17" max="17" width="14.42578125" style="70" customWidth="1"/>
    <col min="18" max="18" width="2.42578125" style="70" customWidth="1"/>
    <col min="19" max="19" width="13.140625" style="70" customWidth="1" outlineLevel="1"/>
    <col min="20" max="20" width="4.42578125" style="70" customWidth="1" outlineLevel="1"/>
    <col min="21" max="21" width="12.5703125" style="70" customWidth="1" outlineLevel="1"/>
    <col min="22" max="22" width="13" style="70" customWidth="1" outlineLevel="1"/>
    <col min="23" max="24" width="11.5703125" style="70" customWidth="1" outlineLevel="1"/>
    <col min="25" max="25" width="4.42578125" style="70" customWidth="1" outlineLevel="1"/>
    <col min="26" max="27" width="11.5703125" style="70" customWidth="1" outlineLevel="1"/>
    <col min="28" max="28" width="4.42578125" style="70" customWidth="1" outlineLevel="1"/>
    <col min="29" max="30" width="11.5703125" style="70" customWidth="1" outlineLevel="1"/>
    <col min="31" max="31" width="4.42578125" style="70" customWidth="1" outlineLevel="1"/>
    <col min="32" max="33" width="11.5703125" style="70" customWidth="1" outlineLevel="1"/>
    <col min="34" max="34" width="4.42578125" style="70" customWidth="1" outlineLevel="1"/>
    <col min="35" max="36" width="11.5703125" style="70" customWidth="1" outlineLevel="1"/>
    <col min="37" max="37" width="4.42578125" style="70" customWidth="1" outlineLevel="1"/>
    <col min="38" max="39" width="11.5703125" style="70" customWidth="1" outlineLevel="1"/>
    <col min="40" max="40" width="4.42578125" style="70" customWidth="1" outlineLevel="1"/>
    <col min="41" max="42" width="11.5703125" style="70" customWidth="1" outlineLevel="1"/>
    <col min="43" max="43" width="4.42578125" style="70" hidden="1" customWidth="1" outlineLevel="1"/>
    <col min="44" max="48" width="11.5703125" style="70" hidden="1" customWidth="1" outlineLevel="1"/>
    <col min="49" max="49" width="3.140625" style="247" hidden="1" customWidth="1"/>
    <col min="50" max="50" width="11.5703125" style="70" hidden="1" customWidth="1" outlineLevel="1"/>
    <col min="51" max="60" width="9.85546875" style="70" hidden="1" customWidth="1" outlineLevel="1"/>
    <col min="61" max="61" width="2" style="339" hidden="1" customWidth="1" collapsed="1"/>
    <col min="62" max="62" width="11.5703125" style="70" hidden="1" customWidth="1" outlineLevel="1"/>
    <col min="63" max="68" width="9.42578125" style="70" hidden="1" customWidth="1" outlineLevel="1"/>
    <col min="69" max="69" width="9.42578125" style="70" customWidth="1" outlineLevel="1"/>
    <col min="70" max="72" width="9.42578125" style="70" hidden="1" customWidth="1" outlineLevel="1"/>
    <col min="73" max="73" width="11.5703125" style="70"/>
    <col min="74" max="74" width="11.5703125" style="146"/>
    <col min="75" max="16384" width="11.5703125" style="70"/>
  </cols>
  <sheetData>
    <row r="1" spans="1:151" ht="15.75" thickBot="1">
      <c r="A1" s="389"/>
      <c r="AW1" s="389"/>
      <c r="BI1" s="389"/>
    </row>
    <row r="2" spans="1:151" ht="15.75" thickBot="1">
      <c r="A2" s="250"/>
      <c r="B2" s="251" t="str">
        <f>+"AFFAIRE : "&amp;PdG!B15</f>
        <v>AFFAIRE : 0080  _AAAA - AAAAAAA - AAAA</v>
      </c>
      <c r="C2" s="252"/>
      <c r="D2" s="252"/>
      <c r="E2" s="253"/>
      <c r="F2" s="253"/>
      <c r="G2" s="253"/>
      <c r="H2" s="253"/>
      <c r="I2" s="253"/>
      <c r="J2" s="253"/>
      <c r="K2" s="253"/>
      <c r="L2" s="253"/>
      <c r="M2" s="253"/>
      <c r="N2" s="253"/>
      <c r="O2" s="412" t="str">
        <f>+"Lot : "&amp;PdG!J22&amp;" - "&amp;PdG!K22&amp;" "&amp;PdG!M22</f>
        <v xml:space="preserve">Lot : LOT 01 - TERRASSEMENT - VRD - CLOTURES  </v>
      </c>
      <c r="P2" s="413"/>
      <c r="Q2" s="414"/>
      <c r="R2" s="247"/>
      <c r="S2" s="254" t="str">
        <f>"DÉBOURSÉ "&amp;B2</f>
        <v>DÉBOURSÉ AFFAIRE : 0080  _AAAA - AAAAAAA - AAAA</v>
      </c>
      <c r="T2" s="247"/>
      <c r="U2" s="247"/>
      <c r="V2" s="247"/>
      <c r="W2" s="247"/>
      <c r="X2" s="247"/>
      <c r="Y2" s="247"/>
      <c r="Z2" s="247"/>
      <c r="AA2" s="247"/>
      <c r="AB2" s="247"/>
      <c r="AC2" s="247"/>
      <c r="AD2" s="247"/>
      <c r="AE2" s="247"/>
      <c r="AF2" s="247"/>
      <c r="AG2" s="247"/>
      <c r="AH2" s="247"/>
      <c r="AI2" s="247"/>
      <c r="AJ2" s="247"/>
      <c r="AK2" s="247"/>
      <c r="AL2" s="247"/>
      <c r="AM2" s="247"/>
      <c r="AN2" s="247"/>
      <c r="AO2" s="247"/>
      <c r="AP2" s="247"/>
      <c r="AQ2" s="247"/>
      <c r="AR2" s="247"/>
      <c r="AS2" s="247"/>
      <c r="AT2" s="247"/>
      <c r="AU2" s="247"/>
      <c r="AV2" s="339"/>
      <c r="AX2" s="247"/>
      <c r="AY2" s="247"/>
      <c r="AZ2" s="247"/>
      <c r="BA2" s="247"/>
      <c r="BB2" s="247"/>
      <c r="BC2" s="247"/>
      <c r="BD2" s="247"/>
      <c r="BE2" s="247"/>
      <c r="BF2" s="247"/>
      <c r="BG2" s="247"/>
      <c r="BH2" s="247"/>
      <c r="BJ2" s="247"/>
      <c r="BK2" s="255" t="s">
        <v>140</v>
      </c>
      <c r="BL2" s="256">
        <v>1</v>
      </c>
      <c r="BM2" s="247"/>
      <c r="BN2" s="247"/>
      <c r="BO2" s="255" t="s">
        <v>139</v>
      </c>
      <c r="BP2" s="256">
        <v>1</v>
      </c>
      <c r="BQ2" s="247"/>
      <c r="BR2" s="247"/>
      <c r="BS2" s="255" t="s">
        <v>138</v>
      </c>
      <c r="BT2" s="256">
        <v>1</v>
      </c>
      <c r="BU2" s="247"/>
      <c r="BV2" s="247"/>
      <c r="BW2" s="247"/>
      <c r="BX2" s="247"/>
      <c r="BY2" s="247"/>
      <c r="BZ2" s="247"/>
      <c r="CA2" s="247"/>
      <c r="CB2" s="247"/>
      <c r="CC2" s="247"/>
      <c r="CD2" s="247"/>
      <c r="CE2" s="247"/>
      <c r="CF2" s="247"/>
      <c r="CG2" s="247"/>
      <c r="CH2" s="247"/>
      <c r="CI2" s="247"/>
      <c r="CJ2" s="247"/>
      <c r="CK2" s="247"/>
      <c r="CL2" s="247"/>
      <c r="CM2" s="247"/>
      <c r="CN2" s="247"/>
      <c r="CO2" s="247"/>
      <c r="CP2" s="247"/>
      <c r="CQ2" s="247"/>
      <c r="CR2" s="247"/>
      <c r="CS2" s="247"/>
      <c r="CT2" s="247"/>
      <c r="CU2" s="247"/>
      <c r="CV2" s="247"/>
      <c r="CW2" s="247"/>
      <c r="CX2" s="247"/>
      <c r="CY2" s="247"/>
      <c r="CZ2" s="247"/>
      <c r="DA2" s="247"/>
      <c r="DB2" s="247"/>
      <c r="DC2" s="247"/>
      <c r="DD2" s="247"/>
      <c r="DE2" s="247"/>
      <c r="DF2" s="247"/>
      <c r="DG2" s="247"/>
      <c r="DH2" s="247"/>
      <c r="DI2" s="247"/>
      <c r="DJ2" s="247"/>
      <c r="DK2" s="247"/>
      <c r="DL2" s="247"/>
      <c r="DM2" s="247"/>
      <c r="DN2" s="247"/>
      <c r="DO2" s="247"/>
      <c r="DP2" s="247"/>
      <c r="DQ2" s="247"/>
      <c r="DR2" s="247"/>
      <c r="DS2" s="247"/>
      <c r="DT2" s="247"/>
      <c r="DU2" s="247"/>
      <c r="DV2" s="247"/>
      <c r="DW2" s="247"/>
      <c r="DX2" s="247"/>
      <c r="DY2" s="247"/>
      <c r="DZ2" s="247"/>
      <c r="EA2" s="247"/>
      <c r="EB2" s="247"/>
      <c r="EC2" s="247"/>
      <c r="ED2" s="247"/>
      <c r="EE2" s="247"/>
      <c r="EF2" s="247"/>
      <c r="EG2" s="247"/>
      <c r="EH2" s="247"/>
      <c r="EI2" s="247"/>
      <c r="EJ2" s="247"/>
      <c r="EK2" s="247"/>
      <c r="EL2" s="247"/>
      <c r="EM2" s="247"/>
      <c r="EN2" s="247"/>
      <c r="EO2" s="247"/>
      <c r="EP2" s="247"/>
      <c r="EQ2" s="247"/>
      <c r="ER2" s="247"/>
      <c r="ES2" s="247"/>
      <c r="ET2" s="247"/>
      <c r="EU2" s="247"/>
    </row>
    <row r="3" spans="1:151">
      <c r="A3" s="250"/>
      <c r="B3" s="252"/>
      <c r="C3" s="252" t="s">
        <v>31</v>
      </c>
      <c r="D3" s="252"/>
      <c r="E3" s="253"/>
      <c r="F3" s="253"/>
      <c r="G3" s="253"/>
      <c r="H3" s="253"/>
      <c r="I3" s="253"/>
      <c r="J3" s="253"/>
      <c r="K3" s="253"/>
      <c r="L3" s="253"/>
      <c r="M3" s="253"/>
      <c r="N3" s="253"/>
      <c r="O3" s="252"/>
      <c r="P3" s="252"/>
      <c r="Q3" s="257"/>
      <c r="R3" s="247"/>
      <c r="S3" s="247"/>
      <c r="T3" s="247"/>
      <c r="U3" s="247"/>
      <c r="V3" s="247"/>
      <c r="W3" s="247"/>
      <c r="X3" s="247"/>
      <c r="Y3" s="247"/>
      <c r="Z3" s="247"/>
      <c r="AA3" s="247"/>
      <c r="AB3" s="247"/>
      <c r="AC3" s="247"/>
      <c r="AD3" s="247"/>
      <c r="AE3" s="247"/>
      <c r="AF3" s="247"/>
      <c r="AG3" s="247"/>
      <c r="AH3" s="247"/>
      <c r="AI3" s="247"/>
      <c r="AJ3" s="247"/>
      <c r="AK3" s="247"/>
      <c r="AL3" s="247"/>
      <c r="AM3" s="247"/>
      <c r="AN3" s="247"/>
      <c r="AO3" s="247"/>
      <c r="AP3" s="247"/>
      <c r="AQ3" s="247"/>
      <c r="AR3" s="247"/>
      <c r="AS3" s="247"/>
      <c r="AT3" s="247"/>
      <c r="AU3" s="247"/>
      <c r="AV3" s="339"/>
      <c r="AX3" s="247"/>
      <c r="AY3" s="247"/>
      <c r="AZ3" s="247"/>
      <c r="BA3" s="247"/>
      <c r="BB3" s="247"/>
      <c r="BC3" s="247"/>
      <c r="BD3" s="247"/>
      <c r="BE3" s="247"/>
      <c r="BF3" s="247"/>
      <c r="BG3" s="247"/>
      <c r="BH3" s="247"/>
      <c r="BJ3" s="247"/>
      <c r="BK3" s="247"/>
      <c r="BL3" s="247"/>
      <c r="BM3" s="247"/>
      <c r="BN3" s="247"/>
      <c r="BO3" s="247"/>
      <c r="BP3" s="247"/>
      <c r="BQ3" s="247"/>
      <c r="BR3" s="247"/>
      <c r="BS3" s="247"/>
      <c r="BT3" s="247"/>
      <c r="BU3" s="247"/>
      <c r="BV3" s="247"/>
      <c r="BW3" s="247"/>
      <c r="BX3" s="247"/>
      <c r="BY3" s="247"/>
      <c r="BZ3" s="247"/>
      <c r="CA3" s="247"/>
      <c r="CB3" s="247"/>
      <c r="CC3" s="247"/>
      <c r="CD3" s="247"/>
      <c r="CE3" s="247"/>
      <c r="CF3" s="247"/>
      <c r="CG3" s="247"/>
      <c r="CH3" s="247"/>
      <c r="CI3" s="247"/>
      <c r="CJ3" s="247"/>
      <c r="CK3" s="247"/>
      <c r="CL3" s="247"/>
      <c r="CM3" s="247"/>
      <c r="CN3" s="247"/>
      <c r="CO3" s="247"/>
      <c r="CP3" s="247"/>
      <c r="CQ3" s="247"/>
      <c r="CR3" s="247"/>
      <c r="CS3" s="247"/>
      <c r="CT3" s="247"/>
      <c r="CU3" s="247"/>
      <c r="CV3" s="247"/>
      <c r="CW3" s="247"/>
      <c r="CX3" s="247"/>
      <c r="CY3" s="247"/>
      <c r="CZ3" s="247"/>
      <c r="DA3" s="247"/>
      <c r="DB3" s="247"/>
      <c r="DC3" s="247"/>
      <c r="DD3" s="247"/>
      <c r="DE3" s="247"/>
      <c r="DF3" s="247"/>
      <c r="DG3" s="247"/>
      <c r="DH3" s="247"/>
      <c r="DI3" s="247"/>
      <c r="DJ3" s="247"/>
      <c r="DK3" s="247"/>
      <c r="DL3" s="247"/>
      <c r="DM3" s="247"/>
      <c r="DN3" s="247"/>
      <c r="DO3" s="247"/>
      <c r="DP3" s="247"/>
      <c r="DQ3" s="247"/>
      <c r="DR3" s="247"/>
      <c r="DS3" s="247"/>
      <c r="DT3" s="247"/>
      <c r="DU3" s="247"/>
      <c r="DV3" s="247"/>
      <c r="DW3" s="247"/>
      <c r="DX3" s="247"/>
      <c r="DY3" s="247"/>
      <c r="DZ3" s="247"/>
      <c r="EA3" s="247"/>
      <c r="EB3" s="247"/>
      <c r="EC3" s="247"/>
      <c r="ED3" s="247"/>
      <c r="EE3" s="247"/>
      <c r="EF3" s="247"/>
      <c r="EG3" s="247"/>
      <c r="EH3" s="247"/>
      <c r="EI3" s="247"/>
      <c r="EJ3" s="247"/>
      <c r="EK3" s="247"/>
      <c r="EL3" s="247"/>
      <c r="EM3" s="247"/>
      <c r="EN3" s="247"/>
      <c r="EO3" s="247"/>
      <c r="EP3" s="247"/>
      <c r="EQ3" s="247"/>
      <c r="ER3" s="247"/>
      <c r="ES3" s="247"/>
      <c r="ET3" s="247"/>
      <c r="EU3" s="247"/>
    </row>
    <row r="4" spans="1:151" s="247" customFormat="1" ht="14.45" customHeight="1">
      <c r="A4" s="250"/>
      <c r="B4" s="27" t="s">
        <v>31</v>
      </c>
      <c r="C4" s="27"/>
      <c r="D4" s="27"/>
      <c r="E4" s="425" t="s">
        <v>141</v>
      </c>
      <c r="F4" s="426"/>
      <c r="G4" s="426"/>
      <c r="H4" s="426"/>
      <c r="I4" s="426"/>
      <c r="J4" s="426"/>
      <c r="K4" s="426"/>
      <c r="L4" s="426"/>
      <c r="M4" s="426"/>
      <c r="N4" s="427"/>
      <c r="O4" s="420" t="s">
        <v>142</v>
      </c>
      <c r="P4" s="27"/>
      <c r="Q4" s="28"/>
      <c r="S4" s="415" t="s">
        <v>43</v>
      </c>
      <c r="T4" s="409" t="s">
        <v>42</v>
      </c>
      <c r="U4" s="405" t="s">
        <v>14</v>
      </c>
      <c r="V4" s="418"/>
      <c r="W4" s="418"/>
      <c r="X4" s="406"/>
      <c r="Y4" s="409" t="s">
        <v>42</v>
      </c>
      <c r="Z4" s="405" t="s">
        <v>95</v>
      </c>
      <c r="AA4" s="406"/>
      <c r="AB4" s="409" t="s">
        <v>42</v>
      </c>
      <c r="AC4" s="405" t="s">
        <v>96</v>
      </c>
      <c r="AD4" s="406"/>
      <c r="AE4" s="409" t="s">
        <v>42</v>
      </c>
      <c r="AF4" s="405" t="s">
        <v>97</v>
      </c>
      <c r="AG4" s="406"/>
      <c r="AH4" s="409" t="s">
        <v>42</v>
      </c>
      <c r="AI4" s="405" t="s">
        <v>98</v>
      </c>
      <c r="AJ4" s="406"/>
      <c r="AK4" s="409" t="s">
        <v>42</v>
      </c>
      <c r="AL4" s="405" t="s">
        <v>99</v>
      </c>
      <c r="AM4" s="406"/>
      <c r="AN4" s="409" t="s">
        <v>42</v>
      </c>
      <c r="AO4" s="405" t="s">
        <v>104</v>
      </c>
      <c r="AP4" s="406"/>
      <c r="AQ4" s="409" t="s">
        <v>42</v>
      </c>
      <c r="AR4" s="405" t="s">
        <v>105</v>
      </c>
      <c r="AS4" s="406"/>
      <c r="AT4" s="429" t="s">
        <v>9</v>
      </c>
      <c r="AU4" s="430"/>
      <c r="AV4" s="415" t="s">
        <v>325</v>
      </c>
      <c r="AX4" s="420" t="s">
        <v>67</v>
      </c>
      <c r="AY4" s="425" t="s">
        <v>143</v>
      </c>
      <c r="AZ4" s="426"/>
      <c r="BA4" s="426"/>
      <c r="BB4" s="426"/>
      <c r="BC4" s="426"/>
      <c r="BD4" s="426"/>
      <c r="BE4" s="426"/>
      <c r="BF4" s="426"/>
      <c r="BG4" s="426"/>
      <c r="BH4" s="427"/>
      <c r="BI4" s="339"/>
      <c r="BJ4" s="420" t="s">
        <v>61</v>
      </c>
      <c r="BK4" s="425" t="s">
        <v>144</v>
      </c>
      <c r="BL4" s="426"/>
      <c r="BM4" s="426"/>
      <c r="BN4" s="426"/>
      <c r="BO4" s="426"/>
      <c r="BP4" s="426"/>
      <c r="BQ4" s="426"/>
      <c r="BR4" s="426"/>
      <c r="BS4" s="426"/>
      <c r="BT4" s="427"/>
    </row>
    <row r="5" spans="1:151" s="247" customFormat="1" ht="14.45" customHeight="1">
      <c r="A5" s="250"/>
      <c r="B5" s="29" t="s">
        <v>34</v>
      </c>
      <c r="C5" s="29" t="s">
        <v>35</v>
      </c>
      <c r="D5" s="29" t="s">
        <v>36</v>
      </c>
      <c r="E5" s="423" t="s">
        <v>131</v>
      </c>
      <c r="F5" s="423" t="s">
        <v>132</v>
      </c>
      <c r="G5" s="423" t="s">
        <v>130</v>
      </c>
      <c r="H5" s="423" t="s">
        <v>133</v>
      </c>
      <c r="I5" s="423" t="s">
        <v>134</v>
      </c>
      <c r="J5" s="423" t="s">
        <v>135</v>
      </c>
      <c r="K5" s="423" t="s">
        <v>136</v>
      </c>
      <c r="L5" s="423" t="s">
        <v>137</v>
      </c>
      <c r="M5" s="423" t="s">
        <v>62</v>
      </c>
      <c r="N5" s="423" t="s">
        <v>68</v>
      </c>
      <c r="O5" s="421"/>
      <c r="P5" s="29" t="s">
        <v>37</v>
      </c>
      <c r="Q5" s="30" t="s">
        <v>38</v>
      </c>
      <c r="S5" s="416"/>
      <c r="T5" s="410"/>
      <c r="U5" s="407"/>
      <c r="V5" s="419"/>
      <c r="W5" s="419"/>
      <c r="X5" s="408"/>
      <c r="Y5" s="410"/>
      <c r="Z5" s="407"/>
      <c r="AA5" s="408"/>
      <c r="AB5" s="410"/>
      <c r="AC5" s="407"/>
      <c r="AD5" s="408"/>
      <c r="AE5" s="410"/>
      <c r="AF5" s="407"/>
      <c r="AG5" s="408"/>
      <c r="AH5" s="410"/>
      <c r="AI5" s="407"/>
      <c r="AJ5" s="408"/>
      <c r="AK5" s="410"/>
      <c r="AL5" s="407"/>
      <c r="AM5" s="408"/>
      <c r="AN5" s="410"/>
      <c r="AO5" s="407"/>
      <c r="AP5" s="408"/>
      <c r="AQ5" s="410"/>
      <c r="AR5" s="407"/>
      <c r="AS5" s="408"/>
      <c r="AT5" s="431"/>
      <c r="AU5" s="432"/>
      <c r="AV5" s="416"/>
      <c r="AX5" s="421"/>
      <c r="AY5" s="423" t="s">
        <v>131</v>
      </c>
      <c r="AZ5" s="423" t="s">
        <v>132</v>
      </c>
      <c r="BA5" s="423" t="s">
        <v>130</v>
      </c>
      <c r="BB5" s="423" t="s">
        <v>133</v>
      </c>
      <c r="BC5" s="423" t="s">
        <v>134</v>
      </c>
      <c r="BD5" s="423" t="s">
        <v>135</v>
      </c>
      <c r="BE5" s="423" t="s">
        <v>136</v>
      </c>
      <c r="BF5" s="423" t="s">
        <v>137</v>
      </c>
      <c r="BG5" s="423" t="s">
        <v>62</v>
      </c>
      <c r="BH5" s="423" t="s">
        <v>68</v>
      </c>
      <c r="BI5" s="339"/>
      <c r="BJ5" s="421"/>
      <c r="BK5" s="423" t="s">
        <v>131</v>
      </c>
      <c r="BL5" s="423" t="s">
        <v>132</v>
      </c>
      <c r="BM5" s="423" t="s">
        <v>130</v>
      </c>
      <c r="BN5" s="423" t="s">
        <v>133</v>
      </c>
      <c r="BO5" s="423" t="s">
        <v>134</v>
      </c>
      <c r="BP5" s="423" t="s">
        <v>135</v>
      </c>
      <c r="BQ5" s="423" t="s">
        <v>136</v>
      </c>
      <c r="BR5" s="423" t="s">
        <v>137</v>
      </c>
      <c r="BS5" s="423" t="s">
        <v>62</v>
      </c>
      <c r="BT5" s="423" t="s">
        <v>68</v>
      </c>
    </row>
    <row r="6" spans="1:151" s="247" customFormat="1">
      <c r="A6" s="250"/>
      <c r="B6" s="31"/>
      <c r="C6" s="31"/>
      <c r="D6" s="31"/>
      <c r="E6" s="424"/>
      <c r="F6" s="424"/>
      <c r="G6" s="424"/>
      <c r="H6" s="424"/>
      <c r="I6" s="424"/>
      <c r="J6" s="424"/>
      <c r="K6" s="424"/>
      <c r="L6" s="424"/>
      <c r="M6" s="424"/>
      <c r="N6" s="424"/>
      <c r="O6" s="422"/>
      <c r="P6" s="31"/>
      <c r="Q6" s="32"/>
      <c r="S6" s="417"/>
      <c r="T6" s="411"/>
      <c r="U6" s="122" t="s">
        <v>16</v>
      </c>
      <c r="V6" s="123" t="s">
        <v>17</v>
      </c>
      <c r="W6" s="123" t="s">
        <v>18</v>
      </c>
      <c r="X6" s="123" t="s">
        <v>19</v>
      </c>
      <c r="Y6" s="411"/>
      <c r="Z6" s="124" t="s">
        <v>20</v>
      </c>
      <c r="AA6" s="123" t="s">
        <v>21</v>
      </c>
      <c r="AB6" s="411"/>
      <c r="AC6" s="124" t="s">
        <v>20</v>
      </c>
      <c r="AD6" s="123" t="s">
        <v>21</v>
      </c>
      <c r="AE6" s="411"/>
      <c r="AF6" s="124" t="s">
        <v>20</v>
      </c>
      <c r="AG6" s="123" t="s">
        <v>21</v>
      </c>
      <c r="AH6" s="411"/>
      <c r="AI6" s="124" t="s">
        <v>20</v>
      </c>
      <c r="AJ6" s="123" t="s">
        <v>21</v>
      </c>
      <c r="AK6" s="411"/>
      <c r="AL6" s="124" t="s">
        <v>20</v>
      </c>
      <c r="AM6" s="123" t="s">
        <v>21</v>
      </c>
      <c r="AN6" s="411"/>
      <c r="AO6" s="124" t="s">
        <v>20</v>
      </c>
      <c r="AP6" s="123" t="s">
        <v>21</v>
      </c>
      <c r="AQ6" s="411"/>
      <c r="AR6" s="124" t="s">
        <v>20</v>
      </c>
      <c r="AS6" s="123" t="s">
        <v>21</v>
      </c>
      <c r="AT6" s="124" t="s">
        <v>22</v>
      </c>
      <c r="AU6" s="123" t="s">
        <v>23</v>
      </c>
      <c r="AV6" s="417"/>
      <c r="AX6" s="422"/>
      <c r="AY6" s="424"/>
      <c r="AZ6" s="424"/>
      <c r="BA6" s="424"/>
      <c r="BB6" s="424"/>
      <c r="BC6" s="424"/>
      <c r="BD6" s="424"/>
      <c r="BE6" s="424"/>
      <c r="BF6" s="424"/>
      <c r="BG6" s="424"/>
      <c r="BH6" s="424"/>
      <c r="BI6" s="339"/>
      <c r="BJ6" s="422"/>
      <c r="BK6" s="424"/>
      <c r="BL6" s="424"/>
      <c r="BM6" s="424"/>
      <c r="BN6" s="424"/>
      <c r="BO6" s="424"/>
      <c r="BP6" s="424"/>
      <c r="BQ6" s="424"/>
      <c r="BR6" s="424"/>
      <c r="BS6" s="424"/>
      <c r="BT6" s="424"/>
    </row>
    <row r="7" spans="1:151" s="247" customFormat="1" ht="7.15" customHeight="1">
      <c r="A7" s="250"/>
      <c r="B7" s="33"/>
      <c r="C7" s="34"/>
      <c r="D7" s="34"/>
      <c r="E7" s="74"/>
      <c r="F7" s="74"/>
      <c r="G7" s="74"/>
      <c r="H7" s="74"/>
      <c r="I7" s="74"/>
      <c r="J7" s="74"/>
      <c r="K7" s="74"/>
      <c r="L7" s="74"/>
      <c r="M7" s="74"/>
      <c r="N7" s="74"/>
      <c r="O7" s="35"/>
      <c r="P7" s="36"/>
      <c r="Q7" s="37"/>
      <c r="S7" s="284"/>
      <c r="T7" s="285"/>
      <c r="U7" s="286"/>
      <c r="V7" s="286"/>
      <c r="W7" s="286"/>
      <c r="X7" s="286"/>
      <c r="Y7" s="286"/>
      <c r="Z7" s="286"/>
      <c r="AA7" s="286"/>
      <c r="AB7" s="286"/>
      <c r="AC7" s="286"/>
      <c r="AD7" s="286"/>
      <c r="AE7" s="286"/>
      <c r="AF7" s="286"/>
      <c r="AG7" s="286"/>
      <c r="AH7" s="286"/>
      <c r="AI7" s="286"/>
      <c r="AJ7" s="286"/>
      <c r="AK7" s="286"/>
      <c r="AL7" s="286"/>
      <c r="AM7" s="286"/>
      <c r="AN7" s="286"/>
      <c r="AO7" s="286"/>
      <c r="AP7" s="286"/>
      <c r="AQ7" s="286"/>
      <c r="AR7" s="286"/>
      <c r="AS7" s="286"/>
      <c r="AT7" s="286"/>
      <c r="AU7" s="287"/>
      <c r="AV7" s="299"/>
      <c r="AX7" s="288"/>
      <c r="AY7" s="288"/>
      <c r="AZ7" s="288"/>
      <c r="BA7" s="288"/>
      <c r="BB7" s="288"/>
      <c r="BC7" s="288"/>
      <c r="BD7" s="288"/>
      <c r="BE7" s="288"/>
      <c r="BF7" s="288"/>
      <c r="BG7" s="288"/>
      <c r="BH7" s="288"/>
      <c r="BI7" s="339"/>
      <c r="BJ7" s="288"/>
      <c r="BK7" s="288"/>
      <c r="BL7" s="288"/>
      <c r="BM7" s="288"/>
      <c r="BN7" s="288"/>
      <c r="BO7" s="288"/>
      <c r="BP7" s="288"/>
      <c r="BQ7" s="288"/>
      <c r="BR7" s="288"/>
      <c r="BS7" s="288"/>
      <c r="BT7" s="288"/>
    </row>
    <row r="8" spans="1:151" s="247" customFormat="1">
      <c r="A8" s="250"/>
      <c r="B8" s="38" t="s">
        <v>41</v>
      </c>
      <c r="C8" s="44" t="s">
        <v>149</v>
      </c>
      <c r="D8" s="39"/>
      <c r="E8" s="75"/>
      <c r="F8" s="75"/>
      <c r="G8" s="75"/>
      <c r="H8" s="75"/>
      <c r="I8" s="75"/>
      <c r="J8" s="75"/>
      <c r="K8" s="75"/>
      <c r="L8" s="75"/>
      <c r="M8" s="75"/>
      <c r="N8" s="75"/>
      <c r="O8" s="40"/>
      <c r="P8" s="41"/>
      <c r="Q8" s="42"/>
      <c r="S8" s="125" t="str">
        <f>+" Déboursé chapitre : "&amp;C8</f>
        <v xml:space="preserve"> Déboursé chapitre : TERRASSEMENT</v>
      </c>
      <c r="T8" s="126"/>
      <c r="U8" s="127"/>
      <c r="V8" s="127"/>
      <c r="W8" s="127"/>
      <c r="X8" s="127"/>
      <c r="Y8" s="127"/>
      <c r="Z8" s="127"/>
      <c r="AA8" s="127"/>
      <c r="AB8" s="127"/>
      <c r="AC8" s="127"/>
      <c r="AD8" s="127"/>
      <c r="AE8" s="127"/>
      <c r="AF8" s="127"/>
      <c r="AG8" s="127"/>
      <c r="AH8" s="127"/>
      <c r="AI8" s="127"/>
      <c r="AJ8" s="127"/>
      <c r="AK8" s="127"/>
      <c r="AL8" s="127"/>
      <c r="AM8" s="127"/>
      <c r="AN8" s="127"/>
      <c r="AO8" s="127"/>
      <c r="AP8" s="127"/>
      <c r="AQ8" s="127"/>
      <c r="AR8" s="127"/>
      <c r="AS8" s="127"/>
      <c r="AT8" s="127"/>
      <c r="AU8" s="128"/>
      <c r="AV8" s="143"/>
      <c r="AX8" s="75"/>
      <c r="AY8" s="75"/>
      <c r="AZ8" s="75"/>
      <c r="BA8" s="75"/>
      <c r="BB8" s="75"/>
      <c r="BC8" s="75"/>
      <c r="BD8" s="75"/>
      <c r="BE8" s="75"/>
      <c r="BF8" s="75"/>
      <c r="BG8" s="75"/>
      <c r="BH8" s="75"/>
      <c r="BI8" s="339"/>
      <c r="BJ8" s="75"/>
      <c r="BK8" s="75"/>
      <c r="BL8" s="75"/>
      <c r="BM8" s="75"/>
      <c r="BN8" s="75"/>
      <c r="BO8" s="75"/>
      <c r="BP8" s="75"/>
      <c r="BQ8" s="75"/>
      <c r="BR8" s="75"/>
      <c r="BS8" s="75"/>
      <c r="BT8" s="75"/>
    </row>
    <row r="9" spans="1:151" s="247" customFormat="1">
      <c r="A9" s="250"/>
      <c r="B9" s="113"/>
      <c r="C9" s="131"/>
      <c r="D9" s="17"/>
      <c r="E9" s="118"/>
      <c r="F9" s="118"/>
      <c r="G9" s="118"/>
      <c r="H9" s="118"/>
      <c r="I9" s="118"/>
      <c r="J9" s="118"/>
      <c r="K9" s="118"/>
      <c r="L9" s="118"/>
      <c r="M9" s="118"/>
      <c r="N9" s="118"/>
      <c r="O9" s="118"/>
      <c r="P9" s="118"/>
      <c r="Q9" s="119"/>
      <c r="S9" s="132"/>
      <c r="T9" s="291"/>
      <c r="U9" s="132"/>
      <c r="V9" s="132"/>
      <c r="W9" s="132"/>
      <c r="X9" s="132"/>
      <c r="Y9" s="291"/>
      <c r="Z9" s="132"/>
      <c r="AA9" s="132"/>
      <c r="AB9" s="291"/>
      <c r="AC9" s="132"/>
      <c r="AD9" s="132"/>
      <c r="AE9" s="291"/>
      <c r="AF9" s="132"/>
      <c r="AG9" s="132"/>
      <c r="AH9" s="291"/>
      <c r="AI9" s="132"/>
      <c r="AJ9" s="132"/>
      <c r="AK9" s="291"/>
      <c r="AL9" s="132"/>
      <c r="AM9" s="132"/>
      <c r="AN9" s="291"/>
      <c r="AO9" s="132"/>
      <c r="AP9" s="132"/>
      <c r="AQ9" s="291"/>
      <c r="AR9" s="132"/>
      <c r="AS9" s="132"/>
      <c r="AT9" s="132"/>
      <c r="AU9" s="132"/>
      <c r="AV9" s="132"/>
      <c r="AX9" s="118"/>
      <c r="AY9" s="118"/>
      <c r="AZ9" s="118"/>
      <c r="BA9" s="118"/>
      <c r="BB9" s="118"/>
      <c r="BC9" s="118"/>
      <c r="BD9" s="118"/>
      <c r="BE9" s="118"/>
      <c r="BF9" s="118"/>
      <c r="BG9" s="118"/>
      <c r="BH9" s="118"/>
      <c r="BI9" s="339"/>
      <c r="BJ9" s="118"/>
      <c r="BK9" s="118"/>
      <c r="BL9" s="118"/>
      <c r="BM9" s="118"/>
      <c r="BN9" s="118"/>
      <c r="BO9" s="118"/>
      <c r="BP9" s="118"/>
      <c r="BQ9" s="118"/>
      <c r="BR9" s="118"/>
      <c r="BS9" s="118"/>
      <c r="BT9" s="118"/>
    </row>
    <row r="10" spans="1:151" s="381" customFormat="1">
      <c r="A10" s="252"/>
      <c r="B10" s="113"/>
      <c r="C10" s="131" t="s">
        <v>357</v>
      </c>
      <c r="D10" s="17"/>
      <c r="E10" s="379"/>
      <c r="F10" s="379"/>
      <c r="G10" s="379"/>
      <c r="H10" s="379"/>
      <c r="I10" s="379"/>
      <c r="J10" s="379"/>
      <c r="K10" s="379"/>
      <c r="L10" s="379"/>
      <c r="M10" s="379"/>
      <c r="N10" s="379"/>
      <c r="O10" s="116"/>
      <c r="P10" s="116"/>
      <c r="Q10" s="117"/>
      <c r="R10" s="262"/>
      <c r="S10" s="235"/>
      <c r="T10" s="292"/>
      <c r="U10" s="293"/>
      <c r="V10" s="134"/>
      <c r="W10" s="134"/>
      <c r="X10" s="134"/>
      <c r="Y10" s="292"/>
      <c r="Z10" s="293"/>
      <c r="AA10" s="134"/>
      <c r="AB10" s="292"/>
      <c r="AC10" s="293"/>
      <c r="AD10" s="134"/>
      <c r="AE10" s="292"/>
      <c r="AF10" s="293"/>
      <c r="AG10" s="134"/>
      <c r="AH10" s="294"/>
      <c r="AI10" s="293"/>
      <c r="AJ10" s="134"/>
      <c r="AK10" s="294"/>
      <c r="AL10" s="293"/>
      <c r="AM10" s="134"/>
      <c r="AN10" s="294"/>
      <c r="AO10" s="293"/>
      <c r="AP10" s="134"/>
      <c r="AQ10" s="294"/>
      <c r="AR10" s="293"/>
      <c r="AS10" s="134"/>
      <c r="AT10" s="134"/>
      <c r="AU10" s="134"/>
      <c r="AV10" s="134"/>
      <c r="AW10" s="341"/>
      <c r="AX10" s="116"/>
      <c r="AY10" s="379"/>
      <c r="AZ10" s="379"/>
      <c r="BA10" s="379"/>
      <c r="BB10" s="379"/>
      <c r="BC10" s="379"/>
      <c r="BD10" s="379"/>
      <c r="BE10" s="379"/>
      <c r="BF10" s="379"/>
      <c r="BG10" s="379"/>
      <c r="BH10" s="379"/>
      <c r="BJ10" s="116"/>
      <c r="BK10" s="380"/>
      <c r="BL10" s="380"/>
      <c r="BM10" s="380"/>
      <c r="BN10" s="380"/>
      <c r="BO10" s="380"/>
      <c r="BP10" s="380"/>
      <c r="BQ10" s="380"/>
      <c r="BR10" s="380"/>
      <c r="BS10" s="380"/>
      <c r="BT10" s="380"/>
    </row>
    <row r="11" spans="1:151" s="381" customFormat="1">
      <c r="A11" s="252"/>
      <c r="B11" s="113"/>
      <c r="C11" s="131" t="s">
        <v>358</v>
      </c>
      <c r="D11" s="17" t="s">
        <v>115</v>
      </c>
      <c r="E11" s="379">
        <f>+AY11</f>
        <v>0</v>
      </c>
      <c r="F11" s="379">
        <f t="shared" ref="F11:N13" si="0">+AZ11</f>
        <v>0</v>
      </c>
      <c r="G11" s="379">
        <f t="shared" si="0"/>
        <v>0</v>
      </c>
      <c r="H11" s="379">
        <f t="shared" si="0"/>
        <v>0</v>
      </c>
      <c r="I11" s="379">
        <f t="shared" si="0"/>
        <v>0</v>
      </c>
      <c r="J11" s="379">
        <f t="shared" si="0"/>
        <v>0</v>
      </c>
      <c r="K11" s="379">
        <f t="shared" si="0"/>
        <v>1</v>
      </c>
      <c r="L11" s="379">
        <f t="shared" si="0"/>
        <v>0</v>
      </c>
      <c r="M11" s="379">
        <f t="shared" si="0"/>
        <v>0</v>
      </c>
      <c r="N11" s="379">
        <f t="shared" si="0"/>
        <v>0</v>
      </c>
      <c r="O11" s="116">
        <f>SUM(E11:N11)</f>
        <v>1</v>
      </c>
      <c r="P11" s="116">
        <f>ROUND(S11+AT11,ARRONDI_PU)</f>
        <v>2220</v>
      </c>
      <c r="Q11" s="117">
        <f>+P11*O11</f>
        <v>2220</v>
      </c>
      <c r="R11" s="262"/>
      <c r="S11" s="235">
        <f>+V11+Z11+AC11+AF11+AI11+AL11+AO11+AR11</f>
        <v>2000</v>
      </c>
      <c r="T11" s="292">
        <f>+COEF_MO_INSTALL</f>
        <v>1.3</v>
      </c>
      <c r="U11" s="293">
        <v>0</v>
      </c>
      <c r="V11" s="134">
        <f>+U11*TH_INSTALL</f>
        <v>0</v>
      </c>
      <c r="W11" s="134">
        <f>+U11*BJ11</f>
        <v>0</v>
      </c>
      <c r="X11" s="134">
        <f>IF(O11&gt;0,(V11*BJ11),0)</f>
        <v>0</v>
      </c>
      <c r="Y11" s="292">
        <f>+COEF_FOUR1_INSTALL</f>
        <v>1.3</v>
      </c>
      <c r="Z11" s="293">
        <v>0</v>
      </c>
      <c r="AA11" s="134">
        <f>IF(O11&gt;0,(Z11*BJ11),0)</f>
        <v>0</v>
      </c>
      <c r="AB11" s="292">
        <f>+COEF_FOUR2_INSTALL</f>
        <v>1.3</v>
      </c>
      <c r="AC11" s="293">
        <v>0</v>
      </c>
      <c r="AD11" s="134">
        <f>IF(O11&gt;0,(AC11*BJ11),0)</f>
        <v>0</v>
      </c>
      <c r="AE11" s="292">
        <f>+COEF_FOUR3_INSTALL</f>
        <v>1.3</v>
      </c>
      <c r="AF11" s="293">
        <v>0</v>
      </c>
      <c r="AG11" s="134">
        <f>IF(O11&gt;0,(AF11*BJ11),0)</f>
        <v>0</v>
      </c>
      <c r="AH11" s="294">
        <f>+COEF_MTLLOC_INSTALL</f>
        <v>1.1499999999999999</v>
      </c>
      <c r="AI11" s="293">
        <v>0</v>
      </c>
      <c r="AJ11" s="134">
        <f>IF(O11&gt;0,(AI11*BJ11),0)</f>
        <v>0</v>
      </c>
      <c r="AK11" s="294">
        <f>+COEF_MTLAMR_INSTALL</f>
        <v>1.3</v>
      </c>
      <c r="AL11" s="293">
        <v>0</v>
      </c>
      <c r="AM11" s="134">
        <f>IF(O11&gt;0,(AL11*BJ11),0)</f>
        <v>0</v>
      </c>
      <c r="AN11" s="294">
        <f>+COEF_ST1_INSTALL</f>
        <v>1.1100000000000001</v>
      </c>
      <c r="AO11" s="293">
        <v>2000</v>
      </c>
      <c r="AP11" s="134">
        <f>IF(O11&gt;0,(AO11*BJ11),0)</f>
        <v>2000</v>
      </c>
      <c r="AQ11" s="294">
        <f>+COEF_ST2_INSTALL</f>
        <v>1.1100000000000001</v>
      </c>
      <c r="AR11" s="293">
        <v>0</v>
      </c>
      <c r="AS11" s="134">
        <f>IF(O11&gt;0,(AR11*BJ11),0)</f>
        <v>0</v>
      </c>
      <c r="AT11" s="134">
        <f>+(((V11)*T11)+(Z11*Y11)+(AC11*AB11)+(AF11*AE11)+(AI11*AH11)+(AL11*AK11)+(AO11*AN11)+(AR11*AQ11)+(AR11*AQ11))-(S11)</f>
        <v>220</v>
      </c>
      <c r="AU11" s="134">
        <f>+AT11*BJ11</f>
        <v>220</v>
      </c>
      <c r="AV11" s="134">
        <f>Q11-(AU11+AS11+AP11+AM11+AJ11+AG11+AD11+AA11+X11)</f>
        <v>0</v>
      </c>
      <c r="AW11" s="341"/>
      <c r="AX11" s="116">
        <f>SUM(AY11:BH11)</f>
        <v>1</v>
      </c>
      <c r="AY11" s="379">
        <f t="shared" ref="AY11:BH13" si="1">ROUND(BK11,ARRONDI_QT)</f>
        <v>0</v>
      </c>
      <c r="AZ11" s="379">
        <f t="shared" si="1"/>
        <v>0</v>
      </c>
      <c r="BA11" s="379">
        <f t="shared" si="1"/>
        <v>0</v>
      </c>
      <c r="BB11" s="379">
        <f t="shared" si="1"/>
        <v>0</v>
      </c>
      <c r="BC11" s="379">
        <f t="shared" si="1"/>
        <v>0</v>
      </c>
      <c r="BD11" s="379">
        <f t="shared" si="1"/>
        <v>0</v>
      </c>
      <c r="BE11" s="379">
        <f t="shared" si="1"/>
        <v>1</v>
      </c>
      <c r="BF11" s="379">
        <f t="shared" si="1"/>
        <v>0</v>
      </c>
      <c r="BG11" s="379">
        <f t="shared" si="1"/>
        <v>0</v>
      </c>
      <c r="BH11" s="379">
        <f t="shared" si="1"/>
        <v>0</v>
      </c>
      <c r="BJ11" s="116">
        <f>ROUND(SUM(BK11:BT11),ARRONDI_QT)</f>
        <v>1</v>
      </c>
      <c r="BK11" s="380">
        <v>0</v>
      </c>
      <c r="BL11" s="380">
        <v>0</v>
      </c>
      <c r="BM11" s="380">
        <v>0</v>
      </c>
      <c r="BN11" s="380">
        <v>0</v>
      </c>
      <c r="BO11" s="380">
        <v>0</v>
      </c>
      <c r="BP11" s="380">
        <v>0</v>
      </c>
      <c r="BQ11" s="380">
        <v>1</v>
      </c>
      <c r="BR11" s="380">
        <v>0</v>
      </c>
      <c r="BS11" s="380">
        <v>0</v>
      </c>
      <c r="BT11" s="380">
        <v>0</v>
      </c>
    </row>
    <row r="12" spans="1:151" s="381" customFormat="1">
      <c r="A12" s="252"/>
      <c r="B12" s="113"/>
      <c r="C12" s="131" t="s">
        <v>359</v>
      </c>
      <c r="D12" s="17" t="s">
        <v>115</v>
      </c>
      <c r="E12" s="379">
        <f>+AY12</f>
        <v>0</v>
      </c>
      <c r="F12" s="379">
        <f t="shared" si="0"/>
        <v>0</v>
      </c>
      <c r="G12" s="379">
        <f t="shared" si="0"/>
        <v>0</v>
      </c>
      <c r="H12" s="379">
        <f t="shared" si="0"/>
        <v>0</v>
      </c>
      <c r="I12" s="379">
        <f t="shared" si="0"/>
        <v>0</v>
      </c>
      <c r="J12" s="379">
        <f t="shared" si="0"/>
        <v>0</v>
      </c>
      <c r="K12" s="379">
        <f t="shared" si="0"/>
        <v>1</v>
      </c>
      <c r="L12" s="379">
        <f t="shared" si="0"/>
        <v>0</v>
      </c>
      <c r="M12" s="379">
        <f t="shared" si="0"/>
        <v>0</v>
      </c>
      <c r="N12" s="379">
        <f t="shared" si="0"/>
        <v>0</v>
      </c>
      <c r="O12" s="116">
        <f>SUM(E12:N12)</f>
        <v>1</v>
      </c>
      <c r="P12" s="116">
        <f>ROUND(S12+AT12,ARRONDI_PU)</f>
        <v>888</v>
      </c>
      <c r="Q12" s="117">
        <f>+P12*O12</f>
        <v>888</v>
      </c>
      <c r="R12" s="262"/>
      <c r="S12" s="235">
        <f>+V12+Z12+AC12+AF12+AI12+AL12+AO12+AR12</f>
        <v>800</v>
      </c>
      <c r="T12" s="292">
        <f>+COEF_MO_INSTALL</f>
        <v>1.3</v>
      </c>
      <c r="U12" s="293">
        <v>0</v>
      </c>
      <c r="V12" s="134">
        <f>+U12*TH_INSTALL</f>
        <v>0</v>
      </c>
      <c r="W12" s="134">
        <f>+U12*BJ12</f>
        <v>0</v>
      </c>
      <c r="X12" s="134">
        <f>IF(O12&gt;0,(V12*BJ12),0)</f>
        <v>0</v>
      </c>
      <c r="Y12" s="292">
        <f>+COEF_FOUR1_INSTALL</f>
        <v>1.3</v>
      </c>
      <c r="Z12" s="293">
        <v>0</v>
      </c>
      <c r="AA12" s="134">
        <f>IF(O12&gt;0,(Z12*BJ12),0)</f>
        <v>0</v>
      </c>
      <c r="AB12" s="292">
        <f>+COEF_FOUR2_INSTALL</f>
        <v>1.3</v>
      </c>
      <c r="AC12" s="293">
        <v>0</v>
      </c>
      <c r="AD12" s="134">
        <f>IF(O12&gt;0,(AC12*BJ12),0)</f>
        <v>0</v>
      </c>
      <c r="AE12" s="292">
        <f>+COEF_FOUR3_INSTALL</f>
        <v>1.3</v>
      </c>
      <c r="AF12" s="293">
        <v>0</v>
      </c>
      <c r="AG12" s="134">
        <f>IF(O12&gt;0,(AF12*BJ12),0)</f>
        <v>0</v>
      </c>
      <c r="AH12" s="294">
        <f>+COEF_MTLLOC_INSTALL</f>
        <v>1.1499999999999999</v>
      </c>
      <c r="AI12" s="293">
        <v>0</v>
      </c>
      <c r="AJ12" s="134">
        <f>IF(O12&gt;0,(AI12*BJ12),0)</f>
        <v>0</v>
      </c>
      <c r="AK12" s="294">
        <f>+COEF_MTLAMR_INSTALL</f>
        <v>1.3</v>
      </c>
      <c r="AL12" s="293">
        <v>0</v>
      </c>
      <c r="AM12" s="134">
        <f>IF(O12&gt;0,(AL12*BJ12),0)</f>
        <v>0</v>
      </c>
      <c r="AN12" s="294">
        <f>+COEF_ST1_INSTALL</f>
        <v>1.1100000000000001</v>
      </c>
      <c r="AO12" s="293">
        <v>800</v>
      </c>
      <c r="AP12" s="134">
        <f>IF(O12&gt;0,(AO12*BJ12),0)</f>
        <v>800</v>
      </c>
      <c r="AQ12" s="294">
        <f>+COEF_ST2_INSTALL</f>
        <v>1.1100000000000001</v>
      </c>
      <c r="AR12" s="293">
        <v>0</v>
      </c>
      <c r="AS12" s="134">
        <f>IF(O12&gt;0,(AR12*BJ12),0)</f>
        <v>0</v>
      </c>
      <c r="AT12" s="134">
        <f>+(((V12)*T12)+(Z12*Y12)+(AC12*AB12)+(AF12*AE12)+(AI12*AH12)+(AL12*AK12)+(AO12*AN12)+(AR12*AQ12)+(AR12*AQ12))-(S12)</f>
        <v>88.000000000000114</v>
      </c>
      <c r="AU12" s="134">
        <f>+AT12*BJ12</f>
        <v>88.000000000000114</v>
      </c>
      <c r="AV12" s="134">
        <f>Q12-(AU12+AS12+AP12+AM12+AJ12+AG12+AD12+AA12+X12)</f>
        <v>0</v>
      </c>
      <c r="AW12" s="341"/>
      <c r="AX12" s="116">
        <f>SUM(AY12:BH12)</f>
        <v>1</v>
      </c>
      <c r="AY12" s="379">
        <f t="shared" si="1"/>
        <v>0</v>
      </c>
      <c r="AZ12" s="379">
        <f t="shared" si="1"/>
        <v>0</v>
      </c>
      <c r="BA12" s="379">
        <f t="shared" si="1"/>
        <v>0</v>
      </c>
      <c r="BB12" s="379">
        <f t="shared" si="1"/>
        <v>0</v>
      </c>
      <c r="BC12" s="379">
        <f t="shared" si="1"/>
        <v>0</v>
      </c>
      <c r="BD12" s="379">
        <f t="shared" si="1"/>
        <v>0</v>
      </c>
      <c r="BE12" s="379">
        <f t="shared" si="1"/>
        <v>1</v>
      </c>
      <c r="BF12" s="379">
        <f t="shared" si="1"/>
        <v>0</v>
      </c>
      <c r="BG12" s="379">
        <f t="shared" si="1"/>
        <v>0</v>
      </c>
      <c r="BH12" s="379">
        <f t="shared" si="1"/>
        <v>0</v>
      </c>
      <c r="BJ12" s="116">
        <f>ROUND(SUM(BK12:BT12),ARRONDI_QT)</f>
        <v>1</v>
      </c>
      <c r="BK12" s="380">
        <v>0</v>
      </c>
      <c r="BL12" s="380">
        <v>0</v>
      </c>
      <c r="BM12" s="380">
        <v>0</v>
      </c>
      <c r="BN12" s="380">
        <v>0</v>
      </c>
      <c r="BO12" s="380">
        <v>0</v>
      </c>
      <c r="BP12" s="380">
        <v>0</v>
      </c>
      <c r="BQ12" s="380">
        <v>1</v>
      </c>
      <c r="BR12" s="380">
        <v>0</v>
      </c>
      <c r="BS12" s="380">
        <v>0</v>
      </c>
      <c r="BT12" s="380">
        <v>0</v>
      </c>
    </row>
    <row r="13" spans="1:151" s="381" customFormat="1">
      <c r="A13" s="252"/>
      <c r="B13" s="113"/>
      <c r="C13" s="131" t="s">
        <v>360</v>
      </c>
      <c r="D13" s="17" t="s">
        <v>115</v>
      </c>
      <c r="E13" s="379">
        <f>+AY13</f>
        <v>0</v>
      </c>
      <c r="F13" s="379">
        <f t="shared" si="0"/>
        <v>0</v>
      </c>
      <c r="G13" s="379">
        <f t="shared" si="0"/>
        <v>0</v>
      </c>
      <c r="H13" s="379">
        <f t="shared" si="0"/>
        <v>0</v>
      </c>
      <c r="I13" s="379">
        <f t="shared" si="0"/>
        <v>0</v>
      </c>
      <c r="J13" s="379">
        <f t="shared" si="0"/>
        <v>0</v>
      </c>
      <c r="K13" s="379">
        <f t="shared" si="0"/>
        <v>1</v>
      </c>
      <c r="L13" s="379">
        <f t="shared" si="0"/>
        <v>0</v>
      </c>
      <c r="M13" s="379">
        <f t="shared" si="0"/>
        <v>0</v>
      </c>
      <c r="N13" s="379">
        <f t="shared" si="0"/>
        <v>0</v>
      </c>
      <c r="O13" s="116">
        <f>SUM(E13:N13)</f>
        <v>1</v>
      </c>
      <c r="P13" s="116">
        <f>ROUND(S13+AT13,ARRONDI_PU)</f>
        <v>2775</v>
      </c>
      <c r="Q13" s="117">
        <f>+P13*O13</f>
        <v>2775</v>
      </c>
      <c r="R13" s="262"/>
      <c r="S13" s="235">
        <f>+V13+Z13+AC13+AF13+AI13+AL13+AO13+AR13</f>
        <v>2500</v>
      </c>
      <c r="T13" s="292">
        <f>+COEF_MO_INSTALL</f>
        <v>1.3</v>
      </c>
      <c r="U13" s="293">
        <v>0</v>
      </c>
      <c r="V13" s="134">
        <f>+U13*TH_INSTALL</f>
        <v>0</v>
      </c>
      <c r="W13" s="134">
        <f>+U13*BJ13</f>
        <v>0</v>
      </c>
      <c r="X13" s="134">
        <f>IF(O13&gt;0,(V13*BJ13),0)</f>
        <v>0</v>
      </c>
      <c r="Y13" s="292">
        <f>+COEF_FOUR1_INSTALL</f>
        <v>1.3</v>
      </c>
      <c r="Z13" s="293">
        <v>0</v>
      </c>
      <c r="AA13" s="134">
        <f>IF(O13&gt;0,(Z13*BJ13),0)</f>
        <v>0</v>
      </c>
      <c r="AB13" s="292">
        <f>+COEF_FOUR2_INSTALL</f>
        <v>1.3</v>
      </c>
      <c r="AC13" s="293">
        <v>0</v>
      </c>
      <c r="AD13" s="134">
        <f>IF(O13&gt;0,(AC13*BJ13),0)</f>
        <v>0</v>
      </c>
      <c r="AE13" s="292">
        <f>+COEF_FOUR3_INSTALL</f>
        <v>1.3</v>
      </c>
      <c r="AF13" s="293">
        <v>0</v>
      </c>
      <c r="AG13" s="134">
        <f>IF(O13&gt;0,(AF13*BJ13),0)</f>
        <v>0</v>
      </c>
      <c r="AH13" s="294">
        <f>+COEF_MTLLOC_INSTALL</f>
        <v>1.1499999999999999</v>
      </c>
      <c r="AI13" s="293">
        <v>0</v>
      </c>
      <c r="AJ13" s="134">
        <f>IF(O13&gt;0,(AI13*BJ13),0)</f>
        <v>0</v>
      </c>
      <c r="AK13" s="294">
        <f>+COEF_MTLAMR_INSTALL</f>
        <v>1.3</v>
      </c>
      <c r="AL13" s="293">
        <v>0</v>
      </c>
      <c r="AM13" s="134">
        <f>IF(O13&gt;0,(AL13*BJ13),0)</f>
        <v>0</v>
      </c>
      <c r="AN13" s="294">
        <f>+COEF_ST1_INSTALL</f>
        <v>1.1100000000000001</v>
      </c>
      <c r="AO13" s="293">
        <v>2500</v>
      </c>
      <c r="AP13" s="134">
        <f>IF(O13&gt;0,(AO13*BJ13),0)</f>
        <v>2500</v>
      </c>
      <c r="AQ13" s="294">
        <f>+COEF_ST2_INSTALL</f>
        <v>1.1100000000000001</v>
      </c>
      <c r="AR13" s="293">
        <v>0</v>
      </c>
      <c r="AS13" s="134">
        <f>IF(O13&gt;0,(AR13*BJ13),0)</f>
        <v>0</v>
      </c>
      <c r="AT13" s="134">
        <f>+(((V13)*T13)+(Z13*Y13)+(AC13*AB13)+(AF13*AE13)+(AI13*AH13)+(AL13*AK13)+(AO13*AN13)+(AR13*AQ13)+(AR13*AQ13))-(S13)</f>
        <v>275.00000000000045</v>
      </c>
      <c r="AU13" s="134">
        <f>+AT13*BJ13</f>
        <v>275.00000000000045</v>
      </c>
      <c r="AV13" s="134">
        <f>Q13-(AU13+AS13+AP13+AM13+AJ13+AG13+AD13+AA13+X13)</f>
        <v>0</v>
      </c>
      <c r="AW13" s="341"/>
      <c r="AX13" s="116">
        <f>SUM(AY13:BH13)</f>
        <v>1</v>
      </c>
      <c r="AY13" s="379">
        <f t="shared" si="1"/>
        <v>0</v>
      </c>
      <c r="AZ13" s="379">
        <f t="shared" si="1"/>
        <v>0</v>
      </c>
      <c r="BA13" s="379">
        <f t="shared" si="1"/>
        <v>0</v>
      </c>
      <c r="BB13" s="379">
        <f t="shared" si="1"/>
        <v>0</v>
      </c>
      <c r="BC13" s="379">
        <f t="shared" si="1"/>
        <v>0</v>
      </c>
      <c r="BD13" s="379">
        <f t="shared" si="1"/>
        <v>0</v>
      </c>
      <c r="BE13" s="379">
        <f t="shared" si="1"/>
        <v>1</v>
      </c>
      <c r="BF13" s="379">
        <f t="shared" si="1"/>
        <v>0</v>
      </c>
      <c r="BG13" s="379">
        <f t="shared" si="1"/>
        <v>0</v>
      </c>
      <c r="BH13" s="379">
        <f t="shared" si="1"/>
        <v>0</v>
      </c>
      <c r="BJ13" s="116">
        <f>ROUND(SUM(BK13:BT13),ARRONDI_QT)</f>
        <v>1</v>
      </c>
      <c r="BK13" s="380">
        <v>0</v>
      </c>
      <c r="BL13" s="380">
        <v>0</v>
      </c>
      <c r="BM13" s="380">
        <v>0</v>
      </c>
      <c r="BN13" s="380">
        <v>0</v>
      </c>
      <c r="BO13" s="380">
        <v>0</v>
      </c>
      <c r="BP13" s="380">
        <v>0</v>
      </c>
      <c r="BQ13" s="380">
        <v>1</v>
      </c>
      <c r="BR13" s="380">
        <v>0</v>
      </c>
      <c r="BS13" s="380">
        <v>0</v>
      </c>
      <c r="BT13" s="380">
        <v>0</v>
      </c>
    </row>
    <row r="14" spans="1:151" s="381" customFormat="1">
      <c r="A14" s="252"/>
      <c r="B14" s="113"/>
      <c r="C14" s="131" t="s">
        <v>361</v>
      </c>
      <c r="D14" s="17" t="s">
        <v>115</v>
      </c>
      <c r="E14" s="379">
        <f>+AY14</f>
        <v>0</v>
      </c>
      <c r="F14" s="379">
        <f t="shared" ref="F14:N14" si="2">+AZ14</f>
        <v>0</v>
      </c>
      <c r="G14" s="379">
        <f t="shared" si="2"/>
        <v>0</v>
      </c>
      <c r="H14" s="379">
        <f t="shared" si="2"/>
        <v>0</v>
      </c>
      <c r="I14" s="379">
        <f t="shared" si="2"/>
        <v>0</v>
      </c>
      <c r="J14" s="379">
        <f t="shared" si="2"/>
        <v>0</v>
      </c>
      <c r="K14" s="379">
        <f t="shared" si="2"/>
        <v>1</v>
      </c>
      <c r="L14" s="379">
        <f t="shared" si="2"/>
        <v>0</v>
      </c>
      <c r="M14" s="379">
        <f t="shared" si="2"/>
        <v>0</v>
      </c>
      <c r="N14" s="379">
        <f t="shared" si="2"/>
        <v>0</v>
      </c>
      <c r="O14" s="116">
        <f>SUM(E14:N14)</f>
        <v>1</v>
      </c>
      <c r="P14" s="116">
        <f>ROUND(S14+AT14,ARRONDI_PU)</f>
        <v>999</v>
      </c>
      <c r="Q14" s="117">
        <f>+P14*O14</f>
        <v>999</v>
      </c>
      <c r="R14" s="262"/>
      <c r="S14" s="235">
        <f>+V14+Z14+AC14+AF14+AI14+AL14+AO14+AR14</f>
        <v>900</v>
      </c>
      <c r="T14" s="292">
        <f>+COEF_MO_INSTALL</f>
        <v>1.3</v>
      </c>
      <c r="U14" s="293">
        <v>0</v>
      </c>
      <c r="V14" s="134">
        <f>+U14*TH_INSTALL</f>
        <v>0</v>
      </c>
      <c r="W14" s="134">
        <f>+U14*BJ14</f>
        <v>0</v>
      </c>
      <c r="X14" s="134">
        <f>IF(O14&gt;0,(V14*BJ14),0)</f>
        <v>0</v>
      </c>
      <c r="Y14" s="292">
        <f>+COEF_FOUR1_INSTALL</f>
        <v>1.3</v>
      </c>
      <c r="Z14" s="293">
        <v>0</v>
      </c>
      <c r="AA14" s="134">
        <f>IF(O14&gt;0,(Z14*BJ14),0)</f>
        <v>0</v>
      </c>
      <c r="AB14" s="292">
        <f>+COEF_FOUR2_INSTALL</f>
        <v>1.3</v>
      </c>
      <c r="AC14" s="293">
        <v>0</v>
      </c>
      <c r="AD14" s="134">
        <f>IF(O14&gt;0,(AC14*BJ14),0)</f>
        <v>0</v>
      </c>
      <c r="AE14" s="292">
        <f>+COEF_FOUR3_INSTALL</f>
        <v>1.3</v>
      </c>
      <c r="AF14" s="293">
        <v>0</v>
      </c>
      <c r="AG14" s="134">
        <f>IF(O14&gt;0,(AF14*BJ14),0)</f>
        <v>0</v>
      </c>
      <c r="AH14" s="294">
        <f>+COEF_MTLLOC_INSTALL</f>
        <v>1.1499999999999999</v>
      </c>
      <c r="AI14" s="293">
        <v>0</v>
      </c>
      <c r="AJ14" s="134">
        <f>IF(O14&gt;0,(AI14*BJ14),0)</f>
        <v>0</v>
      </c>
      <c r="AK14" s="294">
        <f>+COEF_MTLAMR_INSTALL</f>
        <v>1.3</v>
      </c>
      <c r="AL14" s="293">
        <v>0</v>
      </c>
      <c r="AM14" s="134">
        <f>IF(O14&gt;0,(AL14*BJ14),0)</f>
        <v>0</v>
      </c>
      <c r="AN14" s="294">
        <f>+COEF_ST1_INSTALL</f>
        <v>1.1100000000000001</v>
      </c>
      <c r="AO14" s="293">
        <v>900</v>
      </c>
      <c r="AP14" s="134">
        <f>IF(O14&gt;0,(AO14*BJ14),0)</f>
        <v>900</v>
      </c>
      <c r="AQ14" s="294">
        <f>+COEF_ST2_INSTALL</f>
        <v>1.1100000000000001</v>
      </c>
      <c r="AR14" s="293">
        <v>0</v>
      </c>
      <c r="AS14" s="134">
        <f>IF(O14&gt;0,(AR14*BJ14),0)</f>
        <v>0</v>
      </c>
      <c r="AT14" s="134">
        <f>+(((V14)*T14)+(Z14*Y14)+(AC14*AB14)+(AF14*AE14)+(AI14*AH14)+(AL14*AK14)+(AO14*AN14)+(AR14*AQ14)+(AR14*AQ14))-(S14)</f>
        <v>99.000000000000114</v>
      </c>
      <c r="AU14" s="134">
        <f>+AT14*BJ14</f>
        <v>99.000000000000114</v>
      </c>
      <c r="AV14" s="134">
        <f>Q14-(AU14+AS14+AP14+AM14+AJ14+AG14+AD14+AA14+X14)</f>
        <v>0</v>
      </c>
      <c r="AW14" s="341"/>
      <c r="AX14" s="116">
        <f>SUM(AY14:BH14)</f>
        <v>1</v>
      </c>
      <c r="AY14" s="379">
        <f t="shared" ref="AY14:BH14" si="3">ROUND(BK14,ARRONDI_QT)</f>
        <v>0</v>
      </c>
      <c r="AZ14" s="379">
        <f t="shared" si="3"/>
        <v>0</v>
      </c>
      <c r="BA14" s="379">
        <f t="shared" si="3"/>
        <v>0</v>
      </c>
      <c r="BB14" s="379">
        <f t="shared" si="3"/>
        <v>0</v>
      </c>
      <c r="BC14" s="379">
        <f t="shared" si="3"/>
        <v>0</v>
      </c>
      <c r="BD14" s="379">
        <f t="shared" si="3"/>
        <v>0</v>
      </c>
      <c r="BE14" s="379">
        <f t="shared" si="3"/>
        <v>1</v>
      </c>
      <c r="BF14" s="379">
        <f t="shared" si="3"/>
        <v>0</v>
      </c>
      <c r="BG14" s="379">
        <f t="shared" si="3"/>
        <v>0</v>
      </c>
      <c r="BH14" s="379">
        <f t="shared" si="3"/>
        <v>0</v>
      </c>
      <c r="BJ14" s="116">
        <f>ROUND(SUM(BK14:BT14),ARRONDI_QT)</f>
        <v>1</v>
      </c>
      <c r="BK14" s="380">
        <v>0</v>
      </c>
      <c r="BL14" s="380">
        <v>0</v>
      </c>
      <c r="BM14" s="380">
        <v>0</v>
      </c>
      <c r="BN14" s="380">
        <v>0</v>
      </c>
      <c r="BO14" s="380">
        <v>0</v>
      </c>
      <c r="BP14" s="380">
        <v>0</v>
      </c>
      <c r="BQ14" s="380">
        <v>1</v>
      </c>
      <c r="BR14" s="380">
        <v>0</v>
      </c>
      <c r="BS14" s="380">
        <v>0</v>
      </c>
      <c r="BT14" s="380">
        <v>0</v>
      </c>
    </row>
    <row r="15" spans="1:151" s="381" customFormat="1">
      <c r="A15" s="252"/>
      <c r="B15" s="113"/>
      <c r="C15" s="131"/>
      <c r="D15" s="17"/>
      <c r="E15" s="379"/>
      <c r="F15" s="379"/>
      <c r="G15" s="379"/>
      <c r="H15" s="379"/>
      <c r="I15" s="379"/>
      <c r="J15" s="379"/>
      <c r="K15" s="379"/>
      <c r="L15" s="379"/>
      <c r="M15" s="379"/>
      <c r="N15" s="379"/>
      <c r="O15" s="116"/>
      <c r="P15" s="116"/>
      <c r="Q15" s="117"/>
      <c r="R15" s="262"/>
      <c r="S15" s="235"/>
      <c r="T15" s="292"/>
      <c r="U15" s="293"/>
      <c r="V15" s="134"/>
      <c r="W15" s="134"/>
      <c r="X15" s="134"/>
      <c r="Y15" s="292"/>
      <c r="Z15" s="293"/>
      <c r="AA15" s="134"/>
      <c r="AB15" s="292"/>
      <c r="AC15" s="293"/>
      <c r="AD15" s="134"/>
      <c r="AE15" s="292"/>
      <c r="AF15" s="293"/>
      <c r="AG15" s="134"/>
      <c r="AH15" s="294"/>
      <c r="AI15" s="293"/>
      <c r="AJ15" s="134"/>
      <c r="AK15" s="294"/>
      <c r="AL15" s="293"/>
      <c r="AM15" s="134"/>
      <c r="AN15" s="294"/>
      <c r="AO15" s="293"/>
      <c r="AP15" s="134"/>
      <c r="AQ15" s="294"/>
      <c r="AR15" s="293"/>
      <c r="AS15" s="134"/>
      <c r="AT15" s="134"/>
      <c r="AU15" s="134"/>
      <c r="AV15" s="134"/>
      <c r="AW15" s="341"/>
      <c r="AX15" s="116"/>
      <c r="AY15" s="379"/>
      <c r="AZ15" s="379"/>
      <c r="BA15" s="379"/>
      <c r="BB15" s="379"/>
      <c r="BC15" s="379"/>
      <c r="BD15" s="379"/>
      <c r="BE15" s="379"/>
      <c r="BF15" s="379"/>
      <c r="BG15" s="379"/>
      <c r="BH15" s="379"/>
      <c r="BJ15" s="116"/>
      <c r="BK15" s="380"/>
      <c r="BL15" s="380"/>
      <c r="BM15" s="380"/>
      <c r="BN15" s="380"/>
      <c r="BO15" s="380"/>
      <c r="BP15" s="380"/>
      <c r="BQ15" s="380"/>
      <c r="BR15" s="380"/>
      <c r="BS15" s="380"/>
      <c r="BT15" s="380"/>
    </row>
    <row r="16" spans="1:151" s="247" customFormat="1">
      <c r="A16" s="252"/>
      <c r="B16" s="113" t="s">
        <v>150</v>
      </c>
      <c r="C16" s="131" t="s">
        <v>151</v>
      </c>
      <c r="D16" s="17"/>
      <c r="E16" s="379"/>
      <c r="F16" s="379"/>
      <c r="G16" s="379"/>
      <c r="H16" s="379"/>
      <c r="I16" s="379"/>
      <c r="J16" s="379"/>
      <c r="K16" s="379"/>
      <c r="L16" s="379"/>
      <c r="M16" s="379"/>
      <c r="N16" s="379"/>
      <c r="O16" s="116"/>
      <c r="P16" s="116"/>
      <c r="Q16" s="117"/>
      <c r="R16" s="262"/>
      <c r="S16" s="235"/>
      <c r="T16" s="292"/>
      <c r="U16" s="293"/>
      <c r="V16" s="134"/>
      <c r="W16" s="134"/>
      <c r="X16" s="134"/>
      <c r="Y16" s="292"/>
      <c r="Z16" s="293"/>
      <c r="AA16" s="134"/>
      <c r="AB16" s="292"/>
      <c r="AC16" s="293"/>
      <c r="AD16" s="134"/>
      <c r="AE16" s="292"/>
      <c r="AF16" s="293"/>
      <c r="AG16" s="134"/>
      <c r="AH16" s="294"/>
      <c r="AI16" s="293"/>
      <c r="AJ16" s="134"/>
      <c r="AK16" s="294"/>
      <c r="AL16" s="293"/>
      <c r="AM16" s="134"/>
      <c r="AN16" s="294"/>
      <c r="AO16" s="293"/>
      <c r="AP16" s="134"/>
      <c r="AQ16" s="294"/>
      <c r="AR16" s="293"/>
      <c r="AS16" s="134"/>
      <c r="AT16" s="134"/>
      <c r="AU16" s="134"/>
      <c r="AV16" s="134"/>
      <c r="AW16" s="341"/>
      <c r="AX16" s="116"/>
      <c r="AY16" s="379"/>
      <c r="AZ16" s="379"/>
      <c r="BA16" s="379"/>
      <c r="BB16" s="379"/>
      <c r="BC16" s="379"/>
      <c r="BD16" s="379"/>
      <c r="BE16" s="379"/>
      <c r="BF16" s="379"/>
      <c r="BG16" s="379"/>
      <c r="BH16" s="379"/>
      <c r="BI16" s="381"/>
      <c r="BJ16" s="116"/>
      <c r="BK16" s="380"/>
      <c r="BL16" s="380"/>
      <c r="BM16" s="380"/>
      <c r="BN16" s="380"/>
      <c r="BO16" s="380"/>
      <c r="BP16" s="380"/>
      <c r="BQ16" s="380"/>
      <c r="BR16" s="380"/>
      <c r="BS16" s="380"/>
      <c r="BT16" s="380"/>
      <c r="BU16" s="381"/>
      <c r="BV16" s="381"/>
      <c r="BW16" s="381"/>
      <c r="BX16" s="381"/>
      <c r="BY16" s="381"/>
      <c r="BZ16" s="381"/>
      <c r="CA16" s="381"/>
      <c r="CB16" s="381"/>
      <c r="CC16" s="381"/>
      <c r="CD16" s="381"/>
      <c r="CE16" s="381"/>
      <c r="CF16" s="381"/>
      <c r="CG16" s="381"/>
      <c r="CH16" s="381"/>
      <c r="CI16" s="381"/>
      <c r="CJ16" s="381"/>
      <c r="CK16" s="381"/>
      <c r="CL16" s="381"/>
      <c r="CM16" s="381"/>
      <c r="CN16" s="381"/>
      <c r="CO16" s="381"/>
      <c r="CP16" s="381"/>
      <c r="CQ16" s="381"/>
    </row>
    <row r="17" spans="1:108" s="247" customFormat="1">
      <c r="A17" s="252"/>
      <c r="B17" s="113" t="s">
        <v>150</v>
      </c>
      <c r="C17" s="131" t="s">
        <v>362</v>
      </c>
      <c r="D17" s="17" t="s">
        <v>115</v>
      </c>
      <c r="E17" s="379">
        <f>+AY17</f>
        <v>0</v>
      </c>
      <c r="F17" s="379">
        <f t="shared" ref="F17:N17" si="4">+AZ17</f>
        <v>0</v>
      </c>
      <c r="G17" s="379">
        <f t="shared" si="4"/>
        <v>0</v>
      </c>
      <c r="H17" s="379">
        <f t="shared" si="4"/>
        <v>0</v>
      </c>
      <c r="I17" s="379">
        <f t="shared" si="4"/>
        <v>0</v>
      </c>
      <c r="J17" s="379">
        <f t="shared" si="4"/>
        <v>0</v>
      </c>
      <c r="K17" s="379">
        <f t="shared" si="4"/>
        <v>1</v>
      </c>
      <c r="L17" s="379">
        <f t="shared" si="4"/>
        <v>0</v>
      </c>
      <c r="M17" s="379">
        <f t="shared" si="4"/>
        <v>0</v>
      </c>
      <c r="N17" s="379">
        <f t="shared" si="4"/>
        <v>0</v>
      </c>
      <c r="O17" s="116">
        <f>SUM(E17:N17)</f>
        <v>1</v>
      </c>
      <c r="P17" s="116">
        <f>ROUND(S17+AT17,ARRONDI_PU)</f>
        <v>2664</v>
      </c>
      <c r="Q17" s="117">
        <f>+P17*O17</f>
        <v>2664</v>
      </c>
      <c r="R17" s="262"/>
      <c r="S17" s="235">
        <f>+V17+Z17+AC17+AF17+AI17+AL17+AO17+AR17</f>
        <v>2400</v>
      </c>
      <c r="T17" s="292">
        <f>+COEF_MO_INSTALL</f>
        <v>1.3</v>
      </c>
      <c r="U17" s="293">
        <v>0</v>
      </c>
      <c r="V17" s="134">
        <f>+U17*TH_INSTALL</f>
        <v>0</v>
      </c>
      <c r="W17" s="134">
        <f>+U17*BJ17</f>
        <v>0</v>
      </c>
      <c r="X17" s="134">
        <f>IF(O17&gt;0,(V17*BJ17),0)</f>
        <v>0</v>
      </c>
      <c r="Y17" s="292">
        <f>+COEF_FOUR1_INSTALL</f>
        <v>1.3</v>
      </c>
      <c r="Z17" s="293">
        <v>0</v>
      </c>
      <c r="AA17" s="134">
        <f>IF(O17&gt;0,(Z17*BJ17),0)</f>
        <v>0</v>
      </c>
      <c r="AB17" s="292">
        <f>+COEF_FOUR2_INSTALL</f>
        <v>1.3</v>
      </c>
      <c r="AC17" s="293">
        <v>0</v>
      </c>
      <c r="AD17" s="134">
        <f>IF(O17&gt;0,(AC17*BJ17),0)</f>
        <v>0</v>
      </c>
      <c r="AE17" s="292">
        <f>+COEF_FOUR3_INSTALL</f>
        <v>1.3</v>
      </c>
      <c r="AF17" s="293">
        <v>0</v>
      </c>
      <c r="AG17" s="134">
        <f>IF(O17&gt;0,(AF17*BJ17),0)</f>
        <v>0</v>
      </c>
      <c r="AH17" s="294">
        <f>+COEF_MTLLOC_INSTALL</f>
        <v>1.1499999999999999</v>
      </c>
      <c r="AI17" s="293">
        <v>0</v>
      </c>
      <c r="AJ17" s="134">
        <f>IF(O17&gt;0,(AI17*BJ17),0)</f>
        <v>0</v>
      </c>
      <c r="AK17" s="294">
        <f>+COEF_MTLAMR_INSTALL</f>
        <v>1.3</v>
      </c>
      <c r="AL17" s="293">
        <v>0</v>
      </c>
      <c r="AM17" s="134">
        <f>IF(O17&gt;0,(AL17*BJ17),0)</f>
        <v>0</v>
      </c>
      <c r="AN17" s="294">
        <f>+COEF_ST1_INSTALL</f>
        <v>1.1100000000000001</v>
      </c>
      <c r="AO17" s="293">
        <v>2400</v>
      </c>
      <c r="AP17" s="134">
        <f>IF(O17&gt;0,(AO17*BJ17),0)</f>
        <v>2400</v>
      </c>
      <c r="AQ17" s="294">
        <f>+COEF_ST2_INSTALL</f>
        <v>1.1100000000000001</v>
      </c>
      <c r="AR17" s="293">
        <v>0</v>
      </c>
      <c r="AS17" s="134">
        <f>IF(O17&gt;0,(AR17*BJ17),0)</f>
        <v>0</v>
      </c>
      <c r="AT17" s="134">
        <f>+(((V17)*T17)+(Z17*Y17)+(AC17*AB17)+(AF17*AE17)+(AI17*AH17)+(AL17*AK17)+(AO17*AN17)+(AR17*AQ17)+(AR17*AQ17))-(S17)</f>
        <v>264.00000000000045</v>
      </c>
      <c r="AU17" s="134">
        <f>+AT17*BJ17</f>
        <v>264.00000000000045</v>
      </c>
      <c r="AV17" s="134">
        <f>Q17-(AU17+AS17+AP17+AM17+AJ17+AG17+AD17+AA17+X17)</f>
        <v>0</v>
      </c>
      <c r="AW17" s="341"/>
      <c r="AX17" s="116">
        <f>SUM(AY17:BH17)</f>
        <v>1</v>
      </c>
      <c r="AY17" s="379">
        <f t="shared" ref="AY17:BH17" si="5">ROUND(BK17,ARRONDI_QT)</f>
        <v>0</v>
      </c>
      <c r="AZ17" s="379">
        <f t="shared" si="5"/>
        <v>0</v>
      </c>
      <c r="BA17" s="379">
        <f t="shared" si="5"/>
        <v>0</v>
      </c>
      <c r="BB17" s="379">
        <f t="shared" si="5"/>
        <v>0</v>
      </c>
      <c r="BC17" s="379">
        <f t="shared" si="5"/>
        <v>0</v>
      </c>
      <c r="BD17" s="379">
        <f t="shared" si="5"/>
        <v>0</v>
      </c>
      <c r="BE17" s="379">
        <f t="shared" si="5"/>
        <v>1</v>
      </c>
      <c r="BF17" s="379">
        <f t="shared" si="5"/>
        <v>0</v>
      </c>
      <c r="BG17" s="379">
        <f t="shared" si="5"/>
        <v>0</v>
      </c>
      <c r="BH17" s="379">
        <f t="shared" si="5"/>
        <v>0</v>
      </c>
      <c r="BI17" s="381"/>
      <c r="BJ17" s="116">
        <f>ROUND(SUM(BK17:BT17),ARRONDI_QT)</f>
        <v>1</v>
      </c>
      <c r="BK17" s="380">
        <v>0</v>
      </c>
      <c r="BL17" s="380">
        <v>0</v>
      </c>
      <c r="BM17" s="380">
        <v>0</v>
      </c>
      <c r="BN17" s="380">
        <v>0</v>
      </c>
      <c r="BO17" s="380">
        <v>0</v>
      </c>
      <c r="BP17" s="380">
        <v>0</v>
      </c>
      <c r="BQ17" s="380">
        <v>1</v>
      </c>
      <c r="BR17" s="380">
        <v>0</v>
      </c>
      <c r="BS17" s="380">
        <v>0</v>
      </c>
      <c r="BT17" s="380">
        <v>0</v>
      </c>
      <c r="BU17" s="381"/>
      <c r="BV17" s="381"/>
      <c r="BW17" s="381"/>
      <c r="BX17" s="381"/>
      <c r="BY17" s="381"/>
      <c r="BZ17" s="381"/>
      <c r="CA17" s="381"/>
      <c r="CB17" s="381"/>
      <c r="CC17" s="381"/>
      <c r="CD17" s="381"/>
      <c r="CE17" s="381"/>
      <c r="CF17" s="381"/>
      <c r="CG17" s="381"/>
      <c r="CH17" s="381"/>
      <c r="CI17" s="381"/>
      <c r="CJ17" s="381"/>
      <c r="CK17" s="381"/>
      <c r="CL17" s="381"/>
      <c r="CM17" s="381"/>
      <c r="CN17" s="381"/>
      <c r="CO17" s="381"/>
      <c r="CP17" s="381"/>
      <c r="CQ17" s="381"/>
    </row>
    <row r="18" spans="1:108" s="339" customFormat="1">
      <c r="A18" s="252"/>
      <c r="B18" s="113"/>
      <c r="C18" s="131"/>
      <c r="D18" s="17"/>
      <c r="E18" s="379"/>
      <c r="F18" s="379"/>
      <c r="G18" s="379"/>
      <c r="H18" s="379"/>
      <c r="I18" s="379"/>
      <c r="J18" s="379"/>
      <c r="K18" s="379"/>
      <c r="L18" s="379"/>
      <c r="M18" s="379"/>
      <c r="N18" s="379"/>
      <c r="O18" s="116"/>
      <c r="P18" s="116"/>
      <c r="Q18" s="117"/>
      <c r="R18" s="262"/>
      <c r="S18" s="235"/>
      <c r="T18" s="292"/>
      <c r="U18" s="293"/>
      <c r="V18" s="134"/>
      <c r="W18" s="134"/>
      <c r="X18" s="134"/>
      <c r="Y18" s="292"/>
      <c r="Z18" s="293"/>
      <c r="AA18" s="134"/>
      <c r="AB18" s="292"/>
      <c r="AC18" s="293"/>
      <c r="AD18" s="134"/>
      <c r="AE18" s="292"/>
      <c r="AF18" s="293"/>
      <c r="AG18" s="134"/>
      <c r="AH18" s="294"/>
      <c r="AI18" s="293"/>
      <c r="AJ18" s="134"/>
      <c r="AK18" s="294"/>
      <c r="AL18" s="293"/>
      <c r="AM18" s="134"/>
      <c r="AN18" s="294"/>
      <c r="AO18" s="293"/>
      <c r="AP18" s="134"/>
      <c r="AQ18" s="294"/>
      <c r="AR18" s="293"/>
      <c r="AS18" s="134"/>
      <c r="AT18" s="134"/>
      <c r="AU18" s="134"/>
      <c r="AV18" s="134"/>
      <c r="AW18" s="341"/>
      <c r="AX18" s="116"/>
      <c r="AY18" s="379"/>
      <c r="AZ18" s="379"/>
      <c r="BA18" s="379"/>
      <c r="BB18" s="379"/>
      <c r="BC18" s="379"/>
      <c r="BD18" s="379"/>
      <c r="BE18" s="379"/>
      <c r="BF18" s="379"/>
      <c r="BG18" s="379"/>
      <c r="BH18" s="379"/>
      <c r="BI18" s="381"/>
      <c r="BJ18" s="116"/>
      <c r="BK18" s="380"/>
      <c r="BL18" s="380"/>
      <c r="BM18" s="380"/>
      <c r="BN18" s="380"/>
      <c r="BO18" s="380"/>
      <c r="BP18" s="380"/>
      <c r="BQ18" s="380"/>
      <c r="BR18" s="380"/>
      <c r="BS18" s="380"/>
      <c r="BT18" s="380"/>
      <c r="BU18" s="381"/>
      <c r="BV18" s="381"/>
      <c r="BW18" s="381"/>
      <c r="BX18" s="381"/>
      <c r="BY18" s="381"/>
      <c r="BZ18" s="381"/>
      <c r="CA18" s="381"/>
      <c r="CB18" s="381"/>
      <c r="CC18" s="381"/>
      <c r="CD18" s="381"/>
      <c r="CE18" s="381"/>
      <c r="CF18" s="381"/>
      <c r="CG18" s="381"/>
      <c r="CH18" s="381"/>
      <c r="CI18" s="381"/>
      <c r="CJ18" s="381"/>
      <c r="CK18" s="381"/>
      <c r="CL18" s="381"/>
      <c r="CM18" s="381"/>
      <c r="CN18" s="381"/>
      <c r="CO18" s="381"/>
      <c r="CP18" s="381"/>
      <c r="CQ18" s="381"/>
    </row>
    <row r="19" spans="1:108" s="247" customFormat="1">
      <c r="A19" s="252"/>
      <c r="B19" s="113" t="s">
        <v>152</v>
      </c>
      <c r="C19" s="131" t="s">
        <v>201</v>
      </c>
      <c r="D19" s="17"/>
      <c r="E19" s="379"/>
      <c r="F19" s="379"/>
      <c r="G19" s="379"/>
      <c r="H19" s="379"/>
      <c r="I19" s="379"/>
      <c r="J19" s="379"/>
      <c r="K19" s="379"/>
      <c r="L19" s="379"/>
      <c r="M19" s="379"/>
      <c r="N19" s="379"/>
      <c r="O19" s="116"/>
      <c r="P19" s="116"/>
      <c r="Q19" s="117"/>
      <c r="R19" s="262"/>
      <c r="S19" s="235"/>
      <c r="T19" s="292"/>
      <c r="U19" s="293"/>
      <c r="V19" s="134"/>
      <c r="W19" s="134"/>
      <c r="X19" s="134"/>
      <c r="Y19" s="292"/>
      <c r="Z19" s="293"/>
      <c r="AA19" s="134"/>
      <c r="AB19" s="292"/>
      <c r="AC19" s="293"/>
      <c r="AD19" s="134"/>
      <c r="AE19" s="292"/>
      <c r="AF19" s="293"/>
      <c r="AG19" s="134"/>
      <c r="AH19" s="294"/>
      <c r="AI19" s="293"/>
      <c r="AJ19" s="134"/>
      <c r="AK19" s="294"/>
      <c r="AL19" s="293"/>
      <c r="AM19" s="134"/>
      <c r="AN19" s="294"/>
      <c r="AO19" s="293"/>
      <c r="AP19" s="134"/>
      <c r="AQ19" s="294"/>
      <c r="AR19" s="293"/>
      <c r="AS19" s="134"/>
      <c r="AT19" s="134"/>
      <c r="AU19" s="134"/>
      <c r="AV19" s="134"/>
      <c r="AW19" s="341"/>
      <c r="AX19" s="116"/>
      <c r="AY19" s="379"/>
      <c r="AZ19" s="379"/>
      <c r="BA19" s="379"/>
      <c r="BB19" s="379"/>
      <c r="BC19" s="379"/>
      <c r="BD19" s="379"/>
      <c r="BE19" s="379"/>
      <c r="BF19" s="379"/>
      <c r="BG19" s="379"/>
      <c r="BH19" s="379"/>
      <c r="BI19" s="381"/>
      <c r="BJ19" s="116"/>
      <c r="BK19" s="380"/>
      <c r="BL19" s="380"/>
      <c r="BM19" s="380"/>
      <c r="BN19" s="380"/>
      <c r="BO19" s="380"/>
      <c r="BP19" s="380"/>
      <c r="BQ19" s="380"/>
      <c r="BR19" s="380"/>
      <c r="BS19" s="380"/>
      <c r="BT19" s="380"/>
      <c r="BU19" s="381"/>
      <c r="BV19" s="381"/>
      <c r="BW19" s="381"/>
      <c r="BX19" s="381"/>
      <c r="BY19" s="381"/>
      <c r="BZ19" s="381"/>
      <c r="CA19" s="381"/>
      <c r="CB19" s="381"/>
      <c r="CC19" s="381"/>
      <c r="CD19" s="381"/>
      <c r="CE19" s="381"/>
      <c r="CF19" s="381"/>
      <c r="CG19" s="381"/>
      <c r="CH19" s="381"/>
      <c r="CI19" s="381"/>
      <c r="CJ19" s="381"/>
      <c r="CK19" s="381"/>
      <c r="CL19" s="381"/>
      <c r="CM19" s="381"/>
      <c r="CN19" s="381"/>
      <c r="CO19" s="381"/>
      <c r="CP19" s="381"/>
      <c r="CQ19" s="381"/>
    </row>
    <row r="20" spans="1:108" s="247" customFormat="1">
      <c r="A20" s="252"/>
      <c r="B20" s="113" t="s">
        <v>153</v>
      </c>
      <c r="C20" s="131" t="s">
        <v>187</v>
      </c>
      <c r="D20" s="17" t="s">
        <v>115</v>
      </c>
      <c r="E20" s="379">
        <f>+AY20</f>
        <v>0</v>
      </c>
      <c r="F20" s="379">
        <f t="shared" ref="F20:N20" si="6">+AZ20</f>
        <v>0</v>
      </c>
      <c r="G20" s="379">
        <f t="shared" si="6"/>
        <v>0</v>
      </c>
      <c r="H20" s="379">
        <f t="shared" si="6"/>
        <v>0</v>
      </c>
      <c r="I20" s="379">
        <f t="shared" si="6"/>
        <v>0</v>
      </c>
      <c r="J20" s="379">
        <f t="shared" si="6"/>
        <v>0</v>
      </c>
      <c r="K20" s="379">
        <f t="shared" si="6"/>
        <v>1</v>
      </c>
      <c r="L20" s="379">
        <f t="shared" si="6"/>
        <v>0</v>
      </c>
      <c r="M20" s="379">
        <f t="shared" si="6"/>
        <v>0</v>
      </c>
      <c r="N20" s="379">
        <f t="shared" si="6"/>
        <v>0</v>
      </c>
      <c r="O20" s="116">
        <f>SUM(E20:N20)</f>
        <v>1</v>
      </c>
      <c r="P20" s="116">
        <f>ROUND(S20+AT20,ARRONDI_PU)</f>
        <v>1665</v>
      </c>
      <c r="Q20" s="117">
        <f>+P20*O20</f>
        <v>1665</v>
      </c>
      <c r="R20" s="262"/>
      <c r="S20" s="235">
        <f>+V20+Z20+AC20+AF20+AI20+AL20+AO20+AR20</f>
        <v>1500</v>
      </c>
      <c r="T20" s="292">
        <f>+COEF_MO_INSTALL</f>
        <v>1.3</v>
      </c>
      <c r="U20" s="293">
        <v>0</v>
      </c>
      <c r="V20" s="134">
        <f>+U20*TH_INSTALL</f>
        <v>0</v>
      </c>
      <c r="W20" s="134">
        <f>+U20*BJ20</f>
        <v>0</v>
      </c>
      <c r="X20" s="134">
        <f>IF(O20&gt;0,(V20*BJ20),0)</f>
        <v>0</v>
      </c>
      <c r="Y20" s="292">
        <f>+COEF_FOUR1_INSTALL</f>
        <v>1.3</v>
      </c>
      <c r="Z20" s="293">
        <v>0</v>
      </c>
      <c r="AA20" s="134">
        <f>IF(O20&gt;0,(Z20*BJ20),0)</f>
        <v>0</v>
      </c>
      <c r="AB20" s="292">
        <f>+COEF_FOUR2_INSTALL</f>
        <v>1.3</v>
      </c>
      <c r="AC20" s="293">
        <v>0</v>
      </c>
      <c r="AD20" s="134">
        <f>IF(O20&gt;0,(AC20*BJ20),0)</f>
        <v>0</v>
      </c>
      <c r="AE20" s="292">
        <f>+COEF_FOUR3_INSTALL</f>
        <v>1.3</v>
      </c>
      <c r="AF20" s="293">
        <v>0</v>
      </c>
      <c r="AG20" s="134">
        <f>IF(O20&gt;0,(AF20*BJ20),0)</f>
        <v>0</v>
      </c>
      <c r="AH20" s="294">
        <f>+COEF_MTLLOC_INSTALL</f>
        <v>1.1499999999999999</v>
      </c>
      <c r="AI20" s="293">
        <v>0</v>
      </c>
      <c r="AJ20" s="134">
        <f>IF(O20&gt;0,(AI20*BJ20),0)</f>
        <v>0</v>
      </c>
      <c r="AK20" s="294">
        <f>+COEF_MTLAMR_INSTALL</f>
        <v>1.3</v>
      </c>
      <c r="AL20" s="293">
        <v>0</v>
      </c>
      <c r="AM20" s="134">
        <f>IF(O20&gt;0,(AL20*BJ20),0)</f>
        <v>0</v>
      </c>
      <c r="AN20" s="294">
        <f>+COEF_ST1_INSTALL</f>
        <v>1.1100000000000001</v>
      </c>
      <c r="AO20" s="293">
        <v>1500</v>
      </c>
      <c r="AP20" s="134">
        <f>IF(O20&gt;0,(AO20*BJ20),0)</f>
        <v>1500</v>
      </c>
      <c r="AQ20" s="294">
        <f>+COEF_ST2_INSTALL</f>
        <v>1.1100000000000001</v>
      </c>
      <c r="AR20" s="293">
        <v>0</v>
      </c>
      <c r="AS20" s="134">
        <f>IF(O20&gt;0,(AR20*BJ20),0)</f>
        <v>0</v>
      </c>
      <c r="AT20" s="134">
        <f>+(((V20)*T20)+(Z20*Y20)+(AC20*AB20)+(AF20*AE20)+(AI20*AH20)+(AL20*AK20)+(AO20*AN20)+(AR20*AQ20)+(AR20*AQ20))-(S20)</f>
        <v>165.00000000000023</v>
      </c>
      <c r="AU20" s="134">
        <f>+AT20*BJ20</f>
        <v>165.00000000000023</v>
      </c>
      <c r="AV20" s="134">
        <f>Q20-(AU20+AS20+AP20+AM20+AJ20+AG20+AD20+AA20+X20)</f>
        <v>0</v>
      </c>
      <c r="AW20" s="341"/>
      <c r="AX20" s="116">
        <f>SUM(AY20:BH20)</f>
        <v>1</v>
      </c>
      <c r="AY20" s="379">
        <f t="shared" ref="AY20:BH20" si="7">ROUND(BK20,ARRONDI_QT)</f>
        <v>0</v>
      </c>
      <c r="AZ20" s="379">
        <f t="shared" si="7"/>
        <v>0</v>
      </c>
      <c r="BA20" s="379">
        <f t="shared" si="7"/>
        <v>0</v>
      </c>
      <c r="BB20" s="379">
        <f t="shared" si="7"/>
        <v>0</v>
      </c>
      <c r="BC20" s="379">
        <f t="shared" si="7"/>
        <v>0</v>
      </c>
      <c r="BD20" s="379">
        <f t="shared" si="7"/>
        <v>0</v>
      </c>
      <c r="BE20" s="379">
        <f t="shared" si="7"/>
        <v>1</v>
      </c>
      <c r="BF20" s="379">
        <f t="shared" si="7"/>
        <v>0</v>
      </c>
      <c r="BG20" s="379">
        <f t="shared" si="7"/>
        <v>0</v>
      </c>
      <c r="BH20" s="379">
        <f t="shared" si="7"/>
        <v>0</v>
      </c>
      <c r="BI20" s="381"/>
      <c r="BJ20" s="116">
        <f>ROUND(SUM(BK20:BT20),ARRONDI_QT)</f>
        <v>1</v>
      </c>
      <c r="BK20" s="380">
        <v>0</v>
      </c>
      <c r="BL20" s="380">
        <v>0</v>
      </c>
      <c r="BM20" s="380">
        <v>0</v>
      </c>
      <c r="BN20" s="380">
        <v>0</v>
      </c>
      <c r="BO20" s="380">
        <v>0</v>
      </c>
      <c r="BP20" s="380">
        <v>0</v>
      </c>
      <c r="BQ20" s="380">
        <v>1</v>
      </c>
      <c r="BR20" s="380">
        <v>0</v>
      </c>
      <c r="BS20" s="380">
        <v>0</v>
      </c>
      <c r="BT20" s="380">
        <v>0</v>
      </c>
      <c r="BU20" s="381"/>
      <c r="BV20" s="381"/>
      <c r="BW20" s="381"/>
      <c r="BX20" s="381"/>
      <c r="BY20" s="381"/>
      <c r="BZ20" s="381"/>
      <c r="CA20" s="381"/>
      <c r="CB20" s="381"/>
      <c r="CC20" s="381"/>
      <c r="CD20" s="381"/>
      <c r="CE20" s="381"/>
      <c r="CF20" s="381"/>
      <c r="CG20" s="381"/>
      <c r="CH20" s="381"/>
      <c r="CI20" s="381"/>
      <c r="CJ20" s="381"/>
      <c r="CK20" s="381"/>
      <c r="CL20" s="381"/>
      <c r="CM20" s="381"/>
      <c r="CN20" s="381"/>
      <c r="CO20" s="381"/>
      <c r="CP20" s="381"/>
      <c r="CQ20" s="381"/>
    </row>
    <row r="21" spans="1:108" s="247" customFormat="1">
      <c r="A21" s="252"/>
      <c r="B21" s="113" t="s">
        <v>154</v>
      </c>
      <c r="C21" s="131" t="s">
        <v>188</v>
      </c>
      <c r="D21" s="17" t="s">
        <v>155</v>
      </c>
      <c r="E21" s="379"/>
      <c r="F21" s="379"/>
      <c r="G21" s="379"/>
      <c r="H21" s="379"/>
      <c r="I21" s="379"/>
      <c r="J21" s="379"/>
      <c r="K21" s="379"/>
      <c r="L21" s="379"/>
      <c r="M21" s="379"/>
      <c r="N21" s="379"/>
      <c r="O21" s="120" t="s">
        <v>114</v>
      </c>
      <c r="P21" s="120" t="str">
        <f>+O21</f>
        <v>Sans objet</v>
      </c>
      <c r="Q21" s="121" t="str">
        <f>+P21</f>
        <v>Sans objet</v>
      </c>
      <c r="R21" s="262"/>
      <c r="S21" s="235"/>
      <c r="T21" s="292"/>
      <c r="U21" s="293"/>
      <c r="V21" s="134"/>
      <c r="W21" s="134"/>
      <c r="X21" s="134"/>
      <c r="Y21" s="292"/>
      <c r="Z21" s="293"/>
      <c r="AA21" s="134"/>
      <c r="AB21" s="292"/>
      <c r="AC21" s="293"/>
      <c r="AD21" s="134"/>
      <c r="AE21" s="292"/>
      <c r="AF21" s="293"/>
      <c r="AG21" s="134"/>
      <c r="AH21" s="294"/>
      <c r="AI21" s="293"/>
      <c r="AJ21" s="134"/>
      <c r="AK21" s="294"/>
      <c r="AL21" s="293"/>
      <c r="AM21" s="134"/>
      <c r="AN21" s="294"/>
      <c r="AO21" s="293"/>
      <c r="AP21" s="134"/>
      <c r="AQ21" s="294"/>
      <c r="AR21" s="293"/>
      <c r="AS21" s="134"/>
      <c r="AT21" s="134"/>
      <c r="AU21" s="134"/>
      <c r="AV21" s="134"/>
      <c r="AW21" s="341"/>
      <c r="AX21" s="116"/>
      <c r="AY21" s="379"/>
      <c r="AZ21" s="379"/>
      <c r="BA21" s="379"/>
      <c r="BB21" s="379"/>
      <c r="BC21" s="379"/>
      <c r="BD21" s="379"/>
      <c r="BE21" s="379"/>
      <c r="BF21" s="379"/>
      <c r="BG21" s="379"/>
      <c r="BH21" s="379"/>
      <c r="BI21" s="381"/>
      <c r="BJ21" s="116"/>
      <c r="BK21" s="380"/>
      <c r="BL21" s="380"/>
      <c r="BM21" s="380"/>
      <c r="BN21" s="380"/>
      <c r="BO21" s="380"/>
      <c r="BP21" s="380"/>
      <c r="BQ21" s="380"/>
      <c r="BR21" s="380"/>
      <c r="BS21" s="380"/>
      <c r="BT21" s="380"/>
      <c r="BU21" s="381"/>
      <c r="BV21" s="381"/>
      <c r="BW21" s="381"/>
      <c r="BX21" s="381"/>
      <c r="BY21" s="381"/>
      <c r="BZ21" s="381"/>
      <c r="CA21" s="381"/>
      <c r="CB21" s="381"/>
      <c r="CC21" s="381"/>
      <c r="CD21" s="381"/>
      <c r="CE21" s="381"/>
      <c r="CF21" s="381"/>
      <c r="CG21" s="381"/>
      <c r="CH21" s="381"/>
      <c r="CI21" s="381"/>
      <c r="CJ21" s="381"/>
      <c r="CK21" s="381"/>
      <c r="CL21" s="381"/>
      <c r="CM21" s="381"/>
      <c r="CN21" s="381"/>
      <c r="CO21" s="381"/>
      <c r="CP21" s="381"/>
      <c r="CQ21" s="381"/>
    </row>
    <row r="22" spans="1:108" s="247" customFormat="1">
      <c r="A22" s="252"/>
      <c r="B22" s="113" t="s">
        <v>156</v>
      </c>
      <c r="C22" s="131" t="s">
        <v>189</v>
      </c>
      <c r="D22" s="17" t="s">
        <v>36</v>
      </c>
      <c r="E22" s="379">
        <f>+AY22</f>
        <v>0</v>
      </c>
      <c r="F22" s="379">
        <f t="shared" ref="F22:N23" si="8">+AZ22</f>
        <v>0</v>
      </c>
      <c r="G22" s="379">
        <f t="shared" si="8"/>
        <v>0</v>
      </c>
      <c r="H22" s="379">
        <f t="shared" si="8"/>
        <v>0</v>
      </c>
      <c r="I22" s="379">
        <f t="shared" si="8"/>
        <v>0</v>
      </c>
      <c r="J22" s="379">
        <f t="shared" si="8"/>
        <v>0</v>
      </c>
      <c r="K22" s="379">
        <f t="shared" si="8"/>
        <v>1</v>
      </c>
      <c r="L22" s="379">
        <f t="shared" si="8"/>
        <v>0</v>
      </c>
      <c r="M22" s="379">
        <f t="shared" si="8"/>
        <v>0</v>
      </c>
      <c r="N22" s="379">
        <f t="shared" si="8"/>
        <v>0</v>
      </c>
      <c r="O22" s="116">
        <f>SUM(E22:N22)</f>
        <v>1</v>
      </c>
      <c r="P22" s="116">
        <f>ROUND(S22+AT22,ARRONDI_PU)</f>
        <v>3330</v>
      </c>
      <c r="Q22" s="117">
        <f>+P22*O22</f>
        <v>3330</v>
      </c>
      <c r="R22" s="262"/>
      <c r="S22" s="235">
        <f>+V22+Z22+AC22+AF22+AI22+AL22+AO22+AR22</f>
        <v>3000</v>
      </c>
      <c r="T22" s="292">
        <f>+COEF_MO_INSTALL</f>
        <v>1.3</v>
      </c>
      <c r="U22" s="293">
        <v>0</v>
      </c>
      <c r="V22" s="134">
        <f>+U22*TH_INSTALL</f>
        <v>0</v>
      </c>
      <c r="W22" s="134">
        <f>+U22*BJ22</f>
        <v>0</v>
      </c>
      <c r="X22" s="134">
        <f>IF(O22&gt;0,(V22*BJ22),0)</f>
        <v>0</v>
      </c>
      <c r="Y22" s="292">
        <f>+COEF_FOUR1_INSTALL</f>
        <v>1.3</v>
      </c>
      <c r="Z22" s="293">
        <v>0</v>
      </c>
      <c r="AA22" s="134">
        <f>IF(O22&gt;0,(Z22*BJ22),0)</f>
        <v>0</v>
      </c>
      <c r="AB22" s="292">
        <f>+COEF_FOUR2_INSTALL</f>
        <v>1.3</v>
      </c>
      <c r="AC22" s="293">
        <v>0</v>
      </c>
      <c r="AD22" s="134">
        <f>IF(O22&gt;0,(AC22*BJ22),0)</f>
        <v>0</v>
      </c>
      <c r="AE22" s="292">
        <f>+COEF_FOUR3_INSTALL</f>
        <v>1.3</v>
      </c>
      <c r="AF22" s="293">
        <v>0</v>
      </c>
      <c r="AG22" s="134">
        <f>IF(O22&gt;0,(AF22*BJ22),0)</f>
        <v>0</v>
      </c>
      <c r="AH22" s="294">
        <f>+COEF_MTLLOC_INSTALL</f>
        <v>1.1499999999999999</v>
      </c>
      <c r="AI22" s="293">
        <v>0</v>
      </c>
      <c r="AJ22" s="134">
        <f>IF(O22&gt;0,(AI22*BJ22),0)</f>
        <v>0</v>
      </c>
      <c r="AK22" s="294">
        <f>+COEF_MTLAMR_INSTALL</f>
        <v>1.3</v>
      </c>
      <c r="AL22" s="293">
        <v>0</v>
      </c>
      <c r="AM22" s="134">
        <f>IF(O22&gt;0,(AL22*BJ22),0)</f>
        <v>0</v>
      </c>
      <c r="AN22" s="294">
        <f>+COEF_ST1_INSTALL</f>
        <v>1.1100000000000001</v>
      </c>
      <c r="AO22" s="293">
        <v>3000</v>
      </c>
      <c r="AP22" s="134">
        <f>IF(O22&gt;0,(AO22*BJ22),0)</f>
        <v>3000</v>
      </c>
      <c r="AQ22" s="294">
        <f>+COEF_ST2_INSTALL</f>
        <v>1.1100000000000001</v>
      </c>
      <c r="AR22" s="293">
        <v>0</v>
      </c>
      <c r="AS22" s="134">
        <f>IF(O22&gt;0,(AR22*BJ22),0)</f>
        <v>0</v>
      </c>
      <c r="AT22" s="134">
        <f>+(((V22)*T22)+(Z22*Y22)+(AC22*AB22)+(AF22*AE22)+(AI22*AH22)+(AL22*AK22)+(AO22*AN22)+(AR22*AQ22)+(AR22*AQ22))-(S22)</f>
        <v>330.00000000000045</v>
      </c>
      <c r="AU22" s="134">
        <f>+AT22*BJ22</f>
        <v>330.00000000000045</v>
      </c>
      <c r="AV22" s="134">
        <f>Q22-(AU22+AS22+AP22+AM22+AJ22+AG22+AD22+AA22+X22)</f>
        <v>0</v>
      </c>
      <c r="AW22" s="341"/>
      <c r="AX22" s="116">
        <f>SUM(AY22:BH22)</f>
        <v>1</v>
      </c>
      <c r="AY22" s="379">
        <f t="shared" ref="AY22:BH23" si="9">ROUND(BK22,ARRONDI_QT)</f>
        <v>0</v>
      </c>
      <c r="AZ22" s="379">
        <f t="shared" si="9"/>
        <v>0</v>
      </c>
      <c r="BA22" s="379">
        <f t="shared" si="9"/>
        <v>0</v>
      </c>
      <c r="BB22" s="379">
        <f t="shared" si="9"/>
        <v>0</v>
      </c>
      <c r="BC22" s="379">
        <f t="shared" si="9"/>
        <v>0</v>
      </c>
      <c r="BD22" s="379">
        <f t="shared" si="9"/>
        <v>0</v>
      </c>
      <c r="BE22" s="379">
        <f t="shared" si="9"/>
        <v>1</v>
      </c>
      <c r="BF22" s="379">
        <f t="shared" si="9"/>
        <v>0</v>
      </c>
      <c r="BG22" s="379">
        <f t="shared" si="9"/>
        <v>0</v>
      </c>
      <c r="BH22" s="379">
        <f t="shared" si="9"/>
        <v>0</v>
      </c>
      <c r="BI22" s="381"/>
      <c r="BJ22" s="116">
        <f>ROUND(SUM(BK22:BT22),ARRONDI_QT)</f>
        <v>1</v>
      </c>
      <c r="BK22" s="380">
        <v>0</v>
      </c>
      <c r="BL22" s="380">
        <v>0</v>
      </c>
      <c r="BM22" s="380">
        <v>0</v>
      </c>
      <c r="BN22" s="380">
        <v>0</v>
      </c>
      <c r="BO22" s="380">
        <v>0</v>
      </c>
      <c r="BP22" s="380">
        <v>0</v>
      </c>
      <c r="BQ22" s="380">
        <v>1</v>
      </c>
      <c r="BR22" s="380">
        <v>0</v>
      </c>
      <c r="BS22" s="380">
        <v>0</v>
      </c>
      <c r="BT22" s="380">
        <v>0</v>
      </c>
      <c r="BU22" s="381"/>
      <c r="BV22" s="381"/>
      <c r="BW22" s="381"/>
      <c r="BX22" s="381"/>
      <c r="BY22" s="381"/>
      <c r="BZ22" s="381"/>
      <c r="CA22" s="381"/>
      <c r="CB22" s="381"/>
      <c r="CC22" s="381"/>
      <c r="CD22" s="381"/>
      <c r="CE22" s="381"/>
      <c r="CF22" s="381"/>
      <c r="CG22" s="381"/>
      <c r="CH22" s="381"/>
      <c r="CI22" s="381"/>
      <c r="CJ22" s="381"/>
      <c r="CK22" s="381"/>
      <c r="CL22" s="381"/>
      <c r="CM22" s="381"/>
      <c r="CN22" s="381"/>
      <c r="CO22" s="381"/>
      <c r="CP22" s="381"/>
      <c r="CQ22" s="381"/>
      <c r="CR22" s="381"/>
      <c r="CS22" s="381"/>
      <c r="CT22" s="381"/>
      <c r="CU22" s="381"/>
      <c r="CV22" s="381"/>
      <c r="CW22" s="381"/>
      <c r="CX22" s="381"/>
      <c r="CY22" s="381"/>
      <c r="CZ22" s="381"/>
      <c r="DA22" s="381"/>
      <c r="DB22" s="381"/>
      <c r="DC22" s="381"/>
      <c r="DD22" s="381"/>
    </row>
    <row r="23" spans="1:108" s="247" customFormat="1">
      <c r="A23" s="252"/>
      <c r="B23" s="113" t="s">
        <v>157</v>
      </c>
      <c r="C23" s="131" t="s">
        <v>190</v>
      </c>
      <c r="D23" s="17" t="s">
        <v>28</v>
      </c>
      <c r="E23" s="379">
        <f>+AY23</f>
        <v>0</v>
      </c>
      <c r="F23" s="379">
        <f t="shared" si="8"/>
        <v>0</v>
      </c>
      <c r="G23" s="379">
        <f t="shared" si="8"/>
        <v>0</v>
      </c>
      <c r="H23" s="379">
        <f t="shared" si="8"/>
        <v>0</v>
      </c>
      <c r="I23" s="379">
        <f t="shared" si="8"/>
        <v>0</v>
      </c>
      <c r="J23" s="379">
        <f t="shared" si="8"/>
        <v>0</v>
      </c>
      <c r="K23" s="379">
        <f t="shared" si="8"/>
        <v>1</v>
      </c>
      <c r="L23" s="379">
        <f t="shared" si="8"/>
        <v>0</v>
      </c>
      <c r="M23" s="379">
        <f t="shared" si="8"/>
        <v>0</v>
      </c>
      <c r="N23" s="379">
        <f t="shared" si="8"/>
        <v>0</v>
      </c>
      <c r="O23" s="116">
        <f>SUM(E23:N23)</f>
        <v>1</v>
      </c>
      <c r="P23" s="116">
        <f>ROUND(S23+AT23,ARRONDI_PU)</f>
        <v>7215</v>
      </c>
      <c r="Q23" s="117">
        <f>+P23*O23</f>
        <v>7215</v>
      </c>
      <c r="R23" s="262"/>
      <c r="S23" s="235">
        <f>+V23+Z23+AC23+AF23+AI23+AL23+AO23+AR23</f>
        <v>6500</v>
      </c>
      <c r="T23" s="292">
        <f>+COEF_MO_INSTALL</f>
        <v>1.3</v>
      </c>
      <c r="U23" s="293">
        <v>0</v>
      </c>
      <c r="V23" s="134">
        <f>+U23*TH_INSTALL</f>
        <v>0</v>
      </c>
      <c r="W23" s="134">
        <f>+U23*BJ23</f>
        <v>0</v>
      </c>
      <c r="X23" s="134">
        <f>IF(O23&gt;0,(V23*BJ23),0)</f>
        <v>0</v>
      </c>
      <c r="Y23" s="292">
        <f>+COEF_FOUR1_INSTALL</f>
        <v>1.3</v>
      </c>
      <c r="Z23" s="293">
        <v>0</v>
      </c>
      <c r="AA23" s="134">
        <f>IF(O23&gt;0,(Z23*BJ23),0)</f>
        <v>0</v>
      </c>
      <c r="AB23" s="292">
        <f>+COEF_FOUR2_INSTALL</f>
        <v>1.3</v>
      </c>
      <c r="AC23" s="293">
        <v>0</v>
      </c>
      <c r="AD23" s="134">
        <f>IF(O23&gt;0,(AC23*BJ23),0)</f>
        <v>0</v>
      </c>
      <c r="AE23" s="292">
        <f>+COEF_FOUR3_INSTALL</f>
        <v>1.3</v>
      </c>
      <c r="AF23" s="293">
        <v>0</v>
      </c>
      <c r="AG23" s="134">
        <f>IF(O23&gt;0,(AF23*BJ23),0)</f>
        <v>0</v>
      </c>
      <c r="AH23" s="294">
        <f>+COEF_MTLLOC_INSTALL</f>
        <v>1.1499999999999999</v>
      </c>
      <c r="AI23" s="293">
        <v>0</v>
      </c>
      <c r="AJ23" s="134">
        <f>IF(O23&gt;0,(AI23*BJ23),0)</f>
        <v>0</v>
      </c>
      <c r="AK23" s="294">
        <f>+COEF_MTLAMR_INSTALL</f>
        <v>1.3</v>
      </c>
      <c r="AL23" s="293">
        <v>0</v>
      </c>
      <c r="AM23" s="134">
        <f>IF(O23&gt;0,(AL23*BJ23),0)</f>
        <v>0</v>
      </c>
      <c r="AN23" s="294">
        <f>+COEF_ST1_INSTALL</f>
        <v>1.1100000000000001</v>
      </c>
      <c r="AO23" s="293">
        <v>6500</v>
      </c>
      <c r="AP23" s="134">
        <f>IF(O23&gt;0,(AO23*BJ23),0)</f>
        <v>6500</v>
      </c>
      <c r="AQ23" s="294">
        <f>+COEF_ST2_INSTALL</f>
        <v>1.1100000000000001</v>
      </c>
      <c r="AR23" s="293">
        <v>0</v>
      </c>
      <c r="AS23" s="134">
        <f>IF(O23&gt;0,(AR23*BJ23),0)</f>
        <v>0</v>
      </c>
      <c r="AT23" s="134">
        <f>+(((V23)*T23)+(Z23*Y23)+(AC23*AB23)+(AF23*AE23)+(AI23*AH23)+(AL23*AK23)+(AO23*AN23)+(AR23*AQ23)+(AR23*AQ23))-(S23)</f>
        <v>715.00000000000091</v>
      </c>
      <c r="AU23" s="134">
        <f>+AT23*BJ23</f>
        <v>715.00000000000091</v>
      </c>
      <c r="AV23" s="134">
        <f>Q23-(AU23+AS23+AP23+AM23+AJ23+AG23+AD23+AA23+X23)</f>
        <v>0</v>
      </c>
      <c r="AW23" s="341"/>
      <c r="AX23" s="116">
        <f>SUM(AY23:BH23)</f>
        <v>1</v>
      </c>
      <c r="AY23" s="379">
        <f t="shared" si="9"/>
        <v>0</v>
      </c>
      <c r="AZ23" s="379">
        <f t="shared" si="9"/>
        <v>0</v>
      </c>
      <c r="BA23" s="379">
        <f t="shared" si="9"/>
        <v>0</v>
      </c>
      <c r="BB23" s="379">
        <f t="shared" si="9"/>
        <v>0</v>
      </c>
      <c r="BC23" s="379">
        <f t="shared" si="9"/>
        <v>0</v>
      </c>
      <c r="BD23" s="379">
        <f t="shared" si="9"/>
        <v>0</v>
      </c>
      <c r="BE23" s="379">
        <f t="shared" si="9"/>
        <v>1</v>
      </c>
      <c r="BF23" s="379">
        <f t="shared" si="9"/>
        <v>0</v>
      </c>
      <c r="BG23" s="379">
        <f t="shared" si="9"/>
        <v>0</v>
      </c>
      <c r="BH23" s="379">
        <f t="shared" si="9"/>
        <v>0</v>
      </c>
      <c r="BI23" s="381"/>
      <c r="BJ23" s="116">
        <f>ROUND(SUM(BK23:BT23),ARRONDI_QT)</f>
        <v>1</v>
      </c>
      <c r="BK23" s="380">
        <v>0</v>
      </c>
      <c r="BL23" s="380">
        <v>0</v>
      </c>
      <c r="BM23" s="380">
        <v>0</v>
      </c>
      <c r="BN23" s="380">
        <v>0</v>
      </c>
      <c r="BO23" s="380">
        <v>0</v>
      </c>
      <c r="BP23" s="380">
        <v>0</v>
      </c>
      <c r="BQ23" s="380">
        <v>1</v>
      </c>
      <c r="BR23" s="380">
        <v>0</v>
      </c>
      <c r="BS23" s="380">
        <v>0</v>
      </c>
      <c r="BT23" s="380">
        <v>0</v>
      </c>
      <c r="BU23" s="381"/>
      <c r="BV23" s="381"/>
      <c r="BW23" s="381"/>
      <c r="BX23" s="381"/>
      <c r="BY23" s="381"/>
      <c r="BZ23" s="381"/>
      <c r="CA23" s="381"/>
      <c r="CB23" s="381"/>
      <c r="CC23" s="381"/>
      <c r="CD23" s="381"/>
      <c r="CE23" s="381"/>
      <c r="CF23" s="381"/>
      <c r="CG23" s="381"/>
      <c r="CH23" s="381"/>
      <c r="CI23" s="381"/>
      <c r="CJ23" s="381"/>
      <c r="CK23" s="381"/>
      <c r="CL23" s="381"/>
      <c r="CM23" s="381"/>
      <c r="CN23" s="381"/>
      <c r="CO23" s="381"/>
      <c r="CP23" s="381"/>
      <c r="CQ23" s="381"/>
    </row>
    <row r="24" spans="1:108" s="247" customFormat="1">
      <c r="A24" s="252"/>
      <c r="B24" s="113"/>
      <c r="C24" s="131"/>
      <c r="D24" s="17"/>
      <c r="E24" s="379"/>
      <c r="F24" s="379"/>
      <c r="G24" s="379"/>
      <c r="H24" s="379"/>
      <c r="I24" s="379"/>
      <c r="J24" s="379"/>
      <c r="K24" s="379"/>
      <c r="L24" s="379"/>
      <c r="M24" s="379"/>
      <c r="N24" s="379"/>
      <c r="O24" s="116"/>
      <c r="P24" s="116"/>
      <c r="Q24" s="117"/>
      <c r="R24" s="262"/>
      <c r="S24" s="235"/>
      <c r="T24" s="292"/>
      <c r="U24" s="293"/>
      <c r="V24" s="134"/>
      <c r="W24" s="134"/>
      <c r="X24" s="134"/>
      <c r="Y24" s="292"/>
      <c r="Z24" s="293"/>
      <c r="AA24" s="134"/>
      <c r="AB24" s="292"/>
      <c r="AC24" s="293"/>
      <c r="AD24" s="134"/>
      <c r="AE24" s="292"/>
      <c r="AF24" s="293"/>
      <c r="AG24" s="134"/>
      <c r="AH24" s="294"/>
      <c r="AI24" s="293"/>
      <c r="AJ24" s="134"/>
      <c r="AK24" s="294"/>
      <c r="AL24" s="293"/>
      <c r="AM24" s="134"/>
      <c r="AN24" s="294"/>
      <c r="AO24" s="293"/>
      <c r="AP24" s="134"/>
      <c r="AQ24" s="294"/>
      <c r="AR24" s="293"/>
      <c r="AS24" s="134"/>
      <c r="AT24" s="134"/>
      <c r="AU24" s="134"/>
      <c r="AV24" s="134"/>
      <c r="AW24" s="341"/>
      <c r="AX24" s="116"/>
      <c r="AY24" s="379"/>
      <c r="AZ24" s="379"/>
      <c r="BA24" s="379"/>
      <c r="BB24" s="379"/>
      <c r="BC24" s="379"/>
      <c r="BD24" s="379"/>
      <c r="BE24" s="379"/>
      <c r="BF24" s="379"/>
      <c r="BG24" s="379"/>
      <c r="BH24" s="379"/>
      <c r="BI24" s="381"/>
      <c r="BJ24" s="116"/>
      <c r="BK24" s="380"/>
      <c r="BL24" s="380"/>
      <c r="BM24" s="380"/>
      <c r="BN24" s="380"/>
      <c r="BO24" s="380"/>
      <c r="BP24" s="380"/>
      <c r="BQ24" s="380"/>
      <c r="BR24" s="380"/>
      <c r="BS24" s="380"/>
      <c r="BT24" s="380"/>
      <c r="BU24" s="381"/>
      <c r="BV24" s="381"/>
      <c r="BW24" s="381"/>
      <c r="BX24" s="381"/>
      <c r="BY24" s="381"/>
      <c r="BZ24" s="381"/>
      <c r="CA24" s="381"/>
      <c r="CB24" s="381"/>
      <c r="CC24" s="381"/>
      <c r="CD24" s="381"/>
      <c r="CE24" s="381"/>
      <c r="CF24" s="381"/>
      <c r="CG24" s="381"/>
      <c r="CH24" s="381"/>
      <c r="CI24" s="381"/>
      <c r="CJ24" s="381"/>
      <c r="CK24" s="381"/>
      <c r="CL24" s="381"/>
      <c r="CM24" s="381"/>
      <c r="CN24" s="381"/>
      <c r="CO24" s="381"/>
      <c r="CP24" s="381"/>
      <c r="CQ24" s="381"/>
    </row>
    <row r="25" spans="1:108" s="247" customFormat="1">
      <c r="A25" s="252"/>
      <c r="B25" s="113" t="s">
        <v>158</v>
      </c>
      <c r="C25" s="131" t="s">
        <v>200</v>
      </c>
      <c r="D25" s="17"/>
      <c r="E25" s="379"/>
      <c r="F25" s="379"/>
      <c r="G25" s="379"/>
      <c r="H25" s="379"/>
      <c r="I25" s="379"/>
      <c r="J25" s="379"/>
      <c r="K25" s="379"/>
      <c r="L25" s="379"/>
      <c r="M25" s="379"/>
      <c r="N25" s="379"/>
      <c r="O25" s="116"/>
      <c r="P25" s="116"/>
      <c r="Q25" s="117"/>
      <c r="R25" s="262"/>
      <c r="S25" s="235"/>
      <c r="T25" s="292"/>
      <c r="U25" s="293"/>
      <c r="V25" s="134"/>
      <c r="W25" s="134"/>
      <c r="X25" s="134"/>
      <c r="Y25" s="292"/>
      <c r="Z25" s="293"/>
      <c r="AA25" s="134"/>
      <c r="AB25" s="292"/>
      <c r="AC25" s="293"/>
      <c r="AD25" s="134"/>
      <c r="AE25" s="292"/>
      <c r="AF25" s="293"/>
      <c r="AG25" s="134"/>
      <c r="AH25" s="294"/>
      <c r="AI25" s="293"/>
      <c r="AJ25" s="134"/>
      <c r="AK25" s="294"/>
      <c r="AL25" s="293"/>
      <c r="AM25" s="134"/>
      <c r="AN25" s="294"/>
      <c r="AO25" s="293"/>
      <c r="AP25" s="134"/>
      <c r="AQ25" s="294"/>
      <c r="AR25" s="293"/>
      <c r="AS25" s="134"/>
      <c r="AT25" s="134"/>
      <c r="AU25" s="134"/>
      <c r="AV25" s="134"/>
      <c r="AW25" s="341"/>
      <c r="AX25" s="116"/>
      <c r="AY25" s="379"/>
      <c r="AZ25" s="379"/>
      <c r="BA25" s="379"/>
      <c r="BB25" s="379"/>
      <c r="BC25" s="379"/>
      <c r="BD25" s="379"/>
      <c r="BE25" s="379"/>
      <c r="BF25" s="379"/>
      <c r="BG25" s="379"/>
      <c r="BH25" s="379"/>
      <c r="BI25" s="381"/>
      <c r="BJ25" s="116"/>
      <c r="BK25" s="380"/>
      <c r="BL25" s="380"/>
      <c r="BM25" s="380"/>
      <c r="BN25" s="380"/>
      <c r="BO25" s="380"/>
      <c r="BP25" s="380"/>
      <c r="BQ25" s="380"/>
      <c r="BR25" s="380"/>
      <c r="BS25" s="380"/>
      <c r="BT25" s="380"/>
      <c r="BU25" s="381"/>
      <c r="BV25" s="381"/>
      <c r="BW25" s="381"/>
      <c r="BX25" s="381"/>
      <c r="BY25" s="381"/>
      <c r="BZ25" s="381"/>
      <c r="CA25" s="381"/>
      <c r="CB25" s="381"/>
      <c r="CC25" s="381"/>
      <c r="CD25" s="381"/>
      <c r="CE25" s="381"/>
      <c r="CF25" s="381"/>
      <c r="CG25" s="381"/>
      <c r="CH25" s="381"/>
      <c r="CI25" s="381"/>
      <c r="CJ25" s="381"/>
      <c r="CK25" s="381"/>
      <c r="CL25" s="381"/>
      <c r="CM25" s="381"/>
      <c r="CN25" s="381"/>
      <c r="CO25" s="381"/>
      <c r="CP25" s="381"/>
      <c r="CQ25" s="381"/>
    </row>
    <row r="26" spans="1:108" s="247" customFormat="1">
      <c r="A26" s="252"/>
      <c r="B26" s="113" t="s">
        <v>159</v>
      </c>
      <c r="C26" s="131" t="s">
        <v>365</v>
      </c>
      <c r="D26" s="17" t="s">
        <v>115</v>
      </c>
      <c r="E26" s="379">
        <f>+AY26</f>
        <v>0</v>
      </c>
      <c r="F26" s="379">
        <f t="shared" ref="F26:N26" si="10">+AZ26</f>
        <v>0</v>
      </c>
      <c r="G26" s="379">
        <f t="shared" si="10"/>
        <v>0</v>
      </c>
      <c r="H26" s="379">
        <f t="shared" si="10"/>
        <v>0</v>
      </c>
      <c r="I26" s="379">
        <f t="shared" si="10"/>
        <v>0</v>
      </c>
      <c r="J26" s="379">
        <f t="shared" si="10"/>
        <v>0</v>
      </c>
      <c r="K26" s="379">
        <f t="shared" si="10"/>
        <v>0</v>
      </c>
      <c r="L26" s="379">
        <f t="shared" si="10"/>
        <v>0</v>
      </c>
      <c r="M26" s="379">
        <f t="shared" si="10"/>
        <v>0</v>
      </c>
      <c r="N26" s="379">
        <f t="shared" si="10"/>
        <v>0</v>
      </c>
      <c r="O26" s="120" t="s">
        <v>363</v>
      </c>
      <c r="P26" s="120" t="str">
        <f>+O26</f>
        <v>à définir</v>
      </c>
      <c r="Q26" s="121" t="str">
        <f>+P26</f>
        <v>à définir</v>
      </c>
      <c r="R26" s="262"/>
      <c r="S26" s="235"/>
      <c r="T26" s="292"/>
      <c r="U26" s="293"/>
      <c r="V26" s="134"/>
      <c r="W26" s="134"/>
      <c r="X26" s="134"/>
      <c r="Y26" s="292"/>
      <c r="Z26" s="293"/>
      <c r="AA26" s="134"/>
      <c r="AB26" s="292"/>
      <c r="AC26" s="293"/>
      <c r="AD26" s="134"/>
      <c r="AE26" s="292"/>
      <c r="AF26" s="293"/>
      <c r="AG26" s="134"/>
      <c r="AH26" s="294"/>
      <c r="AI26" s="293"/>
      <c r="AJ26" s="134"/>
      <c r="AK26" s="294"/>
      <c r="AL26" s="293"/>
      <c r="AM26" s="134"/>
      <c r="AN26" s="294"/>
      <c r="AO26" s="293"/>
      <c r="AP26" s="134"/>
      <c r="AQ26" s="294"/>
      <c r="AR26" s="293"/>
      <c r="AS26" s="134"/>
      <c r="AT26" s="134"/>
      <c r="AU26" s="134"/>
      <c r="AV26" s="134"/>
      <c r="AW26" s="341"/>
      <c r="AX26" s="116"/>
      <c r="AY26" s="379"/>
      <c r="AZ26" s="379"/>
      <c r="BA26" s="379"/>
      <c r="BB26" s="379"/>
      <c r="BC26" s="379"/>
      <c r="BD26" s="379"/>
      <c r="BE26" s="379"/>
      <c r="BF26" s="379"/>
      <c r="BG26" s="379"/>
      <c r="BH26" s="379"/>
      <c r="BI26" s="381"/>
      <c r="BJ26" s="116"/>
      <c r="BK26" s="380"/>
      <c r="BL26" s="380"/>
      <c r="BM26" s="380"/>
      <c r="BN26" s="380"/>
      <c r="BO26" s="380"/>
      <c r="BP26" s="380"/>
      <c r="BQ26" s="380"/>
      <c r="BR26" s="380"/>
      <c r="BS26" s="380"/>
      <c r="BT26" s="380"/>
      <c r="BU26" s="381"/>
      <c r="BV26" s="381"/>
      <c r="BW26" s="381"/>
      <c r="BX26" s="381"/>
      <c r="BY26" s="381"/>
      <c r="BZ26" s="381"/>
      <c r="CA26" s="381"/>
      <c r="CB26" s="381"/>
      <c r="CC26" s="381"/>
      <c r="CD26" s="381"/>
      <c r="CE26" s="381"/>
      <c r="CF26" s="381"/>
      <c r="CG26" s="381"/>
      <c r="CH26" s="381"/>
      <c r="CI26" s="381"/>
      <c r="CJ26" s="381"/>
      <c r="CK26" s="381"/>
      <c r="CL26" s="381"/>
      <c r="CM26" s="381"/>
      <c r="CN26" s="381"/>
      <c r="CO26" s="381"/>
      <c r="CP26" s="381"/>
      <c r="CQ26" s="381"/>
    </row>
    <row r="27" spans="1:108" s="381" customFormat="1">
      <c r="A27" s="252"/>
      <c r="B27" s="113" t="s">
        <v>366</v>
      </c>
      <c r="C27" s="131" t="s">
        <v>367</v>
      </c>
      <c r="D27" s="17" t="s">
        <v>28</v>
      </c>
      <c r="E27" s="379"/>
      <c r="F27" s="379"/>
      <c r="G27" s="379"/>
      <c r="H27" s="379"/>
      <c r="I27" s="379"/>
      <c r="J27" s="379"/>
      <c r="K27" s="379"/>
      <c r="L27" s="379"/>
      <c r="M27" s="379"/>
      <c r="N27" s="379"/>
      <c r="O27" s="120" t="s">
        <v>363</v>
      </c>
      <c r="P27" s="120" t="str">
        <f>+O27</f>
        <v>à définir</v>
      </c>
      <c r="Q27" s="121" t="str">
        <f>+P27</f>
        <v>à définir</v>
      </c>
      <c r="R27" s="262"/>
      <c r="S27" s="235"/>
      <c r="T27" s="292"/>
      <c r="U27" s="293"/>
      <c r="V27" s="134"/>
      <c r="W27" s="134"/>
      <c r="X27" s="134"/>
      <c r="Y27" s="292"/>
      <c r="Z27" s="293"/>
      <c r="AA27" s="134"/>
      <c r="AB27" s="292"/>
      <c r="AC27" s="293"/>
      <c r="AD27" s="134"/>
      <c r="AE27" s="292"/>
      <c r="AF27" s="293"/>
      <c r="AG27" s="134"/>
      <c r="AH27" s="294"/>
      <c r="AI27" s="293"/>
      <c r="AJ27" s="134"/>
      <c r="AK27" s="294"/>
      <c r="AL27" s="293"/>
      <c r="AM27" s="134"/>
      <c r="AN27" s="294"/>
      <c r="AO27" s="293"/>
      <c r="AP27" s="134"/>
      <c r="AQ27" s="294"/>
      <c r="AR27" s="293"/>
      <c r="AS27" s="134"/>
      <c r="AT27" s="134"/>
      <c r="AU27" s="134"/>
      <c r="AV27" s="134"/>
      <c r="AW27" s="341"/>
      <c r="AX27" s="116"/>
      <c r="AY27" s="379"/>
      <c r="AZ27" s="379"/>
      <c r="BA27" s="379"/>
      <c r="BB27" s="379"/>
      <c r="BC27" s="379"/>
      <c r="BD27" s="379"/>
      <c r="BE27" s="379"/>
      <c r="BF27" s="379"/>
      <c r="BG27" s="379"/>
      <c r="BH27" s="379"/>
      <c r="BJ27" s="116"/>
      <c r="BK27" s="380"/>
      <c r="BL27" s="380"/>
      <c r="BM27" s="380"/>
      <c r="BN27" s="380"/>
      <c r="BO27" s="380"/>
      <c r="BP27" s="380"/>
      <c r="BQ27" s="380"/>
      <c r="BR27" s="380"/>
      <c r="BS27" s="380"/>
      <c r="BT27" s="380"/>
    </row>
    <row r="28" spans="1:108" s="381" customFormat="1">
      <c r="A28" s="252"/>
      <c r="B28" s="113"/>
      <c r="C28" s="131"/>
      <c r="D28" s="17"/>
      <c r="E28" s="379"/>
      <c r="F28" s="379"/>
      <c r="G28" s="379"/>
      <c r="H28" s="379"/>
      <c r="I28" s="379"/>
      <c r="J28" s="379"/>
      <c r="K28" s="379"/>
      <c r="L28" s="379"/>
      <c r="M28" s="379"/>
      <c r="N28" s="379"/>
      <c r="O28" s="120"/>
      <c r="P28" s="120"/>
      <c r="Q28" s="121"/>
      <c r="R28" s="262"/>
      <c r="S28" s="235"/>
      <c r="T28" s="292"/>
      <c r="U28" s="293"/>
      <c r="V28" s="134"/>
      <c r="W28" s="134"/>
      <c r="X28" s="134"/>
      <c r="Y28" s="292"/>
      <c r="Z28" s="293"/>
      <c r="AA28" s="134"/>
      <c r="AB28" s="292"/>
      <c r="AC28" s="293"/>
      <c r="AD28" s="134"/>
      <c r="AE28" s="292"/>
      <c r="AF28" s="293"/>
      <c r="AG28" s="134"/>
      <c r="AH28" s="294"/>
      <c r="AI28" s="293"/>
      <c r="AJ28" s="134"/>
      <c r="AK28" s="294"/>
      <c r="AL28" s="293"/>
      <c r="AM28" s="134"/>
      <c r="AN28" s="294"/>
      <c r="AO28" s="293"/>
      <c r="AP28" s="134"/>
      <c r="AQ28" s="294"/>
      <c r="AR28" s="293"/>
      <c r="AS28" s="134"/>
      <c r="AT28" s="134"/>
      <c r="AU28" s="134"/>
      <c r="AV28" s="134"/>
      <c r="AW28" s="341"/>
      <c r="AX28" s="116"/>
      <c r="AY28" s="379"/>
      <c r="AZ28" s="379"/>
      <c r="BA28" s="379"/>
      <c r="BB28" s="379"/>
      <c r="BC28" s="379"/>
      <c r="BD28" s="379"/>
      <c r="BE28" s="379"/>
      <c r="BF28" s="379"/>
      <c r="BG28" s="379"/>
      <c r="BH28" s="379"/>
      <c r="BJ28" s="116"/>
      <c r="BK28" s="380"/>
      <c r="BL28" s="380"/>
      <c r="BM28" s="380"/>
      <c r="BN28" s="380"/>
      <c r="BO28" s="380"/>
      <c r="BP28" s="380"/>
      <c r="BQ28" s="380"/>
      <c r="BR28" s="380"/>
      <c r="BS28" s="380"/>
      <c r="BT28" s="380"/>
    </row>
    <row r="29" spans="1:108" s="247" customFormat="1">
      <c r="A29" s="252"/>
      <c r="B29" s="113" t="s">
        <v>160</v>
      </c>
      <c r="C29" s="131" t="s">
        <v>368</v>
      </c>
      <c r="D29" s="17"/>
      <c r="E29" s="17"/>
      <c r="F29" s="379"/>
      <c r="G29" s="379"/>
      <c r="H29" s="379"/>
      <c r="I29" s="379"/>
      <c r="J29" s="379"/>
      <c r="K29" s="379"/>
      <c r="L29" s="379"/>
      <c r="M29" s="379"/>
      <c r="N29" s="379"/>
      <c r="O29" s="379"/>
      <c r="P29" s="120"/>
      <c r="Q29" s="120"/>
      <c r="R29" s="121"/>
      <c r="S29" s="262"/>
      <c r="T29" s="235"/>
      <c r="U29" s="292"/>
      <c r="V29" s="293"/>
      <c r="W29" s="134"/>
      <c r="X29" s="134"/>
      <c r="Y29" s="134"/>
      <c r="Z29" s="292"/>
      <c r="AA29" s="293"/>
      <c r="AB29" s="134"/>
      <c r="AC29" s="292"/>
      <c r="AD29" s="293"/>
      <c r="AE29" s="134"/>
      <c r="AF29" s="292"/>
      <c r="AG29" s="293"/>
      <c r="AH29" s="134"/>
      <c r="AI29" s="294"/>
      <c r="AJ29" s="293"/>
      <c r="AK29" s="134"/>
      <c r="AL29" s="294"/>
      <c r="AM29" s="134"/>
      <c r="AN29" s="134"/>
      <c r="AO29" s="294"/>
      <c r="AP29" s="293"/>
      <c r="AQ29" s="134"/>
      <c r="AR29" s="294"/>
      <c r="AS29" s="293"/>
      <c r="AT29" s="134"/>
      <c r="AU29" s="134"/>
      <c r="AV29" s="134"/>
      <c r="AW29" s="134"/>
      <c r="AX29" s="341"/>
      <c r="AY29" s="116"/>
      <c r="AZ29" s="379"/>
      <c r="BA29" s="379"/>
      <c r="BB29" s="379"/>
      <c r="BC29" s="379"/>
      <c r="BD29" s="379"/>
      <c r="BE29" s="379"/>
      <c r="BF29" s="379"/>
      <c r="BG29" s="379"/>
      <c r="BH29" s="379"/>
      <c r="BI29" s="379"/>
      <c r="BJ29" s="381"/>
      <c r="BK29" s="116"/>
      <c r="BL29" s="380"/>
      <c r="BM29" s="380"/>
      <c r="BN29" s="380"/>
      <c r="BO29" s="380"/>
      <c r="BP29" s="380"/>
      <c r="BQ29" s="380"/>
      <c r="BR29" s="380"/>
      <c r="BS29" s="380"/>
      <c r="BT29" s="380"/>
      <c r="BU29" s="381"/>
      <c r="BV29" s="381"/>
      <c r="BW29" s="381"/>
      <c r="BX29" s="381"/>
      <c r="BY29" s="381"/>
      <c r="BZ29" s="381"/>
      <c r="CA29" s="381"/>
      <c r="CB29" s="381"/>
      <c r="CC29" s="381"/>
      <c r="CD29" s="381"/>
      <c r="CE29" s="381"/>
      <c r="CF29" s="381"/>
      <c r="CG29" s="381"/>
      <c r="CH29" s="381"/>
      <c r="CI29" s="381"/>
      <c r="CJ29" s="381"/>
      <c r="CK29" s="381"/>
      <c r="CL29" s="381"/>
      <c r="CM29" s="381"/>
      <c r="CN29" s="381"/>
      <c r="CO29" s="381"/>
      <c r="CP29" s="381"/>
      <c r="CQ29" s="381"/>
    </row>
    <row r="30" spans="1:108" s="381" customFormat="1">
      <c r="A30" s="252"/>
      <c r="B30" s="113"/>
      <c r="C30" s="131" t="s">
        <v>369</v>
      </c>
      <c r="D30" s="17" t="s">
        <v>28</v>
      </c>
      <c r="E30" s="379">
        <f t="shared" ref="E30:E34" si="11">+AY30</f>
        <v>0</v>
      </c>
      <c r="F30" s="379">
        <f t="shared" ref="F30:F34" si="12">+AZ30</f>
        <v>0</v>
      </c>
      <c r="G30" s="379">
        <f t="shared" ref="G30:G34" si="13">+BA30</f>
        <v>0</v>
      </c>
      <c r="H30" s="379">
        <f t="shared" ref="H30:H34" si="14">+BB30</f>
        <v>0</v>
      </c>
      <c r="I30" s="379">
        <f t="shared" ref="I30:I34" si="15">+BC30</f>
        <v>0</v>
      </c>
      <c r="J30" s="379">
        <f t="shared" ref="J30:J34" si="16">+BD30</f>
        <v>0</v>
      </c>
      <c r="K30" s="379">
        <f t="shared" ref="K30:K34" si="17">+BE30</f>
        <v>276</v>
      </c>
      <c r="L30" s="379">
        <f t="shared" ref="L30:L34" si="18">+BF30</f>
        <v>0</v>
      </c>
      <c r="M30" s="379">
        <f t="shared" ref="M30:M34" si="19">+BG30</f>
        <v>0</v>
      </c>
      <c r="N30" s="379">
        <f t="shared" ref="N30:N34" si="20">+BH30</f>
        <v>0</v>
      </c>
      <c r="O30" s="116">
        <f t="shared" ref="O30:O34" si="21">SUM(E30:N30)</f>
        <v>276</v>
      </c>
      <c r="P30" s="116">
        <f>ROUND(S30+AT30,ARRONDI_PU)</f>
        <v>5.1059999999999999</v>
      </c>
      <c r="Q30" s="117">
        <f t="shared" ref="Q30:Q34" si="22">+P30*O30</f>
        <v>1409.2559999999999</v>
      </c>
      <c r="R30" s="262"/>
      <c r="S30" s="235">
        <f t="shared" ref="S30:S34" si="23">+V30+Z30+AC30+AF30+AI30+AL30+AO30+AR30</f>
        <v>4.5999999999999996</v>
      </c>
      <c r="T30" s="292">
        <f>+COEF_MO_INSTALL</f>
        <v>1.3</v>
      </c>
      <c r="U30" s="293">
        <v>0</v>
      </c>
      <c r="V30" s="134">
        <f>+U30*TH_INSTALL</f>
        <v>0</v>
      </c>
      <c r="W30" s="134">
        <f t="shared" ref="W30:W34" si="24">+U30*BJ30</f>
        <v>0</v>
      </c>
      <c r="X30" s="134">
        <f t="shared" ref="X30:X34" si="25">IF(O30&gt;0,(V30*BJ30),0)</f>
        <v>0</v>
      </c>
      <c r="Y30" s="292">
        <f>+COEF_FOUR1_INSTALL</f>
        <v>1.3</v>
      </c>
      <c r="Z30" s="293">
        <v>0</v>
      </c>
      <c r="AA30" s="134">
        <f t="shared" ref="AA30:AA34" si="26">IF(O30&gt;0,(Z30*BJ30),0)</f>
        <v>0</v>
      </c>
      <c r="AB30" s="292">
        <f>+COEF_FOUR2_INSTALL</f>
        <v>1.3</v>
      </c>
      <c r="AC30" s="293">
        <v>0</v>
      </c>
      <c r="AD30" s="134">
        <f t="shared" ref="AD30:AD34" si="27">IF(O30&gt;0,(AC30*BJ30),0)</f>
        <v>0</v>
      </c>
      <c r="AE30" s="292">
        <f>+COEF_FOUR3_INSTALL</f>
        <v>1.3</v>
      </c>
      <c r="AF30" s="293">
        <v>0</v>
      </c>
      <c r="AG30" s="134">
        <f t="shared" ref="AG30:AG34" si="28">IF(O30&gt;0,(AF30*BJ30),0)</f>
        <v>0</v>
      </c>
      <c r="AH30" s="294">
        <f>+COEF_MTLLOC_INSTALL</f>
        <v>1.1499999999999999</v>
      </c>
      <c r="AI30" s="293">
        <v>0</v>
      </c>
      <c r="AJ30" s="134">
        <f t="shared" ref="AJ30:AJ34" si="29">IF(O30&gt;0,(AI30*BJ30),0)</f>
        <v>0</v>
      </c>
      <c r="AK30" s="294">
        <f>+COEF_MTLAMR_INSTALL</f>
        <v>1.3</v>
      </c>
      <c r="AL30" s="293">
        <v>0</v>
      </c>
      <c r="AM30" s="134">
        <f t="shared" ref="AM30:AM34" si="30">IF(O30&gt;0,(AL30*BJ30),0)</f>
        <v>0</v>
      </c>
      <c r="AN30" s="294">
        <f>+COEF_ST1_INSTALL</f>
        <v>1.1100000000000001</v>
      </c>
      <c r="AO30" s="293">
        <f>4.6</f>
        <v>4.5999999999999996</v>
      </c>
      <c r="AP30" s="134">
        <f t="shared" ref="AP30:AP34" si="31">IF(O30&gt;0,(AO30*BJ30),0)</f>
        <v>1269.5999999999999</v>
      </c>
      <c r="AQ30" s="294">
        <f>+COEF_ST2_INSTALL</f>
        <v>1.1100000000000001</v>
      </c>
      <c r="AR30" s="293">
        <v>0</v>
      </c>
      <c r="AS30" s="134">
        <f t="shared" ref="AS30:AS34" si="32">IF(O30&gt;0,(AR30*BJ30),0)</f>
        <v>0</v>
      </c>
      <c r="AT30" s="134">
        <f t="shared" ref="AT30:AT34" si="33">+(((V30)*T30)+(Z30*Y30)+(AC30*AB30)+(AF30*AE30)+(AI30*AH30)+(AL30*AK30)+(AO30*AN30)+(AR30*AQ30)+(AR30*AQ30))-(S30)</f>
        <v>0.50600000000000023</v>
      </c>
      <c r="AU30" s="134">
        <f t="shared" ref="AU30:AU34" si="34">+AT30*BJ30</f>
        <v>139.65600000000006</v>
      </c>
      <c r="AV30" s="134">
        <f t="shared" ref="AV30:AV34" si="35">Q30-(AU30+AS30+AP30+AM30+AJ30+AG30+AD30+AA30+X30)</f>
        <v>0</v>
      </c>
      <c r="AW30" s="341"/>
      <c r="AX30" s="116">
        <f t="shared" ref="AX30:AX34" si="36">SUM(AY30:BH30)</f>
        <v>276</v>
      </c>
      <c r="AY30" s="379">
        <f t="shared" ref="AY30:AY34" si="37">ROUND(BK30,ARRONDI_QT)</f>
        <v>0</v>
      </c>
      <c r="AZ30" s="379">
        <f t="shared" ref="AZ30:AZ34" si="38">ROUND(BL30,ARRONDI_QT)</f>
        <v>0</v>
      </c>
      <c r="BA30" s="379">
        <f t="shared" ref="BA30:BA34" si="39">ROUND(BM30,ARRONDI_QT)</f>
        <v>0</v>
      </c>
      <c r="BB30" s="379">
        <f t="shared" ref="BB30:BB34" si="40">ROUND(BN30,ARRONDI_QT)</f>
        <v>0</v>
      </c>
      <c r="BC30" s="379">
        <f t="shared" ref="BC30:BC34" si="41">ROUND(BO30,ARRONDI_QT)</f>
        <v>0</v>
      </c>
      <c r="BD30" s="379">
        <f t="shared" ref="BD30:BD34" si="42">ROUND(BP30,ARRONDI_QT)</f>
        <v>0</v>
      </c>
      <c r="BE30" s="379">
        <f t="shared" ref="BE30:BE34" si="43">ROUND(BQ30,ARRONDI_QT)</f>
        <v>276</v>
      </c>
      <c r="BF30" s="379">
        <f t="shared" ref="BF30:BF34" si="44">ROUND(BR30,ARRONDI_QT)</f>
        <v>0</v>
      </c>
      <c r="BG30" s="379">
        <f t="shared" ref="BG30:BG34" si="45">ROUND(BS30,ARRONDI_QT)</f>
        <v>0</v>
      </c>
      <c r="BH30" s="379">
        <f t="shared" ref="BH30:BH34" si="46">ROUND(BT30,ARRONDI_QT)</f>
        <v>0</v>
      </c>
      <c r="BJ30" s="116">
        <f>ROUND(SUM(BK30:BT30),ARRONDI_QT)</f>
        <v>276</v>
      </c>
      <c r="BK30" s="380">
        <v>0</v>
      </c>
      <c r="BL30" s="380">
        <v>0</v>
      </c>
      <c r="BM30" s="380">
        <v>0</v>
      </c>
      <c r="BN30" s="380">
        <v>0</v>
      </c>
      <c r="BO30" s="380">
        <v>0</v>
      </c>
      <c r="BP30" s="380">
        <v>0</v>
      </c>
      <c r="BQ30" s="380">
        <f>230*1.2</f>
        <v>276</v>
      </c>
      <c r="BR30" s="380">
        <v>0</v>
      </c>
      <c r="BS30" s="380">
        <v>0</v>
      </c>
      <c r="BT30" s="380">
        <v>0</v>
      </c>
    </row>
    <row r="31" spans="1:108" s="381" customFormat="1">
      <c r="A31" s="252"/>
      <c r="B31" s="113"/>
      <c r="C31" s="131" t="s">
        <v>370</v>
      </c>
      <c r="D31" s="17" t="s">
        <v>28</v>
      </c>
      <c r="E31" s="379">
        <f t="shared" si="11"/>
        <v>0</v>
      </c>
      <c r="F31" s="379">
        <f t="shared" si="12"/>
        <v>0</v>
      </c>
      <c r="G31" s="379">
        <f t="shared" si="13"/>
        <v>0</v>
      </c>
      <c r="H31" s="379">
        <f t="shared" si="14"/>
        <v>0</v>
      </c>
      <c r="I31" s="379">
        <f t="shared" si="15"/>
        <v>0</v>
      </c>
      <c r="J31" s="379">
        <f t="shared" si="16"/>
        <v>0</v>
      </c>
      <c r="K31" s="379">
        <f t="shared" si="17"/>
        <v>276</v>
      </c>
      <c r="L31" s="379">
        <f t="shared" si="18"/>
        <v>0</v>
      </c>
      <c r="M31" s="379">
        <f t="shared" si="19"/>
        <v>0</v>
      </c>
      <c r="N31" s="379">
        <f t="shared" si="20"/>
        <v>0</v>
      </c>
      <c r="O31" s="116">
        <f t="shared" si="21"/>
        <v>276</v>
      </c>
      <c r="P31" s="116">
        <f>ROUND(S31+AT31,ARRONDI_PU)</f>
        <v>23.31</v>
      </c>
      <c r="Q31" s="117">
        <f t="shared" si="22"/>
        <v>6433.5599999999995</v>
      </c>
      <c r="R31" s="262"/>
      <c r="S31" s="235">
        <f t="shared" si="23"/>
        <v>21</v>
      </c>
      <c r="T31" s="292">
        <f>+COEF_MO_INSTALL</f>
        <v>1.3</v>
      </c>
      <c r="U31" s="293">
        <v>0</v>
      </c>
      <c r="V31" s="134">
        <f>+U31*TH_INSTALL</f>
        <v>0</v>
      </c>
      <c r="W31" s="134">
        <f t="shared" si="24"/>
        <v>0</v>
      </c>
      <c r="X31" s="134">
        <f t="shared" si="25"/>
        <v>0</v>
      </c>
      <c r="Y31" s="292">
        <f>+COEF_FOUR1_INSTALL</f>
        <v>1.3</v>
      </c>
      <c r="Z31" s="293">
        <v>0</v>
      </c>
      <c r="AA31" s="134">
        <f t="shared" si="26"/>
        <v>0</v>
      </c>
      <c r="AB31" s="292">
        <f>+COEF_FOUR2_INSTALL</f>
        <v>1.3</v>
      </c>
      <c r="AC31" s="293">
        <v>0</v>
      </c>
      <c r="AD31" s="134">
        <f t="shared" si="27"/>
        <v>0</v>
      </c>
      <c r="AE31" s="292">
        <f>+COEF_FOUR3_INSTALL</f>
        <v>1.3</v>
      </c>
      <c r="AF31" s="293">
        <v>0</v>
      </c>
      <c r="AG31" s="134">
        <f t="shared" si="28"/>
        <v>0</v>
      </c>
      <c r="AH31" s="294">
        <f>+COEF_MTLLOC_INSTALL</f>
        <v>1.1499999999999999</v>
      </c>
      <c r="AI31" s="293">
        <v>0</v>
      </c>
      <c r="AJ31" s="134">
        <f t="shared" si="29"/>
        <v>0</v>
      </c>
      <c r="AK31" s="294">
        <f>+COEF_MTLAMR_INSTALL</f>
        <v>1.3</v>
      </c>
      <c r="AL31" s="293">
        <v>0</v>
      </c>
      <c r="AM31" s="134">
        <f t="shared" si="30"/>
        <v>0</v>
      </c>
      <c r="AN31" s="294">
        <f>+COEF_ST1_INSTALL</f>
        <v>1.1100000000000001</v>
      </c>
      <c r="AO31" s="293">
        <v>21</v>
      </c>
      <c r="AP31" s="134">
        <f t="shared" si="31"/>
        <v>5796</v>
      </c>
      <c r="AQ31" s="294">
        <f>+COEF_ST2_INSTALL</f>
        <v>1.1100000000000001</v>
      </c>
      <c r="AR31" s="293">
        <v>0</v>
      </c>
      <c r="AS31" s="134">
        <f t="shared" si="32"/>
        <v>0</v>
      </c>
      <c r="AT31" s="134">
        <f t="shared" si="33"/>
        <v>2.3100000000000023</v>
      </c>
      <c r="AU31" s="134">
        <f t="shared" si="34"/>
        <v>637.56000000000063</v>
      </c>
      <c r="AV31" s="134">
        <f t="shared" si="35"/>
        <v>0</v>
      </c>
      <c r="AW31" s="341"/>
      <c r="AX31" s="116">
        <f t="shared" si="36"/>
        <v>276</v>
      </c>
      <c r="AY31" s="379">
        <f t="shared" si="37"/>
        <v>0</v>
      </c>
      <c r="AZ31" s="379">
        <f t="shared" si="38"/>
        <v>0</v>
      </c>
      <c r="BA31" s="379">
        <f t="shared" si="39"/>
        <v>0</v>
      </c>
      <c r="BB31" s="379">
        <f t="shared" si="40"/>
        <v>0</v>
      </c>
      <c r="BC31" s="379">
        <f t="shared" si="41"/>
        <v>0</v>
      </c>
      <c r="BD31" s="379">
        <f t="shared" si="42"/>
        <v>0</v>
      </c>
      <c r="BE31" s="379">
        <f t="shared" si="43"/>
        <v>276</v>
      </c>
      <c r="BF31" s="379">
        <f t="shared" si="44"/>
        <v>0</v>
      </c>
      <c r="BG31" s="379">
        <f t="shared" si="45"/>
        <v>0</v>
      </c>
      <c r="BH31" s="379">
        <f t="shared" si="46"/>
        <v>0</v>
      </c>
      <c r="BJ31" s="116">
        <f>ROUND(SUM(BK31:BT31),ARRONDI_QT)</f>
        <v>276</v>
      </c>
      <c r="BK31" s="380">
        <v>0</v>
      </c>
      <c r="BL31" s="380">
        <v>0</v>
      </c>
      <c r="BM31" s="380">
        <v>0</v>
      </c>
      <c r="BN31" s="380">
        <v>0</v>
      </c>
      <c r="BO31" s="380">
        <v>0</v>
      </c>
      <c r="BP31" s="380">
        <v>0</v>
      </c>
      <c r="BQ31" s="380">
        <f>230*1.2</f>
        <v>276</v>
      </c>
      <c r="BR31" s="380">
        <v>0</v>
      </c>
      <c r="BS31" s="380">
        <v>0</v>
      </c>
      <c r="BT31" s="380">
        <v>0</v>
      </c>
    </row>
    <row r="32" spans="1:108" s="270" customFormat="1" ht="25.5">
      <c r="A32" s="252"/>
      <c r="B32" s="385"/>
      <c r="C32" s="386" t="s">
        <v>372</v>
      </c>
      <c r="D32" s="17" t="s">
        <v>39</v>
      </c>
      <c r="E32" s="379">
        <f t="shared" si="11"/>
        <v>0</v>
      </c>
      <c r="F32" s="379">
        <f t="shared" si="12"/>
        <v>0</v>
      </c>
      <c r="G32" s="379">
        <f t="shared" si="13"/>
        <v>0</v>
      </c>
      <c r="H32" s="379">
        <f t="shared" si="14"/>
        <v>0</v>
      </c>
      <c r="I32" s="379">
        <f t="shared" si="15"/>
        <v>0</v>
      </c>
      <c r="J32" s="379">
        <f t="shared" si="16"/>
        <v>0</v>
      </c>
      <c r="K32" s="379">
        <f t="shared" si="17"/>
        <v>230</v>
      </c>
      <c r="L32" s="379">
        <f t="shared" si="18"/>
        <v>0</v>
      </c>
      <c r="M32" s="379">
        <f t="shared" si="19"/>
        <v>0</v>
      </c>
      <c r="N32" s="379">
        <f t="shared" si="20"/>
        <v>0</v>
      </c>
      <c r="O32" s="116">
        <f t="shared" si="21"/>
        <v>230</v>
      </c>
      <c r="P32" s="116">
        <f>ROUND(S32+AT32,ARRONDI_PU)</f>
        <v>5.1870000000000003</v>
      </c>
      <c r="Q32" s="117">
        <f t="shared" si="22"/>
        <v>1193.01</v>
      </c>
      <c r="R32" s="263"/>
      <c r="S32" s="134">
        <f t="shared" si="23"/>
        <v>3.99</v>
      </c>
      <c r="T32" s="292">
        <f>+COEF_MO_INSTALL</f>
        <v>1.3</v>
      </c>
      <c r="U32" s="293">
        <v>0.06</v>
      </c>
      <c r="V32" s="134">
        <f>+U32*TH_INSTALL</f>
        <v>1.77</v>
      </c>
      <c r="W32" s="134">
        <f t="shared" si="24"/>
        <v>13.799999999999999</v>
      </c>
      <c r="X32" s="134">
        <f t="shared" si="25"/>
        <v>407.1</v>
      </c>
      <c r="Y32" s="292">
        <f>+COEF_FOUR1_INSTALL</f>
        <v>1.3</v>
      </c>
      <c r="Z32" s="293">
        <v>2</v>
      </c>
      <c r="AA32" s="134">
        <f t="shared" si="26"/>
        <v>460</v>
      </c>
      <c r="AB32" s="292">
        <f>+COEF_FOUR2_INSTALL</f>
        <v>1.3</v>
      </c>
      <c r="AC32" s="293">
        <v>0.2</v>
      </c>
      <c r="AD32" s="134">
        <f t="shared" si="27"/>
        <v>46</v>
      </c>
      <c r="AE32" s="292">
        <f>+COEF_FOUR3_INSTALL</f>
        <v>1.3</v>
      </c>
      <c r="AF32" s="293">
        <v>0.02</v>
      </c>
      <c r="AG32" s="134">
        <f t="shared" si="28"/>
        <v>4.6000000000000005</v>
      </c>
      <c r="AH32" s="294">
        <f>+COEF_MTLLOC_INSTALL</f>
        <v>1.1499999999999999</v>
      </c>
      <c r="AI32" s="293">
        <v>0</v>
      </c>
      <c r="AJ32" s="134">
        <f t="shared" si="29"/>
        <v>0</v>
      </c>
      <c r="AK32" s="294">
        <f>+COEF_MTLAMR_INSTALL</f>
        <v>1.3</v>
      </c>
      <c r="AL32" s="293">
        <v>0</v>
      </c>
      <c r="AM32" s="134">
        <f t="shared" si="30"/>
        <v>0</v>
      </c>
      <c r="AN32" s="294">
        <f>+COEF_ST1_INSTALL</f>
        <v>1.1100000000000001</v>
      </c>
      <c r="AO32" s="293">
        <v>0</v>
      </c>
      <c r="AP32" s="134">
        <f t="shared" si="31"/>
        <v>0</v>
      </c>
      <c r="AQ32" s="294">
        <f>+COEF_ST2_INSTALL</f>
        <v>1.1100000000000001</v>
      </c>
      <c r="AR32" s="293">
        <v>0</v>
      </c>
      <c r="AS32" s="134">
        <f t="shared" si="32"/>
        <v>0</v>
      </c>
      <c r="AT32" s="134">
        <f t="shared" si="33"/>
        <v>1.1969999999999992</v>
      </c>
      <c r="AU32" s="134">
        <f t="shared" si="34"/>
        <v>275.30999999999983</v>
      </c>
      <c r="AV32" s="134">
        <f t="shared" si="35"/>
        <v>0</v>
      </c>
      <c r="AW32" s="341"/>
      <c r="AX32" s="116">
        <f t="shared" si="36"/>
        <v>230</v>
      </c>
      <c r="AY32" s="379">
        <f t="shared" si="37"/>
        <v>0</v>
      </c>
      <c r="AZ32" s="379">
        <f t="shared" si="38"/>
        <v>0</v>
      </c>
      <c r="BA32" s="379">
        <f t="shared" si="39"/>
        <v>0</v>
      </c>
      <c r="BB32" s="379">
        <f t="shared" si="40"/>
        <v>0</v>
      </c>
      <c r="BC32" s="379">
        <f t="shared" si="41"/>
        <v>0</v>
      </c>
      <c r="BD32" s="379">
        <f t="shared" si="42"/>
        <v>0</v>
      </c>
      <c r="BE32" s="379">
        <f t="shared" si="43"/>
        <v>230</v>
      </c>
      <c r="BF32" s="379">
        <f t="shared" si="44"/>
        <v>0</v>
      </c>
      <c r="BG32" s="379">
        <f t="shared" si="45"/>
        <v>0</v>
      </c>
      <c r="BH32" s="379">
        <f t="shared" si="46"/>
        <v>0</v>
      </c>
      <c r="BJ32" s="116">
        <f>ROUND(SUM(BK32:BT32),ARRONDI_QT)</f>
        <v>230</v>
      </c>
      <c r="BK32" s="380">
        <v>0</v>
      </c>
      <c r="BL32" s="380">
        <v>0</v>
      </c>
      <c r="BM32" s="380">
        <v>0</v>
      </c>
      <c r="BN32" s="380">
        <v>0</v>
      </c>
      <c r="BO32" s="380">
        <v>0</v>
      </c>
      <c r="BP32" s="380">
        <v>0</v>
      </c>
      <c r="BQ32" s="380">
        <f>(27*8.5)+0.5</f>
        <v>230</v>
      </c>
      <c r="BR32" s="380">
        <v>0</v>
      </c>
      <c r="BS32" s="380">
        <v>0</v>
      </c>
      <c r="BT32" s="380">
        <v>0</v>
      </c>
    </row>
    <row r="33" spans="1:95" s="381" customFormat="1" ht="26.25">
      <c r="A33" s="252"/>
      <c r="B33" s="113"/>
      <c r="C33" s="384" t="s">
        <v>371</v>
      </c>
      <c r="D33" s="17" t="s">
        <v>373</v>
      </c>
      <c r="E33" s="379">
        <f t="shared" si="11"/>
        <v>0</v>
      </c>
      <c r="F33" s="379">
        <f t="shared" si="12"/>
        <v>0</v>
      </c>
      <c r="G33" s="379">
        <f t="shared" si="13"/>
        <v>0</v>
      </c>
      <c r="H33" s="379">
        <f t="shared" si="14"/>
        <v>0</v>
      </c>
      <c r="I33" s="379">
        <f t="shared" si="15"/>
        <v>0</v>
      </c>
      <c r="J33" s="379">
        <f t="shared" si="16"/>
        <v>0</v>
      </c>
      <c r="K33" s="379">
        <f t="shared" si="17"/>
        <v>226</v>
      </c>
      <c r="L33" s="379">
        <f t="shared" si="18"/>
        <v>0</v>
      </c>
      <c r="M33" s="379">
        <f t="shared" si="19"/>
        <v>0</v>
      </c>
      <c r="N33" s="379">
        <f t="shared" si="20"/>
        <v>0</v>
      </c>
      <c r="O33" s="116">
        <f t="shared" si="21"/>
        <v>226</v>
      </c>
      <c r="P33" s="116">
        <f>ROUND(S33+AT33,ARRONDI_PU)</f>
        <v>80.153000000000006</v>
      </c>
      <c r="Q33" s="117">
        <f t="shared" si="22"/>
        <v>18114.578000000001</v>
      </c>
      <c r="R33" s="262"/>
      <c r="S33" s="134">
        <f t="shared" si="23"/>
        <v>62.059999999999995</v>
      </c>
      <c r="T33" s="292">
        <f>+COEF_MO_INSTALL</f>
        <v>1.3</v>
      </c>
      <c r="U33" s="293">
        <v>0.08</v>
      </c>
      <c r="V33" s="134">
        <f>+U33*TH_INSTALL</f>
        <v>2.36</v>
      </c>
      <c r="W33" s="134">
        <f t="shared" si="24"/>
        <v>18.080000000000002</v>
      </c>
      <c r="X33" s="134">
        <f t="shared" si="25"/>
        <v>533.36</v>
      </c>
      <c r="Y33" s="292">
        <f>+COEF_FOUR1_INSTALL</f>
        <v>1.3</v>
      </c>
      <c r="Z33" s="293">
        <f>(((42*0.9)*25)*1+450)/25</f>
        <v>55.8</v>
      </c>
      <c r="AA33" s="134">
        <f t="shared" si="26"/>
        <v>12610.8</v>
      </c>
      <c r="AB33" s="292">
        <f>+COEF_FOUR2_INSTALL</f>
        <v>1.3</v>
      </c>
      <c r="AC33" s="293">
        <v>0</v>
      </c>
      <c r="AD33" s="134">
        <f t="shared" si="27"/>
        <v>0</v>
      </c>
      <c r="AE33" s="292">
        <f>+COEF_FOUR3_INSTALL</f>
        <v>1.3</v>
      </c>
      <c r="AF33" s="293">
        <v>0.4</v>
      </c>
      <c r="AG33" s="134">
        <f t="shared" si="28"/>
        <v>90.4</v>
      </c>
      <c r="AH33" s="294">
        <f>+COEF_MTLLOC_INSTALL</f>
        <v>1.1499999999999999</v>
      </c>
      <c r="AI33" s="293">
        <v>3.5</v>
      </c>
      <c r="AJ33" s="134">
        <f t="shared" si="29"/>
        <v>791</v>
      </c>
      <c r="AK33" s="294">
        <f>+COEF_MTLAMR_INSTALL</f>
        <v>1.3</v>
      </c>
      <c r="AL33" s="293">
        <v>0</v>
      </c>
      <c r="AM33" s="134">
        <f t="shared" si="30"/>
        <v>0</v>
      </c>
      <c r="AN33" s="294">
        <f>+COEF_ST1_INSTALL</f>
        <v>1.1100000000000001</v>
      </c>
      <c r="AO33" s="293">
        <v>0</v>
      </c>
      <c r="AP33" s="134">
        <f t="shared" si="31"/>
        <v>0</v>
      </c>
      <c r="AQ33" s="294">
        <f>+COEF_ST2_INSTALL</f>
        <v>1.1100000000000001</v>
      </c>
      <c r="AR33" s="293">
        <v>0</v>
      </c>
      <c r="AS33" s="134">
        <f t="shared" si="32"/>
        <v>0</v>
      </c>
      <c r="AT33" s="134">
        <f t="shared" si="33"/>
        <v>18.092999999999996</v>
      </c>
      <c r="AU33" s="134">
        <f t="shared" si="34"/>
        <v>4089.0179999999991</v>
      </c>
      <c r="AV33" s="134">
        <f t="shared" si="35"/>
        <v>0</v>
      </c>
      <c r="AW33" s="341"/>
      <c r="AX33" s="116">
        <f t="shared" si="36"/>
        <v>226</v>
      </c>
      <c r="AY33" s="379">
        <f t="shared" si="37"/>
        <v>0</v>
      </c>
      <c r="AZ33" s="379">
        <f t="shared" si="38"/>
        <v>0</v>
      </c>
      <c r="BA33" s="379">
        <f t="shared" si="39"/>
        <v>0</v>
      </c>
      <c r="BB33" s="379">
        <f t="shared" si="40"/>
        <v>0</v>
      </c>
      <c r="BC33" s="379">
        <f t="shared" si="41"/>
        <v>0</v>
      </c>
      <c r="BD33" s="379">
        <f t="shared" si="42"/>
        <v>0</v>
      </c>
      <c r="BE33" s="379">
        <f t="shared" si="43"/>
        <v>226</v>
      </c>
      <c r="BF33" s="379">
        <f t="shared" si="44"/>
        <v>0</v>
      </c>
      <c r="BG33" s="379">
        <f t="shared" si="45"/>
        <v>0</v>
      </c>
      <c r="BH33" s="379">
        <f t="shared" si="46"/>
        <v>0</v>
      </c>
      <c r="BJ33" s="116">
        <f>ROUND(SUM(BK33:BT33),ARRONDI_QT)</f>
        <v>226</v>
      </c>
      <c r="BK33" s="380">
        <v>0</v>
      </c>
      <c r="BL33" s="380">
        <v>0</v>
      </c>
      <c r="BM33" s="380">
        <v>0</v>
      </c>
      <c r="BN33" s="380">
        <v>0</v>
      </c>
      <c r="BO33" s="380">
        <v>0</v>
      </c>
      <c r="BP33" s="380">
        <v>0</v>
      </c>
      <c r="BQ33" s="380">
        <f>(27*8.5)+0.5*1-4</f>
        <v>226</v>
      </c>
      <c r="BR33" s="380">
        <v>0</v>
      </c>
      <c r="BS33" s="380">
        <v>0</v>
      </c>
      <c r="BT33" s="380">
        <v>0</v>
      </c>
    </row>
    <row r="34" spans="1:95" s="381" customFormat="1" ht="39">
      <c r="A34" s="252"/>
      <c r="B34" s="113"/>
      <c r="C34" s="384" t="s">
        <v>374</v>
      </c>
      <c r="D34" s="17" t="s">
        <v>115</v>
      </c>
      <c r="E34" s="379">
        <f t="shared" si="11"/>
        <v>0</v>
      </c>
      <c r="F34" s="379">
        <f t="shared" si="12"/>
        <v>0</v>
      </c>
      <c r="G34" s="379">
        <f t="shared" si="13"/>
        <v>0</v>
      </c>
      <c r="H34" s="379">
        <f t="shared" si="14"/>
        <v>0</v>
      </c>
      <c r="I34" s="379">
        <f t="shared" si="15"/>
        <v>0</v>
      </c>
      <c r="J34" s="379">
        <f t="shared" si="16"/>
        <v>0</v>
      </c>
      <c r="K34" s="379">
        <f t="shared" si="17"/>
        <v>1</v>
      </c>
      <c r="L34" s="379">
        <f t="shared" si="18"/>
        <v>0</v>
      </c>
      <c r="M34" s="379">
        <f t="shared" si="19"/>
        <v>0</v>
      </c>
      <c r="N34" s="379">
        <f t="shared" si="20"/>
        <v>0</v>
      </c>
      <c r="O34" s="116">
        <f t="shared" si="21"/>
        <v>1</v>
      </c>
      <c r="P34" s="116">
        <f>ROUND(S34+AT34,ARRONDI_PU)</f>
        <v>4810.1850000000004</v>
      </c>
      <c r="Q34" s="117">
        <f t="shared" si="22"/>
        <v>4810.1850000000004</v>
      </c>
      <c r="R34" s="262"/>
      <c r="S34" s="134">
        <f t="shared" si="23"/>
        <v>4333.5</v>
      </c>
      <c r="T34" s="292">
        <f>+COEF_MO_INSTALL</f>
        <v>1.3</v>
      </c>
      <c r="U34" s="293">
        <v>0</v>
      </c>
      <c r="V34" s="134">
        <f>+U34*TH_INSTALL</f>
        <v>0</v>
      </c>
      <c r="W34" s="134">
        <f t="shared" si="24"/>
        <v>0</v>
      </c>
      <c r="X34" s="134">
        <f t="shared" si="25"/>
        <v>0</v>
      </c>
      <c r="Y34" s="292">
        <f>+COEF_FOUR1_INSTALL</f>
        <v>1.3</v>
      </c>
      <c r="Z34" s="293">
        <v>0</v>
      </c>
      <c r="AA34" s="134">
        <f t="shared" si="26"/>
        <v>0</v>
      </c>
      <c r="AB34" s="292">
        <f>+COEF_FOUR2_INSTALL</f>
        <v>1.3</v>
      </c>
      <c r="AC34" s="293">
        <v>0</v>
      </c>
      <c r="AD34" s="134">
        <f t="shared" si="27"/>
        <v>0</v>
      </c>
      <c r="AE34" s="292">
        <f>+COEF_FOUR3_INSTALL</f>
        <v>1.3</v>
      </c>
      <c r="AF34" s="293">
        <v>0</v>
      </c>
      <c r="AG34" s="134">
        <f t="shared" si="28"/>
        <v>0</v>
      </c>
      <c r="AH34" s="294">
        <f>+COEF_MTLLOC_INSTALL</f>
        <v>1.1499999999999999</v>
      </c>
      <c r="AI34" s="293">
        <v>0</v>
      </c>
      <c r="AJ34" s="134">
        <f t="shared" si="29"/>
        <v>0</v>
      </c>
      <c r="AK34" s="294">
        <f>+COEF_MTLAMR_INSTALL</f>
        <v>1.3</v>
      </c>
      <c r="AL34" s="293">
        <v>0</v>
      </c>
      <c r="AM34" s="134">
        <f t="shared" si="30"/>
        <v>0</v>
      </c>
      <c r="AN34" s="294">
        <f>+COEF_ST1_INSTALL</f>
        <v>1.1100000000000001</v>
      </c>
      <c r="AO34" s="293">
        <f>3*15*96.3</f>
        <v>4333.5</v>
      </c>
      <c r="AP34" s="134">
        <f t="shared" si="31"/>
        <v>4333.5</v>
      </c>
      <c r="AQ34" s="294">
        <f>+COEF_ST2_INSTALL</f>
        <v>1.1100000000000001</v>
      </c>
      <c r="AR34" s="293">
        <v>0</v>
      </c>
      <c r="AS34" s="134">
        <f t="shared" si="32"/>
        <v>0</v>
      </c>
      <c r="AT34" s="134">
        <f t="shared" si="33"/>
        <v>476.6850000000004</v>
      </c>
      <c r="AU34" s="134">
        <f t="shared" si="34"/>
        <v>476.6850000000004</v>
      </c>
      <c r="AV34" s="134">
        <f t="shared" si="35"/>
        <v>0</v>
      </c>
      <c r="AW34" s="341"/>
      <c r="AX34" s="116">
        <f t="shared" si="36"/>
        <v>1</v>
      </c>
      <c r="AY34" s="379">
        <f t="shared" si="37"/>
        <v>0</v>
      </c>
      <c r="AZ34" s="379">
        <f t="shared" si="38"/>
        <v>0</v>
      </c>
      <c r="BA34" s="379">
        <f t="shared" si="39"/>
        <v>0</v>
      </c>
      <c r="BB34" s="379">
        <f t="shared" si="40"/>
        <v>0</v>
      </c>
      <c r="BC34" s="379">
        <f t="shared" si="41"/>
        <v>0</v>
      </c>
      <c r="BD34" s="379">
        <f t="shared" si="42"/>
        <v>0</v>
      </c>
      <c r="BE34" s="379">
        <f t="shared" si="43"/>
        <v>1</v>
      </c>
      <c r="BF34" s="379">
        <f t="shared" si="44"/>
        <v>0</v>
      </c>
      <c r="BG34" s="379">
        <f t="shared" si="45"/>
        <v>0</v>
      </c>
      <c r="BH34" s="379">
        <f t="shared" si="46"/>
        <v>0</v>
      </c>
      <c r="BJ34" s="116">
        <f>ROUND(SUM(BK34:BT34),ARRONDI_QT)</f>
        <v>1</v>
      </c>
      <c r="BK34" s="380">
        <v>0</v>
      </c>
      <c r="BL34" s="380">
        <v>0</v>
      </c>
      <c r="BM34" s="380">
        <v>0</v>
      </c>
      <c r="BN34" s="380">
        <v>0</v>
      </c>
      <c r="BO34" s="380">
        <v>0</v>
      </c>
      <c r="BP34" s="380">
        <v>0</v>
      </c>
      <c r="BQ34" s="380">
        <v>1</v>
      </c>
      <c r="BR34" s="380">
        <v>0</v>
      </c>
      <c r="BS34" s="380">
        <v>0</v>
      </c>
      <c r="BT34" s="380">
        <v>0</v>
      </c>
    </row>
    <row r="35" spans="1:95" s="381" customFormat="1">
      <c r="A35" s="252"/>
      <c r="B35" s="113"/>
      <c r="C35" s="131"/>
      <c r="D35" s="17"/>
      <c r="E35" s="379"/>
      <c r="F35" s="379"/>
      <c r="G35" s="379"/>
      <c r="H35" s="379"/>
      <c r="I35" s="379"/>
      <c r="J35" s="379"/>
      <c r="K35" s="379"/>
      <c r="L35" s="379"/>
      <c r="M35" s="379"/>
      <c r="N35" s="379"/>
      <c r="O35" s="116"/>
      <c r="P35" s="116"/>
      <c r="Q35" s="117"/>
      <c r="R35" s="262"/>
      <c r="S35" s="235"/>
      <c r="T35" s="292"/>
      <c r="U35" s="293"/>
      <c r="V35" s="134"/>
      <c r="W35" s="134"/>
      <c r="X35" s="134"/>
      <c r="Y35" s="292"/>
      <c r="Z35" s="293"/>
      <c r="AA35" s="134"/>
      <c r="AB35" s="292"/>
      <c r="AC35" s="293"/>
      <c r="AD35" s="134"/>
      <c r="AE35" s="292"/>
      <c r="AF35" s="293"/>
      <c r="AG35" s="134"/>
      <c r="AH35" s="294"/>
      <c r="AI35" s="293"/>
      <c r="AJ35" s="134"/>
      <c r="AK35" s="294"/>
      <c r="AL35" s="293"/>
      <c r="AM35" s="134"/>
      <c r="AN35" s="294"/>
      <c r="AO35" s="293"/>
      <c r="AP35" s="134"/>
      <c r="AQ35" s="294"/>
      <c r="AR35" s="293"/>
      <c r="AS35" s="134"/>
      <c r="AT35" s="134"/>
      <c r="AU35" s="134"/>
      <c r="AV35" s="134"/>
      <c r="AW35" s="341"/>
      <c r="AX35" s="116"/>
      <c r="AY35" s="379"/>
      <c r="AZ35" s="379"/>
      <c r="BA35" s="379"/>
      <c r="BB35" s="379"/>
      <c r="BC35" s="379"/>
      <c r="BD35" s="379"/>
      <c r="BE35" s="379"/>
      <c r="BF35" s="379"/>
      <c r="BG35" s="379"/>
      <c r="BH35" s="379"/>
      <c r="BJ35" s="116"/>
      <c r="BK35" s="380"/>
      <c r="BL35" s="380"/>
      <c r="BM35" s="380"/>
      <c r="BN35" s="380"/>
      <c r="BO35" s="380"/>
      <c r="BP35" s="380"/>
      <c r="BQ35" s="380"/>
      <c r="BR35" s="380"/>
      <c r="BS35" s="380"/>
      <c r="BT35" s="380"/>
    </row>
    <row r="36" spans="1:95" s="247" customFormat="1">
      <c r="A36" s="252"/>
      <c r="B36" s="113" t="s">
        <v>161</v>
      </c>
      <c r="C36" s="131" t="s">
        <v>162</v>
      </c>
      <c r="D36" s="17"/>
      <c r="E36" s="379"/>
      <c r="F36" s="379"/>
      <c r="G36" s="379"/>
      <c r="H36" s="379"/>
      <c r="I36" s="379"/>
      <c r="J36" s="379"/>
      <c r="K36" s="379"/>
      <c r="L36" s="379"/>
      <c r="M36" s="379"/>
      <c r="N36" s="379"/>
      <c r="O36" s="116"/>
      <c r="P36" s="116"/>
      <c r="Q36" s="117"/>
      <c r="R36" s="262"/>
      <c r="S36" s="235"/>
      <c r="T36" s="292"/>
      <c r="U36" s="293"/>
      <c r="V36" s="134"/>
      <c r="W36" s="134"/>
      <c r="X36" s="134"/>
      <c r="Y36" s="292"/>
      <c r="Z36" s="293"/>
      <c r="AA36" s="134"/>
      <c r="AB36" s="292"/>
      <c r="AC36" s="293"/>
      <c r="AD36" s="134"/>
      <c r="AE36" s="292"/>
      <c r="AF36" s="293"/>
      <c r="AG36" s="134"/>
      <c r="AH36" s="294"/>
      <c r="AI36" s="293"/>
      <c r="AJ36" s="134"/>
      <c r="AK36" s="294"/>
      <c r="AL36" s="293"/>
      <c r="AM36" s="134"/>
      <c r="AN36" s="294"/>
      <c r="AO36" s="293"/>
      <c r="AP36" s="134"/>
      <c r="AQ36" s="294"/>
      <c r="AR36" s="293"/>
      <c r="AS36" s="134"/>
      <c r="AT36" s="134"/>
      <c r="AU36" s="134"/>
      <c r="AV36" s="134"/>
      <c r="AW36" s="341"/>
      <c r="AX36" s="116"/>
      <c r="AY36" s="379"/>
      <c r="AZ36" s="379"/>
      <c r="BA36" s="379"/>
      <c r="BB36" s="379"/>
      <c r="BC36" s="379"/>
      <c r="BD36" s="379"/>
      <c r="BE36" s="379"/>
      <c r="BF36" s="379"/>
      <c r="BG36" s="379"/>
      <c r="BH36" s="379"/>
      <c r="BI36" s="381"/>
      <c r="BJ36" s="116"/>
      <c r="BK36" s="380"/>
      <c r="BL36" s="380"/>
      <c r="BM36" s="380"/>
      <c r="BN36" s="380"/>
      <c r="BO36" s="380"/>
      <c r="BP36" s="380"/>
      <c r="BQ36" s="380"/>
      <c r="BR36" s="380"/>
      <c r="BS36" s="380"/>
      <c r="BT36" s="380"/>
      <c r="BU36" s="381"/>
      <c r="BV36" s="381"/>
      <c r="BW36" s="381"/>
      <c r="BX36" s="381"/>
      <c r="BY36" s="381"/>
      <c r="BZ36" s="381"/>
      <c r="CA36" s="381"/>
      <c r="CB36" s="381"/>
      <c r="CC36" s="381"/>
      <c r="CD36" s="381"/>
      <c r="CE36" s="381"/>
      <c r="CF36" s="381"/>
      <c r="CG36" s="381"/>
      <c r="CH36" s="381"/>
      <c r="CI36" s="381"/>
      <c r="CJ36" s="381"/>
      <c r="CK36" s="381"/>
      <c r="CL36" s="381"/>
      <c r="CM36" s="381"/>
      <c r="CN36" s="381"/>
      <c r="CO36" s="381"/>
      <c r="CP36" s="381"/>
      <c r="CQ36" s="381"/>
    </row>
    <row r="37" spans="1:95" s="270" customFormat="1" ht="38.25">
      <c r="A37" s="252"/>
      <c r="B37" s="385" t="s">
        <v>163</v>
      </c>
      <c r="C37" s="386" t="s">
        <v>380</v>
      </c>
      <c r="D37" s="17" t="s">
        <v>28</v>
      </c>
      <c r="E37" s="379">
        <f>+AY37</f>
        <v>0</v>
      </c>
      <c r="F37" s="379">
        <f t="shared" ref="F37:N38" si="47">+AZ37</f>
        <v>0</v>
      </c>
      <c r="G37" s="379">
        <f t="shared" si="47"/>
        <v>0</v>
      </c>
      <c r="H37" s="379">
        <f t="shared" si="47"/>
        <v>0</v>
      </c>
      <c r="I37" s="379">
        <f t="shared" si="47"/>
        <v>0</v>
      </c>
      <c r="J37" s="379">
        <f t="shared" si="47"/>
        <v>0</v>
      </c>
      <c r="K37" s="379">
        <f t="shared" si="47"/>
        <v>420</v>
      </c>
      <c r="L37" s="379">
        <f t="shared" si="47"/>
        <v>0</v>
      </c>
      <c r="M37" s="379">
        <f t="shared" si="47"/>
        <v>0</v>
      </c>
      <c r="N37" s="379">
        <f t="shared" si="47"/>
        <v>0</v>
      </c>
      <c r="O37" s="116">
        <f>SUM(E37:N37)</f>
        <v>420</v>
      </c>
      <c r="P37" s="116">
        <f>ROUND(S37+AT37,ARRONDI_PU)</f>
        <v>37.185000000000002</v>
      </c>
      <c r="Q37" s="117">
        <f>+P37*O37</f>
        <v>15617.7</v>
      </c>
      <c r="R37" s="263"/>
      <c r="S37" s="134">
        <f>+V37+Z37+AC37+AF37+AI37+AL37+AO37+AR37</f>
        <v>33.5</v>
      </c>
      <c r="T37" s="292">
        <f>+COEF_MO_INSTALL</f>
        <v>1.3</v>
      </c>
      <c r="U37" s="293">
        <v>0</v>
      </c>
      <c r="V37" s="134">
        <f>+U37*TH_INSTALL</f>
        <v>0</v>
      </c>
      <c r="W37" s="134">
        <f>+U37*BJ37</f>
        <v>0</v>
      </c>
      <c r="X37" s="134">
        <f>IF(O37&gt;0,(V37*BJ37),0)</f>
        <v>0</v>
      </c>
      <c r="Y37" s="292">
        <f>+COEF_FOUR1_INSTALL</f>
        <v>1.3</v>
      </c>
      <c r="Z37" s="293">
        <v>0</v>
      </c>
      <c r="AA37" s="134">
        <f>IF(O37&gt;0,(Z37*BJ37),0)</f>
        <v>0</v>
      </c>
      <c r="AB37" s="292">
        <f>+COEF_FOUR2_INSTALL</f>
        <v>1.3</v>
      </c>
      <c r="AC37" s="293">
        <v>0</v>
      </c>
      <c r="AD37" s="134">
        <f>IF(O37&gt;0,(AC37*BJ37),0)</f>
        <v>0</v>
      </c>
      <c r="AE37" s="292">
        <f>+COEF_FOUR3_INSTALL</f>
        <v>1.3</v>
      </c>
      <c r="AF37" s="293">
        <v>0</v>
      </c>
      <c r="AG37" s="134">
        <f>IF(O37&gt;0,(AF37*BJ37),0)</f>
        <v>0</v>
      </c>
      <c r="AH37" s="294">
        <f>+COEF_MTLLOC_INSTALL</f>
        <v>1.1499999999999999</v>
      </c>
      <c r="AI37" s="293">
        <v>0</v>
      </c>
      <c r="AJ37" s="134">
        <f>IF(O37&gt;0,(AI37*BJ37),0)</f>
        <v>0</v>
      </c>
      <c r="AK37" s="294">
        <f>+COEF_MTLAMR_INSTALL</f>
        <v>1.3</v>
      </c>
      <c r="AL37" s="293">
        <v>0</v>
      </c>
      <c r="AM37" s="134">
        <f>IF(O37&gt;0,(AL37*BJ37),0)</f>
        <v>0</v>
      </c>
      <c r="AN37" s="294">
        <f>+COEF_ST1_INSTALL</f>
        <v>1.1100000000000001</v>
      </c>
      <c r="AO37" s="293">
        <v>33.5</v>
      </c>
      <c r="AP37" s="134">
        <f>IF(O37&gt;0,(AO37*BJ37),0)</f>
        <v>14070</v>
      </c>
      <c r="AQ37" s="294">
        <f>+COEF_ST2_INSTALL</f>
        <v>1.1100000000000001</v>
      </c>
      <c r="AR37" s="293">
        <v>0</v>
      </c>
      <c r="AS37" s="134">
        <f>IF(O37&gt;0,(AR37*BJ37),0)</f>
        <v>0</v>
      </c>
      <c r="AT37" s="134">
        <f>+(((V37)*T37)+(Z37*Y37)+(AC37*AB37)+(AF37*AE37)+(AI37*AH37)+(AL37*AK37)+(AO37*AN37)+(AR37*AQ37)+(AR37*AQ37))-(S37)</f>
        <v>3.6850000000000023</v>
      </c>
      <c r="AU37" s="134">
        <f>+AT37*BJ37</f>
        <v>1547.700000000001</v>
      </c>
      <c r="AV37" s="134">
        <f>Q37-(AU37+AS37+AP37+AM37+AJ37+AG37+AD37+AA37+X37)</f>
        <v>0</v>
      </c>
      <c r="AW37" s="341"/>
      <c r="AX37" s="116">
        <f>SUM(AY37:BH37)</f>
        <v>420</v>
      </c>
      <c r="AY37" s="379">
        <f t="shared" ref="AY37:BH37" si="48">ROUND(BK37,ARRONDI_QT)</f>
        <v>0</v>
      </c>
      <c r="AZ37" s="379">
        <f t="shared" si="48"/>
        <v>0</v>
      </c>
      <c r="BA37" s="379">
        <f t="shared" si="48"/>
        <v>0</v>
      </c>
      <c r="BB37" s="379">
        <f t="shared" si="48"/>
        <v>0</v>
      </c>
      <c r="BC37" s="379">
        <f t="shared" si="48"/>
        <v>0</v>
      </c>
      <c r="BD37" s="379">
        <f t="shared" si="48"/>
        <v>0</v>
      </c>
      <c r="BE37" s="379">
        <f t="shared" si="48"/>
        <v>420</v>
      </c>
      <c r="BF37" s="379">
        <f t="shared" si="48"/>
        <v>0</v>
      </c>
      <c r="BG37" s="379">
        <f t="shared" si="48"/>
        <v>0</v>
      </c>
      <c r="BH37" s="379">
        <f t="shared" si="48"/>
        <v>0</v>
      </c>
      <c r="BJ37" s="116">
        <f>ROUND(SUM(BK37:BT37),ARRONDI_QT)</f>
        <v>420</v>
      </c>
      <c r="BK37" s="380">
        <v>0</v>
      </c>
      <c r="BL37" s="380">
        <v>0</v>
      </c>
      <c r="BM37" s="380">
        <v>0</v>
      </c>
      <c r="BN37" s="380">
        <v>0</v>
      </c>
      <c r="BO37" s="380">
        <v>0</v>
      </c>
      <c r="BP37" s="380">
        <v>0</v>
      </c>
      <c r="BQ37" s="380">
        <f>1200*0.35</f>
        <v>420</v>
      </c>
      <c r="BR37" s="380">
        <v>0</v>
      </c>
      <c r="BS37" s="380">
        <v>0</v>
      </c>
      <c r="BT37" s="380">
        <v>0</v>
      </c>
    </row>
    <row r="38" spans="1:95" s="247" customFormat="1">
      <c r="A38" s="252"/>
      <c r="B38" s="113" t="s">
        <v>164</v>
      </c>
      <c r="C38" s="131" t="s">
        <v>375</v>
      </c>
      <c r="D38" s="17" t="s">
        <v>28</v>
      </c>
      <c r="E38" s="379">
        <f>+AY38</f>
        <v>0</v>
      </c>
      <c r="F38" s="379">
        <f t="shared" si="47"/>
        <v>0</v>
      </c>
      <c r="G38" s="379">
        <f t="shared" si="47"/>
        <v>0</v>
      </c>
      <c r="H38" s="379">
        <f t="shared" si="47"/>
        <v>0</v>
      </c>
      <c r="I38" s="379">
        <f t="shared" si="47"/>
        <v>0</v>
      </c>
      <c r="J38" s="379">
        <f t="shared" si="47"/>
        <v>0</v>
      </c>
      <c r="K38" s="379">
        <f t="shared" si="47"/>
        <v>0</v>
      </c>
      <c r="L38" s="379">
        <f t="shared" si="47"/>
        <v>0</v>
      </c>
      <c r="M38" s="379">
        <f t="shared" si="47"/>
        <v>0</v>
      </c>
      <c r="N38" s="379">
        <f t="shared" si="47"/>
        <v>0</v>
      </c>
      <c r="O38" s="120" t="s">
        <v>364</v>
      </c>
      <c r="P38" s="120" t="str">
        <f>+O38</f>
        <v>compris</v>
      </c>
      <c r="Q38" s="121" t="str">
        <f>+P38</f>
        <v>compris</v>
      </c>
      <c r="R38" s="262"/>
      <c r="S38" s="235"/>
      <c r="T38" s="292"/>
      <c r="U38" s="293"/>
      <c r="V38" s="134"/>
      <c r="W38" s="134"/>
      <c r="X38" s="134"/>
      <c r="Y38" s="292"/>
      <c r="Z38" s="293"/>
      <c r="AA38" s="134"/>
      <c r="AB38" s="292"/>
      <c r="AC38" s="293"/>
      <c r="AD38" s="134"/>
      <c r="AE38" s="292"/>
      <c r="AF38" s="293"/>
      <c r="AG38" s="134"/>
      <c r="AH38" s="294"/>
      <c r="AI38" s="293"/>
      <c r="AJ38" s="134"/>
      <c r="AK38" s="294"/>
      <c r="AL38" s="293"/>
      <c r="AM38" s="134"/>
      <c r="AN38" s="294"/>
      <c r="AO38" s="293"/>
      <c r="AP38" s="134"/>
      <c r="AQ38" s="294"/>
      <c r="AR38" s="293"/>
      <c r="AS38" s="134"/>
      <c r="AT38" s="134"/>
      <c r="AU38" s="134"/>
      <c r="AV38" s="134"/>
      <c r="AW38" s="341"/>
      <c r="AX38" s="116"/>
      <c r="AY38" s="379"/>
      <c r="AZ38" s="379"/>
      <c r="BA38" s="379"/>
      <c r="BB38" s="379"/>
      <c r="BC38" s="379"/>
      <c r="BD38" s="379"/>
      <c r="BE38" s="379"/>
      <c r="BF38" s="379"/>
      <c r="BG38" s="379"/>
      <c r="BH38" s="379"/>
      <c r="BI38" s="381"/>
      <c r="BJ38" s="116"/>
      <c r="BK38" s="380"/>
      <c r="BL38" s="380"/>
      <c r="BM38" s="380"/>
      <c r="BN38" s="380"/>
      <c r="BO38" s="380"/>
      <c r="BP38" s="380"/>
      <c r="BQ38" s="380"/>
      <c r="BR38" s="380"/>
      <c r="BS38" s="380"/>
      <c r="BT38" s="380"/>
      <c r="BU38" s="381"/>
      <c r="BV38" s="381"/>
      <c r="BW38" s="381"/>
      <c r="BX38" s="381"/>
      <c r="BY38" s="381"/>
      <c r="BZ38" s="381"/>
      <c r="CA38" s="381"/>
      <c r="CB38" s="381"/>
      <c r="CC38" s="381"/>
      <c r="CD38" s="381"/>
      <c r="CE38" s="381"/>
      <c r="CF38" s="381"/>
      <c r="CG38" s="381"/>
      <c r="CH38" s="381"/>
      <c r="CI38" s="381"/>
      <c r="CJ38" s="381"/>
      <c r="CK38" s="381"/>
      <c r="CL38" s="381"/>
      <c r="CM38" s="381"/>
      <c r="CN38" s="381"/>
      <c r="CO38" s="381"/>
      <c r="CP38" s="381"/>
      <c r="CQ38" s="381"/>
    </row>
    <row r="39" spans="1:95" s="247" customFormat="1">
      <c r="A39" s="252"/>
      <c r="B39" s="113"/>
      <c r="C39" s="131"/>
      <c r="D39" s="17"/>
      <c r="E39" s="379"/>
      <c r="F39" s="379"/>
      <c r="G39" s="379"/>
      <c r="H39" s="379"/>
      <c r="I39" s="379"/>
      <c r="J39" s="379"/>
      <c r="K39" s="379"/>
      <c r="L39" s="379"/>
      <c r="M39" s="379"/>
      <c r="N39" s="379"/>
      <c r="O39" s="116"/>
      <c r="P39" s="116"/>
      <c r="Q39" s="117"/>
      <c r="R39" s="262"/>
      <c r="S39" s="235"/>
      <c r="T39" s="292"/>
      <c r="U39" s="293"/>
      <c r="V39" s="134"/>
      <c r="W39" s="134"/>
      <c r="X39" s="134"/>
      <c r="Y39" s="292"/>
      <c r="Z39" s="293"/>
      <c r="AA39" s="134"/>
      <c r="AB39" s="292"/>
      <c r="AC39" s="293"/>
      <c r="AD39" s="134"/>
      <c r="AE39" s="292"/>
      <c r="AF39" s="293"/>
      <c r="AG39" s="134"/>
      <c r="AH39" s="294"/>
      <c r="AI39" s="293"/>
      <c r="AJ39" s="134"/>
      <c r="AK39" s="294"/>
      <c r="AL39" s="293"/>
      <c r="AM39" s="134"/>
      <c r="AN39" s="294"/>
      <c r="AO39" s="293"/>
      <c r="AP39" s="134"/>
      <c r="AQ39" s="294"/>
      <c r="AR39" s="293"/>
      <c r="AS39" s="134"/>
      <c r="AT39" s="134"/>
      <c r="AU39" s="134"/>
      <c r="AV39" s="134"/>
      <c r="AW39" s="341"/>
      <c r="AX39" s="116"/>
      <c r="AY39" s="379"/>
      <c r="AZ39" s="379"/>
      <c r="BA39" s="379"/>
      <c r="BB39" s="379"/>
      <c r="BC39" s="379"/>
      <c r="BD39" s="379"/>
      <c r="BE39" s="379"/>
      <c r="BF39" s="379"/>
      <c r="BG39" s="379"/>
      <c r="BH39" s="379"/>
      <c r="BI39" s="381"/>
      <c r="BJ39" s="116"/>
      <c r="BK39" s="380"/>
      <c r="BL39" s="380"/>
      <c r="BM39" s="380"/>
      <c r="BN39" s="380"/>
      <c r="BO39" s="380"/>
      <c r="BP39" s="380"/>
      <c r="BQ39" s="380"/>
      <c r="BR39" s="380"/>
      <c r="BS39" s="380"/>
      <c r="BT39" s="380"/>
      <c r="BU39" s="381"/>
      <c r="BV39" s="381"/>
      <c r="BW39" s="381"/>
      <c r="BX39" s="381"/>
      <c r="BY39" s="381"/>
      <c r="BZ39" s="381"/>
      <c r="CA39" s="381"/>
      <c r="CB39" s="381"/>
      <c r="CC39" s="381"/>
      <c r="CD39" s="381"/>
      <c r="CE39" s="381"/>
      <c r="CF39" s="381"/>
      <c r="CG39" s="381"/>
      <c r="CH39" s="381"/>
      <c r="CI39" s="381"/>
      <c r="CJ39" s="381"/>
      <c r="CK39" s="381"/>
      <c r="CL39" s="381"/>
      <c r="CM39" s="381"/>
      <c r="CN39" s="381"/>
      <c r="CO39" s="381"/>
      <c r="CP39" s="381"/>
      <c r="CQ39" s="381"/>
    </row>
    <row r="40" spans="1:95" s="247" customFormat="1">
      <c r="A40" s="252"/>
      <c r="B40" s="113" t="s">
        <v>165</v>
      </c>
      <c r="C40" s="131" t="s">
        <v>166</v>
      </c>
      <c r="D40" s="17" t="s">
        <v>118</v>
      </c>
      <c r="E40" s="379">
        <f>+AY40</f>
        <v>0</v>
      </c>
      <c r="F40" s="379">
        <f t="shared" ref="F40:N40" si="49">+AZ40</f>
        <v>0</v>
      </c>
      <c r="G40" s="379">
        <f t="shared" si="49"/>
        <v>0</v>
      </c>
      <c r="H40" s="379">
        <f t="shared" si="49"/>
        <v>0</v>
      </c>
      <c r="I40" s="379">
        <f t="shared" si="49"/>
        <v>0</v>
      </c>
      <c r="J40" s="379">
        <f t="shared" si="49"/>
        <v>0</v>
      </c>
      <c r="K40" s="379">
        <f t="shared" si="49"/>
        <v>160</v>
      </c>
      <c r="L40" s="379">
        <f t="shared" si="49"/>
        <v>0</v>
      </c>
      <c r="M40" s="379">
        <f t="shared" si="49"/>
        <v>0</v>
      </c>
      <c r="N40" s="379">
        <f t="shared" si="49"/>
        <v>0</v>
      </c>
      <c r="O40" s="116">
        <f>SUM(E40:N40)</f>
        <v>160</v>
      </c>
      <c r="P40" s="116">
        <f>ROUND(S40+AT40,ARRONDI_PU)</f>
        <v>15.54</v>
      </c>
      <c r="Q40" s="117">
        <f>+P40*O40</f>
        <v>2486.3999999999996</v>
      </c>
      <c r="R40" s="262"/>
      <c r="S40" s="235">
        <f>+V40+Z40+AC40+AF40+AI40+AL40+AO40+AR40</f>
        <v>14</v>
      </c>
      <c r="T40" s="292">
        <f>+COEF_MO_INSTALL</f>
        <v>1.3</v>
      </c>
      <c r="U40" s="293">
        <v>0</v>
      </c>
      <c r="V40" s="134">
        <f>+U40*TH_INSTALL</f>
        <v>0</v>
      </c>
      <c r="W40" s="134">
        <f>+U40*BJ40</f>
        <v>0</v>
      </c>
      <c r="X40" s="134">
        <f>IF(O40&gt;0,(V40*BJ40),0)</f>
        <v>0</v>
      </c>
      <c r="Y40" s="292">
        <f>+COEF_FOUR1_INSTALL</f>
        <v>1.3</v>
      </c>
      <c r="Z40" s="293">
        <v>0</v>
      </c>
      <c r="AA40" s="134">
        <f>IF(O40&gt;0,(Z40*BJ40),0)</f>
        <v>0</v>
      </c>
      <c r="AB40" s="292">
        <f>+COEF_FOUR2_INSTALL</f>
        <v>1.3</v>
      </c>
      <c r="AC40" s="293">
        <v>0</v>
      </c>
      <c r="AD40" s="134">
        <f>IF(O40&gt;0,(AC40*BJ40),0)</f>
        <v>0</v>
      </c>
      <c r="AE40" s="292">
        <f>+COEF_FOUR3_INSTALL</f>
        <v>1.3</v>
      </c>
      <c r="AF40" s="293">
        <v>0</v>
      </c>
      <c r="AG40" s="134">
        <f>IF(O40&gt;0,(AF40*BJ40),0)</f>
        <v>0</v>
      </c>
      <c r="AH40" s="294">
        <f>+COEF_MTLLOC_INSTALL</f>
        <v>1.1499999999999999</v>
      </c>
      <c r="AI40" s="293">
        <v>0</v>
      </c>
      <c r="AJ40" s="134">
        <f>IF(O40&gt;0,(AI40*BJ40),0)</f>
        <v>0</v>
      </c>
      <c r="AK40" s="294">
        <f>+COEF_MTLAMR_INSTALL</f>
        <v>1.3</v>
      </c>
      <c r="AL40" s="293">
        <v>0</v>
      </c>
      <c r="AM40" s="134">
        <f>IF(O40&gt;0,(AL40*BJ40),0)</f>
        <v>0</v>
      </c>
      <c r="AN40" s="294">
        <f>+COEF_ST1_INSTALL</f>
        <v>1.1100000000000001</v>
      </c>
      <c r="AO40" s="293">
        <v>14</v>
      </c>
      <c r="AP40" s="134">
        <f>IF(O40&gt;0,(AO40*BJ40),0)</f>
        <v>2240</v>
      </c>
      <c r="AQ40" s="294">
        <f>+COEF_ST2_INSTALL</f>
        <v>1.1100000000000001</v>
      </c>
      <c r="AR40" s="293">
        <v>0</v>
      </c>
      <c r="AS40" s="134">
        <f>IF(O40&gt;0,(AR40*BJ40),0)</f>
        <v>0</v>
      </c>
      <c r="AT40" s="134">
        <f>+(((V40)*T40)+(Z40*Y40)+(AC40*AB40)+(AF40*AE40)+(AI40*AH40)+(AL40*AK40)+(AO40*AN40)+(AR40*AQ40)+(AR40*AQ40))-(S40)</f>
        <v>1.5400000000000009</v>
      </c>
      <c r="AU40" s="134">
        <f>+AT40*BJ40</f>
        <v>246.40000000000015</v>
      </c>
      <c r="AV40" s="134">
        <f>Q40-(AU40+AS40+AP40+AM40+AJ40+AG40+AD40+AA40+X40)</f>
        <v>0</v>
      </c>
      <c r="AW40" s="341"/>
      <c r="AX40" s="116">
        <f>SUM(AY40:BH40)</f>
        <v>160</v>
      </c>
      <c r="AY40" s="379">
        <f t="shared" ref="AY40:BH40" si="50">ROUND(BK40,ARRONDI_QT)</f>
        <v>0</v>
      </c>
      <c r="AZ40" s="379">
        <f t="shared" si="50"/>
        <v>0</v>
      </c>
      <c r="BA40" s="379">
        <f t="shared" si="50"/>
        <v>0</v>
      </c>
      <c r="BB40" s="379">
        <f t="shared" si="50"/>
        <v>0</v>
      </c>
      <c r="BC40" s="379">
        <f t="shared" si="50"/>
        <v>0</v>
      </c>
      <c r="BD40" s="379">
        <f t="shared" si="50"/>
        <v>0</v>
      </c>
      <c r="BE40" s="379">
        <f t="shared" si="50"/>
        <v>160</v>
      </c>
      <c r="BF40" s="379">
        <f t="shared" si="50"/>
        <v>0</v>
      </c>
      <c r="BG40" s="379">
        <f t="shared" si="50"/>
        <v>0</v>
      </c>
      <c r="BH40" s="379">
        <f t="shared" si="50"/>
        <v>0</v>
      </c>
      <c r="BI40" s="381"/>
      <c r="BJ40" s="116">
        <f>ROUND(SUM(BK40:BT40),ARRONDI_QT)</f>
        <v>160</v>
      </c>
      <c r="BK40" s="380">
        <v>0</v>
      </c>
      <c r="BL40" s="380">
        <v>0</v>
      </c>
      <c r="BM40" s="380">
        <v>0</v>
      </c>
      <c r="BN40" s="380">
        <v>0</v>
      </c>
      <c r="BO40" s="380">
        <v>0</v>
      </c>
      <c r="BP40" s="380">
        <v>0</v>
      </c>
      <c r="BQ40" s="380">
        <v>160</v>
      </c>
      <c r="BR40" s="380">
        <v>0</v>
      </c>
      <c r="BS40" s="380">
        <v>0</v>
      </c>
      <c r="BT40" s="380">
        <v>0</v>
      </c>
      <c r="BU40" s="381"/>
      <c r="BV40" s="381"/>
      <c r="BW40" s="381"/>
      <c r="BX40" s="381"/>
      <c r="BY40" s="381"/>
      <c r="BZ40" s="381"/>
      <c r="CA40" s="381"/>
      <c r="CB40" s="381"/>
      <c r="CC40" s="381"/>
      <c r="CD40" s="381"/>
      <c r="CE40" s="381"/>
      <c r="CF40" s="381"/>
      <c r="CG40" s="381"/>
      <c r="CH40" s="381"/>
      <c r="CI40" s="381"/>
      <c r="CJ40" s="381"/>
      <c r="CK40" s="381"/>
      <c r="CL40" s="381"/>
      <c r="CM40" s="381"/>
      <c r="CN40" s="381"/>
      <c r="CO40" s="381"/>
      <c r="CP40" s="381"/>
      <c r="CQ40" s="381"/>
    </row>
    <row r="41" spans="1:95" s="247" customFormat="1">
      <c r="A41" s="252"/>
      <c r="B41" s="113"/>
      <c r="C41" s="131"/>
      <c r="D41" s="17"/>
      <c r="E41" s="379"/>
      <c r="F41" s="379"/>
      <c r="G41" s="379"/>
      <c r="H41" s="379"/>
      <c r="I41" s="379"/>
      <c r="J41" s="379"/>
      <c r="K41" s="379"/>
      <c r="L41" s="379"/>
      <c r="M41" s="379"/>
      <c r="N41" s="379"/>
      <c r="O41" s="116"/>
      <c r="P41" s="116"/>
      <c r="Q41" s="117"/>
      <c r="R41" s="262"/>
      <c r="S41" s="235"/>
      <c r="T41" s="292"/>
      <c r="U41" s="293"/>
      <c r="V41" s="134"/>
      <c r="W41" s="134"/>
      <c r="X41" s="134"/>
      <c r="Y41" s="292"/>
      <c r="Z41" s="293"/>
      <c r="AA41" s="134"/>
      <c r="AB41" s="292"/>
      <c r="AC41" s="293"/>
      <c r="AD41" s="134"/>
      <c r="AE41" s="292"/>
      <c r="AF41" s="293"/>
      <c r="AG41" s="134"/>
      <c r="AH41" s="294"/>
      <c r="AI41" s="293"/>
      <c r="AJ41" s="134"/>
      <c r="AK41" s="294"/>
      <c r="AL41" s="293"/>
      <c r="AM41" s="134"/>
      <c r="AN41" s="294"/>
      <c r="AO41" s="293"/>
      <c r="AP41" s="134"/>
      <c r="AQ41" s="294"/>
      <c r="AR41" s="293"/>
      <c r="AS41" s="134"/>
      <c r="AT41" s="134"/>
      <c r="AU41" s="134"/>
      <c r="AV41" s="134"/>
      <c r="AW41" s="341"/>
      <c r="AX41" s="116"/>
      <c r="AY41" s="379"/>
      <c r="AZ41" s="379"/>
      <c r="BA41" s="379"/>
      <c r="BB41" s="379"/>
      <c r="BC41" s="379"/>
      <c r="BD41" s="379"/>
      <c r="BE41" s="379"/>
      <c r="BF41" s="379"/>
      <c r="BG41" s="379"/>
      <c r="BH41" s="379"/>
      <c r="BI41" s="381"/>
      <c r="BJ41" s="116"/>
      <c r="BK41" s="380"/>
      <c r="BL41" s="380"/>
      <c r="BM41" s="380"/>
      <c r="BN41" s="380"/>
      <c r="BO41" s="380"/>
      <c r="BP41" s="380"/>
      <c r="BQ41" s="380"/>
      <c r="BR41" s="380"/>
      <c r="BS41" s="380"/>
      <c r="BT41" s="380"/>
      <c r="BU41" s="381"/>
      <c r="BV41" s="381"/>
      <c r="BW41" s="381"/>
      <c r="BX41" s="381"/>
      <c r="BY41" s="381"/>
      <c r="BZ41" s="381"/>
      <c r="CA41" s="381"/>
      <c r="CB41" s="381"/>
      <c r="CC41" s="381"/>
      <c r="CD41" s="381"/>
      <c r="CE41" s="381"/>
      <c r="CF41" s="381"/>
      <c r="CG41" s="381"/>
      <c r="CH41" s="381"/>
      <c r="CI41" s="381"/>
      <c r="CJ41" s="381"/>
      <c r="CK41" s="381"/>
      <c r="CL41" s="381"/>
      <c r="CM41" s="381"/>
      <c r="CN41" s="381"/>
      <c r="CO41" s="381"/>
      <c r="CP41" s="381"/>
      <c r="CQ41" s="381"/>
    </row>
    <row r="42" spans="1:95" s="247" customFormat="1">
      <c r="A42" s="252"/>
      <c r="B42" s="113" t="s">
        <v>167</v>
      </c>
      <c r="C42" s="131" t="s">
        <v>168</v>
      </c>
      <c r="D42" s="17"/>
      <c r="E42" s="379"/>
      <c r="F42" s="379"/>
      <c r="G42" s="379"/>
      <c r="H42" s="379"/>
      <c r="I42" s="379"/>
      <c r="J42" s="379"/>
      <c r="K42" s="379"/>
      <c r="L42" s="379"/>
      <c r="M42" s="379"/>
      <c r="N42" s="379"/>
      <c r="O42" s="116"/>
      <c r="P42" s="116"/>
      <c r="Q42" s="117"/>
      <c r="R42" s="262"/>
      <c r="S42" s="235"/>
      <c r="T42" s="292"/>
      <c r="U42" s="293"/>
      <c r="V42" s="134"/>
      <c r="W42" s="134"/>
      <c r="X42" s="134"/>
      <c r="Y42" s="292"/>
      <c r="Z42" s="293"/>
      <c r="AA42" s="134"/>
      <c r="AB42" s="292"/>
      <c r="AC42" s="293"/>
      <c r="AD42" s="134"/>
      <c r="AE42" s="292"/>
      <c r="AF42" s="293"/>
      <c r="AG42" s="134"/>
      <c r="AH42" s="294"/>
      <c r="AI42" s="293"/>
      <c r="AJ42" s="134"/>
      <c r="AK42" s="294"/>
      <c r="AL42" s="293"/>
      <c r="AM42" s="134"/>
      <c r="AN42" s="294"/>
      <c r="AO42" s="293"/>
      <c r="AP42" s="134"/>
      <c r="AQ42" s="294"/>
      <c r="AR42" s="293"/>
      <c r="AS42" s="134"/>
      <c r="AT42" s="134"/>
      <c r="AU42" s="134"/>
      <c r="AV42" s="134"/>
      <c r="AW42" s="341"/>
      <c r="AX42" s="116"/>
      <c r="AY42" s="379"/>
      <c r="AZ42" s="379"/>
      <c r="BA42" s="379"/>
      <c r="BB42" s="379"/>
      <c r="BC42" s="379"/>
      <c r="BD42" s="379"/>
      <c r="BE42" s="379"/>
      <c r="BF42" s="379"/>
      <c r="BG42" s="379"/>
      <c r="BH42" s="379"/>
      <c r="BI42" s="381"/>
      <c r="BJ42" s="116"/>
      <c r="BK42" s="380"/>
      <c r="BL42" s="380"/>
      <c r="BM42" s="380"/>
      <c r="BN42" s="380"/>
      <c r="BO42" s="380"/>
      <c r="BP42" s="380"/>
      <c r="BQ42" s="380"/>
      <c r="BR42" s="380"/>
      <c r="BS42" s="380"/>
      <c r="BT42" s="380"/>
      <c r="BU42" s="381"/>
      <c r="BV42" s="381"/>
      <c r="BW42" s="381"/>
      <c r="BX42" s="381"/>
      <c r="BY42" s="381"/>
      <c r="BZ42" s="381"/>
      <c r="CA42" s="381"/>
      <c r="CB42" s="381"/>
      <c r="CC42" s="381"/>
      <c r="CD42" s="381"/>
      <c r="CE42" s="381"/>
      <c r="CF42" s="381"/>
      <c r="CG42" s="381"/>
      <c r="CH42" s="381"/>
      <c r="CI42" s="381"/>
      <c r="CJ42" s="381"/>
      <c r="CK42" s="381"/>
      <c r="CL42" s="381"/>
      <c r="CM42" s="381"/>
      <c r="CN42" s="381"/>
      <c r="CO42" s="381"/>
      <c r="CP42" s="381"/>
      <c r="CQ42" s="381"/>
    </row>
    <row r="43" spans="1:95" s="247" customFormat="1">
      <c r="A43" s="252"/>
      <c r="B43" s="113" t="s">
        <v>169</v>
      </c>
      <c r="C43" s="131" t="s">
        <v>195</v>
      </c>
      <c r="D43" s="17" t="s">
        <v>39</v>
      </c>
      <c r="E43" s="379">
        <f>+AY43</f>
        <v>0</v>
      </c>
      <c r="F43" s="379">
        <f t="shared" ref="F43:N47" si="51">+AZ43</f>
        <v>0</v>
      </c>
      <c r="G43" s="379">
        <f t="shared" si="51"/>
        <v>0</v>
      </c>
      <c r="H43" s="379">
        <f t="shared" si="51"/>
        <v>0</v>
      </c>
      <c r="I43" s="379">
        <f t="shared" si="51"/>
        <v>0</v>
      </c>
      <c r="J43" s="379">
        <f t="shared" si="51"/>
        <v>0</v>
      </c>
      <c r="K43" s="379">
        <f t="shared" si="51"/>
        <v>1280</v>
      </c>
      <c r="L43" s="379">
        <f t="shared" si="51"/>
        <v>0</v>
      </c>
      <c r="M43" s="379">
        <f t="shared" si="51"/>
        <v>0</v>
      </c>
      <c r="N43" s="379">
        <f t="shared" si="51"/>
        <v>0</v>
      </c>
      <c r="O43" s="116">
        <f>SUM(E43:N43)</f>
        <v>1280</v>
      </c>
      <c r="P43" s="116">
        <f>ROUND(S43+AT43,ARRONDI_PU)</f>
        <v>12.21</v>
      </c>
      <c r="Q43" s="117">
        <f>+P43*O43</f>
        <v>15628.800000000001</v>
      </c>
      <c r="R43" s="262"/>
      <c r="S43" s="235">
        <f>+V43+Z43+AC43+AF43+AI43+AL43+AO43+AR43</f>
        <v>11</v>
      </c>
      <c r="T43" s="292">
        <f>+COEF_MO_INSTALL</f>
        <v>1.3</v>
      </c>
      <c r="U43" s="293">
        <v>0</v>
      </c>
      <c r="V43" s="134">
        <f>+U43*TH_INSTALL</f>
        <v>0</v>
      </c>
      <c r="W43" s="134">
        <f>+U43*BJ43</f>
        <v>0</v>
      </c>
      <c r="X43" s="134">
        <f>IF(O43&gt;0,(V43*BJ43),0)</f>
        <v>0</v>
      </c>
      <c r="Y43" s="292">
        <f>+COEF_FOUR1_INSTALL</f>
        <v>1.3</v>
      </c>
      <c r="Z43" s="293">
        <v>0</v>
      </c>
      <c r="AA43" s="134">
        <f>IF(O43&gt;0,(Z43*BJ43),0)</f>
        <v>0</v>
      </c>
      <c r="AB43" s="292">
        <f>+COEF_FOUR2_INSTALL</f>
        <v>1.3</v>
      </c>
      <c r="AC43" s="293">
        <v>0</v>
      </c>
      <c r="AD43" s="134">
        <f>IF(O43&gt;0,(AC43*BJ43),0)</f>
        <v>0</v>
      </c>
      <c r="AE43" s="292">
        <f>+COEF_FOUR3_INSTALL</f>
        <v>1.3</v>
      </c>
      <c r="AF43" s="293">
        <v>0</v>
      </c>
      <c r="AG43" s="134">
        <f>IF(O43&gt;0,(AF43*BJ43),0)</f>
        <v>0</v>
      </c>
      <c r="AH43" s="294">
        <f>+COEF_MTLLOC_INSTALL</f>
        <v>1.1499999999999999</v>
      </c>
      <c r="AI43" s="293">
        <v>0</v>
      </c>
      <c r="AJ43" s="134">
        <f>IF(O43&gt;0,(AI43*BJ43),0)</f>
        <v>0</v>
      </c>
      <c r="AK43" s="294">
        <f>+COEF_MTLAMR_INSTALL</f>
        <v>1.3</v>
      </c>
      <c r="AL43" s="293">
        <v>0</v>
      </c>
      <c r="AM43" s="134">
        <f>IF(O43&gt;0,(AL43*BJ43),0)</f>
        <v>0</v>
      </c>
      <c r="AN43" s="294">
        <f>+COEF_ST1_INSTALL</f>
        <v>1.1100000000000001</v>
      </c>
      <c r="AO43" s="293">
        <v>11</v>
      </c>
      <c r="AP43" s="134">
        <f>IF(O43&gt;0,(AO43*BJ43),0)</f>
        <v>14080</v>
      </c>
      <c r="AQ43" s="294">
        <f>+COEF_ST2_INSTALL</f>
        <v>1.1100000000000001</v>
      </c>
      <c r="AR43" s="293">
        <v>0</v>
      </c>
      <c r="AS43" s="134">
        <f>IF(O43&gt;0,(AR43*BJ43),0)</f>
        <v>0</v>
      </c>
      <c r="AT43" s="134">
        <f>+(((V43)*T43)+(Z43*Y43)+(AC43*AB43)+(AF43*AE43)+(AI43*AH43)+(AL43*AK43)+(AO43*AN43)+(AR43*AQ43)+(AR43*AQ43))-(S43)</f>
        <v>1.2100000000000009</v>
      </c>
      <c r="AU43" s="134">
        <f>+AT43*BJ43</f>
        <v>1548.8000000000011</v>
      </c>
      <c r="AV43" s="134">
        <f>Q43-(AU43+AS43+AP43+AM43+AJ43+AG43+AD43+AA43+X43)</f>
        <v>0</v>
      </c>
      <c r="AW43" s="341"/>
      <c r="AX43" s="116">
        <f>SUM(AY43:BH43)</f>
        <v>1280</v>
      </c>
      <c r="AY43" s="379">
        <f t="shared" ref="AY43:BH47" si="52">ROUND(BK43,ARRONDI_QT)</f>
        <v>0</v>
      </c>
      <c r="AZ43" s="379">
        <f t="shared" si="52"/>
        <v>0</v>
      </c>
      <c r="BA43" s="379">
        <f t="shared" si="52"/>
        <v>0</v>
      </c>
      <c r="BB43" s="379">
        <f t="shared" si="52"/>
        <v>0</v>
      </c>
      <c r="BC43" s="379">
        <f t="shared" si="52"/>
        <v>0</v>
      </c>
      <c r="BD43" s="379">
        <f t="shared" si="52"/>
        <v>0</v>
      </c>
      <c r="BE43" s="379">
        <f t="shared" si="52"/>
        <v>1280</v>
      </c>
      <c r="BF43" s="379">
        <f t="shared" si="52"/>
        <v>0</v>
      </c>
      <c r="BG43" s="379">
        <f t="shared" si="52"/>
        <v>0</v>
      </c>
      <c r="BH43" s="379">
        <f t="shared" si="52"/>
        <v>0</v>
      </c>
      <c r="BI43" s="381"/>
      <c r="BJ43" s="116">
        <f>ROUND(SUM(BK43:BT43),ARRONDI_QT)</f>
        <v>1280</v>
      </c>
      <c r="BK43" s="380">
        <v>0</v>
      </c>
      <c r="BL43" s="380">
        <v>0</v>
      </c>
      <c r="BM43" s="380">
        <v>0</v>
      </c>
      <c r="BN43" s="380">
        <v>0</v>
      </c>
      <c r="BO43" s="380">
        <v>0</v>
      </c>
      <c r="BP43" s="380">
        <v>0</v>
      </c>
      <c r="BQ43" s="380">
        <v>1280</v>
      </c>
      <c r="BR43" s="380">
        <v>0</v>
      </c>
      <c r="BS43" s="380">
        <v>0</v>
      </c>
      <c r="BT43" s="380">
        <v>0</v>
      </c>
      <c r="BU43" s="381"/>
      <c r="BV43" s="381"/>
      <c r="BW43" s="381"/>
      <c r="BX43" s="381"/>
      <c r="BY43" s="381"/>
      <c r="BZ43" s="381"/>
      <c r="CA43" s="381"/>
      <c r="CB43" s="381"/>
      <c r="CC43" s="381"/>
      <c r="CD43" s="381"/>
      <c r="CE43" s="381"/>
      <c r="CF43" s="381"/>
      <c r="CG43" s="381"/>
      <c r="CH43" s="381"/>
      <c r="CI43" s="381"/>
      <c r="CJ43" s="381"/>
      <c r="CK43" s="381"/>
      <c r="CL43" s="381"/>
      <c r="CM43" s="381"/>
      <c r="CN43" s="381"/>
      <c r="CO43" s="381"/>
      <c r="CP43" s="381"/>
      <c r="CQ43" s="381"/>
    </row>
    <row r="44" spans="1:95" s="247" customFormat="1">
      <c r="A44" s="252"/>
      <c r="B44" s="113" t="s">
        <v>170</v>
      </c>
      <c r="C44" s="131" t="s">
        <v>376</v>
      </c>
      <c r="D44" s="17" t="s">
        <v>39</v>
      </c>
      <c r="E44" s="379">
        <f>+AY44</f>
        <v>0</v>
      </c>
      <c r="F44" s="379">
        <f t="shared" si="51"/>
        <v>0</v>
      </c>
      <c r="G44" s="379">
        <f t="shared" si="51"/>
        <v>0</v>
      </c>
      <c r="H44" s="379">
        <f t="shared" si="51"/>
        <v>0</v>
      </c>
      <c r="I44" s="379">
        <f t="shared" si="51"/>
        <v>0</v>
      </c>
      <c r="J44" s="379">
        <f t="shared" si="51"/>
        <v>0</v>
      </c>
      <c r="K44" s="379">
        <f t="shared" si="51"/>
        <v>1280</v>
      </c>
      <c r="L44" s="379">
        <f t="shared" si="51"/>
        <v>0</v>
      </c>
      <c r="M44" s="379">
        <f t="shared" si="51"/>
        <v>0</v>
      </c>
      <c r="N44" s="379">
        <f t="shared" si="51"/>
        <v>0</v>
      </c>
      <c r="O44" s="116">
        <f>SUM(E44:N44)</f>
        <v>1280</v>
      </c>
      <c r="P44" s="116">
        <f>ROUND(S44+AT44,ARRONDI_PU)</f>
        <v>27.084</v>
      </c>
      <c r="Q44" s="117">
        <f>+P44*O44</f>
        <v>34667.519999999997</v>
      </c>
      <c r="R44" s="262"/>
      <c r="S44" s="235">
        <f>+V44+Z44+AC44+AF44+AI44+AL44+AO44+AR44</f>
        <v>24.4</v>
      </c>
      <c r="T44" s="292">
        <f>+COEF_MO_INSTALL</f>
        <v>1.3</v>
      </c>
      <c r="U44" s="293">
        <v>0</v>
      </c>
      <c r="V44" s="134">
        <f>+U44*TH_INSTALL</f>
        <v>0</v>
      </c>
      <c r="W44" s="134">
        <f>+U44*BJ44</f>
        <v>0</v>
      </c>
      <c r="X44" s="134">
        <f>IF(O44&gt;0,(V44*BJ44),0)</f>
        <v>0</v>
      </c>
      <c r="Y44" s="292">
        <f>+COEF_FOUR1_INSTALL</f>
        <v>1.3</v>
      </c>
      <c r="Z44" s="293">
        <v>0</v>
      </c>
      <c r="AA44" s="134">
        <f>IF(O44&gt;0,(Z44*BJ44),0)</f>
        <v>0</v>
      </c>
      <c r="AB44" s="292">
        <f>+COEF_FOUR2_INSTALL</f>
        <v>1.3</v>
      </c>
      <c r="AC44" s="293">
        <v>0</v>
      </c>
      <c r="AD44" s="134">
        <f>IF(O44&gt;0,(AC44*BJ44),0)</f>
        <v>0</v>
      </c>
      <c r="AE44" s="292">
        <f>+COEF_FOUR3_INSTALL</f>
        <v>1.3</v>
      </c>
      <c r="AF44" s="293">
        <v>0</v>
      </c>
      <c r="AG44" s="134">
        <f>IF(O44&gt;0,(AF44*BJ44),0)</f>
        <v>0</v>
      </c>
      <c r="AH44" s="294">
        <f>+COEF_MTLLOC_INSTALL</f>
        <v>1.1499999999999999</v>
      </c>
      <c r="AI44" s="293">
        <v>0</v>
      </c>
      <c r="AJ44" s="134">
        <f>IF(O44&gt;0,(AI44*BJ44),0)</f>
        <v>0</v>
      </c>
      <c r="AK44" s="294">
        <f>+COEF_MTLAMR_INSTALL</f>
        <v>1.3</v>
      </c>
      <c r="AL44" s="293">
        <v>0</v>
      </c>
      <c r="AM44" s="134">
        <f>IF(O44&gt;0,(AL44*BJ44),0)</f>
        <v>0</v>
      </c>
      <c r="AN44" s="294">
        <f>+COEF_ST1_INSTALL</f>
        <v>1.1100000000000001</v>
      </c>
      <c r="AO44" s="293">
        <f>3+1.9+19.5</f>
        <v>24.4</v>
      </c>
      <c r="AP44" s="134">
        <f>IF(O44&gt;0,(AO44*BJ44),0)</f>
        <v>31232</v>
      </c>
      <c r="AQ44" s="294">
        <f>+COEF_ST2_INSTALL</f>
        <v>1.1100000000000001</v>
      </c>
      <c r="AR44" s="293">
        <v>0</v>
      </c>
      <c r="AS44" s="134">
        <f>IF(O44&gt;0,(AR44*BJ44),0)</f>
        <v>0</v>
      </c>
      <c r="AT44" s="134">
        <f>+(((V44)*T44)+(Z44*Y44)+(AC44*AB44)+(AF44*AE44)+(AI44*AH44)+(AL44*AK44)+(AO44*AN44)+(AR44*AQ44)+(AR44*AQ44))-(S44)</f>
        <v>2.6840000000000011</v>
      </c>
      <c r="AU44" s="134">
        <f>+AT44*BJ44</f>
        <v>3435.5200000000013</v>
      </c>
      <c r="AV44" s="134">
        <f>Q44-(AU44+AS44+AP44+AM44+AJ44+AG44+AD44+AA44+X44)</f>
        <v>0</v>
      </c>
      <c r="AW44" s="341"/>
      <c r="AX44" s="116">
        <f>SUM(AY44:BH44)</f>
        <v>1280</v>
      </c>
      <c r="AY44" s="379">
        <f t="shared" si="52"/>
        <v>0</v>
      </c>
      <c r="AZ44" s="379">
        <f t="shared" si="52"/>
        <v>0</v>
      </c>
      <c r="BA44" s="379">
        <f t="shared" si="52"/>
        <v>0</v>
      </c>
      <c r="BB44" s="379">
        <f t="shared" si="52"/>
        <v>0</v>
      </c>
      <c r="BC44" s="379">
        <f t="shared" si="52"/>
        <v>0</v>
      </c>
      <c r="BD44" s="379">
        <f t="shared" si="52"/>
        <v>0</v>
      </c>
      <c r="BE44" s="379">
        <f t="shared" si="52"/>
        <v>1280</v>
      </c>
      <c r="BF44" s="379">
        <f t="shared" si="52"/>
        <v>0</v>
      </c>
      <c r="BG44" s="379">
        <f t="shared" si="52"/>
        <v>0</v>
      </c>
      <c r="BH44" s="379">
        <f t="shared" si="52"/>
        <v>0</v>
      </c>
      <c r="BI44" s="381"/>
      <c r="BJ44" s="116">
        <f>ROUND(SUM(BK44:BT44),ARRONDI_QT)</f>
        <v>1280</v>
      </c>
      <c r="BK44" s="380">
        <v>0</v>
      </c>
      <c r="BL44" s="380">
        <v>0</v>
      </c>
      <c r="BM44" s="380">
        <v>0</v>
      </c>
      <c r="BN44" s="380">
        <v>0</v>
      </c>
      <c r="BO44" s="380">
        <v>0</v>
      </c>
      <c r="BP44" s="380">
        <v>0</v>
      </c>
      <c r="BQ44" s="380">
        <v>1280</v>
      </c>
      <c r="BR44" s="380">
        <v>0</v>
      </c>
      <c r="BS44" s="380">
        <v>0</v>
      </c>
      <c r="BT44" s="380">
        <v>0</v>
      </c>
      <c r="BU44" s="381"/>
      <c r="BV44" s="381"/>
      <c r="BW44" s="381"/>
      <c r="BX44" s="381"/>
      <c r="BY44" s="381"/>
      <c r="BZ44" s="381"/>
      <c r="CA44" s="381"/>
      <c r="CB44" s="381"/>
      <c r="CC44" s="381"/>
      <c r="CD44" s="381"/>
      <c r="CE44" s="381"/>
      <c r="CF44" s="381"/>
      <c r="CG44" s="381"/>
      <c r="CH44" s="381"/>
      <c r="CI44" s="381"/>
      <c r="CJ44" s="381"/>
      <c r="CK44" s="381"/>
      <c r="CL44" s="381"/>
      <c r="CM44" s="381"/>
      <c r="CN44" s="381"/>
      <c r="CO44" s="381"/>
      <c r="CP44" s="381"/>
      <c r="CQ44" s="381"/>
    </row>
    <row r="45" spans="1:95" s="247" customFormat="1">
      <c r="A45" s="252"/>
      <c r="B45" s="113" t="s">
        <v>171</v>
      </c>
      <c r="C45" s="131" t="s">
        <v>377</v>
      </c>
      <c r="D45" s="17" t="s">
        <v>115</v>
      </c>
      <c r="E45" s="379">
        <f>+AY45</f>
        <v>0</v>
      </c>
      <c r="F45" s="379">
        <f t="shared" si="51"/>
        <v>0</v>
      </c>
      <c r="G45" s="379">
        <f t="shared" si="51"/>
        <v>0</v>
      </c>
      <c r="H45" s="379">
        <f t="shared" si="51"/>
        <v>0</v>
      </c>
      <c r="I45" s="379">
        <f t="shared" si="51"/>
        <v>0</v>
      </c>
      <c r="J45" s="379">
        <f t="shared" si="51"/>
        <v>0</v>
      </c>
      <c r="K45" s="379">
        <f t="shared" si="51"/>
        <v>1</v>
      </c>
      <c r="L45" s="379">
        <f t="shared" si="51"/>
        <v>0</v>
      </c>
      <c r="M45" s="379">
        <f t="shared" si="51"/>
        <v>0</v>
      </c>
      <c r="N45" s="379">
        <f t="shared" si="51"/>
        <v>0</v>
      </c>
      <c r="O45" s="116">
        <f>SUM(E45:N45)</f>
        <v>1</v>
      </c>
      <c r="P45" s="116">
        <f>ROUND(S45+AT45,ARRONDI_PU)</f>
        <v>5550</v>
      </c>
      <c r="Q45" s="117">
        <f>+P45*O45</f>
        <v>5550</v>
      </c>
      <c r="R45" s="262"/>
      <c r="S45" s="235">
        <f>+V45+Z45+AC45+AF45+AI45+AL45+AO45+AR45</f>
        <v>5000</v>
      </c>
      <c r="T45" s="292">
        <f>+COEF_MO_INSTALL</f>
        <v>1.3</v>
      </c>
      <c r="U45" s="293">
        <v>0</v>
      </c>
      <c r="V45" s="134">
        <f>+U45*TH_INSTALL</f>
        <v>0</v>
      </c>
      <c r="W45" s="134">
        <f>+U45*BJ45</f>
        <v>0</v>
      </c>
      <c r="X45" s="134">
        <f>IF(O45&gt;0,(V45*BJ45),0)</f>
        <v>0</v>
      </c>
      <c r="Y45" s="292">
        <f>+COEF_FOUR1_INSTALL</f>
        <v>1.3</v>
      </c>
      <c r="Z45" s="293">
        <v>0</v>
      </c>
      <c r="AA45" s="134">
        <f>IF(O45&gt;0,(Z45*BJ45),0)</f>
        <v>0</v>
      </c>
      <c r="AB45" s="292">
        <f>+COEF_FOUR2_INSTALL</f>
        <v>1.3</v>
      </c>
      <c r="AC45" s="293">
        <v>0</v>
      </c>
      <c r="AD45" s="134">
        <f>IF(O45&gt;0,(AC45*BJ45),0)</f>
        <v>0</v>
      </c>
      <c r="AE45" s="292">
        <f>+COEF_FOUR3_INSTALL</f>
        <v>1.3</v>
      </c>
      <c r="AF45" s="293">
        <v>0</v>
      </c>
      <c r="AG45" s="134">
        <f>IF(O45&gt;0,(AF45*BJ45),0)</f>
        <v>0</v>
      </c>
      <c r="AH45" s="294">
        <f>+COEF_MTLLOC_INSTALL</f>
        <v>1.1499999999999999</v>
      </c>
      <c r="AI45" s="293">
        <v>0</v>
      </c>
      <c r="AJ45" s="134">
        <f>IF(O45&gt;0,(AI45*BJ45),0)</f>
        <v>0</v>
      </c>
      <c r="AK45" s="294">
        <f>+COEF_MTLAMR_INSTALL</f>
        <v>1.3</v>
      </c>
      <c r="AL45" s="293">
        <v>0</v>
      </c>
      <c r="AM45" s="134">
        <f>IF(O45&gt;0,(AL45*BJ45),0)</f>
        <v>0</v>
      </c>
      <c r="AN45" s="294">
        <f>+COEF_ST1_INSTALL</f>
        <v>1.1100000000000001</v>
      </c>
      <c r="AO45" s="293">
        <v>5000</v>
      </c>
      <c r="AP45" s="134">
        <f>IF(O45&gt;0,(AO45*BJ45),0)</f>
        <v>5000</v>
      </c>
      <c r="AQ45" s="294">
        <f>+COEF_ST2_INSTALL</f>
        <v>1.1100000000000001</v>
      </c>
      <c r="AR45" s="293">
        <v>0</v>
      </c>
      <c r="AS45" s="134">
        <f>IF(O45&gt;0,(AR45*BJ45),0)</f>
        <v>0</v>
      </c>
      <c r="AT45" s="134">
        <f>+(((V45)*T45)+(Z45*Y45)+(AC45*AB45)+(AF45*AE45)+(AI45*AH45)+(AL45*AK45)+(AO45*AN45)+(AR45*AQ45)+(AR45*AQ45))-(S45)</f>
        <v>550.00000000000091</v>
      </c>
      <c r="AU45" s="134">
        <f>+AT45*BJ45</f>
        <v>550.00000000000091</v>
      </c>
      <c r="AV45" s="134">
        <f>Q45-(AU45+AS45+AP45+AM45+AJ45+AG45+AD45+AA45+X45)</f>
        <v>0</v>
      </c>
      <c r="AW45" s="341"/>
      <c r="AX45" s="116">
        <f>SUM(AY45:BH45)</f>
        <v>1</v>
      </c>
      <c r="AY45" s="379">
        <f t="shared" si="52"/>
        <v>0</v>
      </c>
      <c r="AZ45" s="379">
        <f t="shared" si="52"/>
        <v>0</v>
      </c>
      <c r="BA45" s="379">
        <f t="shared" si="52"/>
        <v>0</v>
      </c>
      <c r="BB45" s="379">
        <f t="shared" si="52"/>
        <v>0</v>
      </c>
      <c r="BC45" s="379">
        <f t="shared" si="52"/>
        <v>0</v>
      </c>
      <c r="BD45" s="379">
        <f t="shared" si="52"/>
        <v>0</v>
      </c>
      <c r="BE45" s="379">
        <f t="shared" si="52"/>
        <v>1</v>
      </c>
      <c r="BF45" s="379">
        <f t="shared" si="52"/>
        <v>0</v>
      </c>
      <c r="BG45" s="379">
        <f t="shared" si="52"/>
        <v>0</v>
      </c>
      <c r="BH45" s="379">
        <f t="shared" si="52"/>
        <v>0</v>
      </c>
      <c r="BI45" s="381"/>
      <c r="BJ45" s="116">
        <f>ROUND(SUM(BK45:BT45),ARRONDI_QT)</f>
        <v>1</v>
      </c>
      <c r="BK45" s="380">
        <v>0</v>
      </c>
      <c r="BL45" s="380">
        <v>0</v>
      </c>
      <c r="BM45" s="380">
        <v>0</v>
      </c>
      <c r="BN45" s="380">
        <v>0</v>
      </c>
      <c r="BO45" s="380">
        <v>0</v>
      </c>
      <c r="BP45" s="380">
        <v>0</v>
      </c>
      <c r="BQ45" s="380">
        <v>1</v>
      </c>
      <c r="BR45" s="380">
        <v>0</v>
      </c>
      <c r="BS45" s="380">
        <v>0</v>
      </c>
      <c r="BT45" s="380">
        <v>0</v>
      </c>
      <c r="BU45" s="381"/>
      <c r="BV45" s="381"/>
      <c r="BW45" s="381"/>
      <c r="BX45" s="381"/>
      <c r="BY45" s="381"/>
      <c r="BZ45" s="381"/>
      <c r="CA45" s="381"/>
      <c r="CB45" s="381"/>
      <c r="CC45" s="381"/>
      <c r="CD45" s="381"/>
      <c r="CE45" s="381"/>
      <c r="CF45" s="381"/>
      <c r="CG45" s="381"/>
      <c r="CH45" s="381"/>
      <c r="CI45" s="381"/>
      <c r="CJ45" s="381"/>
      <c r="CK45" s="381"/>
      <c r="CL45" s="381"/>
      <c r="CM45" s="381"/>
      <c r="CN45" s="381"/>
      <c r="CO45" s="381"/>
      <c r="CP45" s="381"/>
      <c r="CQ45" s="381"/>
    </row>
    <row r="46" spans="1:95" s="247" customFormat="1">
      <c r="A46" s="252"/>
      <c r="B46" s="113" t="s">
        <v>172</v>
      </c>
      <c r="C46" s="131" t="s">
        <v>192</v>
      </c>
      <c r="D46" s="17" t="s">
        <v>115</v>
      </c>
      <c r="E46" s="379"/>
      <c r="F46" s="379"/>
      <c r="G46" s="379"/>
      <c r="H46" s="379"/>
      <c r="I46" s="379"/>
      <c r="J46" s="379"/>
      <c r="K46" s="379"/>
      <c r="L46" s="379"/>
      <c r="M46" s="379"/>
      <c r="N46" s="379"/>
      <c r="O46" s="120" t="s">
        <v>378</v>
      </c>
      <c r="P46" s="120" t="str">
        <f>+O46</f>
        <v>Pm</v>
      </c>
      <c r="Q46" s="121" t="str">
        <f>+P46</f>
        <v>Pm</v>
      </c>
      <c r="R46" s="262"/>
      <c r="S46" s="235"/>
      <c r="T46" s="292"/>
      <c r="U46" s="293"/>
      <c r="V46" s="134"/>
      <c r="W46" s="134"/>
      <c r="X46" s="134"/>
      <c r="Y46" s="292"/>
      <c r="Z46" s="293"/>
      <c r="AA46" s="134"/>
      <c r="AB46" s="292"/>
      <c r="AC46" s="293"/>
      <c r="AD46" s="134"/>
      <c r="AE46" s="292"/>
      <c r="AF46" s="293"/>
      <c r="AG46" s="134"/>
      <c r="AH46" s="294"/>
      <c r="AI46" s="293"/>
      <c r="AJ46" s="134"/>
      <c r="AK46" s="294"/>
      <c r="AL46" s="293"/>
      <c r="AM46" s="134"/>
      <c r="AN46" s="294"/>
      <c r="AO46" s="293"/>
      <c r="AP46" s="134"/>
      <c r="AQ46" s="294"/>
      <c r="AR46" s="293"/>
      <c r="AS46" s="134"/>
      <c r="AT46" s="134"/>
      <c r="AU46" s="134"/>
      <c r="AV46" s="134"/>
      <c r="AW46" s="341"/>
      <c r="AX46" s="116"/>
      <c r="AY46" s="379"/>
      <c r="AZ46" s="379"/>
      <c r="BA46" s="379"/>
      <c r="BB46" s="379"/>
      <c r="BC46" s="379"/>
      <c r="BD46" s="379"/>
      <c r="BE46" s="379"/>
      <c r="BF46" s="379"/>
      <c r="BG46" s="379"/>
      <c r="BH46" s="379"/>
      <c r="BI46" s="381"/>
      <c r="BJ46" s="116"/>
      <c r="BK46" s="380"/>
      <c r="BL46" s="380"/>
      <c r="BM46" s="380"/>
      <c r="BN46" s="380"/>
      <c r="BO46" s="380"/>
      <c r="BP46" s="380"/>
      <c r="BQ46" s="380"/>
      <c r="BR46" s="380"/>
      <c r="BS46" s="380"/>
      <c r="BT46" s="380"/>
      <c r="BU46" s="381"/>
      <c r="BV46" s="381"/>
      <c r="BW46" s="381"/>
      <c r="BX46" s="381"/>
      <c r="BY46" s="381"/>
      <c r="BZ46" s="381"/>
      <c r="CA46" s="381"/>
      <c r="CB46" s="381"/>
      <c r="CC46" s="381"/>
      <c r="CD46" s="381"/>
      <c r="CE46" s="381"/>
      <c r="CF46" s="381"/>
      <c r="CG46" s="381"/>
      <c r="CH46" s="381"/>
      <c r="CI46" s="381"/>
      <c r="CJ46" s="381"/>
      <c r="CK46" s="381"/>
      <c r="CL46" s="381"/>
      <c r="CM46" s="381"/>
      <c r="CN46" s="381"/>
      <c r="CO46" s="381"/>
      <c r="CP46" s="381"/>
      <c r="CQ46" s="381"/>
    </row>
    <row r="47" spans="1:95" s="247" customFormat="1">
      <c r="A47" s="252"/>
      <c r="B47" s="113" t="s">
        <v>173</v>
      </c>
      <c r="C47" s="131" t="s">
        <v>379</v>
      </c>
      <c r="D47" s="17" t="s">
        <v>115</v>
      </c>
      <c r="E47" s="379">
        <f>+AY47</f>
        <v>0</v>
      </c>
      <c r="F47" s="379">
        <f t="shared" si="51"/>
        <v>0</v>
      </c>
      <c r="G47" s="379">
        <f t="shared" si="51"/>
        <v>0</v>
      </c>
      <c r="H47" s="379">
        <f t="shared" si="51"/>
        <v>0</v>
      </c>
      <c r="I47" s="379">
        <f t="shared" si="51"/>
        <v>0</v>
      </c>
      <c r="J47" s="379">
        <f t="shared" si="51"/>
        <v>0</v>
      </c>
      <c r="K47" s="379">
        <f t="shared" si="51"/>
        <v>1</v>
      </c>
      <c r="L47" s="379">
        <f t="shared" si="51"/>
        <v>0</v>
      </c>
      <c r="M47" s="379">
        <f t="shared" si="51"/>
        <v>0</v>
      </c>
      <c r="N47" s="379">
        <f t="shared" si="51"/>
        <v>0</v>
      </c>
      <c r="O47" s="116">
        <f>SUM(E47:N47)</f>
        <v>1</v>
      </c>
      <c r="P47" s="116">
        <f>ROUND(S47+AT47,ARRONDI_PU)</f>
        <v>1665</v>
      </c>
      <c r="Q47" s="117">
        <f>+P47*O47</f>
        <v>1665</v>
      </c>
      <c r="R47" s="262"/>
      <c r="S47" s="235">
        <f>+V47+Z47+AC47+AF47+AI47+AL47+AO47+AR47</f>
        <v>1500</v>
      </c>
      <c r="T47" s="292">
        <f>+COEF_MO_INSTALL</f>
        <v>1.3</v>
      </c>
      <c r="U47" s="293">
        <v>0</v>
      </c>
      <c r="V47" s="134">
        <f>+U47*TH_INSTALL</f>
        <v>0</v>
      </c>
      <c r="W47" s="134">
        <f>+U47*BJ47</f>
        <v>0</v>
      </c>
      <c r="X47" s="134">
        <f>IF(O47&gt;0,(V47*BJ47),0)</f>
        <v>0</v>
      </c>
      <c r="Y47" s="292">
        <f>+COEF_FOUR1_INSTALL</f>
        <v>1.3</v>
      </c>
      <c r="Z47" s="293">
        <v>0</v>
      </c>
      <c r="AA47" s="134">
        <f>IF(O47&gt;0,(Z47*BJ47),0)</f>
        <v>0</v>
      </c>
      <c r="AB47" s="292">
        <f>+COEF_FOUR2_INSTALL</f>
        <v>1.3</v>
      </c>
      <c r="AC47" s="293">
        <v>0</v>
      </c>
      <c r="AD47" s="134">
        <f>IF(O47&gt;0,(AC47*BJ47),0)</f>
        <v>0</v>
      </c>
      <c r="AE47" s="292">
        <f>+COEF_FOUR3_INSTALL</f>
        <v>1.3</v>
      </c>
      <c r="AF47" s="293">
        <v>0</v>
      </c>
      <c r="AG47" s="134">
        <f>IF(O47&gt;0,(AF47*BJ47),0)</f>
        <v>0</v>
      </c>
      <c r="AH47" s="294">
        <f>+COEF_MTLLOC_INSTALL</f>
        <v>1.1499999999999999</v>
      </c>
      <c r="AI47" s="293">
        <v>0</v>
      </c>
      <c r="AJ47" s="134">
        <f>IF(O47&gt;0,(AI47*BJ47),0)</f>
        <v>0</v>
      </c>
      <c r="AK47" s="294">
        <f>+COEF_MTLAMR_INSTALL</f>
        <v>1.3</v>
      </c>
      <c r="AL47" s="293">
        <v>0</v>
      </c>
      <c r="AM47" s="134">
        <f>IF(O47&gt;0,(AL47*BJ47),0)</f>
        <v>0</v>
      </c>
      <c r="AN47" s="294">
        <f>+COEF_ST1_INSTALL</f>
        <v>1.1100000000000001</v>
      </c>
      <c r="AO47" s="293">
        <v>1500</v>
      </c>
      <c r="AP47" s="134">
        <f>IF(O47&gt;0,(AO47*BJ47),0)</f>
        <v>1500</v>
      </c>
      <c r="AQ47" s="294">
        <f>+COEF_ST2_INSTALL</f>
        <v>1.1100000000000001</v>
      </c>
      <c r="AR47" s="293">
        <v>0</v>
      </c>
      <c r="AS47" s="134">
        <f>IF(O47&gt;0,(AR47*BJ47),0)</f>
        <v>0</v>
      </c>
      <c r="AT47" s="134">
        <f>+(((V47)*T47)+(Z47*Y47)+(AC47*AB47)+(AF47*AE47)+(AI47*AH47)+(AL47*AK47)+(AO47*AN47)+(AR47*AQ47)+(AR47*AQ47))-(S47)</f>
        <v>165.00000000000023</v>
      </c>
      <c r="AU47" s="134">
        <f>+AT47*BJ47</f>
        <v>165.00000000000023</v>
      </c>
      <c r="AV47" s="134">
        <f>Q47-(AU47+AS47+AP47+AM47+AJ47+AG47+AD47+AA47+X47)</f>
        <v>0</v>
      </c>
      <c r="AW47" s="341"/>
      <c r="AX47" s="116">
        <f>SUM(AY47:BH47)</f>
        <v>1</v>
      </c>
      <c r="AY47" s="379">
        <f t="shared" si="52"/>
        <v>0</v>
      </c>
      <c r="AZ47" s="379">
        <f t="shared" si="52"/>
        <v>0</v>
      </c>
      <c r="BA47" s="379">
        <f t="shared" si="52"/>
        <v>0</v>
      </c>
      <c r="BB47" s="379">
        <f t="shared" si="52"/>
        <v>0</v>
      </c>
      <c r="BC47" s="379">
        <f t="shared" si="52"/>
        <v>0</v>
      </c>
      <c r="BD47" s="379">
        <f t="shared" si="52"/>
        <v>0</v>
      </c>
      <c r="BE47" s="379">
        <f t="shared" si="52"/>
        <v>1</v>
      </c>
      <c r="BF47" s="379">
        <f t="shared" si="52"/>
        <v>0</v>
      </c>
      <c r="BG47" s="379">
        <f t="shared" si="52"/>
        <v>0</v>
      </c>
      <c r="BH47" s="379">
        <f t="shared" si="52"/>
        <v>0</v>
      </c>
      <c r="BI47" s="381"/>
      <c r="BJ47" s="116">
        <f>ROUND(SUM(BK47:BT47),ARRONDI_QT)</f>
        <v>1</v>
      </c>
      <c r="BK47" s="380">
        <v>0</v>
      </c>
      <c r="BL47" s="380">
        <v>0</v>
      </c>
      <c r="BM47" s="380">
        <v>0</v>
      </c>
      <c r="BN47" s="380">
        <v>0</v>
      </c>
      <c r="BO47" s="380">
        <v>0</v>
      </c>
      <c r="BP47" s="380">
        <v>0</v>
      </c>
      <c r="BQ47" s="380">
        <v>1</v>
      </c>
      <c r="BR47" s="380">
        <v>0</v>
      </c>
      <c r="BS47" s="380">
        <v>0</v>
      </c>
      <c r="BT47" s="380">
        <v>0</v>
      </c>
      <c r="BU47" s="381"/>
      <c r="BV47" s="381"/>
      <c r="BW47" s="381"/>
      <c r="BX47" s="381"/>
      <c r="BY47" s="381"/>
      <c r="BZ47" s="381"/>
      <c r="CA47" s="381"/>
      <c r="CB47" s="381"/>
      <c r="CC47" s="381"/>
      <c r="CD47" s="381"/>
      <c r="CE47" s="381"/>
      <c r="CF47" s="381"/>
      <c r="CG47" s="381"/>
      <c r="CH47" s="381"/>
      <c r="CI47" s="381"/>
      <c r="CJ47" s="381"/>
      <c r="CK47" s="381"/>
      <c r="CL47" s="381"/>
      <c r="CM47" s="381"/>
      <c r="CN47" s="381"/>
      <c r="CO47" s="381"/>
      <c r="CP47" s="381"/>
      <c r="CQ47" s="381"/>
    </row>
    <row r="48" spans="1:95" s="339" customFormat="1">
      <c r="A48" s="252"/>
      <c r="B48" s="113"/>
      <c r="C48" s="131"/>
      <c r="D48" s="17"/>
      <c r="E48" s="379"/>
      <c r="F48" s="379"/>
      <c r="G48" s="379"/>
      <c r="H48" s="379"/>
      <c r="I48" s="379"/>
      <c r="J48" s="379"/>
      <c r="K48" s="379"/>
      <c r="L48" s="379"/>
      <c r="M48" s="379"/>
      <c r="N48" s="379"/>
      <c r="O48" s="116"/>
      <c r="P48" s="116"/>
      <c r="Q48" s="117"/>
      <c r="R48" s="262"/>
      <c r="S48" s="235"/>
      <c r="T48" s="292"/>
      <c r="U48" s="293"/>
      <c r="V48" s="134"/>
      <c r="W48" s="134"/>
      <c r="X48" s="134"/>
      <c r="Y48" s="292"/>
      <c r="Z48" s="293"/>
      <c r="AA48" s="134"/>
      <c r="AB48" s="292"/>
      <c r="AC48" s="293"/>
      <c r="AD48" s="134"/>
      <c r="AE48" s="292"/>
      <c r="AF48" s="293"/>
      <c r="AG48" s="134"/>
      <c r="AH48" s="294"/>
      <c r="AI48" s="293"/>
      <c r="AJ48" s="134"/>
      <c r="AK48" s="294"/>
      <c r="AL48" s="293"/>
      <c r="AM48" s="134"/>
      <c r="AN48" s="294"/>
      <c r="AO48" s="293"/>
      <c r="AP48" s="134"/>
      <c r="AQ48" s="294"/>
      <c r="AR48" s="293"/>
      <c r="AS48" s="134"/>
      <c r="AT48" s="134"/>
      <c r="AU48" s="134"/>
      <c r="AV48" s="134"/>
      <c r="AW48" s="341"/>
      <c r="AX48" s="116"/>
      <c r="AY48" s="379"/>
      <c r="AZ48" s="379"/>
      <c r="BA48" s="379"/>
      <c r="BB48" s="379"/>
      <c r="BC48" s="379"/>
      <c r="BD48" s="379"/>
      <c r="BE48" s="379"/>
      <c r="BF48" s="379"/>
      <c r="BG48" s="379"/>
      <c r="BH48" s="379"/>
      <c r="BI48" s="381"/>
      <c r="BJ48" s="116"/>
      <c r="BK48" s="380"/>
      <c r="BL48" s="380"/>
      <c r="BM48" s="380"/>
      <c r="BN48" s="380"/>
      <c r="BO48" s="380"/>
      <c r="BP48" s="380"/>
      <c r="BQ48" s="380"/>
      <c r="BR48" s="380"/>
      <c r="BS48" s="380"/>
      <c r="BT48" s="380"/>
      <c r="BU48" s="381"/>
      <c r="BV48" s="381"/>
      <c r="BW48" s="381"/>
      <c r="BX48" s="381"/>
      <c r="BY48" s="381"/>
      <c r="BZ48" s="381"/>
      <c r="CA48" s="381"/>
      <c r="CB48" s="381"/>
      <c r="CC48" s="381"/>
      <c r="CD48" s="381"/>
      <c r="CE48" s="381"/>
      <c r="CF48" s="381"/>
      <c r="CG48" s="381"/>
      <c r="CH48" s="381"/>
      <c r="CI48" s="381"/>
      <c r="CJ48" s="381"/>
      <c r="CK48" s="381"/>
      <c r="CL48" s="381"/>
      <c r="CM48" s="381"/>
      <c r="CN48" s="381"/>
      <c r="CO48" s="381"/>
      <c r="CP48" s="381"/>
      <c r="CQ48" s="381"/>
    </row>
    <row r="49" spans="1:95" s="247" customFormat="1">
      <c r="A49" s="252"/>
      <c r="B49" s="113" t="s">
        <v>174</v>
      </c>
      <c r="C49" s="131" t="s">
        <v>175</v>
      </c>
      <c r="D49" s="17"/>
      <c r="E49" s="379"/>
      <c r="F49" s="379"/>
      <c r="G49" s="379"/>
      <c r="H49" s="379"/>
      <c r="I49" s="379"/>
      <c r="J49" s="379"/>
      <c r="K49" s="379"/>
      <c r="L49" s="379"/>
      <c r="M49" s="379"/>
      <c r="N49" s="379"/>
      <c r="O49" s="116"/>
      <c r="P49" s="116"/>
      <c r="Q49" s="117"/>
      <c r="R49" s="262"/>
      <c r="S49" s="235"/>
      <c r="T49" s="292"/>
      <c r="U49" s="293"/>
      <c r="V49" s="134"/>
      <c r="W49" s="134"/>
      <c r="X49" s="134"/>
      <c r="Y49" s="292"/>
      <c r="Z49" s="293"/>
      <c r="AA49" s="134"/>
      <c r="AB49" s="292"/>
      <c r="AC49" s="293"/>
      <c r="AD49" s="134"/>
      <c r="AE49" s="292"/>
      <c r="AF49" s="293"/>
      <c r="AG49" s="134"/>
      <c r="AH49" s="294"/>
      <c r="AI49" s="293"/>
      <c r="AJ49" s="134"/>
      <c r="AK49" s="294"/>
      <c r="AL49" s="293"/>
      <c r="AM49" s="134"/>
      <c r="AN49" s="294"/>
      <c r="AO49" s="293"/>
      <c r="AP49" s="134"/>
      <c r="AQ49" s="294"/>
      <c r="AR49" s="293"/>
      <c r="AS49" s="134"/>
      <c r="AT49" s="134"/>
      <c r="AU49" s="134"/>
      <c r="AV49" s="134"/>
      <c r="AW49" s="341"/>
      <c r="AX49" s="116"/>
      <c r="AY49" s="379"/>
      <c r="AZ49" s="379"/>
      <c r="BA49" s="379"/>
      <c r="BB49" s="379"/>
      <c r="BC49" s="379"/>
      <c r="BD49" s="379"/>
      <c r="BE49" s="379"/>
      <c r="BF49" s="379"/>
      <c r="BG49" s="379"/>
      <c r="BH49" s="379"/>
      <c r="BI49" s="381"/>
      <c r="BJ49" s="116"/>
      <c r="BK49" s="380"/>
      <c r="BL49" s="380"/>
      <c r="BM49" s="380"/>
      <c r="BN49" s="380"/>
      <c r="BO49" s="380"/>
      <c r="BP49" s="380"/>
      <c r="BQ49" s="380"/>
      <c r="BR49" s="380"/>
      <c r="BS49" s="380"/>
      <c r="BT49" s="380"/>
      <c r="BU49" s="381"/>
      <c r="BV49" s="381"/>
      <c r="BW49" s="381"/>
      <c r="BX49" s="381"/>
      <c r="BY49" s="381"/>
      <c r="BZ49" s="381"/>
      <c r="CA49" s="381"/>
      <c r="CB49" s="381"/>
      <c r="CC49" s="381"/>
      <c r="CD49" s="381"/>
      <c r="CE49" s="381"/>
      <c r="CF49" s="381"/>
      <c r="CG49" s="381"/>
      <c r="CH49" s="381"/>
      <c r="CI49" s="381"/>
      <c r="CJ49" s="381"/>
      <c r="CK49" s="381"/>
      <c r="CL49" s="381"/>
      <c r="CM49" s="381"/>
      <c r="CN49" s="381"/>
      <c r="CO49" s="381"/>
      <c r="CP49" s="381"/>
      <c r="CQ49" s="381"/>
    </row>
    <row r="50" spans="1:95" s="247" customFormat="1" ht="26.25">
      <c r="A50" s="252"/>
      <c r="B50" s="385" t="s">
        <v>176</v>
      </c>
      <c r="C50" s="384" t="s">
        <v>381</v>
      </c>
      <c r="D50" s="17" t="s">
        <v>28</v>
      </c>
      <c r="E50" s="379">
        <f>+AY50</f>
        <v>0</v>
      </c>
      <c r="F50" s="379">
        <f t="shared" ref="F50:N50" si="53">+AZ50</f>
        <v>0</v>
      </c>
      <c r="G50" s="379">
        <f t="shared" si="53"/>
        <v>0</v>
      </c>
      <c r="H50" s="379">
        <f t="shared" si="53"/>
        <v>0</v>
      </c>
      <c r="I50" s="379">
        <f t="shared" si="53"/>
        <v>0</v>
      </c>
      <c r="J50" s="379">
        <f t="shared" si="53"/>
        <v>0</v>
      </c>
      <c r="K50" s="379">
        <f t="shared" si="53"/>
        <v>2100</v>
      </c>
      <c r="L50" s="379">
        <f t="shared" si="53"/>
        <v>0</v>
      </c>
      <c r="M50" s="379">
        <f t="shared" si="53"/>
        <v>0</v>
      </c>
      <c r="N50" s="379">
        <f t="shared" si="53"/>
        <v>0</v>
      </c>
      <c r="O50" s="116">
        <f>SUM(E50:N50)</f>
        <v>2100</v>
      </c>
      <c r="P50" s="116">
        <f>ROUND(S50+AT50,ARRONDI_PU)</f>
        <v>27.75</v>
      </c>
      <c r="Q50" s="117">
        <f>+P50*O50</f>
        <v>58275</v>
      </c>
      <c r="R50" s="262"/>
      <c r="S50" s="134">
        <f>+V50+Z50+AC50+AF50+AI50+AL50+AO50+AR50</f>
        <v>25</v>
      </c>
      <c r="T50" s="292">
        <f>+COEF_MO_INSTALL</f>
        <v>1.3</v>
      </c>
      <c r="U50" s="293">
        <v>0</v>
      </c>
      <c r="V50" s="134">
        <f>+U50*TH_INSTALL</f>
        <v>0</v>
      </c>
      <c r="W50" s="134">
        <f>+U50*BJ50</f>
        <v>0</v>
      </c>
      <c r="X50" s="134">
        <f>IF(O50&gt;0,(V50*BJ50),0)</f>
        <v>0</v>
      </c>
      <c r="Y50" s="292">
        <f>+COEF_FOUR1_INSTALL</f>
        <v>1.3</v>
      </c>
      <c r="Z50" s="293">
        <v>0</v>
      </c>
      <c r="AA50" s="134">
        <f>IF(O50&gt;0,(Z50*BJ50),0)</f>
        <v>0</v>
      </c>
      <c r="AB50" s="292">
        <f>+COEF_FOUR2_INSTALL</f>
        <v>1.3</v>
      </c>
      <c r="AC50" s="293">
        <v>0</v>
      </c>
      <c r="AD50" s="134">
        <f>IF(O50&gt;0,(AC50*BJ50),0)</f>
        <v>0</v>
      </c>
      <c r="AE50" s="292">
        <f>+COEF_FOUR3_INSTALL</f>
        <v>1.3</v>
      </c>
      <c r="AF50" s="293">
        <v>0</v>
      </c>
      <c r="AG50" s="134">
        <f>IF(O50&gt;0,(AF50*BJ50),0)</f>
        <v>0</v>
      </c>
      <c r="AH50" s="294">
        <f>+COEF_MTLLOC_INSTALL</f>
        <v>1.1499999999999999</v>
      </c>
      <c r="AI50" s="293">
        <v>0</v>
      </c>
      <c r="AJ50" s="134">
        <f>IF(O50&gt;0,(AI50*BJ50),0)</f>
        <v>0</v>
      </c>
      <c r="AK50" s="294">
        <f>+COEF_MTLAMR_INSTALL</f>
        <v>1.3</v>
      </c>
      <c r="AL50" s="293">
        <v>0</v>
      </c>
      <c r="AM50" s="134">
        <f>IF(O50&gt;0,(AL50*BJ50),0)</f>
        <v>0</v>
      </c>
      <c r="AN50" s="294">
        <f>+COEF_ST1_INSTALL</f>
        <v>1.1100000000000001</v>
      </c>
      <c r="AO50" s="293">
        <v>25</v>
      </c>
      <c r="AP50" s="134">
        <f>IF(O50&gt;0,(AO50*BJ50),0)</f>
        <v>52500</v>
      </c>
      <c r="AQ50" s="294">
        <f>+COEF_ST2_INSTALL</f>
        <v>1.1100000000000001</v>
      </c>
      <c r="AR50" s="293">
        <v>0</v>
      </c>
      <c r="AS50" s="134">
        <f>IF(O50&gt;0,(AR50*BJ50),0)</f>
        <v>0</v>
      </c>
      <c r="AT50" s="134">
        <f>+(((V50)*T50)+(Z50*Y50)+(AC50*AB50)+(AF50*AE50)+(AI50*AH50)+(AL50*AK50)+(AO50*AN50)+(AR50*AQ50)+(AR50*AQ50))-(S50)</f>
        <v>2.7500000000000036</v>
      </c>
      <c r="AU50" s="134">
        <f>+AT50*BJ50</f>
        <v>5775.0000000000073</v>
      </c>
      <c r="AV50" s="134">
        <f>Q50-(AU50+AS50+AP50+AM50+AJ50+AG50+AD50+AA50+X50)</f>
        <v>0</v>
      </c>
      <c r="AW50" s="341"/>
      <c r="AX50" s="116">
        <f>SUM(AY50:BH50)</f>
        <v>2100</v>
      </c>
      <c r="AY50" s="379">
        <f t="shared" ref="AY50:BH50" si="54">ROUND(BK50,ARRONDI_QT)</f>
        <v>0</v>
      </c>
      <c r="AZ50" s="379">
        <f t="shared" si="54"/>
        <v>0</v>
      </c>
      <c r="BA50" s="379">
        <f t="shared" si="54"/>
        <v>0</v>
      </c>
      <c r="BB50" s="379">
        <f t="shared" si="54"/>
        <v>0</v>
      </c>
      <c r="BC50" s="379">
        <f t="shared" si="54"/>
        <v>0</v>
      </c>
      <c r="BD50" s="379">
        <f t="shared" si="54"/>
        <v>0</v>
      </c>
      <c r="BE50" s="379">
        <f t="shared" si="54"/>
        <v>2100</v>
      </c>
      <c r="BF50" s="379">
        <f t="shared" si="54"/>
        <v>0</v>
      </c>
      <c r="BG50" s="379">
        <f t="shared" si="54"/>
        <v>0</v>
      </c>
      <c r="BH50" s="379">
        <f t="shared" si="54"/>
        <v>0</v>
      </c>
      <c r="BI50" s="381"/>
      <c r="BJ50" s="116">
        <f>ROUND(SUM(BK50:BT50),ARRONDI_QT)</f>
        <v>2100</v>
      </c>
      <c r="BK50" s="380">
        <v>0</v>
      </c>
      <c r="BL50" s="380">
        <v>0</v>
      </c>
      <c r="BM50" s="380">
        <v>0</v>
      </c>
      <c r="BN50" s="380">
        <v>0</v>
      </c>
      <c r="BO50" s="380">
        <v>0</v>
      </c>
      <c r="BP50" s="380">
        <v>0</v>
      </c>
      <c r="BQ50" s="380">
        <v>2100</v>
      </c>
      <c r="BR50" s="380">
        <v>0</v>
      </c>
      <c r="BS50" s="380">
        <v>0</v>
      </c>
      <c r="BT50" s="380">
        <v>0</v>
      </c>
      <c r="BU50" s="381"/>
      <c r="BV50" s="381"/>
      <c r="BW50" s="381"/>
      <c r="BX50" s="381"/>
      <c r="BY50" s="381"/>
      <c r="BZ50" s="381"/>
      <c r="CA50" s="381"/>
      <c r="CB50" s="381"/>
      <c r="CC50" s="381"/>
      <c r="CD50" s="381"/>
      <c r="CE50" s="381"/>
      <c r="CF50" s="381"/>
      <c r="CG50" s="381"/>
      <c r="CH50" s="381"/>
      <c r="CI50" s="381"/>
      <c r="CJ50" s="381"/>
      <c r="CK50" s="381"/>
      <c r="CL50" s="381"/>
      <c r="CM50" s="381"/>
      <c r="CN50" s="381"/>
      <c r="CO50" s="381"/>
      <c r="CP50" s="381"/>
      <c r="CQ50" s="381"/>
    </row>
    <row r="51" spans="1:95" s="381" customFormat="1">
      <c r="A51" s="252"/>
      <c r="B51" s="113"/>
      <c r="C51" s="384"/>
      <c r="D51" s="17"/>
      <c r="E51" s="379"/>
      <c r="F51" s="379"/>
      <c r="G51" s="379"/>
      <c r="H51" s="379"/>
      <c r="I51" s="379"/>
      <c r="J51" s="379"/>
      <c r="K51" s="379"/>
      <c r="L51" s="379"/>
      <c r="M51" s="379"/>
      <c r="N51" s="379"/>
      <c r="O51" s="116"/>
      <c r="P51" s="116"/>
      <c r="Q51" s="117"/>
      <c r="R51" s="262"/>
      <c r="S51" s="134"/>
      <c r="T51" s="292"/>
      <c r="U51" s="293"/>
      <c r="V51" s="134"/>
      <c r="W51" s="134"/>
      <c r="X51" s="134"/>
      <c r="Y51" s="292"/>
      <c r="Z51" s="293"/>
      <c r="AA51" s="134"/>
      <c r="AB51" s="292"/>
      <c r="AC51" s="293"/>
      <c r="AD51" s="134"/>
      <c r="AE51" s="292"/>
      <c r="AF51" s="293"/>
      <c r="AG51" s="134"/>
      <c r="AH51" s="294"/>
      <c r="AI51" s="293"/>
      <c r="AJ51" s="134"/>
      <c r="AK51" s="294"/>
      <c r="AL51" s="293"/>
      <c r="AM51" s="134"/>
      <c r="AN51" s="294"/>
      <c r="AO51" s="293"/>
      <c r="AP51" s="134"/>
      <c r="AQ51" s="294"/>
      <c r="AR51" s="293"/>
      <c r="AS51" s="134"/>
      <c r="AT51" s="134"/>
      <c r="AU51" s="134"/>
      <c r="AV51" s="134"/>
      <c r="AW51" s="341"/>
      <c r="AX51" s="116"/>
      <c r="AY51" s="379"/>
      <c r="AZ51" s="379"/>
      <c r="BA51" s="379"/>
      <c r="BB51" s="379"/>
      <c r="BC51" s="379"/>
      <c r="BD51" s="379"/>
      <c r="BE51" s="379"/>
      <c r="BF51" s="379"/>
      <c r="BG51" s="379"/>
      <c r="BH51" s="379"/>
      <c r="BJ51" s="116"/>
      <c r="BK51" s="380"/>
      <c r="BL51" s="380"/>
      <c r="BM51" s="380"/>
      <c r="BN51" s="380"/>
      <c r="BO51" s="380"/>
      <c r="BP51" s="380"/>
      <c r="BQ51" s="380"/>
      <c r="BR51" s="380"/>
      <c r="BS51" s="380"/>
      <c r="BT51" s="380"/>
    </row>
    <row r="52" spans="1:95" s="381" customFormat="1">
      <c r="A52" s="252"/>
      <c r="B52" s="113" t="s">
        <v>177</v>
      </c>
      <c r="C52" s="131" t="s">
        <v>384</v>
      </c>
      <c r="D52" s="17"/>
      <c r="E52" s="379">
        <f>+AY52</f>
        <v>0</v>
      </c>
      <c r="F52" s="379">
        <f t="shared" ref="F52:N52" si="55">+AZ52</f>
        <v>0</v>
      </c>
      <c r="G52" s="379">
        <f t="shared" si="55"/>
        <v>0</v>
      </c>
      <c r="H52" s="379">
        <f t="shared" si="55"/>
        <v>0</v>
      </c>
      <c r="I52" s="379">
        <f t="shared" si="55"/>
        <v>0</v>
      </c>
      <c r="J52" s="379">
        <f t="shared" si="55"/>
        <v>0</v>
      </c>
      <c r="K52" s="379">
        <f t="shared" si="55"/>
        <v>0</v>
      </c>
      <c r="L52" s="379">
        <f t="shared" si="55"/>
        <v>0</v>
      </c>
      <c r="M52" s="379">
        <f t="shared" si="55"/>
        <v>0</v>
      </c>
      <c r="N52" s="379">
        <f t="shared" si="55"/>
        <v>0</v>
      </c>
      <c r="O52" s="116">
        <f>SUM(E52:N52)</f>
        <v>0</v>
      </c>
      <c r="P52" s="116">
        <f>ROUND(S52+AT52,ARRONDI_PU)</f>
        <v>0</v>
      </c>
      <c r="Q52" s="117">
        <f>+P52*O52</f>
        <v>0</v>
      </c>
      <c r="R52" s="262"/>
      <c r="S52" s="235">
        <f>+V52+Z52+AC52+AF52+AI52+AL52+AO52+AR52</f>
        <v>0</v>
      </c>
      <c r="T52" s="292">
        <f>+COEF_MO_INSTALL</f>
        <v>1.3</v>
      </c>
      <c r="U52" s="293">
        <v>0</v>
      </c>
      <c r="V52" s="134">
        <f>+U52*TH_INSTALL</f>
        <v>0</v>
      </c>
      <c r="W52" s="134">
        <f>+U52*BJ52</f>
        <v>0</v>
      </c>
      <c r="X52" s="134">
        <f>IF(O52&gt;0,(V52*BJ52),0)</f>
        <v>0</v>
      </c>
      <c r="Y52" s="292">
        <f>+COEF_FOUR1_INSTALL</f>
        <v>1.3</v>
      </c>
      <c r="Z52" s="293">
        <v>0</v>
      </c>
      <c r="AA52" s="134">
        <f>IF(O52&gt;0,(Z52*BJ52),0)</f>
        <v>0</v>
      </c>
      <c r="AB52" s="292">
        <f>+COEF_FOUR2_INSTALL</f>
        <v>1.3</v>
      </c>
      <c r="AC52" s="293">
        <v>0</v>
      </c>
      <c r="AD52" s="134">
        <f>IF(O52&gt;0,(AC52*BJ52),0)</f>
        <v>0</v>
      </c>
      <c r="AE52" s="292">
        <f>+COEF_FOUR3_INSTALL</f>
        <v>1.3</v>
      </c>
      <c r="AF52" s="293">
        <v>0</v>
      </c>
      <c r="AG52" s="134">
        <f>IF(O52&gt;0,(AF52*BJ52),0)</f>
        <v>0</v>
      </c>
      <c r="AH52" s="294">
        <f>+COEF_MTLLOC_INSTALL</f>
        <v>1.1499999999999999</v>
      </c>
      <c r="AI52" s="293">
        <v>0</v>
      </c>
      <c r="AJ52" s="134">
        <f>IF(O52&gt;0,(AI52*BJ52),0)</f>
        <v>0</v>
      </c>
      <c r="AK52" s="294">
        <f>+COEF_MTLAMR_INSTALL</f>
        <v>1.3</v>
      </c>
      <c r="AL52" s="293">
        <v>0</v>
      </c>
      <c r="AM52" s="134">
        <f>IF(O52&gt;0,(AL52*BJ52),0)</f>
        <v>0</v>
      </c>
      <c r="AN52" s="294">
        <f>+COEF_ST1_INSTALL</f>
        <v>1.1100000000000001</v>
      </c>
      <c r="AO52" s="293">
        <v>0</v>
      </c>
      <c r="AP52" s="134">
        <f>IF(O52&gt;0,(AO52*BJ52),0)</f>
        <v>0</v>
      </c>
      <c r="AQ52" s="294">
        <f>+COEF_ST2_INSTALL</f>
        <v>1.1100000000000001</v>
      </c>
      <c r="AR52" s="293">
        <v>0</v>
      </c>
      <c r="AS52" s="134">
        <f>IF(O52&gt;0,(AR52*BJ52),0)</f>
        <v>0</v>
      </c>
      <c r="AT52" s="134">
        <f>+(((V52)*T52)+(Z52*Y52)+(AC52*AB52)+(AF52*AE52)+(AI52*AH52)+(AL52*AK52)+(AO52*AN52)+(AR52*AQ52)+(AR52*AQ52))-(S52)</f>
        <v>0</v>
      </c>
      <c r="AU52" s="134">
        <f>+AT52*BJ52</f>
        <v>0</v>
      </c>
      <c r="AV52" s="134">
        <f>Q52-(AU52+AS52+AP52+AM52+AJ52+AG52+AD52+AA52+X52)</f>
        <v>0</v>
      </c>
      <c r="AW52" s="341"/>
      <c r="AX52" s="116">
        <f>SUM(AY52:BH52)</f>
        <v>0</v>
      </c>
      <c r="AY52" s="379">
        <f t="shared" ref="AY52:BH52" si="56">ROUND(BK52,ARRONDI_QT)</f>
        <v>0</v>
      </c>
      <c r="AZ52" s="379">
        <f t="shared" si="56"/>
        <v>0</v>
      </c>
      <c r="BA52" s="379">
        <f t="shared" si="56"/>
        <v>0</v>
      </c>
      <c r="BB52" s="379">
        <f t="shared" si="56"/>
        <v>0</v>
      </c>
      <c r="BC52" s="379">
        <f t="shared" si="56"/>
        <v>0</v>
      </c>
      <c r="BD52" s="379">
        <f t="shared" si="56"/>
        <v>0</v>
      </c>
      <c r="BE52" s="379">
        <f t="shared" si="56"/>
        <v>0</v>
      </c>
      <c r="BF52" s="379">
        <f t="shared" si="56"/>
        <v>0</v>
      </c>
      <c r="BG52" s="379">
        <f t="shared" si="56"/>
        <v>0</v>
      </c>
      <c r="BH52" s="379">
        <f t="shared" si="56"/>
        <v>0</v>
      </c>
      <c r="BI52" s="382"/>
      <c r="BJ52" s="116">
        <f>ROUND(SUM(BK52:BT52),ARRONDI_QT)</f>
        <v>0</v>
      </c>
      <c r="BK52" s="380">
        <v>0</v>
      </c>
      <c r="BL52" s="380">
        <v>0</v>
      </c>
      <c r="BM52" s="380">
        <v>0</v>
      </c>
      <c r="BN52" s="380">
        <v>0</v>
      </c>
      <c r="BO52" s="380">
        <v>0</v>
      </c>
      <c r="BP52" s="380">
        <v>0</v>
      </c>
      <c r="BQ52" s="380">
        <v>0</v>
      </c>
      <c r="BR52" s="380">
        <v>0</v>
      </c>
      <c r="BS52" s="380">
        <v>0</v>
      </c>
      <c r="BT52" s="380">
        <v>0</v>
      </c>
      <c r="BU52" s="382"/>
      <c r="BV52" s="382"/>
      <c r="BW52" s="382"/>
      <c r="BX52" s="382"/>
      <c r="BY52" s="382"/>
      <c r="BZ52" s="382"/>
    </row>
    <row r="53" spans="1:95" s="247" customFormat="1">
      <c r="A53" s="252"/>
      <c r="B53" s="113"/>
      <c r="C53" s="131" t="s">
        <v>382</v>
      </c>
      <c r="D53" s="17" t="s">
        <v>118</v>
      </c>
      <c r="E53" s="379">
        <f>+AY53</f>
        <v>0</v>
      </c>
      <c r="F53" s="379">
        <f t="shared" ref="F53:N54" si="57">+AZ53</f>
        <v>0</v>
      </c>
      <c r="G53" s="379">
        <f t="shared" ref="G53" si="58">+BA53</f>
        <v>0</v>
      </c>
      <c r="H53" s="379">
        <f t="shared" ref="H53" si="59">+BB53</f>
        <v>0</v>
      </c>
      <c r="I53" s="379">
        <f t="shared" ref="I53" si="60">+BC53</f>
        <v>0</v>
      </c>
      <c r="J53" s="379">
        <f t="shared" ref="J53" si="61">+BD53</f>
        <v>0</v>
      </c>
      <c r="K53" s="379">
        <f t="shared" ref="K53" si="62">+BE53</f>
        <v>208</v>
      </c>
      <c r="L53" s="379">
        <f t="shared" ref="L53" si="63">+BF53</f>
        <v>0</v>
      </c>
      <c r="M53" s="379">
        <f t="shared" ref="M53" si="64">+BG53</f>
        <v>0</v>
      </c>
      <c r="N53" s="379">
        <f t="shared" ref="N53" si="65">+BH53</f>
        <v>0</v>
      </c>
      <c r="O53" s="116">
        <f>SUM(E53:N53)</f>
        <v>208</v>
      </c>
      <c r="P53" s="116">
        <f>ROUND(S53+AT53,ARRONDI_PU)</f>
        <v>27.75</v>
      </c>
      <c r="Q53" s="117">
        <f>+P53*O53</f>
        <v>5772</v>
      </c>
      <c r="R53" s="262"/>
      <c r="S53" s="134">
        <f>+V53+Z53+AC53+AF53+AI53+AL53+AO53+AR53</f>
        <v>25</v>
      </c>
      <c r="T53" s="292">
        <f>+COEF_MO_INSTALL</f>
        <v>1.3</v>
      </c>
      <c r="U53" s="293">
        <v>0</v>
      </c>
      <c r="V53" s="134">
        <f>+U53*TH_INSTALL</f>
        <v>0</v>
      </c>
      <c r="W53" s="134">
        <f>+U53*BJ53</f>
        <v>0</v>
      </c>
      <c r="X53" s="134">
        <f>IF(O53&gt;0,(V53*BJ53),0)</f>
        <v>0</v>
      </c>
      <c r="Y53" s="292">
        <f>+COEF_FOUR1_INSTALL</f>
        <v>1.3</v>
      </c>
      <c r="Z53" s="293">
        <v>0</v>
      </c>
      <c r="AA53" s="134">
        <f>IF(O53&gt;0,(Z53*BJ53),0)</f>
        <v>0</v>
      </c>
      <c r="AB53" s="292">
        <f>+COEF_FOUR2_INSTALL</f>
        <v>1.3</v>
      </c>
      <c r="AC53" s="293">
        <v>0</v>
      </c>
      <c r="AD53" s="134">
        <f>IF(O53&gt;0,(AC53*BJ53),0)</f>
        <v>0</v>
      </c>
      <c r="AE53" s="292">
        <f>+COEF_FOUR3_INSTALL</f>
        <v>1.3</v>
      </c>
      <c r="AF53" s="293">
        <v>0</v>
      </c>
      <c r="AG53" s="134">
        <f>IF(O53&gt;0,(AF53*BJ53),0)</f>
        <v>0</v>
      </c>
      <c r="AH53" s="294">
        <f>+COEF_MTLLOC_INSTALL</f>
        <v>1.1499999999999999</v>
      </c>
      <c r="AI53" s="293">
        <v>0</v>
      </c>
      <c r="AJ53" s="134">
        <f>IF(O53&gt;0,(AI53*BJ53),0)</f>
        <v>0</v>
      </c>
      <c r="AK53" s="294">
        <f>+COEF_MTLAMR_INSTALL</f>
        <v>1.3</v>
      </c>
      <c r="AL53" s="293">
        <v>0</v>
      </c>
      <c r="AM53" s="134">
        <f>IF(O53&gt;0,(AL53*BJ53),0)</f>
        <v>0</v>
      </c>
      <c r="AN53" s="294">
        <f>+COEF_ST1_INSTALL</f>
        <v>1.1100000000000001</v>
      </c>
      <c r="AO53" s="293">
        <v>25</v>
      </c>
      <c r="AP53" s="134">
        <f>IF(O53&gt;0,(AO53*BJ53),0)</f>
        <v>5200</v>
      </c>
      <c r="AQ53" s="294">
        <f>+COEF_ST2_INSTALL</f>
        <v>1.1100000000000001</v>
      </c>
      <c r="AR53" s="293">
        <v>0</v>
      </c>
      <c r="AS53" s="134">
        <f>IF(O53&gt;0,(AR53*BJ53),0)</f>
        <v>0</v>
      </c>
      <c r="AT53" s="134">
        <f>+(((V53)*T53)+(Z53*Y53)+(AC53*AB53)+(AF53*AE53)+(AI53*AH53)+(AL53*AK53)+(AO53*AN53)+(AR53*AQ53)+(AR53*AQ53))-(S53)</f>
        <v>2.7500000000000036</v>
      </c>
      <c r="AU53" s="134">
        <f>+AT53*BJ53</f>
        <v>572.00000000000068</v>
      </c>
      <c r="AV53" s="134">
        <f>Q53-(AU53+AS53+AP53+AM53+AJ53+AG53+AD53+AA53+X53)</f>
        <v>0</v>
      </c>
      <c r="AW53" s="341"/>
      <c r="AX53" s="116">
        <f>SUM(AY53:BH53)</f>
        <v>208</v>
      </c>
      <c r="AY53" s="379">
        <f t="shared" ref="AY53:BH54" si="66">ROUND(BK53,ARRONDI_QT)</f>
        <v>0</v>
      </c>
      <c r="AZ53" s="379">
        <f t="shared" ref="AZ53" si="67">ROUND(BL53,ARRONDI_QT)</f>
        <v>0</v>
      </c>
      <c r="BA53" s="379">
        <f t="shared" ref="BA53" si="68">ROUND(BM53,ARRONDI_QT)</f>
        <v>0</v>
      </c>
      <c r="BB53" s="379">
        <f t="shared" ref="BB53" si="69">ROUND(BN53,ARRONDI_QT)</f>
        <v>0</v>
      </c>
      <c r="BC53" s="379">
        <f t="shared" ref="BC53" si="70">ROUND(BO53,ARRONDI_QT)</f>
        <v>0</v>
      </c>
      <c r="BD53" s="379">
        <f t="shared" ref="BD53" si="71">ROUND(BP53,ARRONDI_QT)</f>
        <v>0</v>
      </c>
      <c r="BE53" s="379">
        <f t="shared" ref="BE53" si="72">ROUND(BQ53,ARRONDI_QT)</f>
        <v>208</v>
      </c>
      <c r="BF53" s="379">
        <f t="shared" ref="BF53" si="73">ROUND(BR53,ARRONDI_QT)</f>
        <v>0</v>
      </c>
      <c r="BG53" s="379">
        <f t="shared" ref="BG53" si="74">ROUND(BS53,ARRONDI_QT)</f>
        <v>0</v>
      </c>
      <c r="BH53" s="379">
        <f t="shared" ref="BH53" si="75">ROUND(BT53,ARRONDI_QT)</f>
        <v>0</v>
      </c>
      <c r="BI53" s="381"/>
      <c r="BJ53" s="116">
        <f>ROUND(SUM(BK53:BT53),ARRONDI_QT)</f>
        <v>208</v>
      </c>
      <c r="BK53" s="380">
        <v>0</v>
      </c>
      <c r="BL53" s="380">
        <v>0</v>
      </c>
      <c r="BM53" s="380">
        <v>0</v>
      </c>
      <c r="BN53" s="380">
        <v>0</v>
      </c>
      <c r="BO53" s="380">
        <v>0</v>
      </c>
      <c r="BP53" s="380">
        <v>0</v>
      </c>
      <c r="BQ53" s="380">
        <f>200*0.8*1.3</f>
        <v>208</v>
      </c>
      <c r="BR53" s="380">
        <v>0</v>
      </c>
      <c r="BS53" s="380">
        <v>0</v>
      </c>
      <c r="BT53" s="380">
        <v>0</v>
      </c>
      <c r="BU53" s="381"/>
      <c r="BV53" s="381"/>
      <c r="BW53" s="381"/>
      <c r="BX53" s="381"/>
      <c r="BY53" s="381"/>
      <c r="BZ53" s="381"/>
      <c r="CA53" s="381"/>
      <c r="CB53" s="381"/>
      <c r="CC53" s="381"/>
      <c r="CD53" s="381"/>
      <c r="CE53" s="381"/>
      <c r="CF53" s="381"/>
      <c r="CG53" s="381"/>
      <c r="CH53" s="381"/>
      <c r="CI53" s="381"/>
      <c r="CJ53" s="381"/>
      <c r="CK53" s="381"/>
      <c r="CL53" s="381"/>
      <c r="CM53" s="381"/>
      <c r="CN53" s="381"/>
      <c r="CO53" s="381"/>
      <c r="CP53" s="381"/>
      <c r="CQ53" s="381"/>
    </row>
    <row r="54" spans="1:95" s="381" customFormat="1">
      <c r="A54" s="252"/>
      <c r="B54" s="113"/>
      <c r="C54" s="131" t="s">
        <v>383</v>
      </c>
      <c r="D54" s="17" t="s">
        <v>28</v>
      </c>
      <c r="E54" s="379">
        <f>+AY54</f>
        <v>0</v>
      </c>
      <c r="F54" s="379">
        <f t="shared" si="57"/>
        <v>0</v>
      </c>
      <c r="G54" s="379">
        <f t="shared" si="57"/>
        <v>0</v>
      </c>
      <c r="H54" s="379">
        <f t="shared" si="57"/>
        <v>0</v>
      </c>
      <c r="I54" s="379">
        <f t="shared" si="57"/>
        <v>0</v>
      </c>
      <c r="J54" s="379">
        <f t="shared" si="57"/>
        <v>0</v>
      </c>
      <c r="K54" s="379">
        <f t="shared" si="57"/>
        <v>154</v>
      </c>
      <c r="L54" s="379">
        <f t="shared" si="57"/>
        <v>0</v>
      </c>
      <c r="M54" s="379">
        <f t="shared" si="57"/>
        <v>0</v>
      </c>
      <c r="N54" s="379">
        <f t="shared" si="57"/>
        <v>0</v>
      </c>
      <c r="O54" s="116">
        <f>SUM(E54:N54)</f>
        <v>154</v>
      </c>
      <c r="P54" s="116">
        <f>ROUND(S54+AT54,ARRONDI_PU)</f>
        <v>49.95</v>
      </c>
      <c r="Q54" s="117">
        <f>+P54*O54</f>
        <v>7692.3</v>
      </c>
      <c r="R54" s="262"/>
      <c r="S54" s="235">
        <f>+V54+Z54+AC54+AF54+AI54+AL54+AO54+AR54</f>
        <v>45</v>
      </c>
      <c r="T54" s="292">
        <f>+COEF_MO_INSTALL</f>
        <v>1.3</v>
      </c>
      <c r="U54" s="293">
        <v>0</v>
      </c>
      <c r="V54" s="134">
        <f>+U54*TH_INSTALL</f>
        <v>0</v>
      </c>
      <c r="W54" s="134">
        <f>+U54*BJ54</f>
        <v>0</v>
      </c>
      <c r="X54" s="134">
        <f>IF(O54&gt;0,(V54*BJ54),0)</f>
        <v>0</v>
      </c>
      <c r="Y54" s="292">
        <f>+COEF_FOUR1_INSTALL</f>
        <v>1.3</v>
      </c>
      <c r="Z54" s="293">
        <v>0</v>
      </c>
      <c r="AA54" s="134">
        <f>IF(O54&gt;0,(Z54*BJ54),0)</f>
        <v>0</v>
      </c>
      <c r="AB54" s="292">
        <f>+COEF_FOUR2_INSTALL</f>
        <v>1.3</v>
      </c>
      <c r="AC54" s="293">
        <v>0</v>
      </c>
      <c r="AD54" s="134">
        <f>IF(O54&gt;0,(AC54*BJ54),0)</f>
        <v>0</v>
      </c>
      <c r="AE54" s="292">
        <f>+COEF_FOUR3_INSTALL</f>
        <v>1.3</v>
      </c>
      <c r="AF54" s="293">
        <v>0</v>
      </c>
      <c r="AG54" s="134">
        <f>IF(O54&gt;0,(AF54*BJ54),0)</f>
        <v>0</v>
      </c>
      <c r="AH54" s="294">
        <f>+COEF_MTLLOC_INSTALL</f>
        <v>1.1499999999999999</v>
      </c>
      <c r="AI54" s="293">
        <v>0</v>
      </c>
      <c r="AJ54" s="134">
        <f>IF(O54&gt;0,(AI54*BJ54),0)</f>
        <v>0</v>
      </c>
      <c r="AK54" s="294">
        <f>+COEF_MTLAMR_INSTALL</f>
        <v>1.3</v>
      </c>
      <c r="AL54" s="293">
        <v>0</v>
      </c>
      <c r="AM54" s="134">
        <f>IF(O54&gt;0,(AL54*BJ54),0)</f>
        <v>0</v>
      </c>
      <c r="AN54" s="294">
        <f>+COEF_ST1_INSTALL</f>
        <v>1.1100000000000001</v>
      </c>
      <c r="AO54" s="293">
        <v>45</v>
      </c>
      <c r="AP54" s="134">
        <f>IF(O54&gt;0,(AO54*BJ54),0)</f>
        <v>6930</v>
      </c>
      <c r="AQ54" s="294">
        <f>+COEF_ST2_INSTALL</f>
        <v>1.1100000000000001</v>
      </c>
      <c r="AR54" s="293">
        <v>0</v>
      </c>
      <c r="AS54" s="134">
        <f>IF(O54&gt;0,(AR54*BJ54),0)</f>
        <v>0</v>
      </c>
      <c r="AT54" s="134">
        <f>+(((V54)*T54)+(Z54*Y54)+(AC54*AB54)+(AF54*AE54)+(AI54*AH54)+(AL54*AK54)+(AO54*AN54)+(AR54*AQ54)+(AR54*AQ54))-(S54)</f>
        <v>4.9500000000000028</v>
      </c>
      <c r="AU54" s="134">
        <f>+AT54*BJ54</f>
        <v>762.30000000000041</v>
      </c>
      <c r="AV54" s="134">
        <f>Q54-(AU54+AS54+AP54+AM54+AJ54+AG54+AD54+AA54+X54)</f>
        <v>0</v>
      </c>
      <c r="AW54" s="341"/>
      <c r="AX54" s="116">
        <f>SUM(AY54:BH54)</f>
        <v>154</v>
      </c>
      <c r="AY54" s="379">
        <f t="shared" si="66"/>
        <v>0</v>
      </c>
      <c r="AZ54" s="379">
        <f t="shared" si="66"/>
        <v>0</v>
      </c>
      <c r="BA54" s="379">
        <f t="shared" si="66"/>
        <v>0</v>
      </c>
      <c r="BB54" s="379">
        <f t="shared" si="66"/>
        <v>0</v>
      </c>
      <c r="BC54" s="379">
        <f t="shared" si="66"/>
        <v>0</v>
      </c>
      <c r="BD54" s="379">
        <f t="shared" si="66"/>
        <v>0</v>
      </c>
      <c r="BE54" s="379">
        <f t="shared" si="66"/>
        <v>154</v>
      </c>
      <c r="BF54" s="379">
        <f t="shared" si="66"/>
        <v>0</v>
      </c>
      <c r="BG54" s="379">
        <f t="shared" si="66"/>
        <v>0</v>
      </c>
      <c r="BH54" s="379">
        <f t="shared" si="66"/>
        <v>0</v>
      </c>
      <c r="BJ54" s="116">
        <f>ROUND(SUM(BK54:BT54),ARRONDI_QT)</f>
        <v>154</v>
      </c>
      <c r="BK54" s="380">
        <v>0</v>
      </c>
      <c r="BL54" s="380">
        <v>0</v>
      </c>
      <c r="BM54" s="380">
        <v>0</v>
      </c>
      <c r="BN54" s="380">
        <v>0</v>
      </c>
      <c r="BO54" s="380">
        <v>0</v>
      </c>
      <c r="BP54" s="380">
        <v>0</v>
      </c>
      <c r="BQ54" s="380">
        <f>ROUND(200*0.8*(1.3-(129.5-129.16)),0)</f>
        <v>154</v>
      </c>
      <c r="BR54" s="380">
        <v>0</v>
      </c>
      <c r="BS54" s="380">
        <v>0</v>
      </c>
      <c r="BT54" s="380">
        <v>0</v>
      </c>
    </row>
    <row r="55" spans="1:95" s="381" customFormat="1">
      <c r="A55" s="252"/>
      <c r="B55" s="113"/>
      <c r="C55" s="131" t="s">
        <v>385</v>
      </c>
      <c r="D55" s="17" t="s">
        <v>115</v>
      </c>
      <c r="E55" s="379"/>
      <c r="F55" s="379"/>
      <c r="G55" s="379"/>
      <c r="H55" s="379"/>
      <c r="I55" s="379"/>
      <c r="J55" s="379"/>
      <c r="K55" s="379"/>
      <c r="L55" s="379"/>
      <c r="M55" s="379"/>
      <c r="N55" s="379"/>
      <c r="O55" s="120" t="s">
        <v>386</v>
      </c>
      <c r="P55" s="120" t="str">
        <f>+O55</f>
        <v>Non prévu</v>
      </c>
      <c r="Q55" s="121" t="str">
        <f>+P55</f>
        <v>Non prévu</v>
      </c>
      <c r="R55" s="262"/>
      <c r="S55" s="235"/>
      <c r="T55" s="292"/>
      <c r="U55" s="293"/>
      <c r="V55" s="134"/>
      <c r="W55" s="134"/>
      <c r="X55" s="134"/>
      <c r="Y55" s="292"/>
      <c r="Z55" s="293"/>
      <c r="AA55" s="134"/>
      <c r="AB55" s="292"/>
      <c r="AC55" s="293"/>
      <c r="AD55" s="134"/>
      <c r="AE55" s="292"/>
      <c r="AF55" s="293"/>
      <c r="AG55" s="134"/>
      <c r="AH55" s="294"/>
      <c r="AI55" s="293"/>
      <c r="AJ55" s="134"/>
      <c r="AK55" s="294"/>
      <c r="AL55" s="293"/>
      <c r="AM55" s="134"/>
      <c r="AN55" s="294"/>
      <c r="AO55" s="293"/>
      <c r="AP55" s="134"/>
      <c r="AQ55" s="294"/>
      <c r="AR55" s="293"/>
      <c r="AS55" s="134"/>
      <c r="AT55" s="134"/>
      <c r="AU55" s="134"/>
      <c r="AV55" s="134"/>
      <c r="AW55" s="341"/>
      <c r="AX55" s="116"/>
      <c r="AY55" s="379"/>
      <c r="AZ55" s="379"/>
      <c r="BA55" s="379"/>
      <c r="BB55" s="379"/>
      <c r="BC55" s="379"/>
      <c r="BD55" s="379"/>
      <c r="BE55" s="379"/>
      <c r="BF55" s="379"/>
      <c r="BG55" s="379"/>
      <c r="BH55" s="379"/>
      <c r="BJ55" s="116"/>
      <c r="BK55" s="380"/>
      <c r="BL55" s="380"/>
      <c r="BM55" s="380"/>
      <c r="BN55" s="380"/>
      <c r="BO55" s="380"/>
      <c r="BP55" s="380"/>
      <c r="BQ55" s="380"/>
      <c r="BR55" s="380"/>
      <c r="BS55" s="380"/>
      <c r="BT55" s="380"/>
    </row>
    <row r="56" spans="1:95" s="381" customFormat="1">
      <c r="A56" s="252"/>
      <c r="B56" s="113"/>
      <c r="C56" s="131"/>
      <c r="D56" s="17"/>
      <c r="E56" s="379"/>
      <c r="F56" s="379"/>
      <c r="G56" s="379"/>
      <c r="H56" s="379"/>
      <c r="I56" s="379"/>
      <c r="J56" s="379"/>
      <c r="K56" s="379"/>
      <c r="L56" s="379"/>
      <c r="M56" s="379"/>
      <c r="N56" s="379"/>
      <c r="O56" s="116"/>
      <c r="P56" s="116"/>
      <c r="Q56" s="117"/>
      <c r="R56" s="262"/>
      <c r="S56" s="134"/>
      <c r="T56" s="292"/>
      <c r="U56" s="293"/>
      <c r="V56" s="134"/>
      <c r="W56" s="134"/>
      <c r="X56" s="134"/>
      <c r="Y56" s="292"/>
      <c r="Z56" s="293"/>
      <c r="AA56" s="134"/>
      <c r="AB56" s="292"/>
      <c r="AC56" s="293"/>
      <c r="AD56" s="134"/>
      <c r="AE56" s="292"/>
      <c r="AF56" s="293"/>
      <c r="AG56" s="134"/>
      <c r="AH56" s="294"/>
      <c r="AI56" s="293"/>
      <c r="AJ56" s="134"/>
      <c r="AK56" s="294"/>
      <c r="AL56" s="293"/>
      <c r="AM56" s="134"/>
      <c r="AN56" s="294"/>
      <c r="AO56" s="293"/>
      <c r="AP56" s="134"/>
      <c r="AQ56" s="294"/>
      <c r="AR56" s="293"/>
      <c r="AS56" s="134"/>
      <c r="AT56" s="134"/>
      <c r="AU56" s="134"/>
      <c r="AV56" s="134"/>
      <c r="AW56" s="341"/>
      <c r="AX56" s="116"/>
      <c r="AY56" s="379"/>
      <c r="AZ56" s="379"/>
      <c r="BA56" s="379"/>
      <c r="BB56" s="379"/>
      <c r="BC56" s="379"/>
      <c r="BD56" s="379"/>
      <c r="BE56" s="379"/>
      <c r="BF56" s="379"/>
      <c r="BG56" s="379"/>
      <c r="BH56" s="379"/>
      <c r="BJ56" s="116"/>
      <c r="BK56" s="380"/>
      <c r="BL56" s="380"/>
      <c r="BM56" s="380"/>
      <c r="BN56" s="380"/>
      <c r="BO56" s="380"/>
      <c r="BP56" s="380"/>
      <c r="BQ56" s="380"/>
      <c r="BR56" s="380"/>
      <c r="BS56" s="380"/>
      <c r="BT56" s="380"/>
    </row>
    <row r="57" spans="1:95" s="381" customFormat="1">
      <c r="A57" s="252"/>
      <c r="B57" s="113"/>
      <c r="C57" s="131"/>
      <c r="D57" s="17"/>
      <c r="E57" s="379"/>
      <c r="F57" s="379"/>
      <c r="G57" s="379"/>
      <c r="H57" s="379"/>
      <c r="I57" s="379"/>
      <c r="J57" s="379"/>
      <c r="K57" s="379"/>
      <c r="L57" s="379"/>
      <c r="M57" s="379"/>
      <c r="N57" s="379"/>
      <c r="O57" s="116"/>
      <c r="P57" s="116"/>
      <c r="Q57" s="117"/>
      <c r="R57" s="262"/>
      <c r="S57" s="134"/>
      <c r="T57" s="292"/>
      <c r="U57" s="293"/>
      <c r="V57" s="134"/>
      <c r="W57" s="134"/>
      <c r="X57" s="134"/>
      <c r="Y57" s="292"/>
      <c r="Z57" s="293"/>
      <c r="AA57" s="134"/>
      <c r="AB57" s="292"/>
      <c r="AC57" s="293"/>
      <c r="AD57" s="134"/>
      <c r="AE57" s="292"/>
      <c r="AF57" s="293"/>
      <c r="AG57" s="134"/>
      <c r="AH57" s="294"/>
      <c r="AI57" s="293"/>
      <c r="AJ57" s="134"/>
      <c r="AK57" s="294"/>
      <c r="AL57" s="293"/>
      <c r="AM57" s="134"/>
      <c r="AN57" s="294"/>
      <c r="AO57" s="293"/>
      <c r="AP57" s="134"/>
      <c r="AQ57" s="294"/>
      <c r="AR57" s="293"/>
      <c r="AS57" s="134"/>
      <c r="AT57" s="134"/>
      <c r="AU57" s="134"/>
      <c r="AV57" s="134"/>
      <c r="AW57" s="341"/>
      <c r="AX57" s="116"/>
      <c r="AY57" s="379"/>
      <c r="AZ57" s="379"/>
      <c r="BA57" s="379"/>
      <c r="BB57" s="379"/>
      <c r="BC57" s="379"/>
      <c r="BD57" s="379"/>
      <c r="BE57" s="379"/>
      <c r="BF57" s="379"/>
      <c r="BG57" s="379"/>
      <c r="BH57" s="379"/>
      <c r="BJ57" s="116"/>
      <c r="BK57" s="380"/>
      <c r="BL57" s="380"/>
      <c r="BM57" s="380"/>
      <c r="BN57" s="380"/>
      <c r="BO57" s="380"/>
      <c r="BP57" s="380"/>
      <c r="BQ57" s="380"/>
      <c r="BR57" s="380"/>
      <c r="BS57" s="380"/>
      <c r="BT57" s="380"/>
    </row>
    <row r="58" spans="1:95" s="247" customFormat="1">
      <c r="A58" s="252"/>
      <c r="B58" s="113" t="s">
        <v>178</v>
      </c>
      <c r="C58" s="131" t="s">
        <v>389</v>
      </c>
      <c r="D58" s="17" t="s">
        <v>39</v>
      </c>
      <c r="E58" s="379">
        <f>+AY58</f>
        <v>0</v>
      </c>
      <c r="F58" s="379">
        <f t="shared" ref="F58:N58" si="76">+AZ58</f>
        <v>0</v>
      </c>
      <c r="G58" s="379">
        <f t="shared" si="76"/>
        <v>0</v>
      </c>
      <c r="H58" s="379">
        <f t="shared" si="76"/>
        <v>0</v>
      </c>
      <c r="I58" s="379">
        <f t="shared" si="76"/>
        <v>0</v>
      </c>
      <c r="J58" s="379">
        <f t="shared" si="76"/>
        <v>0</v>
      </c>
      <c r="K58" s="379">
        <f t="shared" si="76"/>
        <v>874</v>
      </c>
      <c r="L58" s="379">
        <f t="shared" si="76"/>
        <v>0</v>
      </c>
      <c r="M58" s="379">
        <f t="shared" si="76"/>
        <v>0</v>
      </c>
      <c r="N58" s="379">
        <f t="shared" si="76"/>
        <v>0</v>
      </c>
      <c r="O58" s="116">
        <f>SUM(E58:N58)</f>
        <v>874</v>
      </c>
      <c r="P58" s="116">
        <f>ROUND(S58+AT58,ARRONDI_PU)</f>
        <v>21.645</v>
      </c>
      <c r="Q58" s="117">
        <f>+P58*O58</f>
        <v>18917.73</v>
      </c>
      <c r="R58" s="262"/>
      <c r="S58" s="235">
        <f>+V58+Z58+AC58+AF58+AI58+AL58+AO58+AR58</f>
        <v>19.5</v>
      </c>
      <c r="T58" s="292">
        <f>+COEF_MO_INSTALL</f>
        <v>1.3</v>
      </c>
      <c r="U58" s="293">
        <v>0</v>
      </c>
      <c r="V58" s="134">
        <f>+U58*TH_INSTALL</f>
        <v>0</v>
      </c>
      <c r="W58" s="134">
        <f>+U58*BJ58</f>
        <v>0</v>
      </c>
      <c r="X58" s="134">
        <f>IF(O58&gt;0,(V58*BJ58),0)</f>
        <v>0</v>
      </c>
      <c r="Y58" s="292">
        <f>+COEF_FOUR1_INSTALL</f>
        <v>1.3</v>
      </c>
      <c r="Z58" s="293">
        <v>0</v>
      </c>
      <c r="AA58" s="134">
        <f>IF(O58&gt;0,(Z58*BJ58),0)</f>
        <v>0</v>
      </c>
      <c r="AB58" s="292">
        <f>+COEF_FOUR2_INSTALL</f>
        <v>1.3</v>
      </c>
      <c r="AC58" s="293">
        <v>0</v>
      </c>
      <c r="AD58" s="134">
        <f>IF(O58&gt;0,(AC58*BJ58),0)</f>
        <v>0</v>
      </c>
      <c r="AE58" s="292">
        <f>+COEF_FOUR3_INSTALL</f>
        <v>1.3</v>
      </c>
      <c r="AF58" s="293">
        <v>0</v>
      </c>
      <c r="AG58" s="134">
        <f>IF(O58&gt;0,(AF58*BJ58),0)</f>
        <v>0</v>
      </c>
      <c r="AH58" s="294">
        <f>+COEF_MTLLOC_INSTALL</f>
        <v>1.1499999999999999</v>
      </c>
      <c r="AI58" s="293">
        <v>0</v>
      </c>
      <c r="AJ58" s="134">
        <f>IF(O58&gt;0,(AI58*BJ58),0)</f>
        <v>0</v>
      </c>
      <c r="AK58" s="294">
        <f>+COEF_MTLAMR_INSTALL</f>
        <v>1.3</v>
      </c>
      <c r="AL58" s="293">
        <v>0</v>
      </c>
      <c r="AM58" s="134">
        <f>IF(O58&gt;0,(AL58*BJ58),0)</f>
        <v>0</v>
      </c>
      <c r="AN58" s="294">
        <f>+COEF_ST1_INSTALL</f>
        <v>1.1100000000000001</v>
      </c>
      <c r="AO58" s="293">
        <v>19.5</v>
      </c>
      <c r="AP58" s="134">
        <f>IF(O58&gt;0,(AO58*BJ58),0)</f>
        <v>17043</v>
      </c>
      <c r="AQ58" s="294">
        <f>+COEF_ST2_INSTALL</f>
        <v>1.1100000000000001</v>
      </c>
      <c r="AR58" s="293">
        <v>0</v>
      </c>
      <c r="AS58" s="134">
        <f>IF(O58&gt;0,(AR58*BJ58),0)</f>
        <v>0</v>
      </c>
      <c r="AT58" s="134">
        <f>+(((V58)*T58)+(Z58*Y58)+(AC58*AB58)+(AF58*AE58)+(AI58*AH58)+(AL58*AK58)+(AO58*AN58)+(AR58*AQ58)+(AR58*AQ58))-(S58)</f>
        <v>2.1450000000000031</v>
      </c>
      <c r="AU58" s="134">
        <f>+AT58*BJ58</f>
        <v>1874.7300000000027</v>
      </c>
      <c r="AV58" s="134">
        <f>Q58-(AU58+AS58+AP58+AM58+AJ58+AG58+AD58+AA58+X58)</f>
        <v>0</v>
      </c>
      <c r="AW58" s="341"/>
      <c r="AX58" s="116">
        <f>SUM(AY58:BH58)</f>
        <v>874</v>
      </c>
      <c r="AY58" s="379">
        <f t="shared" ref="AY58:BH58" si="77">ROUND(BK58,ARRONDI_QT)</f>
        <v>0</v>
      </c>
      <c r="AZ58" s="379">
        <f t="shared" si="77"/>
        <v>0</v>
      </c>
      <c r="BA58" s="379">
        <f t="shared" si="77"/>
        <v>0</v>
      </c>
      <c r="BB58" s="379">
        <f t="shared" si="77"/>
        <v>0</v>
      </c>
      <c r="BC58" s="379">
        <f t="shared" si="77"/>
        <v>0</v>
      </c>
      <c r="BD58" s="379">
        <f t="shared" si="77"/>
        <v>0</v>
      </c>
      <c r="BE58" s="379">
        <f t="shared" si="77"/>
        <v>874</v>
      </c>
      <c r="BF58" s="379">
        <f t="shared" si="77"/>
        <v>0</v>
      </c>
      <c r="BG58" s="379">
        <f t="shared" si="77"/>
        <v>0</v>
      </c>
      <c r="BH58" s="379">
        <f t="shared" si="77"/>
        <v>0</v>
      </c>
      <c r="BI58" s="381"/>
      <c r="BJ58" s="116">
        <f>ROUND(SUM(BK58:BT58),ARRONDI_QT)</f>
        <v>874</v>
      </c>
      <c r="BK58" s="380">
        <v>0</v>
      </c>
      <c r="BL58" s="380">
        <v>0</v>
      </c>
      <c r="BM58" s="380">
        <v>0</v>
      </c>
      <c r="BN58" s="380">
        <v>0</v>
      </c>
      <c r="BO58" s="380">
        <v>0</v>
      </c>
      <c r="BP58" s="380">
        <v>0</v>
      </c>
      <c r="BQ58" s="380">
        <f>24+850</f>
        <v>874</v>
      </c>
      <c r="BR58" s="380">
        <v>0</v>
      </c>
      <c r="BS58" s="380">
        <v>0</v>
      </c>
      <c r="BT58" s="380">
        <v>0</v>
      </c>
      <c r="BU58" s="381"/>
      <c r="BV58" s="381"/>
      <c r="BW58" s="381"/>
      <c r="BX58" s="381"/>
      <c r="BY58" s="381"/>
      <c r="BZ58" s="381"/>
      <c r="CA58" s="381"/>
      <c r="CB58" s="381"/>
      <c r="CC58" s="381"/>
      <c r="CD58" s="381"/>
      <c r="CE58" s="381"/>
      <c r="CF58" s="381"/>
      <c r="CG58" s="381"/>
      <c r="CH58" s="381"/>
      <c r="CI58" s="381"/>
      <c r="CJ58" s="381"/>
      <c r="CK58" s="381"/>
      <c r="CL58" s="381"/>
      <c r="CM58" s="381"/>
      <c r="CN58" s="381"/>
      <c r="CO58" s="381"/>
      <c r="CP58" s="381"/>
      <c r="CQ58" s="381"/>
    </row>
    <row r="59" spans="1:95" s="381" customFormat="1">
      <c r="A59" s="252"/>
      <c r="B59" s="113" t="s">
        <v>387</v>
      </c>
      <c r="C59" s="387" t="s">
        <v>388</v>
      </c>
      <c r="D59" s="17"/>
      <c r="E59" s="379"/>
      <c r="F59" s="379"/>
      <c r="G59" s="379"/>
      <c r="H59" s="379"/>
      <c r="I59" s="379"/>
      <c r="J59" s="379"/>
      <c r="K59" s="379"/>
      <c r="L59" s="379"/>
      <c r="M59" s="379"/>
      <c r="N59" s="379"/>
      <c r="O59" s="116"/>
      <c r="P59" s="116"/>
      <c r="Q59" s="117"/>
      <c r="R59" s="262"/>
      <c r="S59" s="235"/>
      <c r="T59" s="292"/>
      <c r="U59" s="293"/>
      <c r="V59" s="134"/>
      <c r="W59" s="134"/>
      <c r="X59" s="134"/>
      <c r="Y59" s="292"/>
      <c r="Z59" s="293"/>
      <c r="AA59" s="134"/>
      <c r="AB59" s="292"/>
      <c r="AC59" s="293"/>
      <c r="AD59" s="134"/>
      <c r="AE59" s="292"/>
      <c r="AF59" s="293"/>
      <c r="AG59" s="134"/>
      <c r="AH59" s="294"/>
      <c r="AI59" s="293"/>
      <c r="AJ59" s="134"/>
      <c r="AK59" s="294"/>
      <c r="AL59" s="293"/>
      <c r="AM59" s="134"/>
      <c r="AN59" s="294"/>
      <c r="AO59" s="293"/>
      <c r="AP59" s="134"/>
      <c r="AQ59" s="294"/>
      <c r="AR59" s="293"/>
      <c r="AS59" s="134"/>
      <c r="AT59" s="134"/>
      <c r="AU59" s="134"/>
      <c r="AV59" s="134"/>
      <c r="AW59" s="341"/>
      <c r="AX59" s="116"/>
      <c r="AY59" s="379"/>
      <c r="AZ59" s="379"/>
      <c r="BA59" s="379"/>
      <c r="BB59" s="379"/>
      <c r="BC59" s="379"/>
      <c r="BD59" s="379"/>
      <c r="BE59" s="379"/>
      <c r="BF59" s="379"/>
      <c r="BG59" s="379"/>
      <c r="BH59" s="379"/>
      <c r="BJ59" s="116"/>
      <c r="BK59" s="380"/>
      <c r="BL59" s="380"/>
      <c r="BM59" s="380"/>
      <c r="BN59" s="380"/>
      <c r="BO59" s="380"/>
      <c r="BP59" s="380"/>
      <c r="BQ59" s="380"/>
      <c r="BR59" s="380"/>
      <c r="BS59" s="380"/>
      <c r="BT59" s="380"/>
    </row>
    <row r="60" spans="1:95" s="247" customFormat="1">
      <c r="A60" s="252"/>
      <c r="B60" s="113" t="s">
        <v>179</v>
      </c>
      <c r="C60" s="131" t="s">
        <v>193</v>
      </c>
      <c r="D60" s="17" t="s">
        <v>115</v>
      </c>
      <c r="E60" s="379"/>
      <c r="F60" s="379"/>
      <c r="G60" s="379"/>
      <c r="H60" s="379"/>
      <c r="I60" s="379"/>
      <c r="J60" s="379"/>
      <c r="K60" s="379"/>
      <c r="L60" s="379"/>
      <c r="M60" s="379"/>
      <c r="N60" s="379"/>
      <c r="O60" s="116"/>
      <c r="P60" s="116"/>
      <c r="Q60" s="117"/>
      <c r="R60" s="262"/>
      <c r="S60" s="235"/>
      <c r="T60" s="292"/>
      <c r="U60" s="293"/>
      <c r="V60" s="134"/>
      <c r="W60" s="134"/>
      <c r="X60" s="134"/>
      <c r="Y60" s="292"/>
      <c r="Z60" s="293"/>
      <c r="AA60" s="134"/>
      <c r="AB60" s="292"/>
      <c r="AC60" s="293"/>
      <c r="AD60" s="134"/>
      <c r="AE60" s="292"/>
      <c r="AF60" s="293"/>
      <c r="AG60" s="134"/>
      <c r="AH60" s="294"/>
      <c r="AI60" s="293"/>
      <c r="AJ60" s="134"/>
      <c r="AK60" s="294"/>
      <c r="AL60" s="293"/>
      <c r="AM60" s="134"/>
      <c r="AN60" s="294"/>
      <c r="AO60" s="293"/>
      <c r="AP60" s="134"/>
      <c r="AQ60" s="294"/>
      <c r="AR60" s="293"/>
      <c r="AS60" s="134"/>
      <c r="AT60" s="134"/>
      <c r="AU60" s="134"/>
      <c r="AV60" s="134"/>
      <c r="AW60" s="341"/>
      <c r="AX60" s="116"/>
      <c r="AY60" s="379"/>
      <c r="AZ60" s="379"/>
      <c r="BA60" s="379"/>
      <c r="BB60" s="379"/>
      <c r="BC60" s="379"/>
      <c r="BD60" s="379"/>
      <c r="BE60" s="379"/>
      <c r="BF60" s="379"/>
      <c r="BG60" s="379"/>
      <c r="BH60" s="379"/>
      <c r="BI60" s="381"/>
      <c r="BJ60" s="116"/>
      <c r="BK60" s="380"/>
      <c r="BL60" s="380"/>
      <c r="BM60" s="380"/>
      <c r="BN60" s="380"/>
      <c r="BO60" s="380"/>
      <c r="BP60" s="380"/>
      <c r="BQ60" s="380"/>
      <c r="BR60" s="380"/>
      <c r="BS60" s="380"/>
      <c r="BT60" s="380"/>
      <c r="BU60" s="381"/>
      <c r="BV60" s="381"/>
      <c r="BW60" s="381"/>
      <c r="BX60" s="381"/>
      <c r="BY60" s="381"/>
      <c r="BZ60" s="381"/>
      <c r="CA60" s="381"/>
      <c r="CB60" s="381"/>
      <c r="CC60" s="381"/>
      <c r="CD60" s="381"/>
      <c r="CE60" s="381"/>
      <c r="CF60" s="381"/>
      <c r="CG60" s="381"/>
      <c r="CH60" s="381"/>
      <c r="CI60" s="381"/>
      <c r="CJ60" s="381"/>
      <c r="CK60" s="381"/>
      <c r="CL60" s="381"/>
      <c r="CM60" s="381"/>
      <c r="CN60" s="381"/>
      <c r="CO60" s="381"/>
      <c r="CP60" s="381"/>
      <c r="CQ60" s="381"/>
    </row>
    <row r="61" spans="1:95" s="247" customFormat="1">
      <c r="A61" s="252"/>
      <c r="B61" s="113" t="s">
        <v>180</v>
      </c>
      <c r="C61" s="131" t="s">
        <v>194</v>
      </c>
      <c r="D61" s="17" t="s">
        <v>115</v>
      </c>
      <c r="E61" s="379"/>
      <c r="F61" s="379"/>
      <c r="G61" s="379"/>
      <c r="H61" s="379"/>
      <c r="I61" s="379"/>
      <c r="J61" s="379"/>
      <c r="K61" s="379"/>
      <c r="L61" s="379"/>
      <c r="M61" s="379"/>
      <c r="N61" s="379"/>
      <c r="O61" s="116"/>
      <c r="P61" s="116"/>
      <c r="Q61" s="117"/>
      <c r="R61" s="262"/>
      <c r="S61" s="235"/>
      <c r="T61" s="292"/>
      <c r="U61" s="293"/>
      <c r="V61" s="134"/>
      <c r="W61" s="134"/>
      <c r="X61" s="134"/>
      <c r="Y61" s="292"/>
      <c r="Z61" s="293"/>
      <c r="AA61" s="134"/>
      <c r="AB61" s="292"/>
      <c r="AC61" s="293"/>
      <c r="AD61" s="134"/>
      <c r="AE61" s="292"/>
      <c r="AF61" s="293"/>
      <c r="AG61" s="134"/>
      <c r="AH61" s="294"/>
      <c r="AI61" s="293"/>
      <c r="AJ61" s="134"/>
      <c r="AK61" s="294"/>
      <c r="AL61" s="293"/>
      <c r="AM61" s="134"/>
      <c r="AN61" s="294"/>
      <c r="AO61" s="293"/>
      <c r="AP61" s="134"/>
      <c r="AQ61" s="294"/>
      <c r="AR61" s="293"/>
      <c r="AS61" s="134"/>
      <c r="AT61" s="134"/>
      <c r="AU61" s="134"/>
      <c r="AV61" s="134"/>
      <c r="AW61" s="341"/>
      <c r="AX61" s="116"/>
      <c r="AY61" s="379"/>
      <c r="AZ61" s="379"/>
      <c r="BA61" s="379"/>
      <c r="BB61" s="379"/>
      <c r="BC61" s="379"/>
      <c r="BD61" s="379"/>
      <c r="BE61" s="379"/>
      <c r="BF61" s="379"/>
      <c r="BG61" s="379"/>
      <c r="BH61" s="379"/>
      <c r="BI61" s="381"/>
      <c r="BJ61" s="116"/>
      <c r="BK61" s="380"/>
      <c r="BL61" s="380"/>
      <c r="BM61" s="380"/>
      <c r="BN61" s="380"/>
      <c r="BO61" s="380"/>
      <c r="BP61" s="380"/>
      <c r="BQ61" s="380"/>
      <c r="BR61" s="380"/>
      <c r="BS61" s="380"/>
      <c r="BT61" s="380"/>
      <c r="BU61" s="381"/>
      <c r="BV61" s="381"/>
      <c r="BW61" s="381"/>
      <c r="BX61" s="381"/>
      <c r="BY61" s="381"/>
      <c r="BZ61" s="381"/>
      <c r="CA61" s="381"/>
      <c r="CB61" s="381"/>
      <c r="CC61" s="381"/>
      <c r="CD61" s="381"/>
      <c r="CE61" s="381"/>
      <c r="CF61" s="381"/>
      <c r="CG61" s="381"/>
      <c r="CH61" s="381"/>
      <c r="CI61" s="381"/>
      <c r="CJ61" s="381"/>
      <c r="CK61" s="381"/>
      <c r="CL61" s="381"/>
      <c r="CM61" s="381"/>
      <c r="CN61" s="381"/>
      <c r="CO61" s="381"/>
      <c r="CP61" s="381"/>
      <c r="CQ61" s="381"/>
    </row>
    <row r="62" spans="1:95" s="247" customFormat="1">
      <c r="A62" s="252"/>
      <c r="B62" s="113" t="s">
        <v>181</v>
      </c>
      <c r="C62" s="131" t="s">
        <v>191</v>
      </c>
      <c r="D62" s="17" t="s">
        <v>115</v>
      </c>
      <c r="E62" s="379">
        <f>+AY62</f>
        <v>0</v>
      </c>
      <c r="F62" s="379">
        <f t="shared" ref="F62:N62" si="78">+AZ62</f>
        <v>0</v>
      </c>
      <c r="G62" s="379">
        <f t="shared" si="78"/>
        <v>0</v>
      </c>
      <c r="H62" s="379">
        <f t="shared" si="78"/>
        <v>0</v>
      </c>
      <c r="I62" s="379">
        <f t="shared" si="78"/>
        <v>0</v>
      </c>
      <c r="J62" s="379">
        <f t="shared" si="78"/>
        <v>0</v>
      </c>
      <c r="K62" s="379">
        <f t="shared" si="78"/>
        <v>0</v>
      </c>
      <c r="L62" s="379">
        <f t="shared" si="78"/>
        <v>0</v>
      </c>
      <c r="M62" s="379">
        <f t="shared" si="78"/>
        <v>0</v>
      </c>
      <c r="N62" s="379">
        <f t="shared" si="78"/>
        <v>0</v>
      </c>
      <c r="O62" s="116">
        <f>SUM(E62:N62)</f>
        <v>0</v>
      </c>
      <c r="P62" s="116">
        <f>ROUND(S62+AT62,ARRONDI_PU)</f>
        <v>0</v>
      </c>
      <c r="Q62" s="117">
        <f>+P62*O62</f>
        <v>0</v>
      </c>
      <c r="R62" s="262"/>
      <c r="S62" s="235">
        <f>+V62+Z62+AC62+AF62+AI62+AL62+AO62+AR62</f>
        <v>0</v>
      </c>
      <c r="T62" s="292">
        <f>+COEF_MO_INSTALL</f>
        <v>1.3</v>
      </c>
      <c r="U62" s="293">
        <v>0</v>
      </c>
      <c r="V62" s="134">
        <f>+U62*TH_INSTALL</f>
        <v>0</v>
      </c>
      <c r="W62" s="134">
        <f>+U62*BJ62</f>
        <v>0</v>
      </c>
      <c r="X62" s="134">
        <f>IF(O62&gt;0,(V62*BJ62),0)</f>
        <v>0</v>
      </c>
      <c r="Y62" s="292">
        <f>+COEF_FOUR1_INSTALL</f>
        <v>1.3</v>
      </c>
      <c r="Z62" s="293">
        <v>0</v>
      </c>
      <c r="AA62" s="134">
        <f>IF(O62&gt;0,(Z62*BJ62),0)</f>
        <v>0</v>
      </c>
      <c r="AB62" s="292">
        <f>+COEF_FOUR2_INSTALL</f>
        <v>1.3</v>
      </c>
      <c r="AC62" s="293">
        <v>0</v>
      </c>
      <c r="AD62" s="134">
        <f>IF(O62&gt;0,(AC62*BJ62),0)</f>
        <v>0</v>
      </c>
      <c r="AE62" s="292">
        <f>+COEF_FOUR3_INSTALL</f>
        <v>1.3</v>
      </c>
      <c r="AF62" s="293">
        <v>0</v>
      </c>
      <c r="AG62" s="134">
        <f>IF(O62&gt;0,(AF62*BJ62),0)</f>
        <v>0</v>
      </c>
      <c r="AH62" s="294">
        <f>+COEF_MTLLOC_INSTALL</f>
        <v>1.1499999999999999</v>
      </c>
      <c r="AI62" s="293">
        <v>0</v>
      </c>
      <c r="AJ62" s="134">
        <f>IF(O62&gt;0,(AI62*BJ62),0)</f>
        <v>0</v>
      </c>
      <c r="AK62" s="294">
        <f>+COEF_MTLAMR_INSTALL</f>
        <v>1.3</v>
      </c>
      <c r="AL62" s="293">
        <v>0</v>
      </c>
      <c r="AM62" s="134">
        <f>IF(O62&gt;0,(AL62*BJ62),0)</f>
        <v>0</v>
      </c>
      <c r="AN62" s="294">
        <f>+COEF_ST1_INSTALL</f>
        <v>1.1100000000000001</v>
      </c>
      <c r="AO62" s="293">
        <v>0</v>
      </c>
      <c r="AP62" s="134">
        <f>IF(O62&gt;0,(AO62*BJ62),0)</f>
        <v>0</v>
      </c>
      <c r="AQ62" s="294">
        <f>+COEF_ST2_INSTALL</f>
        <v>1.1100000000000001</v>
      </c>
      <c r="AR62" s="293">
        <v>0</v>
      </c>
      <c r="AS62" s="134">
        <f>IF(O62&gt;0,(AR62*BJ62),0)</f>
        <v>0</v>
      </c>
      <c r="AT62" s="134">
        <f>+(((V62)*T62)+(Z62*Y62)+(AC62*AB62)+(AF62*AE62)+(AI62*AH62)+(AL62*AK62)+(AO62*AN62)+(AR62*AQ62)+(AR62*AQ62))-(S62)</f>
        <v>0</v>
      </c>
      <c r="AU62" s="134">
        <f>+AT62*BJ62</f>
        <v>0</v>
      </c>
      <c r="AV62" s="134">
        <f>Q62-(AU62+AS62+AP62+AM62+AJ62+AG62+AD62+AA62+X62)</f>
        <v>0</v>
      </c>
      <c r="AW62" s="341"/>
      <c r="AX62" s="116">
        <f>SUM(AY62:BH62)</f>
        <v>0</v>
      </c>
      <c r="AY62" s="379">
        <f t="shared" ref="AY62:BH62" si="79">ROUND(BK62,ARRONDI_QT)</f>
        <v>0</v>
      </c>
      <c r="AZ62" s="379">
        <f t="shared" si="79"/>
        <v>0</v>
      </c>
      <c r="BA62" s="379">
        <f t="shared" si="79"/>
        <v>0</v>
      </c>
      <c r="BB62" s="379">
        <f t="shared" si="79"/>
        <v>0</v>
      </c>
      <c r="BC62" s="379">
        <f t="shared" si="79"/>
        <v>0</v>
      </c>
      <c r="BD62" s="379">
        <f t="shared" si="79"/>
        <v>0</v>
      </c>
      <c r="BE62" s="379">
        <f t="shared" si="79"/>
        <v>0</v>
      </c>
      <c r="BF62" s="379">
        <f t="shared" si="79"/>
        <v>0</v>
      </c>
      <c r="BG62" s="379">
        <f t="shared" si="79"/>
        <v>0</v>
      </c>
      <c r="BH62" s="379">
        <f t="shared" si="79"/>
        <v>0</v>
      </c>
      <c r="BI62" s="388"/>
      <c r="BJ62" s="116">
        <f>ROUND(SUM(BK62:BT62),ARRONDI_QT)</f>
        <v>0</v>
      </c>
      <c r="BK62" s="380">
        <v>0</v>
      </c>
      <c r="BL62" s="380">
        <v>0</v>
      </c>
      <c r="BM62" s="380">
        <v>0</v>
      </c>
      <c r="BN62" s="380">
        <v>0</v>
      </c>
      <c r="BO62" s="380">
        <v>0</v>
      </c>
      <c r="BP62" s="380">
        <v>0</v>
      </c>
      <c r="BQ62" s="380">
        <v>0</v>
      </c>
      <c r="BR62" s="380">
        <v>0</v>
      </c>
      <c r="BS62" s="380">
        <v>0</v>
      </c>
      <c r="BT62" s="380">
        <v>0</v>
      </c>
      <c r="BU62" s="388"/>
      <c r="BV62" s="388"/>
      <c r="BW62" s="388"/>
      <c r="BX62" s="388"/>
      <c r="BY62" s="388"/>
      <c r="BZ62" s="388"/>
      <c r="CA62" s="381"/>
      <c r="CB62" s="381"/>
      <c r="CC62" s="381"/>
      <c r="CD62" s="381"/>
      <c r="CE62" s="381"/>
      <c r="CF62" s="381"/>
      <c r="CG62" s="381"/>
      <c r="CH62" s="381"/>
      <c r="CI62" s="381"/>
      <c r="CJ62" s="381"/>
      <c r="CK62" s="381"/>
      <c r="CL62" s="381"/>
      <c r="CM62" s="381"/>
      <c r="CN62" s="381"/>
      <c r="CO62" s="381"/>
      <c r="CP62" s="381"/>
      <c r="CQ62" s="381"/>
    </row>
    <row r="63" spans="1:95" s="339" customFormat="1">
      <c r="A63" s="252"/>
      <c r="B63" s="113"/>
      <c r="C63" s="131"/>
      <c r="D63" s="17"/>
      <c r="E63" s="379"/>
      <c r="F63" s="379"/>
      <c r="G63" s="379"/>
      <c r="H63" s="379"/>
      <c r="I63" s="379"/>
      <c r="J63" s="379"/>
      <c r="K63" s="379"/>
      <c r="L63" s="379"/>
      <c r="M63" s="379"/>
      <c r="N63" s="379"/>
      <c r="O63" s="116"/>
      <c r="P63" s="116"/>
      <c r="Q63" s="117"/>
      <c r="R63" s="262"/>
      <c r="S63" s="235"/>
      <c r="T63" s="292"/>
      <c r="U63" s="293"/>
      <c r="V63" s="134"/>
      <c r="W63" s="134"/>
      <c r="X63" s="134"/>
      <c r="Y63" s="292"/>
      <c r="Z63" s="293"/>
      <c r="AA63" s="134"/>
      <c r="AB63" s="292"/>
      <c r="AC63" s="293"/>
      <c r="AD63" s="134"/>
      <c r="AE63" s="292"/>
      <c r="AF63" s="293"/>
      <c r="AG63" s="134"/>
      <c r="AH63" s="294"/>
      <c r="AI63" s="293"/>
      <c r="AJ63" s="134"/>
      <c r="AK63" s="294"/>
      <c r="AL63" s="293"/>
      <c r="AM63" s="134"/>
      <c r="AN63" s="294"/>
      <c r="AO63" s="293"/>
      <c r="AP63" s="134"/>
      <c r="AQ63" s="294"/>
      <c r="AR63" s="293"/>
      <c r="AS63" s="134"/>
      <c r="AT63" s="134"/>
      <c r="AU63" s="134"/>
      <c r="AV63" s="134"/>
      <c r="AW63" s="341"/>
      <c r="AX63" s="116"/>
      <c r="AY63" s="379"/>
      <c r="AZ63" s="379"/>
      <c r="BA63" s="379"/>
      <c r="BB63" s="379"/>
      <c r="BC63" s="379"/>
      <c r="BD63" s="379"/>
      <c r="BE63" s="379"/>
      <c r="BF63" s="379"/>
      <c r="BG63" s="379"/>
      <c r="BH63" s="379"/>
      <c r="BI63" s="381"/>
      <c r="BJ63" s="116"/>
      <c r="BK63" s="380"/>
      <c r="BL63" s="380"/>
      <c r="BM63" s="380"/>
      <c r="BN63" s="380"/>
      <c r="BO63" s="380"/>
      <c r="BP63" s="380"/>
      <c r="BQ63" s="380"/>
      <c r="BR63" s="380"/>
      <c r="BS63" s="380"/>
      <c r="BT63" s="380"/>
      <c r="BU63" s="381"/>
      <c r="BV63" s="381"/>
      <c r="BW63" s="381"/>
      <c r="BX63" s="381"/>
      <c r="BY63" s="381"/>
      <c r="BZ63" s="381"/>
      <c r="CA63" s="381"/>
      <c r="CB63" s="381"/>
      <c r="CC63" s="381"/>
      <c r="CD63" s="381"/>
      <c r="CE63" s="381"/>
      <c r="CF63" s="381"/>
      <c r="CG63" s="381"/>
      <c r="CH63" s="381"/>
      <c r="CI63" s="381"/>
      <c r="CJ63" s="381"/>
      <c r="CK63" s="381"/>
      <c r="CL63" s="381"/>
      <c r="CM63" s="381"/>
      <c r="CN63" s="381"/>
      <c r="CO63" s="381"/>
      <c r="CP63" s="381"/>
      <c r="CQ63" s="381"/>
    </row>
    <row r="64" spans="1:95" s="247" customFormat="1">
      <c r="A64" s="252"/>
      <c r="B64" s="113" t="s">
        <v>182</v>
      </c>
      <c r="C64" s="131" t="s">
        <v>183</v>
      </c>
      <c r="D64" s="17"/>
      <c r="E64" s="379"/>
      <c r="F64" s="379"/>
      <c r="G64" s="379"/>
      <c r="H64" s="379"/>
      <c r="I64" s="379"/>
      <c r="J64" s="379"/>
      <c r="K64" s="379"/>
      <c r="L64" s="379"/>
      <c r="M64" s="379"/>
      <c r="N64" s="379"/>
      <c r="O64" s="116"/>
      <c r="P64" s="116"/>
      <c r="Q64" s="117"/>
      <c r="R64" s="262"/>
      <c r="S64" s="235"/>
      <c r="T64" s="292"/>
      <c r="U64" s="293"/>
      <c r="V64" s="134"/>
      <c r="W64" s="134"/>
      <c r="X64" s="134"/>
      <c r="Y64" s="292"/>
      <c r="Z64" s="293"/>
      <c r="AA64" s="134"/>
      <c r="AB64" s="292"/>
      <c r="AC64" s="293"/>
      <c r="AD64" s="134"/>
      <c r="AE64" s="292"/>
      <c r="AF64" s="293"/>
      <c r="AG64" s="134"/>
      <c r="AH64" s="294"/>
      <c r="AI64" s="293"/>
      <c r="AJ64" s="134"/>
      <c r="AK64" s="294"/>
      <c r="AL64" s="293"/>
      <c r="AM64" s="134"/>
      <c r="AN64" s="294"/>
      <c r="AO64" s="293"/>
      <c r="AP64" s="134"/>
      <c r="AQ64" s="294"/>
      <c r="AR64" s="293"/>
      <c r="AS64" s="134"/>
      <c r="AT64" s="134"/>
      <c r="AU64" s="134"/>
      <c r="AV64" s="134"/>
      <c r="AW64" s="341"/>
      <c r="AX64" s="116"/>
      <c r="AY64" s="379"/>
      <c r="AZ64" s="379"/>
      <c r="BA64" s="379"/>
      <c r="BB64" s="379"/>
      <c r="BC64" s="379"/>
      <c r="BD64" s="379"/>
      <c r="BE64" s="379"/>
      <c r="BF64" s="379"/>
      <c r="BG64" s="379"/>
      <c r="BH64" s="379"/>
      <c r="BI64" s="381"/>
      <c r="BJ64" s="116"/>
      <c r="BK64" s="380"/>
      <c r="BL64" s="380"/>
      <c r="BM64" s="380"/>
      <c r="BN64" s="380"/>
      <c r="BO64" s="380"/>
      <c r="BP64" s="380"/>
      <c r="BQ64" s="380"/>
      <c r="BR64" s="380"/>
      <c r="BS64" s="380"/>
      <c r="BT64" s="380"/>
      <c r="BU64" s="381"/>
      <c r="BV64" s="381"/>
      <c r="BW64" s="381"/>
      <c r="BX64" s="381"/>
      <c r="BY64" s="381"/>
      <c r="BZ64" s="381"/>
      <c r="CA64" s="381"/>
      <c r="CB64" s="381"/>
      <c r="CC64" s="381"/>
      <c r="CD64" s="381"/>
      <c r="CE64" s="381"/>
      <c r="CF64" s="381"/>
      <c r="CG64" s="381"/>
      <c r="CH64" s="381"/>
      <c r="CI64" s="381"/>
      <c r="CJ64" s="381"/>
      <c r="CK64" s="381"/>
      <c r="CL64" s="381"/>
      <c r="CM64" s="381"/>
      <c r="CN64" s="381"/>
      <c r="CO64" s="381"/>
      <c r="CP64" s="381"/>
      <c r="CQ64" s="381"/>
    </row>
    <row r="65" spans="1:95" s="247" customFormat="1">
      <c r="A65" s="252"/>
      <c r="B65" s="113" t="s">
        <v>184</v>
      </c>
      <c r="C65" s="131" t="s">
        <v>196</v>
      </c>
      <c r="D65" s="17" t="s">
        <v>118</v>
      </c>
      <c r="E65" s="379"/>
      <c r="F65" s="379"/>
      <c r="G65" s="379"/>
      <c r="H65" s="379"/>
      <c r="I65" s="379"/>
      <c r="J65" s="379"/>
      <c r="K65" s="379"/>
      <c r="L65" s="379"/>
      <c r="M65" s="379"/>
      <c r="N65" s="379"/>
      <c r="O65" s="116"/>
      <c r="P65" s="116"/>
      <c r="Q65" s="117"/>
      <c r="R65" s="262"/>
      <c r="S65" s="235"/>
      <c r="T65" s="292"/>
      <c r="U65" s="293"/>
      <c r="V65" s="134"/>
      <c r="W65" s="134"/>
      <c r="X65" s="134"/>
      <c r="Y65" s="292"/>
      <c r="Z65" s="293"/>
      <c r="AA65" s="134"/>
      <c r="AB65" s="292"/>
      <c r="AC65" s="293"/>
      <c r="AD65" s="134"/>
      <c r="AE65" s="292"/>
      <c r="AF65" s="293"/>
      <c r="AG65" s="134"/>
      <c r="AH65" s="294"/>
      <c r="AI65" s="293"/>
      <c r="AJ65" s="134"/>
      <c r="AK65" s="294"/>
      <c r="AL65" s="293"/>
      <c r="AM65" s="134"/>
      <c r="AN65" s="294"/>
      <c r="AO65" s="293"/>
      <c r="AP65" s="134"/>
      <c r="AQ65" s="294"/>
      <c r="AR65" s="293"/>
      <c r="AS65" s="134"/>
      <c r="AT65" s="134"/>
      <c r="AU65" s="134"/>
      <c r="AV65" s="134"/>
      <c r="AW65" s="341"/>
      <c r="AX65" s="116"/>
      <c r="AY65" s="379"/>
      <c r="AZ65" s="379"/>
      <c r="BA65" s="379"/>
      <c r="BB65" s="379"/>
      <c r="BC65" s="379"/>
      <c r="BD65" s="379"/>
      <c r="BE65" s="379"/>
      <c r="BF65" s="379"/>
      <c r="BG65" s="379"/>
      <c r="BH65" s="379"/>
      <c r="BI65" s="381"/>
      <c r="BJ65" s="116"/>
      <c r="BK65" s="380"/>
      <c r="BL65" s="380"/>
      <c r="BM65" s="380"/>
      <c r="BN65" s="380"/>
      <c r="BO65" s="380"/>
      <c r="BP65" s="380"/>
      <c r="BQ65" s="380"/>
      <c r="BR65" s="380"/>
      <c r="BS65" s="380"/>
      <c r="BT65" s="380"/>
      <c r="BU65" s="381"/>
      <c r="BV65" s="381"/>
      <c r="BW65" s="381"/>
      <c r="BX65" s="381"/>
      <c r="BY65" s="381"/>
      <c r="BZ65" s="381"/>
      <c r="CA65" s="381"/>
      <c r="CB65" s="381"/>
      <c r="CC65" s="381"/>
      <c r="CD65" s="381"/>
      <c r="CE65" s="381"/>
      <c r="CF65" s="381"/>
      <c r="CG65" s="381"/>
      <c r="CH65" s="381"/>
      <c r="CI65" s="381"/>
      <c r="CJ65" s="381"/>
      <c r="CK65" s="381"/>
      <c r="CL65" s="381"/>
      <c r="CM65" s="381"/>
      <c r="CN65" s="381"/>
      <c r="CO65" s="381"/>
      <c r="CP65" s="381"/>
      <c r="CQ65" s="381"/>
    </row>
    <row r="66" spans="1:95" s="339" customFormat="1">
      <c r="A66" s="252"/>
      <c r="B66" s="113" t="s">
        <v>182</v>
      </c>
      <c r="C66" s="131" t="s">
        <v>197</v>
      </c>
      <c r="D66" s="17" t="s">
        <v>28</v>
      </c>
      <c r="E66" s="379"/>
      <c r="F66" s="379"/>
      <c r="G66" s="379"/>
      <c r="H66" s="379"/>
      <c r="I66" s="379"/>
      <c r="J66" s="379"/>
      <c r="K66" s="379"/>
      <c r="L66" s="379"/>
      <c r="M66" s="379"/>
      <c r="N66" s="379"/>
      <c r="O66" s="116"/>
      <c r="P66" s="116"/>
      <c r="Q66" s="117"/>
      <c r="R66" s="262"/>
      <c r="S66" s="235"/>
      <c r="T66" s="292"/>
      <c r="U66" s="293"/>
      <c r="V66" s="134"/>
      <c r="W66" s="134"/>
      <c r="X66" s="134"/>
      <c r="Y66" s="292"/>
      <c r="Z66" s="293"/>
      <c r="AA66" s="134"/>
      <c r="AB66" s="292"/>
      <c r="AC66" s="293"/>
      <c r="AD66" s="134"/>
      <c r="AE66" s="292"/>
      <c r="AF66" s="293"/>
      <c r="AG66" s="134"/>
      <c r="AH66" s="294"/>
      <c r="AI66" s="293"/>
      <c r="AJ66" s="134"/>
      <c r="AK66" s="294"/>
      <c r="AL66" s="293"/>
      <c r="AM66" s="134"/>
      <c r="AN66" s="294"/>
      <c r="AO66" s="293"/>
      <c r="AP66" s="134"/>
      <c r="AQ66" s="294"/>
      <c r="AR66" s="293"/>
      <c r="AS66" s="134"/>
      <c r="AT66" s="134"/>
      <c r="AU66" s="134"/>
      <c r="AV66" s="134"/>
      <c r="AW66" s="341"/>
      <c r="AX66" s="116"/>
      <c r="AY66" s="379"/>
      <c r="AZ66" s="379"/>
      <c r="BA66" s="379"/>
      <c r="BB66" s="379"/>
      <c r="BC66" s="379"/>
      <c r="BD66" s="379"/>
      <c r="BE66" s="379"/>
      <c r="BF66" s="379"/>
      <c r="BG66" s="379"/>
      <c r="BH66" s="379"/>
      <c r="BI66" s="381"/>
      <c r="BJ66" s="116"/>
      <c r="BK66" s="380"/>
      <c r="BL66" s="380"/>
      <c r="BM66" s="380"/>
      <c r="BN66" s="380"/>
      <c r="BO66" s="380"/>
      <c r="BP66" s="380"/>
      <c r="BQ66" s="380"/>
      <c r="BR66" s="380"/>
      <c r="BS66" s="380"/>
      <c r="BT66" s="380"/>
      <c r="BU66" s="381"/>
      <c r="BV66" s="381"/>
      <c r="BW66" s="381"/>
      <c r="BX66" s="381"/>
      <c r="BY66" s="381"/>
      <c r="BZ66" s="381"/>
      <c r="CA66" s="381"/>
      <c r="CB66" s="381"/>
      <c r="CC66" s="381"/>
      <c r="CD66" s="381"/>
      <c r="CE66" s="381"/>
      <c r="CF66" s="381"/>
      <c r="CG66" s="381"/>
      <c r="CH66" s="381"/>
      <c r="CI66" s="381"/>
      <c r="CJ66" s="381"/>
      <c r="CK66" s="381"/>
      <c r="CL66" s="381"/>
      <c r="CM66" s="381"/>
      <c r="CN66" s="381"/>
      <c r="CO66" s="381"/>
      <c r="CP66" s="381"/>
      <c r="CQ66" s="381"/>
    </row>
    <row r="67" spans="1:95" s="247" customFormat="1">
      <c r="A67" s="252"/>
      <c r="B67" s="113" t="s">
        <v>185</v>
      </c>
      <c r="C67" s="131" t="s">
        <v>198</v>
      </c>
      <c r="D67" s="17" t="s">
        <v>115</v>
      </c>
      <c r="E67" s="379"/>
      <c r="F67" s="379"/>
      <c r="G67" s="379"/>
      <c r="H67" s="379"/>
      <c r="I67" s="379"/>
      <c r="J67" s="379"/>
      <c r="K67" s="379"/>
      <c r="L67" s="379"/>
      <c r="M67" s="379"/>
      <c r="N67" s="379"/>
      <c r="O67" s="116"/>
      <c r="P67" s="116"/>
      <c r="Q67" s="117"/>
      <c r="R67" s="262"/>
      <c r="S67" s="235"/>
      <c r="T67" s="292"/>
      <c r="U67" s="293"/>
      <c r="V67" s="134"/>
      <c r="W67" s="134"/>
      <c r="X67" s="134"/>
      <c r="Y67" s="292"/>
      <c r="Z67" s="293"/>
      <c r="AA67" s="134"/>
      <c r="AB67" s="292"/>
      <c r="AC67" s="293"/>
      <c r="AD67" s="134"/>
      <c r="AE67" s="292"/>
      <c r="AF67" s="293"/>
      <c r="AG67" s="134"/>
      <c r="AH67" s="294"/>
      <c r="AI67" s="293"/>
      <c r="AJ67" s="134"/>
      <c r="AK67" s="294"/>
      <c r="AL67" s="293"/>
      <c r="AM67" s="134"/>
      <c r="AN67" s="294"/>
      <c r="AO67" s="293"/>
      <c r="AP67" s="134"/>
      <c r="AQ67" s="294"/>
      <c r="AR67" s="293"/>
      <c r="AS67" s="134"/>
      <c r="AT67" s="134"/>
      <c r="AU67" s="134"/>
      <c r="AV67" s="134"/>
      <c r="AW67" s="341"/>
      <c r="AX67" s="116"/>
      <c r="AY67" s="379"/>
      <c r="AZ67" s="379"/>
      <c r="BA67" s="379"/>
      <c r="BB67" s="379"/>
      <c r="BC67" s="379"/>
      <c r="BD67" s="379"/>
      <c r="BE67" s="379"/>
      <c r="BF67" s="379"/>
      <c r="BG67" s="379"/>
      <c r="BH67" s="379"/>
      <c r="BI67" s="381"/>
      <c r="BJ67" s="116"/>
      <c r="BK67" s="380"/>
      <c r="BL67" s="380"/>
      <c r="BM67" s="380"/>
      <c r="BN67" s="380"/>
      <c r="BO67" s="380"/>
      <c r="BP67" s="380"/>
      <c r="BQ67" s="380"/>
      <c r="BR67" s="380"/>
      <c r="BS67" s="380"/>
      <c r="BT67" s="380"/>
      <c r="BU67" s="381"/>
      <c r="BV67" s="381"/>
      <c r="BW67" s="381"/>
      <c r="BX67" s="381"/>
      <c r="BY67" s="381"/>
      <c r="BZ67" s="381"/>
      <c r="CA67" s="381"/>
      <c r="CB67" s="381"/>
      <c r="CC67" s="381"/>
      <c r="CD67" s="381"/>
      <c r="CE67" s="381"/>
      <c r="CF67" s="381"/>
      <c r="CG67" s="381"/>
      <c r="CH67" s="381"/>
      <c r="CI67" s="381"/>
      <c r="CJ67" s="381"/>
      <c r="CK67" s="381"/>
      <c r="CL67" s="381"/>
      <c r="CM67" s="381"/>
      <c r="CN67" s="381"/>
      <c r="CO67" s="381"/>
      <c r="CP67" s="381"/>
      <c r="CQ67" s="381"/>
    </row>
    <row r="68" spans="1:95" s="247" customFormat="1">
      <c r="A68" s="252"/>
      <c r="B68" s="113" t="s">
        <v>186</v>
      </c>
      <c r="C68" s="131" t="s">
        <v>199</v>
      </c>
      <c r="D68" s="17" t="s">
        <v>115</v>
      </c>
      <c r="E68" s="379"/>
      <c r="F68" s="379"/>
      <c r="G68" s="379"/>
      <c r="H68" s="379"/>
      <c r="I68" s="379"/>
      <c r="J68" s="379"/>
      <c r="K68" s="379"/>
      <c r="L68" s="379"/>
      <c r="M68" s="379"/>
      <c r="N68" s="379"/>
      <c r="O68" s="116"/>
      <c r="P68" s="116"/>
      <c r="Q68" s="117"/>
      <c r="R68" s="262"/>
      <c r="S68" s="235"/>
      <c r="T68" s="292"/>
      <c r="U68" s="293"/>
      <c r="V68" s="134"/>
      <c r="W68" s="134"/>
      <c r="X68" s="134"/>
      <c r="Y68" s="292"/>
      <c r="Z68" s="293"/>
      <c r="AA68" s="134"/>
      <c r="AB68" s="292"/>
      <c r="AC68" s="293"/>
      <c r="AD68" s="134"/>
      <c r="AE68" s="292"/>
      <c r="AF68" s="293"/>
      <c r="AG68" s="134"/>
      <c r="AH68" s="294"/>
      <c r="AI68" s="293"/>
      <c r="AJ68" s="134"/>
      <c r="AK68" s="294"/>
      <c r="AL68" s="293"/>
      <c r="AM68" s="134"/>
      <c r="AN68" s="294"/>
      <c r="AO68" s="293"/>
      <c r="AP68" s="134"/>
      <c r="AQ68" s="294"/>
      <c r="AR68" s="293"/>
      <c r="AS68" s="134"/>
      <c r="AT68" s="134"/>
      <c r="AU68" s="134"/>
      <c r="AV68" s="134"/>
      <c r="AW68" s="341"/>
      <c r="AX68" s="116"/>
      <c r="AY68" s="379"/>
      <c r="AZ68" s="379"/>
      <c r="BA68" s="379"/>
      <c r="BB68" s="379"/>
      <c r="BC68" s="379"/>
      <c r="BD68" s="379"/>
      <c r="BE68" s="379"/>
      <c r="BF68" s="379"/>
      <c r="BG68" s="379"/>
      <c r="BH68" s="379"/>
      <c r="BI68" s="381"/>
      <c r="BJ68" s="116"/>
      <c r="BK68" s="380"/>
      <c r="BL68" s="380"/>
      <c r="BM68" s="380"/>
      <c r="BN68" s="380"/>
      <c r="BO68" s="380"/>
      <c r="BP68" s="380"/>
      <c r="BQ68" s="380"/>
      <c r="BR68" s="380"/>
      <c r="BS68" s="380"/>
      <c r="BT68" s="380"/>
      <c r="BU68" s="381"/>
      <c r="BV68" s="381"/>
      <c r="BW68" s="381"/>
      <c r="BX68" s="381"/>
      <c r="BY68" s="381"/>
      <c r="BZ68" s="381"/>
      <c r="CA68" s="381"/>
      <c r="CB68" s="381"/>
      <c r="CC68" s="381"/>
      <c r="CD68" s="381"/>
      <c r="CE68" s="381"/>
      <c r="CF68" s="381"/>
      <c r="CG68" s="381"/>
      <c r="CH68" s="381"/>
      <c r="CI68" s="381"/>
      <c r="CJ68" s="381"/>
      <c r="CK68" s="381"/>
      <c r="CL68" s="381"/>
      <c r="CM68" s="381"/>
      <c r="CN68" s="381"/>
      <c r="CO68" s="381"/>
      <c r="CP68" s="381"/>
      <c r="CQ68" s="381"/>
    </row>
    <row r="69" spans="1:95" s="247" customFormat="1">
      <c r="A69" s="252"/>
      <c r="B69" s="129"/>
      <c r="C69" s="135"/>
      <c r="D69" s="17"/>
      <c r="E69" s="239"/>
      <c r="F69" s="239"/>
      <c r="G69" s="239"/>
      <c r="H69" s="239"/>
      <c r="I69" s="239"/>
      <c r="J69" s="239"/>
      <c r="K69" s="239"/>
      <c r="L69" s="239"/>
      <c r="M69" s="239"/>
      <c r="N69" s="239"/>
      <c r="O69" s="116"/>
      <c r="P69" s="116"/>
      <c r="Q69" s="117"/>
      <c r="S69" s="295"/>
      <c r="T69" s="291"/>
      <c r="U69" s="132"/>
      <c r="V69" s="132"/>
      <c r="W69" s="132"/>
      <c r="X69" s="132"/>
      <c r="Y69" s="291"/>
      <c r="Z69" s="132"/>
      <c r="AA69" s="132"/>
      <c r="AB69" s="291"/>
      <c r="AC69" s="132"/>
      <c r="AD69" s="132"/>
      <c r="AE69" s="291"/>
      <c r="AF69" s="132"/>
      <c r="AG69" s="132"/>
      <c r="AH69" s="291"/>
      <c r="AI69" s="132"/>
      <c r="AJ69" s="132"/>
      <c r="AK69" s="291"/>
      <c r="AL69" s="132"/>
      <c r="AM69" s="132"/>
      <c r="AN69" s="291"/>
      <c r="AO69" s="132"/>
      <c r="AP69" s="132"/>
      <c r="AQ69" s="291"/>
      <c r="AR69" s="132"/>
      <c r="AS69" s="132"/>
      <c r="AT69" s="132"/>
      <c r="AU69" s="132"/>
      <c r="AV69" s="342"/>
      <c r="AX69" s="120"/>
      <c r="AY69" s="116"/>
      <c r="AZ69" s="116"/>
      <c r="BA69" s="116"/>
      <c r="BB69" s="116"/>
      <c r="BC69" s="116"/>
      <c r="BD69" s="116"/>
      <c r="BE69" s="116"/>
      <c r="BF69" s="116"/>
      <c r="BG69" s="116"/>
      <c r="BH69" s="116"/>
      <c r="BI69" s="339"/>
      <c r="BJ69" s="116"/>
      <c r="BK69" s="116"/>
      <c r="BL69" s="116"/>
      <c r="BM69" s="116"/>
      <c r="BN69" s="116"/>
      <c r="BO69" s="116"/>
      <c r="BP69" s="116"/>
      <c r="BQ69" s="116"/>
      <c r="BR69" s="116"/>
      <c r="BS69" s="116"/>
      <c r="BT69" s="116"/>
    </row>
    <row r="70" spans="1:95" s="247" customFormat="1">
      <c r="B70" s="136"/>
      <c r="C70" s="137"/>
      <c r="D70" s="138" t="str">
        <f>"ST - "&amp;C8</f>
        <v>ST - TERRASSEMENT</v>
      </c>
      <c r="E70" s="237"/>
      <c r="F70" s="237"/>
      <c r="G70" s="237"/>
      <c r="H70" s="237"/>
      <c r="I70" s="237"/>
      <c r="J70" s="237"/>
      <c r="K70" s="237"/>
      <c r="L70" s="237"/>
      <c r="M70" s="237"/>
      <c r="N70" s="237"/>
      <c r="O70" s="139"/>
      <c r="P70" s="140"/>
      <c r="Q70" s="141">
        <f>SUM(Q9:Q69)</f>
        <v>219989.03899999999</v>
      </c>
      <c r="S70" s="296" t="str">
        <f>"ST - DÉBOURSÉ : "&amp;C8</f>
        <v>ST - DÉBOURSÉ : TERRASSEMENT</v>
      </c>
      <c r="T70" s="289"/>
      <c r="U70" s="289"/>
      <c r="V70" s="297" t="s">
        <v>52</v>
      </c>
      <c r="W70" s="298">
        <f>SUM(W9:W69)</f>
        <v>31.880000000000003</v>
      </c>
      <c r="X70" s="298">
        <f>SUM(X9:X69)</f>
        <v>940.46</v>
      </c>
      <c r="Y70" s="299"/>
      <c r="Z70" s="300" t="s">
        <v>44</v>
      </c>
      <c r="AA70" s="298">
        <f>SUM(AA9:AA69)</f>
        <v>13070.8</v>
      </c>
      <c r="AB70" s="299"/>
      <c r="AC70" s="300" t="s">
        <v>45</v>
      </c>
      <c r="AD70" s="298">
        <f>SUM(AD9:AD69)</f>
        <v>46</v>
      </c>
      <c r="AE70" s="299"/>
      <c r="AF70" s="300" t="s">
        <v>46</v>
      </c>
      <c r="AG70" s="298">
        <f>SUM(AG9:AG69)</f>
        <v>95</v>
      </c>
      <c r="AH70" s="299"/>
      <c r="AI70" s="300" t="s">
        <v>47</v>
      </c>
      <c r="AJ70" s="298">
        <f>SUM(AJ9:AJ69)</f>
        <v>791</v>
      </c>
      <c r="AK70" s="299"/>
      <c r="AL70" s="300" t="s">
        <v>48</v>
      </c>
      <c r="AM70" s="298">
        <f>SUM(AM9:AM69)</f>
        <v>0</v>
      </c>
      <c r="AN70" s="299"/>
      <c r="AO70" s="300" t="s">
        <v>49</v>
      </c>
      <c r="AP70" s="298">
        <f>SUM(AP9:AP69)</f>
        <v>180794.1</v>
      </c>
      <c r="AQ70" s="299"/>
      <c r="AR70" s="300" t="s">
        <v>50</v>
      </c>
      <c r="AS70" s="298">
        <f>SUM(AS9:AS69)</f>
        <v>0</v>
      </c>
      <c r="AT70" s="300" t="s">
        <v>51</v>
      </c>
      <c r="AU70" s="298">
        <f>SUM(AU9:AU69)</f>
        <v>24251.679000000015</v>
      </c>
      <c r="AV70" s="298">
        <f>SUM(AV9:AV69)</f>
        <v>0</v>
      </c>
      <c r="AX70" s="299"/>
      <c r="AY70" s="299"/>
      <c r="AZ70" s="299"/>
      <c r="BA70" s="299"/>
      <c r="BB70" s="299"/>
      <c r="BC70" s="299"/>
      <c r="BD70" s="299"/>
      <c r="BE70" s="299"/>
      <c r="BF70" s="299"/>
      <c r="BG70" s="299"/>
      <c r="BH70" s="299"/>
      <c r="BI70" s="339"/>
      <c r="BJ70" s="299"/>
      <c r="BK70" s="299"/>
      <c r="BL70" s="299"/>
      <c r="BM70" s="299"/>
      <c r="BN70" s="299"/>
      <c r="BO70" s="299"/>
      <c r="BP70" s="299"/>
      <c r="BQ70" s="299"/>
      <c r="BR70" s="299"/>
      <c r="BS70" s="299"/>
      <c r="BT70" s="299"/>
    </row>
    <row r="71" spans="1:95" s="247" customFormat="1" ht="7.15" customHeight="1">
      <c r="B71" s="33"/>
      <c r="C71" s="34"/>
      <c r="D71" s="34"/>
      <c r="E71" s="34"/>
      <c r="F71" s="34"/>
      <c r="G71" s="34"/>
      <c r="H71" s="34"/>
      <c r="I71" s="34"/>
      <c r="J71" s="34"/>
      <c r="K71" s="34"/>
      <c r="L71" s="34"/>
      <c r="M71" s="34"/>
      <c r="N71" s="34"/>
      <c r="O71" s="35"/>
      <c r="P71" s="36"/>
      <c r="Q71" s="37"/>
      <c r="S71" s="284"/>
      <c r="T71" s="285"/>
      <c r="U71" s="286"/>
      <c r="V71" s="286"/>
      <c r="W71" s="286"/>
      <c r="X71" s="286"/>
      <c r="Y71" s="286"/>
      <c r="Z71" s="286"/>
      <c r="AA71" s="286"/>
      <c r="AB71" s="286"/>
      <c r="AC71" s="286"/>
      <c r="AD71" s="286"/>
      <c r="AE71" s="286"/>
      <c r="AF71" s="286"/>
      <c r="AG71" s="286"/>
      <c r="AH71" s="286"/>
      <c r="AI71" s="286"/>
      <c r="AJ71" s="286"/>
      <c r="AK71" s="286"/>
      <c r="AL71" s="286"/>
      <c r="AM71" s="286"/>
      <c r="AN71" s="286"/>
      <c r="AO71" s="286"/>
      <c r="AP71" s="286"/>
      <c r="AQ71" s="286"/>
      <c r="AR71" s="286"/>
      <c r="AS71" s="286"/>
      <c r="AT71" s="286"/>
      <c r="AU71" s="287"/>
      <c r="AV71" s="299"/>
      <c r="AX71" s="288"/>
      <c r="AY71" s="288"/>
      <c r="AZ71" s="288"/>
      <c r="BA71" s="288"/>
      <c r="BB71" s="288"/>
      <c r="BC71" s="288"/>
      <c r="BD71" s="288"/>
      <c r="BE71" s="288"/>
      <c r="BF71" s="288"/>
      <c r="BG71" s="288"/>
      <c r="BH71" s="288"/>
      <c r="BI71" s="339"/>
      <c r="BJ71" s="288"/>
      <c r="BK71" s="288"/>
      <c r="BL71" s="288"/>
      <c r="BM71" s="288"/>
      <c r="BN71" s="288"/>
      <c r="BO71" s="288"/>
      <c r="BP71" s="288"/>
      <c r="BQ71" s="288"/>
      <c r="BR71" s="288"/>
      <c r="BS71" s="288"/>
      <c r="BT71" s="288"/>
    </row>
    <row r="72" spans="1:95" s="247" customFormat="1">
      <c r="B72" s="38" t="s">
        <v>202</v>
      </c>
      <c r="C72" s="44" t="s">
        <v>203</v>
      </c>
      <c r="D72" s="39"/>
      <c r="E72" s="75"/>
      <c r="F72" s="75"/>
      <c r="G72" s="75"/>
      <c r="H72" s="75"/>
      <c r="I72" s="75"/>
      <c r="J72" s="75"/>
      <c r="K72" s="75"/>
      <c r="L72" s="75"/>
      <c r="M72" s="75"/>
      <c r="N72" s="75"/>
      <c r="O72" s="40"/>
      <c r="P72" s="41"/>
      <c r="Q72" s="42"/>
      <c r="S72" s="125" t="str">
        <f>+" Déboursé chapitre : "&amp;C72</f>
        <v xml:space="preserve"> Déboursé chapitre : VRD</v>
      </c>
      <c r="T72" s="126"/>
      <c r="U72" s="127"/>
      <c r="V72" s="127"/>
      <c r="W72" s="127"/>
      <c r="X72" s="127"/>
      <c r="Y72" s="127"/>
      <c r="Z72" s="127"/>
      <c r="AA72" s="127"/>
      <c r="AB72" s="127"/>
      <c r="AC72" s="127"/>
      <c r="AD72" s="127"/>
      <c r="AE72" s="127"/>
      <c r="AF72" s="127"/>
      <c r="AG72" s="127"/>
      <c r="AH72" s="127"/>
      <c r="AI72" s="127"/>
      <c r="AJ72" s="127"/>
      <c r="AK72" s="127"/>
      <c r="AL72" s="127"/>
      <c r="AM72" s="127"/>
      <c r="AN72" s="127"/>
      <c r="AO72" s="127"/>
      <c r="AP72" s="127"/>
      <c r="AQ72" s="127"/>
      <c r="AR72" s="127"/>
      <c r="AS72" s="127"/>
      <c r="AT72" s="127"/>
      <c r="AU72" s="128"/>
      <c r="AV72" s="143"/>
      <c r="AX72" s="75"/>
      <c r="AY72" s="75"/>
      <c r="AZ72" s="75"/>
      <c r="BA72" s="75"/>
      <c r="BB72" s="75"/>
      <c r="BC72" s="75"/>
      <c r="BD72" s="75"/>
      <c r="BE72" s="75"/>
      <c r="BF72" s="75"/>
      <c r="BG72" s="75"/>
      <c r="BH72" s="75"/>
      <c r="BI72" s="339"/>
      <c r="BJ72" s="75"/>
      <c r="BK72" s="75"/>
      <c r="BL72" s="75"/>
      <c r="BM72" s="75"/>
      <c r="BN72" s="75"/>
      <c r="BO72" s="75"/>
      <c r="BP72" s="75"/>
      <c r="BQ72" s="75"/>
      <c r="BR72" s="75"/>
      <c r="BS72" s="75"/>
      <c r="BT72" s="75"/>
    </row>
    <row r="73" spans="1:95" s="247" customFormat="1">
      <c r="B73" s="113"/>
      <c r="C73" s="131"/>
      <c r="D73" s="17"/>
      <c r="E73" s="118"/>
      <c r="F73" s="118"/>
      <c r="G73" s="118"/>
      <c r="H73" s="118"/>
      <c r="I73" s="118"/>
      <c r="J73" s="118"/>
      <c r="K73" s="118"/>
      <c r="L73" s="118"/>
      <c r="M73" s="118"/>
      <c r="N73" s="118"/>
      <c r="O73" s="118"/>
      <c r="P73" s="118"/>
      <c r="Q73" s="119"/>
      <c r="S73" s="132"/>
      <c r="T73" s="291"/>
      <c r="U73" s="132"/>
      <c r="V73" s="132"/>
      <c r="W73" s="132"/>
      <c r="X73" s="132"/>
      <c r="Y73" s="291"/>
      <c r="Z73" s="132"/>
      <c r="AA73" s="132"/>
      <c r="AB73" s="291"/>
      <c r="AC73" s="132"/>
      <c r="AD73" s="132"/>
      <c r="AE73" s="291"/>
      <c r="AF73" s="132"/>
      <c r="AG73" s="132"/>
      <c r="AH73" s="291"/>
      <c r="AI73" s="132"/>
      <c r="AJ73" s="132"/>
      <c r="AK73" s="291"/>
      <c r="AL73" s="132"/>
      <c r="AM73" s="132"/>
      <c r="AN73" s="291"/>
      <c r="AO73" s="132"/>
      <c r="AP73" s="132"/>
      <c r="AQ73" s="291"/>
      <c r="AR73" s="132"/>
      <c r="AS73" s="132"/>
      <c r="AT73" s="132"/>
      <c r="AU73" s="132"/>
      <c r="AV73" s="343"/>
      <c r="AX73" s="118"/>
      <c r="AY73" s="118"/>
      <c r="AZ73" s="118"/>
      <c r="BA73" s="118"/>
      <c r="BB73" s="118"/>
      <c r="BC73" s="118"/>
      <c r="BD73" s="118"/>
      <c r="BE73" s="118"/>
      <c r="BF73" s="118"/>
      <c r="BG73" s="118"/>
      <c r="BH73" s="118"/>
      <c r="BI73" s="339"/>
      <c r="BJ73" s="118"/>
      <c r="BK73" s="118"/>
      <c r="BL73" s="118"/>
      <c r="BM73" s="118"/>
      <c r="BN73" s="118"/>
      <c r="BO73" s="118"/>
      <c r="BP73" s="118"/>
      <c r="BQ73" s="118"/>
      <c r="BR73" s="118"/>
      <c r="BS73" s="118"/>
      <c r="BT73" s="118"/>
    </row>
    <row r="74" spans="1:95" s="247" customFormat="1">
      <c r="B74" s="113" t="s">
        <v>112</v>
      </c>
      <c r="C74" s="131" t="s">
        <v>112</v>
      </c>
      <c r="D74" s="17" t="s">
        <v>115</v>
      </c>
      <c r="E74" s="283">
        <f>+AY74</f>
        <v>0</v>
      </c>
      <c r="F74" s="283">
        <f t="shared" ref="F74" si="80">+AZ74</f>
        <v>0</v>
      </c>
      <c r="G74" s="283">
        <f t="shared" ref="G74" si="81">+BA74</f>
        <v>0</v>
      </c>
      <c r="H74" s="283">
        <f t="shared" ref="H74" si="82">+BB74</f>
        <v>0</v>
      </c>
      <c r="I74" s="283">
        <f t="shared" ref="I74" si="83">+BC74</f>
        <v>0</v>
      </c>
      <c r="J74" s="283">
        <f t="shared" ref="J74" si="84">+BD74</f>
        <v>0</v>
      </c>
      <c r="K74" s="283">
        <f t="shared" ref="K74" si="85">+BE74</f>
        <v>0</v>
      </c>
      <c r="L74" s="283">
        <f t="shared" ref="L74" si="86">+BF74</f>
        <v>0</v>
      </c>
      <c r="M74" s="283">
        <f t="shared" ref="M74" si="87">+BG74</f>
        <v>0</v>
      </c>
      <c r="N74" s="283">
        <f t="shared" ref="N74" si="88">+BH74</f>
        <v>0</v>
      </c>
      <c r="O74" s="116">
        <f>SUM(E74:N74)</f>
        <v>0</v>
      </c>
      <c r="P74" s="116">
        <f>ROUND(S74+AT74,ARRONDI_PU)</f>
        <v>0</v>
      </c>
      <c r="Q74" s="117">
        <f>+P74*O74</f>
        <v>0</v>
      </c>
      <c r="R74" s="262"/>
      <c r="S74" s="235">
        <f>+V74+Z74+AC74+AF74+AI74+AL74+AO74+AR74</f>
        <v>0</v>
      </c>
      <c r="T74" s="292">
        <f>+COEF_MO_INSTALL</f>
        <v>1.3</v>
      </c>
      <c r="U74" s="293">
        <v>0</v>
      </c>
      <c r="V74" s="134">
        <f>+U74*TH_INSTALL</f>
        <v>0</v>
      </c>
      <c r="W74" s="134">
        <f>+U74*BJ74</f>
        <v>0</v>
      </c>
      <c r="X74" s="134">
        <f>IF(O74&gt;0,(V74*BJ74),0)</f>
        <v>0</v>
      </c>
      <c r="Y74" s="292">
        <f>+COEF_FOUR1_INSTALL</f>
        <v>1.3</v>
      </c>
      <c r="Z74" s="293">
        <v>0</v>
      </c>
      <c r="AA74" s="134">
        <f>IF(O74&gt;0,(Z74*BJ74),0)</f>
        <v>0</v>
      </c>
      <c r="AB74" s="292">
        <f>+COEF_FOUR2_INSTALL</f>
        <v>1.3</v>
      </c>
      <c r="AC74" s="293">
        <v>0</v>
      </c>
      <c r="AD74" s="134">
        <f>IF(O74&gt;0,(AC74*BJ74),0)</f>
        <v>0</v>
      </c>
      <c r="AE74" s="292">
        <f>+COEF_FOUR3_INSTALL</f>
        <v>1.3</v>
      </c>
      <c r="AF74" s="293">
        <v>0</v>
      </c>
      <c r="AG74" s="134">
        <f>IF(O74&gt;0,(AF74*BJ74),0)</f>
        <v>0</v>
      </c>
      <c r="AH74" s="294">
        <f>+COEF_MTLLOC_INSTALL</f>
        <v>1.1499999999999999</v>
      </c>
      <c r="AI74" s="293">
        <v>0</v>
      </c>
      <c r="AJ74" s="134">
        <f>IF(O74&gt;0,(AI74*BJ74),0)</f>
        <v>0</v>
      </c>
      <c r="AK74" s="294">
        <f>+COEF_MTLAMR_INSTALL</f>
        <v>1.3</v>
      </c>
      <c r="AL74" s="293">
        <v>0</v>
      </c>
      <c r="AM74" s="134">
        <f>IF(O74&gt;0,(AL74*BJ74),0)</f>
        <v>0</v>
      </c>
      <c r="AN74" s="294">
        <f>+COEF_ST1_INSTALL</f>
        <v>1.1100000000000001</v>
      </c>
      <c r="AO74" s="293">
        <v>0</v>
      </c>
      <c r="AP74" s="134">
        <f>IF(O74&gt;0,(AO74*BJ74),0)</f>
        <v>0</v>
      </c>
      <c r="AQ74" s="294">
        <f>+COEF_ST2_INSTALL</f>
        <v>1.1100000000000001</v>
      </c>
      <c r="AR74" s="293">
        <v>0</v>
      </c>
      <c r="AS74" s="134">
        <f>IF(O74&gt;0,(AR74*BJ74),0)</f>
        <v>0</v>
      </c>
      <c r="AT74" s="134">
        <f>+(((V74)*T74)+(Z74*Y74)+(AC74*AB74)+(AF74*AE74)+(AI74*AH74)+(AL74*AK74)+(AO74*AN74)+(AR74*AQ74)+(AR74*AQ74))-(S74)</f>
        <v>0</v>
      </c>
      <c r="AU74" s="134">
        <f>+AT74*BJ74</f>
        <v>0</v>
      </c>
      <c r="AV74" s="134">
        <f>Q74-(AU74+AS74+AP74+AM74+AJ74+AG74+AD74+AA74+X74)</f>
        <v>0</v>
      </c>
      <c r="AW74" s="341"/>
      <c r="AX74" s="116">
        <f>SUM(AY74:BH74)</f>
        <v>0</v>
      </c>
      <c r="AY74" s="379">
        <f t="shared" ref="AY74" si="89">ROUND(BK74,ARRONDI_QT)</f>
        <v>0</v>
      </c>
      <c r="AZ74" s="379">
        <f t="shared" ref="AZ74" si="90">ROUND(BL74,ARRONDI_QT)</f>
        <v>0</v>
      </c>
      <c r="BA74" s="379">
        <f t="shared" ref="BA74" si="91">ROUND(BM74,ARRONDI_QT)</f>
        <v>0</v>
      </c>
      <c r="BB74" s="379">
        <f t="shared" ref="BB74" si="92">ROUND(BN74,ARRONDI_QT)</f>
        <v>0</v>
      </c>
      <c r="BC74" s="379">
        <f t="shared" ref="BC74" si="93">ROUND(BO74,ARRONDI_QT)</f>
        <v>0</v>
      </c>
      <c r="BD74" s="379">
        <f t="shared" ref="BD74" si="94">ROUND(BP74,ARRONDI_QT)</f>
        <v>0</v>
      </c>
      <c r="BE74" s="379">
        <f t="shared" ref="BE74" si="95">ROUND(BQ74,ARRONDI_QT)</f>
        <v>0</v>
      </c>
      <c r="BF74" s="379">
        <f t="shared" ref="BF74" si="96">ROUND(BR74,ARRONDI_QT)</f>
        <v>0</v>
      </c>
      <c r="BG74" s="379">
        <f t="shared" ref="BG74" si="97">ROUND(BS74,ARRONDI_QT)</f>
        <v>0</v>
      </c>
      <c r="BH74" s="379">
        <f t="shared" ref="BH74" si="98">ROUND(BT74,ARRONDI_QT)</f>
        <v>0</v>
      </c>
      <c r="BI74" s="381"/>
      <c r="BJ74" s="116">
        <f>ROUND(SUM(BK74:BT74),ARRONDI_QT)</f>
        <v>0</v>
      </c>
      <c r="BK74" s="380">
        <v>0</v>
      </c>
      <c r="BL74" s="380">
        <v>0</v>
      </c>
      <c r="BM74" s="380">
        <v>0</v>
      </c>
      <c r="BN74" s="380">
        <v>0</v>
      </c>
      <c r="BO74" s="380">
        <v>0</v>
      </c>
      <c r="BP74" s="380">
        <v>0</v>
      </c>
      <c r="BQ74" s="380">
        <v>0</v>
      </c>
      <c r="BR74" s="380">
        <v>0</v>
      </c>
      <c r="BS74" s="380">
        <v>0</v>
      </c>
      <c r="BT74" s="380">
        <v>0</v>
      </c>
      <c r="BU74" s="263"/>
      <c r="BV74" s="339"/>
      <c r="BW74" s="339"/>
      <c r="BX74" s="339"/>
    </row>
    <row r="75" spans="1:95" s="339" customFormat="1">
      <c r="B75" s="113"/>
      <c r="C75" s="131"/>
      <c r="D75" s="17"/>
      <c r="E75" s="283"/>
      <c r="F75" s="283"/>
      <c r="G75" s="283"/>
      <c r="H75" s="283"/>
      <c r="I75" s="283"/>
      <c r="J75" s="283"/>
      <c r="K75" s="283"/>
      <c r="L75" s="283"/>
      <c r="M75" s="283"/>
      <c r="N75" s="283"/>
      <c r="O75" s="116"/>
      <c r="P75" s="116"/>
      <c r="Q75" s="117"/>
      <c r="R75" s="262"/>
      <c r="S75" s="235"/>
      <c r="T75" s="292"/>
      <c r="U75" s="293"/>
      <c r="V75" s="134"/>
      <c r="W75" s="134"/>
      <c r="X75" s="134"/>
      <c r="Y75" s="292"/>
      <c r="Z75" s="293"/>
      <c r="AA75" s="134"/>
      <c r="AB75" s="292"/>
      <c r="AC75" s="293"/>
      <c r="AD75" s="134"/>
      <c r="AE75" s="292"/>
      <c r="AF75" s="293"/>
      <c r="AG75" s="134"/>
      <c r="AH75" s="294"/>
      <c r="AI75" s="293"/>
      <c r="AJ75" s="134"/>
      <c r="AK75" s="294"/>
      <c r="AL75" s="293"/>
      <c r="AM75" s="134"/>
      <c r="AN75" s="294"/>
      <c r="AO75" s="293"/>
      <c r="AP75" s="134"/>
      <c r="AQ75" s="294"/>
      <c r="AR75" s="293"/>
      <c r="AS75" s="134"/>
      <c r="AT75" s="134"/>
      <c r="AU75" s="134"/>
      <c r="AV75" s="134"/>
      <c r="AW75" s="263"/>
      <c r="AX75" s="116"/>
      <c r="AY75" s="116"/>
      <c r="AZ75" s="116"/>
      <c r="BA75" s="116"/>
      <c r="BB75" s="116"/>
      <c r="BC75" s="116"/>
      <c r="BD75" s="116"/>
      <c r="BE75" s="116"/>
      <c r="BF75" s="116"/>
      <c r="BG75" s="116"/>
      <c r="BH75" s="116"/>
      <c r="BI75" s="378"/>
      <c r="BJ75" s="116"/>
      <c r="BK75" s="133"/>
      <c r="BL75" s="133"/>
      <c r="BM75" s="133"/>
      <c r="BN75" s="133"/>
      <c r="BO75" s="133"/>
      <c r="BP75" s="133"/>
      <c r="BQ75" s="133"/>
      <c r="BR75" s="133"/>
      <c r="BS75" s="133"/>
      <c r="BT75" s="133"/>
      <c r="BU75" s="263"/>
    </row>
    <row r="76" spans="1:95" s="339" customFormat="1">
      <c r="B76" s="113" t="s">
        <v>204</v>
      </c>
      <c r="C76" s="131" t="s">
        <v>205</v>
      </c>
      <c r="D76" s="17" t="s">
        <v>115</v>
      </c>
      <c r="E76" s="283"/>
      <c r="F76" s="283"/>
      <c r="G76" s="283"/>
      <c r="H76" s="283"/>
      <c r="I76" s="283"/>
      <c r="J76" s="283"/>
      <c r="K76" s="283"/>
      <c r="L76" s="283"/>
      <c r="M76" s="283"/>
      <c r="N76" s="283"/>
      <c r="O76" s="116"/>
      <c r="P76" s="116"/>
      <c r="Q76" s="117"/>
      <c r="R76" s="262"/>
      <c r="S76" s="235"/>
      <c r="T76" s="292"/>
      <c r="U76" s="293"/>
      <c r="V76" s="134"/>
      <c r="W76" s="134"/>
      <c r="X76" s="134"/>
      <c r="Y76" s="292"/>
      <c r="Z76" s="293"/>
      <c r="AA76" s="134"/>
      <c r="AB76" s="292"/>
      <c r="AC76" s="293"/>
      <c r="AD76" s="134"/>
      <c r="AE76" s="292"/>
      <c r="AF76" s="293"/>
      <c r="AG76" s="134"/>
      <c r="AH76" s="294"/>
      <c r="AI76" s="293"/>
      <c r="AJ76" s="134"/>
      <c r="AK76" s="294"/>
      <c r="AL76" s="293"/>
      <c r="AM76" s="134"/>
      <c r="AN76" s="294"/>
      <c r="AO76" s="293"/>
      <c r="AP76" s="134"/>
      <c r="AQ76" s="294"/>
      <c r="AR76" s="293"/>
      <c r="AS76" s="134"/>
      <c r="AT76" s="134"/>
      <c r="AU76" s="134"/>
      <c r="AV76" s="134"/>
      <c r="AW76" s="263"/>
      <c r="AX76" s="116"/>
      <c r="AY76" s="116"/>
      <c r="AZ76" s="116"/>
      <c r="BA76" s="116"/>
      <c r="BB76" s="116"/>
      <c r="BC76" s="116"/>
      <c r="BD76" s="116"/>
      <c r="BE76" s="116"/>
      <c r="BF76" s="116"/>
      <c r="BG76" s="116"/>
      <c r="BH76" s="116"/>
      <c r="BI76" s="378"/>
      <c r="BJ76" s="116"/>
      <c r="BK76" s="133"/>
      <c r="BL76" s="133"/>
      <c r="BM76" s="133"/>
      <c r="BN76" s="133"/>
      <c r="BO76" s="133"/>
      <c r="BP76" s="133"/>
      <c r="BQ76" s="133"/>
      <c r="BR76" s="133"/>
      <c r="BS76" s="133"/>
      <c r="BT76" s="133"/>
      <c r="BU76" s="263"/>
    </row>
    <row r="77" spans="1:95" s="339" customFormat="1">
      <c r="B77" s="113"/>
      <c r="C77" s="131"/>
      <c r="D77" s="17"/>
      <c r="E77" s="283"/>
      <c r="F77" s="283"/>
      <c r="G77" s="283"/>
      <c r="H77" s="283"/>
      <c r="I77" s="283"/>
      <c r="J77" s="283"/>
      <c r="K77" s="283"/>
      <c r="L77" s="283"/>
      <c r="M77" s="283"/>
      <c r="N77" s="283"/>
      <c r="O77" s="116"/>
      <c r="P77" s="116"/>
      <c r="Q77" s="117"/>
      <c r="R77" s="262"/>
      <c r="S77" s="235"/>
      <c r="T77" s="292"/>
      <c r="U77" s="293"/>
      <c r="V77" s="134"/>
      <c r="W77" s="134"/>
      <c r="X77" s="134"/>
      <c r="Y77" s="292"/>
      <c r="Z77" s="293"/>
      <c r="AA77" s="134"/>
      <c r="AB77" s="292"/>
      <c r="AC77" s="293"/>
      <c r="AD77" s="134"/>
      <c r="AE77" s="292"/>
      <c r="AF77" s="293"/>
      <c r="AG77" s="134"/>
      <c r="AH77" s="294"/>
      <c r="AI77" s="293"/>
      <c r="AJ77" s="134"/>
      <c r="AK77" s="294"/>
      <c r="AL77" s="293"/>
      <c r="AM77" s="134"/>
      <c r="AN77" s="294"/>
      <c r="AO77" s="293"/>
      <c r="AP77" s="134"/>
      <c r="AQ77" s="294"/>
      <c r="AR77" s="293"/>
      <c r="AS77" s="134"/>
      <c r="AT77" s="134"/>
      <c r="AU77" s="134"/>
      <c r="AV77" s="134"/>
      <c r="AW77" s="263"/>
      <c r="AX77" s="116"/>
      <c r="AY77" s="116"/>
      <c r="AZ77" s="116"/>
      <c r="BA77" s="116"/>
      <c r="BB77" s="116"/>
      <c r="BC77" s="116"/>
      <c r="BD77" s="116"/>
      <c r="BE77" s="116"/>
      <c r="BF77" s="116"/>
      <c r="BG77" s="116"/>
      <c r="BH77" s="116"/>
      <c r="BI77" s="378"/>
      <c r="BJ77" s="116"/>
      <c r="BK77" s="133"/>
      <c r="BL77" s="133"/>
      <c r="BM77" s="133"/>
      <c r="BN77" s="133"/>
      <c r="BO77" s="133"/>
      <c r="BP77" s="133"/>
      <c r="BQ77" s="133"/>
      <c r="BR77" s="133"/>
      <c r="BS77" s="133"/>
      <c r="BT77" s="133"/>
      <c r="BU77" s="263"/>
    </row>
    <row r="78" spans="1:95" s="339" customFormat="1">
      <c r="B78" s="113" t="s">
        <v>206</v>
      </c>
      <c r="C78" s="131" t="s">
        <v>207</v>
      </c>
      <c r="D78" s="17"/>
      <c r="E78" s="283"/>
      <c r="F78" s="283"/>
      <c r="G78" s="283"/>
      <c r="H78" s="283"/>
      <c r="I78" s="283"/>
      <c r="J78" s="283"/>
      <c r="K78" s="283"/>
      <c r="L78" s="283"/>
      <c r="M78" s="283"/>
      <c r="N78" s="283"/>
      <c r="O78" s="116"/>
      <c r="P78" s="116"/>
      <c r="Q78" s="117"/>
      <c r="R78" s="262"/>
      <c r="S78" s="235"/>
      <c r="T78" s="292"/>
      <c r="U78" s="293"/>
      <c r="V78" s="134"/>
      <c r="W78" s="134"/>
      <c r="X78" s="134"/>
      <c r="Y78" s="292"/>
      <c r="Z78" s="293"/>
      <c r="AA78" s="134"/>
      <c r="AB78" s="292"/>
      <c r="AC78" s="293"/>
      <c r="AD78" s="134"/>
      <c r="AE78" s="292"/>
      <c r="AF78" s="293"/>
      <c r="AG78" s="134"/>
      <c r="AH78" s="294"/>
      <c r="AI78" s="293"/>
      <c r="AJ78" s="134"/>
      <c r="AK78" s="294"/>
      <c r="AL78" s="293"/>
      <c r="AM78" s="134"/>
      <c r="AN78" s="294"/>
      <c r="AO78" s="293"/>
      <c r="AP78" s="134"/>
      <c r="AQ78" s="294"/>
      <c r="AR78" s="293"/>
      <c r="AS78" s="134"/>
      <c r="AT78" s="134"/>
      <c r="AU78" s="134"/>
      <c r="AV78" s="134"/>
      <c r="AW78" s="263"/>
      <c r="AX78" s="116"/>
      <c r="AY78" s="116"/>
      <c r="AZ78" s="116"/>
      <c r="BA78" s="116"/>
      <c r="BB78" s="116"/>
      <c r="BC78" s="116"/>
      <c r="BD78" s="116"/>
      <c r="BE78" s="116"/>
      <c r="BF78" s="116"/>
      <c r="BG78" s="116"/>
      <c r="BH78" s="116"/>
      <c r="BI78" s="378"/>
      <c r="BJ78" s="116"/>
      <c r="BK78" s="133"/>
      <c r="BL78" s="133"/>
      <c r="BM78" s="133"/>
      <c r="BN78" s="133"/>
      <c r="BO78" s="133"/>
      <c r="BP78" s="133"/>
      <c r="BQ78" s="133"/>
      <c r="BR78" s="133"/>
      <c r="BS78" s="133"/>
      <c r="BT78" s="133"/>
      <c r="BU78" s="263"/>
    </row>
    <row r="79" spans="1:95" s="339" customFormat="1">
      <c r="B79" s="113" t="s">
        <v>208</v>
      </c>
      <c r="C79" s="131" t="s">
        <v>264</v>
      </c>
      <c r="D79" s="17" t="s">
        <v>115</v>
      </c>
      <c r="E79" s="283"/>
      <c r="F79" s="283"/>
      <c r="G79" s="283"/>
      <c r="H79" s="283"/>
      <c r="I79" s="283"/>
      <c r="J79" s="283"/>
      <c r="K79" s="283"/>
      <c r="L79" s="283"/>
      <c r="M79" s="283"/>
      <c r="N79" s="283"/>
      <c r="O79" s="116"/>
      <c r="P79" s="116"/>
      <c r="Q79" s="117"/>
      <c r="R79" s="262"/>
      <c r="S79" s="235"/>
      <c r="T79" s="292"/>
      <c r="U79" s="293"/>
      <c r="V79" s="134"/>
      <c r="W79" s="134"/>
      <c r="X79" s="134"/>
      <c r="Y79" s="292"/>
      <c r="Z79" s="293"/>
      <c r="AA79" s="134"/>
      <c r="AB79" s="292"/>
      <c r="AC79" s="293"/>
      <c r="AD79" s="134"/>
      <c r="AE79" s="292"/>
      <c r="AF79" s="293"/>
      <c r="AG79" s="134"/>
      <c r="AH79" s="294"/>
      <c r="AI79" s="293"/>
      <c r="AJ79" s="134"/>
      <c r="AK79" s="294"/>
      <c r="AL79" s="293"/>
      <c r="AM79" s="134"/>
      <c r="AN79" s="294"/>
      <c r="AO79" s="293"/>
      <c r="AP79" s="134"/>
      <c r="AQ79" s="294"/>
      <c r="AR79" s="293"/>
      <c r="AS79" s="134"/>
      <c r="AT79" s="134"/>
      <c r="AU79" s="134"/>
      <c r="AV79" s="134"/>
      <c r="AW79" s="263"/>
      <c r="AX79" s="116"/>
      <c r="AY79" s="116"/>
      <c r="AZ79" s="116"/>
      <c r="BA79" s="116"/>
      <c r="BB79" s="116"/>
      <c r="BC79" s="116"/>
      <c r="BD79" s="116"/>
      <c r="BE79" s="116"/>
      <c r="BF79" s="116"/>
      <c r="BG79" s="116"/>
      <c r="BH79" s="116"/>
      <c r="BI79" s="378"/>
      <c r="BJ79" s="116"/>
      <c r="BK79" s="133"/>
      <c r="BL79" s="133"/>
      <c r="BM79" s="133"/>
      <c r="BN79" s="133"/>
      <c r="BO79" s="133"/>
      <c r="BP79" s="133"/>
      <c r="BQ79" s="133"/>
      <c r="BR79" s="133"/>
      <c r="BS79" s="133"/>
      <c r="BT79" s="133"/>
      <c r="BU79" s="263"/>
    </row>
    <row r="80" spans="1:95" s="339" customFormat="1">
      <c r="B80" s="113" t="s">
        <v>209</v>
      </c>
      <c r="C80" s="131" t="s">
        <v>265</v>
      </c>
      <c r="D80" s="17" t="s">
        <v>36</v>
      </c>
      <c r="E80" s="283"/>
      <c r="F80" s="283"/>
      <c r="G80" s="283"/>
      <c r="H80" s="283"/>
      <c r="I80" s="283"/>
      <c r="J80" s="283"/>
      <c r="K80" s="283"/>
      <c r="L80" s="283"/>
      <c r="M80" s="283"/>
      <c r="N80" s="283"/>
      <c r="O80" s="116"/>
      <c r="P80" s="116"/>
      <c r="Q80" s="117"/>
      <c r="R80" s="262"/>
      <c r="S80" s="235"/>
      <c r="T80" s="292"/>
      <c r="U80" s="293"/>
      <c r="V80" s="134"/>
      <c r="W80" s="134"/>
      <c r="X80" s="134"/>
      <c r="Y80" s="292"/>
      <c r="Z80" s="293"/>
      <c r="AA80" s="134"/>
      <c r="AB80" s="292"/>
      <c r="AC80" s="293"/>
      <c r="AD80" s="134"/>
      <c r="AE80" s="292"/>
      <c r="AF80" s="293"/>
      <c r="AG80" s="134"/>
      <c r="AH80" s="294"/>
      <c r="AI80" s="293"/>
      <c r="AJ80" s="134"/>
      <c r="AK80" s="294"/>
      <c r="AL80" s="293"/>
      <c r="AM80" s="134"/>
      <c r="AN80" s="294"/>
      <c r="AO80" s="293"/>
      <c r="AP80" s="134"/>
      <c r="AQ80" s="294"/>
      <c r="AR80" s="293"/>
      <c r="AS80" s="134"/>
      <c r="AT80" s="134"/>
      <c r="AU80" s="134"/>
      <c r="AV80" s="134"/>
      <c r="AW80" s="263"/>
      <c r="AX80" s="116"/>
      <c r="AY80" s="116"/>
      <c r="AZ80" s="116"/>
      <c r="BA80" s="116"/>
      <c r="BB80" s="116"/>
      <c r="BC80" s="116"/>
      <c r="BD80" s="116"/>
      <c r="BE80" s="116"/>
      <c r="BF80" s="116"/>
      <c r="BG80" s="116"/>
      <c r="BH80" s="116"/>
      <c r="BI80" s="378"/>
      <c r="BJ80" s="116"/>
      <c r="BK80" s="133"/>
      <c r="BL80" s="133"/>
      <c r="BM80" s="133"/>
      <c r="BN80" s="133"/>
      <c r="BO80" s="133"/>
      <c r="BP80" s="133"/>
      <c r="BQ80" s="133"/>
      <c r="BR80" s="133"/>
      <c r="BS80" s="133"/>
      <c r="BT80" s="133"/>
      <c r="BU80" s="263"/>
    </row>
    <row r="81" spans="2:73" s="339" customFormat="1">
      <c r="B81" s="113" t="s">
        <v>210</v>
      </c>
      <c r="C81" s="131" t="s">
        <v>266</v>
      </c>
      <c r="D81" s="17" t="s">
        <v>115</v>
      </c>
      <c r="E81" s="283"/>
      <c r="F81" s="283"/>
      <c r="G81" s="283"/>
      <c r="H81" s="283"/>
      <c r="I81" s="283"/>
      <c r="J81" s="283"/>
      <c r="K81" s="283"/>
      <c r="L81" s="283"/>
      <c r="M81" s="283"/>
      <c r="N81" s="283"/>
      <c r="O81" s="116"/>
      <c r="P81" s="116"/>
      <c r="Q81" s="117"/>
      <c r="R81" s="262"/>
      <c r="S81" s="235"/>
      <c r="T81" s="292"/>
      <c r="U81" s="293"/>
      <c r="V81" s="134"/>
      <c r="W81" s="134"/>
      <c r="X81" s="134"/>
      <c r="Y81" s="292"/>
      <c r="Z81" s="293"/>
      <c r="AA81" s="134"/>
      <c r="AB81" s="292"/>
      <c r="AC81" s="293"/>
      <c r="AD81" s="134"/>
      <c r="AE81" s="292"/>
      <c r="AF81" s="293"/>
      <c r="AG81" s="134"/>
      <c r="AH81" s="294"/>
      <c r="AI81" s="293"/>
      <c r="AJ81" s="134"/>
      <c r="AK81" s="294"/>
      <c r="AL81" s="293"/>
      <c r="AM81" s="134"/>
      <c r="AN81" s="294"/>
      <c r="AO81" s="293"/>
      <c r="AP81" s="134"/>
      <c r="AQ81" s="294"/>
      <c r="AR81" s="293"/>
      <c r="AS81" s="134"/>
      <c r="AT81" s="134"/>
      <c r="AU81" s="134"/>
      <c r="AV81" s="134"/>
      <c r="AW81" s="263"/>
      <c r="AX81" s="116"/>
      <c r="AY81" s="116"/>
      <c r="AZ81" s="116"/>
      <c r="BA81" s="116"/>
      <c r="BB81" s="116"/>
      <c r="BC81" s="116"/>
      <c r="BD81" s="116"/>
      <c r="BE81" s="116"/>
      <c r="BF81" s="116"/>
      <c r="BG81" s="116"/>
      <c r="BH81" s="116"/>
      <c r="BI81" s="378"/>
      <c r="BJ81" s="116"/>
      <c r="BK81" s="133"/>
      <c r="BL81" s="133"/>
      <c r="BM81" s="133"/>
      <c r="BN81" s="133"/>
      <c r="BO81" s="133"/>
      <c r="BP81" s="133"/>
      <c r="BQ81" s="133"/>
      <c r="BR81" s="133"/>
      <c r="BS81" s="133"/>
      <c r="BT81" s="133"/>
      <c r="BU81" s="263"/>
    </row>
    <row r="82" spans="2:73" s="339" customFormat="1">
      <c r="B82" s="113"/>
      <c r="C82" s="131"/>
      <c r="D82" s="17"/>
      <c r="E82" s="283"/>
      <c r="F82" s="283"/>
      <c r="G82" s="283"/>
      <c r="H82" s="283"/>
      <c r="I82" s="283"/>
      <c r="J82" s="283"/>
      <c r="K82" s="283"/>
      <c r="L82" s="283"/>
      <c r="M82" s="283"/>
      <c r="N82" s="283"/>
      <c r="O82" s="116"/>
      <c r="P82" s="116"/>
      <c r="Q82" s="117"/>
      <c r="R82" s="262"/>
      <c r="S82" s="235"/>
      <c r="T82" s="292"/>
      <c r="U82" s="293"/>
      <c r="V82" s="134"/>
      <c r="W82" s="134"/>
      <c r="X82" s="134"/>
      <c r="Y82" s="292"/>
      <c r="Z82" s="293"/>
      <c r="AA82" s="134"/>
      <c r="AB82" s="292"/>
      <c r="AC82" s="293"/>
      <c r="AD82" s="134"/>
      <c r="AE82" s="292"/>
      <c r="AF82" s="293"/>
      <c r="AG82" s="134"/>
      <c r="AH82" s="294"/>
      <c r="AI82" s="293"/>
      <c r="AJ82" s="134"/>
      <c r="AK82" s="294"/>
      <c r="AL82" s="293"/>
      <c r="AM82" s="134"/>
      <c r="AN82" s="294"/>
      <c r="AO82" s="293"/>
      <c r="AP82" s="134"/>
      <c r="AQ82" s="294"/>
      <c r="AR82" s="293"/>
      <c r="AS82" s="134"/>
      <c r="AT82" s="134"/>
      <c r="AU82" s="134"/>
      <c r="AV82" s="134"/>
      <c r="AW82" s="263"/>
      <c r="AX82" s="116"/>
      <c r="AY82" s="116"/>
      <c r="AZ82" s="116"/>
      <c r="BA82" s="116"/>
      <c r="BB82" s="116"/>
      <c r="BC82" s="116"/>
      <c r="BD82" s="116"/>
      <c r="BE82" s="116"/>
      <c r="BF82" s="116"/>
      <c r="BG82" s="116"/>
      <c r="BH82" s="116"/>
      <c r="BI82" s="378"/>
      <c r="BJ82" s="116"/>
      <c r="BK82" s="133"/>
      <c r="BL82" s="133"/>
      <c r="BM82" s="133"/>
      <c r="BN82" s="133"/>
      <c r="BO82" s="133"/>
      <c r="BP82" s="133"/>
      <c r="BQ82" s="133"/>
      <c r="BR82" s="133"/>
      <c r="BS82" s="133"/>
      <c r="BT82" s="133"/>
      <c r="BU82" s="263"/>
    </row>
    <row r="83" spans="2:73" s="339" customFormat="1">
      <c r="B83" s="113" t="s">
        <v>211</v>
      </c>
      <c r="C83" s="131" t="s">
        <v>212</v>
      </c>
      <c r="D83" s="17"/>
      <c r="E83" s="283"/>
      <c r="F83" s="283"/>
      <c r="G83" s="283"/>
      <c r="H83" s="283"/>
      <c r="I83" s="283"/>
      <c r="J83" s="283"/>
      <c r="K83" s="283"/>
      <c r="L83" s="283"/>
      <c r="M83" s="283"/>
      <c r="N83" s="283"/>
      <c r="O83" s="116"/>
      <c r="P83" s="116"/>
      <c r="Q83" s="117"/>
      <c r="R83" s="262"/>
      <c r="S83" s="235"/>
      <c r="T83" s="292"/>
      <c r="U83" s="293"/>
      <c r="V83" s="134"/>
      <c r="W83" s="134"/>
      <c r="X83" s="134"/>
      <c r="Y83" s="292"/>
      <c r="Z83" s="293"/>
      <c r="AA83" s="134"/>
      <c r="AB83" s="292"/>
      <c r="AC83" s="293"/>
      <c r="AD83" s="134"/>
      <c r="AE83" s="292"/>
      <c r="AF83" s="293"/>
      <c r="AG83" s="134"/>
      <c r="AH83" s="294"/>
      <c r="AI83" s="293"/>
      <c r="AJ83" s="134"/>
      <c r="AK83" s="294"/>
      <c r="AL83" s="293"/>
      <c r="AM83" s="134"/>
      <c r="AN83" s="294"/>
      <c r="AO83" s="293"/>
      <c r="AP83" s="134"/>
      <c r="AQ83" s="294"/>
      <c r="AR83" s="293"/>
      <c r="AS83" s="134"/>
      <c r="AT83" s="134"/>
      <c r="AU83" s="134"/>
      <c r="AV83" s="134"/>
      <c r="AW83" s="263"/>
      <c r="AX83" s="116"/>
      <c r="AY83" s="116"/>
      <c r="AZ83" s="116"/>
      <c r="BA83" s="116"/>
      <c r="BB83" s="116"/>
      <c r="BC83" s="116"/>
      <c r="BD83" s="116"/>
      <c r="BE83" s="116"/>
      <c r="BF83" s="116"/>
      <c r="BG83" s="116"/>
      <c r="BH83" s="116"/>
      <c r="BI83" s="378"/>
      <c r="BJ83" s="116"/>
      <c r="BK83" s="133"/>
      <c r="BL83" s="133"/>
      <c r="BM83" s="133"/>
      <c r="BN83" s="133"/>
      <c r="BO83" s="133"/>
      <c r="BP83" s="133"/>
      <c r="BQ83" s="133"/>
      <c r="BR83" s="133"/>
      <c r="BS83" s="133"/>
      <c r="BT83" s="133"/>
      <c r="BU83" s="263"/>
    </row>
    <row r="84" spans="2:73" s="339" customFormat="1">
      <c r="B84" s="113" t="s">
        <v>213</v>
      </c>
      <c r="C84" s="131" t="s">
        <v>267</v>
      </c>
      <c r="D84" s="17" t="s">
        <v>36</v>
      </c>
      <c r="E84" s="283"/>
      <c r="F84" s="283"/>
      <c r="G84" s="283"/>
      <c r="H84" s="283"/>
      <c r="I84" s="283"/>
      <c r="J84" s="283"/>
      <c r="K84" s="283"/>
      <c r="L84" s="283"/>
      <c r="M84" s="283"/>
      <c r="N84" s="283"/>
      <c r="O84" s="116"/>
      <c r="P84" s="116"/>
      <c r="Q84" s="117"/>
      <c r="R84" s="262"/>
      <c r="S84" s="235"/>
      <c r="T84" s="292"/>
      <c r="U84" s="293"/>
      <c r="V84" s="134"/>
      <c r="W84" s="134"/>
      <c r="X84" s="134"/>
      <c r="Y84" s="292"/>
      <c r="Z84" s="293"/>
      <c r="AA84" s="134"/>
      <c r="AB84" s="292"/>
      <c r="AC84" s="293"/>
      <c r="AD84" s="134"/>
      <c r="AE84" s="292"/>
      <c r="AF84" s="293"/>
      <c r="AG84" s="134"/>
      <c r="AH84" s="294"/>
      <c r="AI84" s="293"/>
      <c r="AJ84" s="134"/>
      <c r="AK84" s="294"/>
      <c r="AL84" s="293"/>
      <c r="AM84" s="134"/>
      <c r="AN84" s="294"/>
      <c r="AO84" s="293"/>
      <c r="AP84" s="134"/>
      <c r="AQ84" s="294"/>
      <c r="AR84" s="293"/>
      <c r="AS84" s="134"/>
      <c r="AT84" s="134"/>
      <c r="AU84" s="134"/>
      <c r="AV84" s="134"/>
      <c r="AW84" s="263"/>
      <c r="AX84" s="116"/>
      <c r="AY84" s="116"/>
      <c r="AZ84" s="116"/>
      <c r="BA84" s="116"/>
      <c r="BB84" s="116"/>
      <c r="BC84" s="116"/>
      <c r="BD84" s="116"/>
      <c r="BE84" s="116"/>
      <c r="BF84" s="116"/>
      <c r="BG84" s="116"/>
      <c r="BH84" s="116"/>
      <c r="BI84" s="378"/>
      <c r="BJ84" s="116"/>
      <c r="BK84" s="133"/>
      <c r="BL84" s="133"/>
      <c r="BM84" s="133"/>
      <c r="BN84" s="133"/>
      <c r="BO84" s="133"/>
      <c r="BP84" s="133"/>
      <c r="BQ84" s="133"/>
      <c r="BR84" s="133"/>
      <c r="BS84" s="133"/>
      <c r="BT84" s="133"/>
      <c r="BU84" s="263"/>
    </row>
    <row r="85" spans="2:73" s="339" customFormat="1">
      <c r="B85" s="113" t="s">
        <v>214</v>
      </c>
      <c r="C85" s="131" t="s">
        <v>268</v>
      </c>
      <c r="D85" s="17" t="s">
        <v>36</v>
      </c>
      <c r="E85" s="283"/>
      <c r="F85" s="283"/>
      <c r="G85" s="283"/>
      <c r="H85" s="283"/>
      <c r="I85" s="283"/>
      <c r="J85" s="283"/>
      <c r="K85" s="283"/>
      <c r="L85" s="283"/>
      <c r="M85" s="283"/>
      <c r="N85" s="283"/>
      <c r="O85" s="116"/>
      <c r="P85" s="116"/>
      <c r="Q85" s="117"/>
      <c r="R85" s="262"/>
      <c r="S85" s="235"/>
      <c r="T85" s="292"/>
      <c r="U85" s="293"/>
      <c r="V85" s="134"/>
      <c r="W85" s="134"/>
      <c r="X85" s="134"/>
      <c r="Y85" s="292"/>
      <c r="Z85" s="293"/>
      <c r="AA85" s="134"/>
      <c r="AB85" s="292"/>
      <c r="AC85" s="293"/>
      <c r="AD85" s="134"/>
      <c r="AE85" s="292"/>
      <c r="AF85" s="293"/>
      <c r="AG85" s="134"/>
      <c r="AH85" s="294"/>
      <c r="AI85" s="293"/>
      <c r="AJ85" s="134"/>
      <c r="AK85" s="294"/>
      <c r="AL85" s="293"/>
      <c r="AM85" s="134"/>
      <c r="AN85" s="294"/>
      <c r="AO85" s="293"/>
      <c r="AP85" s="134"/>
      <c r="AQ85" s="294"/>
      <c r="AR85" s="293"/>
      <c r="AS85" s="134"/>
      <c r="AT85" s="134"/>
      <c r="AU85" s="134"/>
      <c r="AV85" s="134"/>
      <c r="AW85" s="263"/>
      <c r="AX85" s="116"/>
      <c r="AY85" s="116"/>
      <c r="AZ85" s="116"/>
      <c r="BA85" s="116"/>
      <c r="BB85" s="116"/>
      <c r="BC85" s="116"/>
      <c r="BD85" s="116"/>
      <c r="BE85" s="116"/>
      <c r="BF85" s="116"/>
      <c r="BG85" s="116"/>
      <c r="BH85" s="116"/>
      <c r="BI85" s="378"/>
      <c r="BJ85" s="116"/>
      <c r="BK85" s="133"/>
      <c r="BL85" s="133"/>
      <c r="BM85" s="133"/>
      <c r="BN85" s="133"/>
      <c r="BO85" s="133"/>
      <c r="BP85" s="133"/>
      <c r="BQ85" s="133"/>
      <c r="BR85" s="133"/>
      <c r="BS85" s="133"/>
      <c r="BT85" s="133"/>
      <c r="BU85" s="263"/>
    </row>
    <row r="86" spans="2:73" s="339" customFormat="1">
      <c r="B86" s="113" t="s">
        <v>215</v>
      </c>
      <c r="C86" s="131" t="s">
        <v>269</v>
      </c>
      <c r="D86" s="17" t="s">
        <v>36</v>
      </c>
      <c r="E86" s="283"/>
      <c r="F86" s="283"/>
      <c r="G86" s="283"/>
      <c r="H86" s="283"/>
      <c r="I86" s="283"/>
      <c r="J86" s="283"/>
      <c r="K86" s="283"/>
      <c r="L86" s="283"/>
      <c r="M86" s="283"/>
      <c r="N86" s="283"/>
      <c r="O86" s="116"/>
      <c r="P86" s="116"/>
      <c r="Q86" s="117"/>
      <c r="R86" s="262"/>
      <c r="S86" s="235"/>
      <c r="T86" s="292"/>
      <c r="U86" s="293"/>
      <c r="V86" s="134"/>
      <c r="W86" s="134"/>
      <c r="X86" s="134"/>
      <c r="Y86" s="292"/>
      <c r="Z86" s="293"/>
      <c r="AA86" s="134"/>
      <c r="AB86" s="292"/>
      <c r="AC86" s="293"/>
      <c r="AD86" s="134"/>
      <c r="AE86" s="292"/>
      <c r="AF86" s="293"/>
      <c r="AG86" s="134"/>
      <c r="AH86" s="294"/>
      <c r="AI86" s="293"/>
      <c r="AJ86" s="134"/>
      <c r="AK86" s="294"/>
      <c r="AL86" s="293"/>
      <c r="AM86" s="134"/>
      <c r="AN86" s="294"/>
      <c r="AO86" s="293"/>
      <c r="AP86" s="134"/>
      <c r="AQ86" s="294"/>
      <c r="AR86" s="293"/>
      <c r="AS86" s="134"/>
      <c r="AT86" s="134"/>
      <c r="AU86" s="134"/>
      <c r="AV86" s="134"/>
      <c r="AW86" s="263"/>
      <c r="AX86" s="116"/>
      <c r="AY86" s="116"/>
      <c r="AZ86" s="116"/>
      <c r="BA86" s="116"/>
      <c r="BB86" s="116"/>
      <c r="BC86" s="116"/>
      <c r="BD86" s="116"/>
      <c r="BE86" s="116"/>
      <c r="BF86" s="116"/>
      <c r="BG86" s="116"/>
      <c r="BH86" s="116"/>
      <c r="BI86" s="378"/>
      <c r="BJ86" s="116"/>
      <c r="BK86" s="133"/>
      <c r="BL86" s="133"/>
      <c r="BM86" s="133"/>
      <c r="BN86" s="133"/>
      <c r="BO86" s="133"/>
      <c r="BP86" s="133"/>
      <c r="BQ86" s="133"/>
      <c r="BR86" s="133"/>
      <c r="BS86" s="133"/>
      <c r="BT86" s="133"/>
      <c r="BU86" s="263"/>
    </row>
    <row r="87" spans="2:73" s="339" customFormat="1">
      <c r="B87" s="113" t="s">
        <v>216</v>
      </c>
      <c r="C87" s="131" t="s">
        <v>270</v>
      </c>
      <c r="D87" s="17" t="s">
        <v>36</v>
      </c>
      <c r="E87" s="283"/>
      <c r="F87" s="283"/>
      <c r="G87" s="283"/>
      <c r="H87" s="283"/>
      <c r="I87" s="283"/>
      <c r="J87" s="283"/>
      <c r="K87" s="283"/>
      <c r="L87" s="283"/>
      <c r="M87" s="283"/>
      <c r="N87" s="283"/>
      <c r="O87" s="116"/>
      <c r="P87" s="116"/>
      <c r="Q87" s="117"/>
      <c r="R87" s="262"/>
      <c r="S87" s="235"/>
      <c r="T87" s="292"/>
      <c r="U87" s="293"/>
      <c r="V87" s="134"/>
      <c r="W87" s="134"/>
      <c r="X87" s="134"/>
      <c r="Y87" s="292"/>
      <c r="Z87" s="293"/>
      <c r="AA87" s="134"/>
      <c r="AB87" s="292"/>
      <c r="AC87" s="293"/>
      <c r="AD87" s="134"/>
      <c r="AE87" s="292"/>
      <c r="AF87" s="293"/>
      <c r="AG87" s="134"/>
      <c r="AH87" s="294"/>
      <c r="AI87" s="293"/>
      <c r="AJ87" s="134"/>
      <c r="AK87" s="294"/>
      <c r="AL87" s="293"/>
      <c r="AM87" s="134"/>
      <c r="AN87" s="294"/>
      <c r="AO87" s="293"/>
      <c r="AP87" s="134"/>
      <c r="AQ87" s="294"/>
      <c r="AR87" s="293"/>
      <c r="AS87" s="134"/>
      <c r="AT87" s="134"/>
      <c r="AU87" s="134"/>
      <c r="AV87" s="134"/>
      <c r="AW87" s="263"/>
      <c r="AX87" s="116"/>
      <c r="AY87" s="116"/>
      <c r="AZ87" s="116"/>
      <c r="BA87" s="116"/>
      <c r="BB87" s="116"/>
      <c r="BC87" s="116"/>
      <c r="BD87" s="116"/>
      <c r="BE87" s="116"/>
      <c r="BF87" s="116"/>
      <c r="BG87" s="116"/>
      <c r="BH87" s="116"/>
      <c r="BI87" s="378"/>
      <c r="BJ87" s="116"/>
      <c r="BK87" s="133"/>
      <c r="BL87" s="133"/>
      <c r="BM87" s="133"/>
      <c r="BN87" s="133"/>
      <c r="BO87" s="133"/>
      <c r="BP87" s="133"/>
      <c r="BQ87" s="133"/>
      <c r="BR87" s="133"/>
      <c r="BS87" s="133"/>
      <c r="BT87" s="133"/>
      <c r="BU87" s="263"/>
    </row>
    <row r="88" spans="2:73" s="339" customFormat="1">
      <c r="B88" s="113" t="s">
        <v>217</v>
      </c>
      <c r="C88" s="131" t="s">
        <v>271</v>
      </c>
      <c r="D88" s="17" t="s">
        <v>36</v>
      </c>
      <c r="E88" s="283"/>
      <c r="F88" s="283"/>
      <c r="G88" s="283"/>
      <c r="H88" s="283"/>
      <c r="I88" s="283"/>
      <c r="J88" s="283"/>
      <c r="K88" s="283"/>
      <c r="L88" s="283"/>
      <c r="M88" s="283"/>
      <c r="N88" s="283"/>
      <c r="O88" s="116"/>
      <c r="P88" s="116"/>
      <c r="Q88" s="117"/>
      <c r="R88" s="262"/>
      <c r="S88" s="235"/>
      <c r="T88" s="292"/>
      <c r="U88" s="293"/>
      <c r="V88" s="134"/>
      <c r="W88" s="134"/>
      <c r="X88" s="134"/>
      <c r="Y88" s="292"/>
      <c r="Z88" s="293"/>
      <c r="AA88" s="134"/>
      <c r="AB88" s="292"/>
      <c r="AC88" s="293"/>
      <c r="AD88" s="134"/>
      <c r="AE88" s="292"/>
      <c r="AF88" s="293"/>
      <c r="AG88" s="134"/>
      <c r="AH88" s="294"/>
      <c r="AI88" s="293"/>
      <c r="AJ88" s="134"/>
      <c r="AK88" s="294"/>
      <c r="AL88" s="293"/>
      <c r="AM88" s="134"/>
      <c r="AN88" s="294"/>
      <c r="AO88" s="293"/>
      <c r="AP88" s="134"/>
      <c r="AQ88" s="294"/>
      <c r="AR88" s="293"/>
      <c r="AS88" s="134"/>
      <c r="AT88" s="134"/>
      <c r="AU88" s="134"/>
      <c r="AV88" s="134"/>
      <c r="AW88" s="263"/>
      <c r="AX88" s="116"/>
      <c r="AY88" s="116"/>
      <c r="AZ88" s="116"/>
      <c r="BA88" s="116"/>
      <c r="BB88" s="116"/>
      <c r="BC88" s="116"/>
      <c r="BD88" s="116"/>
      <c r="BE88" s="116"/>
      <c r="BF88" s="116"/>
      <c r="BG88" s="116"/>
      <c r="BH88" s="116"/>
      <c r="BI88" s="378"/>
      <c r="BJ88" s="116"/>
      <c r="BK88" s="133"/>
      <c r="BL88" s="133"/>
      <c r="BM88" s="133"/>
      <c r="BN88" s="133"/>
      <c r="BO88" s="133"/>
      <c r="BP88" s="133"/>
      <c r="BQ88" s="133"/>
      <c r="BR88" s="133"/>
      <c r="BS88" s="133"/>
      <c r="BT88" s="133"/>
      <c r="BU88" s="263"/>
    </row>
    <row r="89" spans="2:73" s="339" customFormat="1">
      <c r="B89" s="113" t="s">
        <v>218</v>
      </c>
      <c r="C89" s="131" t="s">
        <v>272</v>
      </c>
      <c r="D89" s="17" t="s">
        <v>36</v>
      </c>
      <c r="E89" s="283"/>
      <c r="F89" s="283"/>
      <c r="G89" s="283"/>
      <c r="H89" s="283"/>
      <c r="I89" s="283"/>
      <c r="J89" s="283"/>
      <c r="K89" s="283"/>
      <c r="L89" s="283"/>
      <c r="M89" s="283"/>
      <c r="N89" s="283"/>
      <c r="O89" s="116"/>
      <c r="P89" s="116"/>
      <c r="Q89" s="117"/>
      <c r="R89" s="262"/>
      <c r="S89" s="235"/>
      <c r="T89" s="292"/>
      <c r="U89" s="293"/>
      <c r="V89" s="134"/>
      <c r="W89" s="134"/>
      <c r="X89" s="134"/>
      <c r="Y89" s="292"/>
      <c r="Z89" s="293"/>
      <c r="AA89" s="134"/>
      <c r="AB89" s="292"/>
      <c r="AC89" s="293"/>
      <c r="AD89" s="134"/>
      <c r="AE89" s="292"/>
      <c r="AF89" s="293"/>
      <c r="AG89" s="134"/>
      <c r="AH89" s="294"/>
      <c r="AI89" s="293"/>
      <c r="AJ89" s="134"/>
      <c r="AK89" s="294"/>
      <c r="AL89" s="293"/>
      <c r="AM89" s="134"/>
      <c r="AN89" s="294"/>
      <c r="AO89" s="293"/>
      <c r="AP89" s="134"/>
      <c r="AQ89" s="294"/>
      <c r="AR89" s="293"/>
      <c r="AS89" s="134"/>
      <c r="AT89" s="134"/>
      <c r="AU89" s="134"/>
      <c r="AV89" s="134"/>
      <c r="AW89" s="263"/>
      <c r="AX89" s="116"/>
      <c r="AY89" s="116"/>
      <c r="AZ89" s="116"/>
      <c r="BA89" s="116"/>
      <c r="BB89" s="116"/>
      <c r="BC89" s="116"/>
      <c r="BD89" s="116"/>
      <c r="BE89" s="116"/>
      <c r="BF89" s="116"/>
      <c r="BG89" s="116"/>
      <c r="BH89" s="116"/>
      <c r="BI89" s="378"/>
      <c r="BJ89" s="116"/>
      <c r="BK89" s="133"/>
      <c r="BL89" s="133"/>
      <c r="BM89" s="133"/>
      <c r="BN89" s="133"/>
      <c r="BO89" s="133"/>
      <c r="BP89" s="133"/>
      <c r="BQ89" s="133"/>
      <c r="BR89" s="133"/>
      <c r="BS89" s="133"/>
      <c r="BT89" s="133"/>
      <c r="BU89" s="263"/>
    </row>
    <row r="90" spans="2:73" s="339" customFormat="1">
      <c r="B90" s="113" t="s">
        <v>219</v>
      </c>
      <c r="C90" s="131" t="s">
        <v>273</v>
      </c>
      <c r="D90" s="17" t="s">
        <v>115</v>
      </c>
      <c r="E90" s="283"/>
      <c r="F90" s="283"/>
      <c r="G90" s="283"/>
      <c r="H90" s="283"/>
      <c r="I90" s="283"/>
      <c r="J90" s="283"/>
      <c r="K90" s="283"/>
      <c r="L90" s="283"/>
      <c r="M90" s="283"/>
      <c r="N90" s="283"/>
      <c r="O90" s="116"/>
      <c r="P90" s="116"/>
      <c r="Q90" s="117"/>
      <c r="R90" s="262"/>
      <c r="S90" s="235"/>
      <c r="T90" s="292"/>
      <c r="U90" s="293"/>
      <c r="V90" s="134"/>
      <c r="W90" s="134"/>
      <c r="X90" s="134"/>
      <c r="Y90" s="292"/>
      <c r="Z90" s="293"/>
      <c r="AA90" s="134"/>
      <c r="AB90" s="292"/>
      <c r="AC90" s="293"/>
      <c r="AD90" s="134"/>
      <c r="AE90" s="292"/>
      <c r="AF90" s="293"/>
      <c r="AG90" s="134"/>
      <c r="AH90" s="294"/>
      <c r="AI90" s="293"/>
      <c r="AJ90" s="134"/>
      <c r="AK90" s="294"/>
      <c r="AL90" s="293"/>
      <c r="AM90" s="134"/>
      <c r="AN90" s="294"/>
      <c r="AO90" s="293"/>
      <c r="AP90" s="134"/>
      <c r="AQ90" s="294"/>
      <c r="AR90" s="293"/>
      <c r="AS90" s="134"/>
      <c r="AT90" s="134"/>
      <c r="AU90" s="134"/>
      <c r="AV90" s="134"/>
      <c r="AW90" s="263"/>
      <c r="AX90" s="116"/>
      <c r="AY90" s="116"/>
      <c r="AZ90" s="116"/>
      <c r="BA90" s="116"/>
      <c r="BB90" s="116"/>
      <c r="BC90" s="116"/>
      <c r="BD90" s="116"/>
      <c r="BE90" s="116"/>
      <c r="BF90" s="116"/>
      <c r="BG90" s="116"/>
      <c r="BH90" s="116"/>
      <c r="BI90" s="378"/>
      <c r="BJ90" s="116"/>
      <c r="BK90" s="133"/>
      <c r="BL90" s="133"/>
      <c r="BM90" s="133"/>
      <c r="BN90" s="133"/>
      <c r="BO90" s="133"/>
      <c r="BP90" s="133"/>
      <c r="BQ90" s="133"/>
      <c r="BR90" s="133"/>
      <c r="BS90" s="133"/>
      <c r="BT90" s="133"/>
      <c r="BU90" s="263"/>
    </row>
    <row r="91" spans="2:73" s="339" customFormat="1">
      <c r="B91" s="113" t="s">
        <v>220</v>
      </c>
      <c r="C91" s="131" t="s">
        <v>274</v>
      </c>
      <c r="D91" s="17" t="s">
        <v>36</v>
      </c>
      <c r="E91" s="283"/>
      <c r="F91" s="283"/>
      <c r="G91" s="283"/>
      <c r="H91" s="283"/>
      <c r="I91" s="283"/>
      <c r="J91" s="283"/>
      <c r="K91" s="283"/>
      <c r="L91" s="283"/>
      <c r="M91" s="283"/>
      <c r="N91" s="283"/>
      <c r="O91" s="116"/>
      <c r="P91" s="116"/>
      <c r="Q91" s="117"/>
      <c r="R91" s="262"/>
      <c r="S91" s="235"/>
      <c r="T91" s="292"/>
      <c r="U91" s="293"/>
      <c r="V91" s="134"/>
      <c r="W91" s="134"/>
      <c r="X91" s="134"/>
      <c r="Y91" s="292"/>
      <c r="Z91" s="293"/>
      <c r="AA91" s="134"/>
      <c r="AB91" s="292"/>
      <c r="AC91" s="293"/>
      <c r="AD91" s="134"/>
      <c r="AE91" s="292"/>
      <c r="AF91" s="293"/>
      <c r="AG91" s="134"/>
      <c r="AH91" s="294"/>
      <c r="AI91" s="293"/>
      <c r="AJ91" s="134"/>
      <c r="AK91" s="294"/>
      <c r="AL91" s="293"/>
      <c r="AM91" s="134"/>
      <c r="AN91" s="294"/>
      <c r="AO91" s="293"/>
      <c r="AP91" s="134"/>
      <c r="AQ91" s="294"/>
      <c r="AR91" s="293"/>
      <c r="AS91" s="134"/>
      <c r="AT91" s="134"/>
      <c r="AU91" s="134"/>
      <c r="AV91" s="134"/>
      <c r="AW91" s="263"/>
      <c r="AX91" s="116"/>
      <c r="AY91" s="116"/>
      <c r="AZ91" s="116"/>
      <c r="BA91" s="116"/>
      <c r="BB91" s="116"/>
      <c r="BC91" s="116"/>
      <c r="BD91" s="116"/>
      <c r="BE91" s="116"/>
      <c r="BF91" s="116"/>
      <c r="BG91" s="116"/>
      <c r="BH91" s="116"/>
      <c r="BI91" s="378"/>
      <c r="BJ91" s="116"/>
      <c r="BK91" s="133"/>
      <c r="BL91" s="133"/>
      <c r="BM91" s="133"/>
      <c r="BN91" s="133"/>
      <c r="BO91" s="133"/>
      <c r="BP91" s="133"/>
      <c r="BQ91" s="133"/>
      <c r="BR91" s="133"/>
      <c r="BS91" s="133"/>
      <c r="BT91" s="133"/>
      <c r="BU91" s="263"/>
    </row>
    <row r="92" spans="2:73" s="339" customFormat="1">
      <c r="B92" s="113"/>
      <c r="C92" s="131"/>
      <c r="D92" s="17"/>
      <c r="E92" s="283"/>
      <c r="F92" s="283"/>
      <c r="G92" s="283"/>
      <c r="H92" s="283"/>
      <c r="I92" s="283"/>
      <c r="J92" s="283"/>
      <c r="K92" s="283"/>
      <c r="L92" s="283"/>
      <c r="M92" s="283"/>
      <c r="N92" s="283"/>
      <c r="O92" s="116"/>
      <c r="P92" s="116"/>
      <c r="Q92" s="117"/>
      <c r="R92" s="262"/>
      <c r="S92" s="235"/>
      <c r="T92" s="292"/>
      <c r="U92" s="293"/>
      <c r="V92" s="134"/>
      <c r="W92" s="134"/>
      <c r="X92" s="134"/>
      <c r="Y92" s="292"/>
      <c r="Z92" s="293"/>
      <c r="AA92" s="134"/>
      <c r="AB92" s="292"/>
      <c r="AC92" s="293"/>
      <c r="AD92" s="134"/>
      <c r="AE92" s="292"/>
      <c r="AF92" s="293"/>
      <c r="AG92" s="134"/>
      <c r="AH92" s="294"/>
      <c r="AI92" s="293"/>
      <c r="AJ92" s="134"/>
      <c r="AK92" s="294"/>
      <c r="AL92" s="293"/>
      <c r="AM92" s="134"/>
      <c r="AN92" s="294"/>
      <c r="AO92" s="293"/>
      <c r="AP92" s="134"/>
      <c r="AQ92" s="294"/>
      <c r="AR92" s="293"/>
      <c r="AS92" s="134"/>
      <c r="AT92" s="134"/>
      <c r="AU92" s="134"/>
      <c r="AV92" s="134"/>
      <c r="AW92" s="263"/>
      <c r="AX92" s="116"/>
      <c r="AY92" s="116"/>
      <c r="AZ92" s="116"/>
      <c r="BA92" s="116"/>
      <c r="BB92" s="116"/>
      <c r="BC92" s="116"/>
      <c r="BD92" s="116"/>
      <c r="BE92" s="116"/>
      <c r="BF92" s="116"/>
      <c r="BG92" s="116"/>
      <c r="BH92" s="116"/>
      <c r="BI92" s="378"/>
      <c r="BJ92" s="116"/>
      <c r="BK92" s="133"/>
      <c r="BL92" s="133"/>
      <c r="BM92" s="133"/>
      <c r="BN92" s="133"/>
      <c r="BO92" s="133"/>
      <c r="BP92" s="133"/>
      <c r="BQ92" s="133"/>
      <c r="BR92" s="133"/>
      <c r="BS92" s="133"/>
      <c r="BT92" s="133"/>
      <c r="BU92" s="263"/>
    </row>
    <row r="93" spans="2:73" s="339" customFormat="1">
      <c r="B93" s="113" t="s">
        <v>221</v>
      </c>
      <c r="C93" s="131" t="s">
        <v>222</v>
      </c>
      <c r="D93" s="17"/>
      <c r="E93" s="283"/>
      <c r="F93" s="283"/>
      <c r="G93" s="283"/>
      <c r="H93" s="283"/>
      <c r="I93" s="283"/>
      <c r="J93" s="283"/>
      <c r="K93" s="283"/>
      <c r="L93" s="283"/>
      <c r="M93" s="283"/>
      <c r="N93" s="283"/>
      <c r="O93" s="116"/>
      <c r="P93" s="116"/>
      <c r="Q93" s="117"/>
      <c r="R93" s="262"/>
      <c r="S93" s="235"/>
      <c r="T93" s="292"/>
      <c r="U93" s="293"/>
      <c r="V93" s="134"/>
      <c r="W93" s="134"/>
      <c r="X93" s="134"/>
      <c r="Y93" s="292"/>
      <c r="Z93" s="293"/>
      <c r="AA93" s="134"/>
      <c r="AB93" s="292"/>
      <c r="AC93" s="293"/>
      <c r="AD93" s="134"/>
      <c r="AE93" s="292"/>
      <c r="AF93" s="293"/>
      <c r="AG93" s="134"/>
      <c r="AH93" s="294"/>
      <c r="AI93" s="293"/>
      <c r="AJ93" s="134"/>
      <c r="AK93" s="294"/>
      <c r="AL93" s="293"/>
      <c r="AM93" s="134"/>
      <c r="AN93" s="294"/>
      <c r="AO93" s="293"/>
      <c r="AP93" s="134"/>
      <c r="AQ93" s="294"/>
      <c r="AR93" s="293"/>
      <c r="AS93" s="134"/>
      <c r="AT93" s="134"/>
      <c r="AU93" s="134"/>
      <c r="AV93" s="134"/>
      <c r="AW93" s="263"/>
      <c r="AX93" s="116"/>
      <c r="AY93" s="116"/>
      <c r="AZ93" s="116"/>
      <c r="BA93" s="116"/>
      <c r="BB93" s="116"/>
      <c r="BC93" s="116"/>
      <c r="BD93" s="116"/>
      <c r="BE93" s="116"/>
      <c r="BF93" s="116"/>
      <c r="BG93" s="116"/>
      <c r="BH93" s="116"/>
      <c r="BI93" s="378"/>
      <c r="BJ93" s="116"/>
      <c r="BK93" s="133"/>
      <c r="BL93" s="133"/>
      <c r="BM93" s="133"/>
      <c r="BN93" s="133"/>
      <c r="BO93" s="133"/>
      <c r="BP93" s="133"/>
      <c r="BQ93" s="133"/>
      <c r="BR93" s="133"/>
      <c r="BS93" s="133"/>
      <c r="BT93" s="133"/>
      <c r="BU93" s="263"/>
    </row>
    <row r="94" spans="2:73" s="339" customFormat="1">
      <c r="B94" s="113" t="s">
        <v>223</v>
      </c>
      <c r="C94" s="131" t="s">
        <v>270</v>
      </c>
      <c r="D94" s="17" t="s">
        <v>36</v>
      </c>
      <c r="E94" s="283"/>
      <c r="F94" s="283"/>
      <c r="G94" s="283"/>
      <c r="H94" s="283"/>
      <c r="I94" s="283"/>
      <c r="J94" s="283"/>
      <c r="K94" s="283"/>
      <c r="L94" s="283"/>
      <c r="M94" s="283"/>
      <c r="N94" s="283"/>
      <c r="O94" s="116"/>
      <c r="P94" s="116"/>
      <c r="Q94" s="117"/>
      <c r="R94" s="262"/>
      <c r="S94" s="235"/>
      <c r="T94" s="292"/>
      <c r="U94" s="293"/>
      <c r="V94" s="134"/>
      <c r="W94" s="134"/>
      <c r="X94" s="134"/>
      <c r="Y94" s="292"/>
      <c r="Z94" s="293"/>
      <c r="AA94" s="134"/>
      <c r="AB94" s="292"/>
      <c r="AC94" s="293"/>
      <c r="AD94" s="134"/>
      <c r="AE94" s="292"/>
      <c r="AF94" s="293"/>
      <c r="AG94" s="134"/>
      <c r="AH94" s="294"/>
      <c r="AI94" s="293"/>
      <c r="AJ94" s="134"/>
      <c r="AK94" s="294"/>
      <c r="AL94" s="293"/>
      <c r="AM94" s="134"/>
      <c r="AN94" s="294"/>
      <c r="AO94" s="293"/>
      <c r="AP94" s="134"/>
      <c r="AQ94" s="294"/>
      <c r="AR94" s="293"/>
      <c r="AS94" s="134"/>
      <c r="AT94" s="134"/>
      <c r="AU94" s="134"/>
      <c r="AV94" s="134"/>
      <c r="AW94" s="263"/>
      <c r="AX94" s="116"/>
      <c r="AY94" s="116"/>
      <c r="AZ94" s="116"/>
      <c r="BA94" s="116"/>
      <c r="BB94" s="116"/>
      <c r="BC94" s="116"/>
      <c r="BD94" s="116"/>
      <c r="BE94" s="116"/>
      <c r="BF94" s="116"/>
      <c r="BG94" s="116"/>
      <c r="BH94" s="116"/>
      <c r="BI94" s="378"/>
      <c r="BJ94" s="116"/>
      <c r="BK94" s="133"/>
      <c r="BL94" s="133"/>
      <c r="BM94" s="133"/>
      <c r="BN94" s="133"/>
      <c r="BO94" s="133"/>
      <c r="BP94" s="133"/>
      <c r="BQ94" s="133"/>
      <c r="BR94" s="133"/>
      <c r="BS94" s="133"/>
      <c r="BT94" s="133"/>
      <c r="BU94" s="263"/>
    </row>
    <row r="95" spans="2:73" s="339" customFormat="1">
      <c r="B95" s="113" t="s">
        <v>224</v>
      </c>
      <c r="C95" s="131" t="s">
        <v>271</v>
      </c>
      <c r="D95" s="17" t="s">
        <v>115</v>
      </c>
      <c r="E95" s="283"/>
      <c r="F95" s="283"/>
      <c r="G95" s="283"/>
      <c r="H95" s="283"/>
      <c r="I95" s="283"/>
      <c r="J95" s="283"/>
      <c r="K95" s="283"/>
      <c r="L95" s="283"/>
      <c r="M95" s="283"/>
      <c r="N95" s="283"/>
      <c r="O95" s="116"/>
      <c r="P95" s="116"/>
      <c r="Q95" s="117"/>
      <c r="R95" s="262"/>
      <c r="S95" s="235"/>
      <c r="T95" s="292"/>
      <c r="U95" s="293"/>
      <c r="V95" s="134"/>
      <c r="W95" s="134"/>
      <c r="X95" s="134"/>
      <c r="Y95" s="292"/>
      <c r="Z95" s="293"/>
      <c r="AA95" s="134"/>
      <c r="AB95" s="292"/>
      <c r="AC95" s="293"/>
      <c r="AD95" s="134"/>
      <c r="AE95" s="292"/>
      <c r="AF95" s="293"/>
      <c r="AG95" s="134"/>
      <c r="AH95" s="294"/>
      <c r="AI95" s="293"/>
      <c r="AJ95" s="134"/>
      <c r="AK95" s="294"/>
      <c r="AL95" s="293"/>
      <c r="AM95" s="134"/>
      <c r="AN95" s="294"/>
      <c r="AO95" s="293"/>
      <c r="AP95" s="134"/>
      <c r="AQ95" s="294"/>
      <c r="AR95" s="293"/>
      <c r="AS95" s="134"/>
      <c r="AT95" s="134"/>
      <c r="AU95" s="134"/>
      <c r="AV95" s="134"/>
      <c r="AW95" s="263"/>
      <c r="AX95" s="116"/>
      <c r="AY95" s="116"/>
      <c r="AZ95" s="116"/>
      <c r="BA95" s="116"/>
      <c r="BB95" s="116"/>
      <c r="BC95" s="116"/>
      <c r="BD95" s="116"/>
      <c r="BE95" s="116"/>
      <c r="BF95" s="116"/>
      <c r="BG95" s="116"/>
      <c r="BH95" s="116"/>
      <c r="BI95" s="378"/>
      <c r="BJ95" s="116"/>
      <c r="BK95" s="133"/>
      <c r="BL95" s="133"/>
      <c r="BM95" s="133"/>
      <c r="BN95" s="133"/>
      <c r="BO95" s="133"/>
      <c r="BP95" s="133"/>
      <c r="BQ95" s="133"/>
      <c r="BR95" s="133"/>
      <c r="BS95" s="133"/>
      <c r="BT95" s="133"/>
      <c r="BU95" s="263"/>
    </row>
    <row r="96" spans="2:73" s="339" customFormat="1">
      <c r="B96" s="113" t="s">
        <v>225</v>
      </c>
      <c r="C96" s="131" t="s">
        <v>275</v>
      </c>
      <c r="D96" s="17" t="s">
        <v>115</v>
      </c>
      <c r="E96" s="283"/>
      <c r="F96" s="283"/>
      <c r="G96" s="283"/>
      <c r="H96" s="283"/>
      <c r="I96" s="283"/>
      <c r="J96" s="283"/>
      <c r="K96" s="283"/>
      <c r="L96" s="283"/>
      <c r="M96" s="283"/>
      <c r="N96" s="283"/>
      <c r="O96" s="116"/>
      <c r="P96" s="116"/>
      <c r="Q96" s="117"/>
      <c r="R96" s="262"/>
      <c r="S96" s="235"/>
      <c r="T96" s="292"/>
      <c r="U96" s="293"/>
      <c r="V96" s="134"/>
      <c r="W96" s="134"/>
      <c r="X96" s="134"/>
      <c r="Y96" s="292"/>
      <c r="Z96" s="293"/>
      <c r="AA96" s="134"/>
      <c r="AB96" s="292"/>
      <c r="AC96" s="293"/>
      <c r="AD96" s="134"/>
      <c r="AE96" s="292"/>
      <c r="AF96" s="293"/>
      <c r="AG96" s="134"/>
      <c r="AH96" s="294"/>
      <c r="AI96" s="293"/>
      <c r="AJ96" s="134"/>
      <c r="AK96" s="294"/>
      <c r="AL96" s="293"/>
      <c r="AM96" s="134"/>
      <c r="AN96" s="294"/>
      <c r="AO96" s="293"/>
      <c r="AP96" s="134"/>
      <c r="AQ96" s="294"/>
      <c r="AR96" s="293"/>
      <c r="AS96" s="134"/>
      <c r="AT96" s="134"/>
      <c r="AU96" s="134"/>
      <c r="AV96" s="134"/>
      <c r="AW96" s="263"/>
      <c r="AX96" s="116"/>
      <c r="AY96" s="116"/>
      <c r="AZ96" s="116"/>
      <c r="BA96" s="116"/>
      <c r="BB96" s="116"/>
      <c r="BC96" s="116"/>
      <c r="BD96" s="116"/>
      <c r="BE96" s="116"/>
      <c r="BF96" s="116"/>
      <c r="BG96" s="116"/>
      <c r="BH96" s="116"/>
      <c r="BI96" s="378"/>
      <c r="BJ96" s="116"/>
      <c r="BK96" s="133"/>
      <c r="BL96" s="133"/>
      <c r="BM96" s="133"/>
      <c r="BN96" s="133"/>
      <c r="BO96" s="133"/>
      <c r="BP96" s="133"/>
      <c r="BQ96" s="133"/>
      <c r="BR96" s="133"/>
      <c r="BS96" s="133"/>
      <c r="BT96" s="133"/>
      <c r="BU96" s="263"/>
    </row>
    <row r="97" spans="2:73" s="339" customFormat="1">
      <c r="B97" s="113" t="s">
        <v>226</v>
      </c>
      <c r="C97" s="131" t="s">
        <v>273</v>
      </c>
      <c r="D97" s="17" t="s">
        <v>115</v>
      </c>
      <c r="E97" s="283"/>
      <c r="F97" s="283"/>
      <c r="G97" s="283"/>
      <c r="H97" s="283"/>
      <c r="I97" s="283"/>
      <c r="J97" s="283"/>
      <c r="K97" s="283"/>
      <c r="L97" s="283"/>
      <c r="M97" s="283"/>
      <c r="N97" s="283"/>
      <c r="O97" s="116"/>
      <c r="P97" s="116"/>
      <c r="Q97" s="117"/>
      <c r="R97" s="262"/>
      <c r="S97" s="235"/>
      <c r="T97" s="292"/>
      <c r="U97" s="293"/>
      <c r="V97" s="134"/>
      <c r="W97" s="134"/>
      <c r="X97" s="134"/>
      <c r="Y97" s="292"/>
      <c r="Z97" s="293"/>
      <c r="AA97" s="134"/>
      <c r="AB97" s="292"/>
      <c r="AC97" s="293"/>
      <c r="AD97" s="134"/>
      <c r="AE97" s="292"/>
      <c r="AF97" s="293"/>
      <c r="AG97" s="134"/>
      <c r="AH97" s="294"/>
      <c r="AI97" s="293"/>
      <c r="AJ97" s="134"/>
      <c r="AK97" s="294"/>
      <c r="AL97" s="293"/>
      <c r="AM97" s="134"/>
      <c r="AN97" s="294"/>
      <c r="AO97" s="293"/>
      <c r="AP97" s="134"/>
      <c r="AQ97" s="294"/>
      <c r="AR97" s="293"/>
      <c r="AS97" s="134"/>
      <c r="AT97" s="134"/>
      <c r="AU97" s="134"/>
      <c r="AV97" s="134"/>
      <c r="AW97" s="263"/>
      <c r="AX97" s="116"/>
      <c r="AY97" s="116"/>
      <c r="AZ97" s="116"/>
      <c r="BA97" s="116"/>
      <c r="BB97" s="116"/>
      <c r="BC97" s="116"/>
      <c r="BD97" s="116"/>
      <c r="BE97" s="116"/>
      <c r="BF97" s="116"/>
      <c r="BG97" s="116"/>
      <c r="BH97" s="116"/>
      <c r="BI97" s="378"/>
      <c r="BJ97" s="116"/>
      <c r="BK97" s="133"/>
      <c r="BL97" s="133"/>
      <c r="BM97" s="133"/>
      <c r="BN97" s="133"/>
      <c r="BO97" s="133"/>
      <c r="BP97" s="133"/>
      <c r="BQ97" s="133"/>
      <c r="BR97" s="133"/>
      <c r="BS97" s="133"/>
      <c r="BT97" s="133"/>
      <c r="BU97" s="263"/>
    </row>
    <row r="98" spans="2:73" s="339" customFormat="1">
      <c r="B98" s="113"/>
      <c r="C98" s="131"/>
      <c r="D98" s="17"/>
      <c r="E98" s="283"/>
      <c r="F98" s="283"/>
      <c r="G98" s="283"/>
      <c r="H98" s="283"/>
      <c r="I98" s="283"/>
      <c r="J98" s="283"/>
      <c r="K98" s="283"/>
      <c r="L98" s="283"/>
      <c r="M98" s="283"/>
      <c r="N98" s="283"/>
      <c r="O98" s="116"/>
      <c r="P98" s="116"/>
      <c r="Q98" s="117"/>
      <c r="R98" s="262"/>
      <c r="S98" s="235"/>
      <c r="T98" s="292"/>
      <c r="U98" s="293"/>
      <c r="V98" s="134"/>
      <c r="W98" s="134"/>
      <c r="X98" s="134"/>
      <c r="Y98" s="292"/>
      <c r="Z98" s="293"/>
      <c r="AA98" s="134"/>
      <c r="AB98" s="292"/>
      <c r="AC98" s="293"/>
      <c r="AD98" s="134"/>
      <c r="AE98" s="292"/>
      <c r="AF98" s="293"/>
      <c r="AG98" s="134"/>
      <c r="AH98" s="294"/>
      <c r="AI98" s="293"/>
      <c r="AJ98" s="134"/>
      <c r="AK98" s="294"/>
      <c r="AL98" s="293"/>
      <c r="AM98" s="134"/>
      <c r="AN98" s="294"/>
      <c r="AO98" s="293"/>
      <c r="AP98" s="134"/>
      <c r="AQ98" s="294"/>
      <c r="AR98" s="293"/>
      <c r="AS98" s="134"/>
      <c r="AT98" s="134"/>
      <c r="AU98" s="134"/>
      <c r="AV98" s="134"/>
      <c r="AW98" s="263"/>
      <c r="AX98" s="116"/>
      <c r="AY98" s="116"/>
      <c r="AZ98" s="116"/>
      <c r="BA98" s="116"/>
      <c r="BB98" s="116"/>
      <c r="BC98" s="116"/>
      <c r="BD98" s="116"/>
      <c r="BE98" s="116"/>
      <c r="BF98" s="116"/>
      <c r="BG98" s="116"/>
      <c r="BH98" s="116"/>
      <c r="BI98" s="378"/>
      <c r="BJ98" s="116"/>
      <c r="BK98" s="133"/>
      <c r="BL98" s="133"/>
      <c r="BM98" s="133"/>
      <c r="BN98" s="133"/>
      <c r="BO98" s="133"/>
      <c r="BP98" s="133"/>
      <c r="BQ98" s="133"/>
      <c r="BR98" s="133"/>
      <c r="BS98" s="133"/>
      <c r="BT98" s="133"/>
      <c r="BU98" s="263"/>
    </row>
    <row r="99" spans="2:73" s="339" customFormat="1">
      <c r="B99" s="113" t="s">
        <v>227</v>
      </c>
      <c r="C99" s="131" t="s">
        <v>228</v>
      </c>
      <c r="D99" s="17"/>
      <c r="E99" s="283"/>
      <c r="F99" s="283"/>
      <c r="G99" s="283"/>
      <c r="H99" s="283"/>
      <c r="I99" s="283"/>
      <c r="J99" s="283"/>
      <c r="K99" s="283"/>
      <c r="L99" s="283"/>
      <c r="M99" s="283"/>
      <c r="N99" s="283"/>
      <c r="O99" s="116"/>
      <c r="P99" s="116"/>
      <c r="Q99" s="117"/>
      <c r="R99" s="262"/>
      <c r="S99" s="235"/>
      <c r="T99" s="292"/>
      <c r="U99" s="293"/>
      <c r="V99" s="134"/>
      <c r="W99" s="134"/>
      <c r="X99" s="134"/>
      <c r="Y99" s="292"/>
      <c r="Z99" s="293"/>
      <c r="AA99" s="134"/>
      <c r="AB99" s="292"/>
      <c r="AC99" s="293"/>
      <c r="AD99" s="134"/>
      <c r="AE99" s="292"/>
      <c r="AF99" s="293"/>
      <c r="AG99" s="134"/>
      <c r="AH99" s="294"/>
      <c r="AI99" s="293"/>
      <c r="AJ99" s="134"/>
      <c r="AK99" s="294"/>
      <c r="AL99" s="293"/>
      <c r="AM99" s="134"/>
      <c r="AN99" s="294"/>
      <c r="AO99" s="293"/>
      <c r="AP99" s="134"/>
      <c r="AQ99" s="294"/>
      <c r="AR99" s="293"/>
      <c r="AS99" s="134"/>
      <c r="AT99" s="134"/>
      <c r="AU99" s="134"/>
      <c r="AV99" s="134"/>
      <c r="AW99" s="263"/>
      <c r="AX99" s="116"/>
      <c r="AY99" s="116"/>
      <c r="AZ99" s="116"/>
      <c r="BA99" s="116"/>
      <c r="BB99" s="116"/>
      <c r="BC99" s="116"/>
      <c r="BD99" s="116"/>
      <c r="BE99" s="116"/>
      <c r="BF99" s="116"/>
      <c r="BG99" s="116"/>
      <c r="BH99" s="116"/>
      <c r="BI99" s="378"/>
      <c r="BJ99" s="116"/>
      <c r="BK99" s="133"/>
      <c r="BL99" s="133"/>
      <c r="BM99" s="133"/>
      <c r="BN99" s="133"/>
      <c r="BO99" s="133"/>
      <c r="BP99" s="133"/>
      <c r="BQ99" s="133"/>
      <c r="BR99" s="133"/>
      <c r="BS99" s="133"/>
      <c r="BT99" s="133"/>
      <c r="BU99" s="263"/>
    </row>
    <row r="100" spans="2:73" s="339" customFormat="1">
      <c r="B100" s="113" t="s">
        <v>229</v>
      </c>
      <c r="C100" s="131" t="s">
        <v>276</v>
      </c>
      <c r="D100" s="17" t="s">
        <v>118</v>
      </c>
      <c r="E100" s="283"/>
      <c r="F100" s="283"/>
      <c r="G100" s="283"/>
      <c r="H100" s="283"/>
      <c r="I100" s="283"/>
      <c r="J100" s="283"/>
      <c r="K100" s="283"/>
      <c r="L100" s="283"/>
      <c r="M100" s="283"/>
      <c r="N100" s="283"/>
      <c r="O100" s="116"/>
      <c r="P100" s="116"/>
      <c r="Q100" s="117"/>
      <c r="R100" s="262"/>
      <c r="S100" s="235"/>
      <c r="T100" s="292"/>
      <c r="U100" s="293"/>
      <c r="V100" s="134"/>
      <c r="W100" s="134"/>
      <c r="X100" s="134"/>
      <c r="Y100" s="292"/>
      <c r="Z100" s="293"/>
      <c r="AA100" s="134"/>
      <c r="AB100" s="292"/>
      <c r="AC100" s="293"/>
      <c r="AD100" s="134"/>
      <c r="AE100" s="292"/>
      <c r="AF100" s="293"/>
      <c r="AG100" s="134"/>
      <c r="AH100" s="294"/>
      <c r="AI100" s="293"/>
      <c r="AJ100" s="134"/>
      <c r="AK100" s="294"/>
      <c r="AL100" s="293"/>
      <c r="AM100" s="134"/>
      <c r="AN100" s="294"/>
      <c r="AO100" s="293"/>
      <c r="AP100" s="134"/>
      <c r="AQ100" s="294"/>
      <c r="AR100" s="293"/>
      <c r="AS100" s="134"/>
      <c r="AT100" s="134"/>
      <c r="AU100" s="134"/>
      <c r="AV100" s="134"/>
      <c r="AW100" s="263"/>
      <c r="AX100" s="116"/>
      <c r="AY100" s="116"/>
      <c r="AZ100" s="116"/>
      <c r="BA100" s="116"/>
      <c r="BB100" s="116"/>
      <c r="BC100" s="116"/>
      <c r="BD100" s="116"/>
      <c r="BE100" s="116"/>
      <c r="BF100" s="116"/>
      <c r="BG100" s="116"/>
      <c r="BH100" s="116"/>
      <c r="BI100" s="378"/>
      <c r="BJ100" s="116"/>
      <c r="BK100" s="133"/>
      <c r="BL100" s="133"/>
      <c r="BM100" s="133"/>
      <c r="BN100" s="133"/>
      <c r="BO100" s="133"/>
      <c r="BP100" s="133"/>
      <c r="BQ100" s="133"/>
      <c r="BR100" s="133"/>
      <c r="BS100" s="133"/>
      <c r="BT100" s="133"/>
      <c r="BU100" s="263"/>
    </row>
    <row r="101" spans="2:73" s="339" customFormat="1">
      <c r="B101" s="113" t="s">
        <v>230</v>
      </c>
      <c r="C101" s="131" t="s">
        <v>277</v>
      </c>
      <c r="D101" s="17" t="s">
        <v>115</v>
      </c>
      <c r="E101" s="283"/>
      <c r="F101" s="283"/>
      <c r="G101" s="283"/>
      <c r="H101" s="283"/>
      <c r="I101" s="283"/>
      <c r="J101" s="283"/>
      <c r="K101" s="283"/>
      <c r="L101" s="283"/>
      <c r="M101" s="283"/>
      <c r="N101" s="283"/>
      <c r="O101" s="116"/>
      <c r="P101" s="116"/>
      <c r="Q101" s="117"/>
      <c r="R101" s="262"/>
      <c r="S101" s="235"/>
      <c r="T101" s="292"/>
      <c r="U101" s="293"/>
      <c r="V101" s="134"/>
      <c r="W101" s="134"/>
      <c r="X101" s="134"/>
      <c r="Y101" s="292"/>
      <c r="Z101" s="293"/>
      <c r="AA101" s="134"/>
      <c r="AB101" s="292"/>
      <c r="AC101" s="293"/>
      <c r="AD101" s="134"/>
      <c r="AE101" s="292"/>
      <c r="AF101" s="293"/>
      <c r="AG101" s="134"/>
      <c r="AH101" s="294"/>
      <c r="AI101" s="293"/>
      <c r="AJ101" s="134"/>
      <c r="AK101" s="294"/>
      <c r="AL101" s="293"/>
      <c r="AM101" s="134"/>
      <c r="AN101" s="294"/>
      <c r="AO101" s="293"/>
      <c r="AP101" s="134"/>
      <c r="AQ101" s="294"/>
      <c r="AR101" s="293"/>
      <c r="AS101" s="134"/>
      <c r="AT101" s="134"/>
      <c r="AU101" s="134"/>
      <c r="AV101" s="134"/>
      <c r="AW101" s="263"/>
      <c r="AX101" s="116"/>
      <c r="AY101" s="116"/>
      <c r="AZ101" s="116"/>
      <c r="BA101" s="116"/>
      <c r="BB101" s="116"/>
      <c r="BC101" s="116"/>
      <c r="BD101" s="116"/>
      <c r="BE101" s="116"/>
      <c r="BF101" s="116"/>
      <c r="BG101" s="116"/>
      <c r="BH101" s="116"/>
      <c r="BI101" s="378"/>
      <c r="BJ101" s="116"/>
      <c r="BK101" s="133"/>
      <c r="BL101" s="133"/>
      <c r="BM101" s="133"/>
      <c r="BN101" s="133"/>
      <c r="BO101" s="133"/>
      <c r="BP101" s="133"/>
      <c r="BQ101" s="133"/>
      <c r="BR101" s="133"/>
      <c r="BS101" s="133"/>
      <c r="BT101" s="133"/>
      <c r="BU101" s="263"/>
    </row>
    <row r="102" spans="2:73" s="339" customFormat="1">
      <c r="B102" s="113" t="s">
        <v>231</v>
      </c>
      <c r="C102" s="131" t="s">
        <v>278</v>
      </c>
      <c r="D102" s="17" t="s">
        <v>28</v>
      </c>
      <c r="E102" s="283"/>
      <c r="F102" s="283"/>
      <c r="G102" s="283"/>
      <c r="H102" s="283"/>
      <c r="I102" s="283"/>
      <c r="J102" s="283"/>
      <c r="K102" s="283"/>
      <c r="L102" s="283"/>
      <c r="M102" s="283"/>
      <c r="N102" s="283"/>
      <c r="O102" s="116"/>
      <c r="P102" s="116"/>
      <c r="Q102" s="117"/>
      <c r="R102" s="262"/>
      <c r="S102" s="235"/>
      <c r="T102" s="292"/>
      <c r="U102" s="293"/>
      <c r="V102" s="134"/>
      <c r="W102" s="134"/>
      <c r="X102" s="134"/>
      <c r="Y102" s="292"/>
      <c r="Z102" s="293"/>
      <c r="AA102" s="134"/>
      <c r="AB102" s="292"/>
      <c r="AC102" s="293"/>
      <c r="AD102" s="134"/>
      <c r="AE102" s="292"/>
      <c r="AF102" s="293"/>
      <c r="AG102" s="134"/>
      <c r="AH102" s="294"/>
      <c r="AI102" s="293"/>
      <c r="AJ102" s="134"/>
      <c r="AK102" s="294"/>
      <c r="AL102" s="293"/>
      <c r="AM102" s="134"/>
      <c r="AN102" s="294"/>
      <c r="AO102" s="293"/>
      <c r="AP102" s="134"/>
      <c r="AQ102" s="294"/>
      <c r="AR102" s="293"/>
      <c r="AS102" s="134"/>
      <c r="AT102" s="134"/>
      <c r="AU102" s="134"/>
      <c r="AV102" s="134"/>
      <c r="AW102" s="263"/>
      <c r="AX102" s="116"/>
      <c r="AY102" s="116"/>
      <c r="AZ102" s="116"/>
      <c r="BA102" s="116"/>
      <c r="BB102" s="116"/>
      <c r="BC102" s="116"/>
      <c r="BD102" s="116"/>
      <c r="BE102" s="116"/>
      <c r="BF102" s="116"/>
      <c r="BG102" s="116"/>
      <c r="BH102" s="116"/>
      <c r="BI102" s="378"/>
      <c r="BJ102" s="116"/>
      <c r="BK102" s="133"/>
      <c r="BL102" s="133"/>
      <c r="BM102" s="133"/>
      <c r="BN102" s="133"/>
      <c r="BO102" s="133"/>
      <c r="BP102" s="133"/>
      <c r="BQ102" s="133"/>
      <c r="BR102" s="133"/>
      <c r="BS102" s="133"/>
      <c r="BT102" s="133"/>
      <c r="BU102" s="263"/>
    </row>
    <row r="103" spans="2:73" s="339" customFormat="1">
      <c r="B103" s="113"/>
      <c r="C103" s="131"/>
      <c r="D103" s="17"/>
      <c r="E103" s="283"/>
      <c r="F103" s="283"/>
      <c r="G103" s="283"/>
      <c r="H103" s="283"/>
      <c r="I103" s="283"/>
      <c r="J103" s="283"/>
      <c r="K103" s="283"/>
      <c r="L103" s="283"/>
      <c r="M103" s="283"/>
      <c r="N103" s="283"/>
      <c r="O103" s="116"/>
      <c r="P103" s="116"/>
      <c r="Q103" s="117"/>
      <c r="R103" s="262"/>
      <c r="S103" s="235"/>
      <c r="T103" s="292"/>
      <c r="U103" s="293"/>
      <c r="V103" s="134"/>
      <c r="W103" s="134"/>
      <c r="X103" s="134"/>
      <c r="Y103" s="292"/>
      <c r="Z103" s="293"/>
      <c r="AA103" s="134"/>
      <c r="AB103" s="292"/>
      <c r="AC103" s="293"/>
      <c r="AD103" s="134"/>
      <c r="AE103" s="292"/>
      <c r="AF103" s="293"/>
      <c r="AG103" s="134"/>
      <c r="AH103" s="294"/>
      <c r="AI103" s="293"/>
      <c r="AJ103" s="134"/>
      <c r="AK103" s="294"/>
      <c r="AL103" s="293"/>
      <c r="AM103" s="134"/>
      <c r="AN103" s="294"/>
      <c r="AO103" s="293"/>
      <c r="AP103" s="134"/>
      <c r="AQ103" s="294"/>
      <c r="AR103" s="293"/>
      <c r="AS103" s="134"/>
      <c r="AT103" s="134"/>
      <c r="AU103" s="134"/>
      <c r="AV103" s="134"/>
      <c r="AW103" s="263"/>
      <c r="AX103" s="116"/>
      <c r="AY103" s="116"/>
      <c r="AZ103" s="116"/>
      <c r="BA103" s="116"/>
      <c r="BB103" s="116"/>
      <c r="BC103" s="116"/>
      <c r="BD103" s="116"/>
      <c r="BE103" s="116"/>
      <c r="BF103" s="116"/>
      <c r="BG103" s="116"/>
      <c r="BH103" s="116"/>
      <c r="BI103" s="378"/>
      <c r="BJ103" s="116"/>
      <c r="BK103" s="133"/>
      <c r="BL103" s="133"/>
      <c r="BM103" s="133"/>
      <c r="BN103" s="133"/>
      <c r="BO103" s="133"/>
      <c r="BP103" s="133"/>
      <c r="BQ103" s="133"/>
      <c r="BR103" s="133"/>
      <c r="BS103" s="133"/>
      <c r="BT103" s="133"/>
      <c r="BU103" s="263"/>
    </row>
    <row r="104" spans="2:73" s="339" customFormat="1">
      <c r="B104" s="113" t="s">
        <v>232</v>
      </c>
      <c r="C104" s="131" t="s">
        <v>233</v>
      </c>
      <c r="D104" s="17"/>
      <c r="E104" s="283"/>
      <c r="F104" s="283"/>
      <c r="G104" s="283"/>
      <c r="H104" s="283"/>
      <c r="I104" s="283"/>
      <c r="J104" s="283"/>
      <c r="K104" s="283"/>
      <c r="L104" s="283"/>
      <c r="M104" s="283"/>
      <c r="N104" s="283"/>
      <c r="O104" s="116"/>
      <c r="P104" s="116"/>
      <c r="Q104" s="117"/>
      <c r="R104" s="262"/>
      <c r="S104" s="235"/>
      <c r="T104" s="292"/>
      <c r="U104" s="293"/>
      <c r="V104" s="134"/>
      <c r="W104" s="134"/>
      <c r="X104" s="134"/>
      <c r="Y104" s="292"/>
      <c r="Z104" s="293"/>
      <c r="AA104" s="134"/>
      <c r="AB104" s="292"/>
      <c r="AC104" s="293"/>
      <c r="AD104" s="134"/>
      <c r="AE104" s="292"/>
      <c r="AF104" s="293"/>
      <c r="AG104" s="134"/>
      <c r="AH104" s="294"/>
      <c r="AI104" s="293"/>
      <c r="AJ104" s="134"/>
      <c r="AK104" s="294"/>
      <c r="AL104" s="293"/>
      <c r="AM104" s="134"/>
      <c r="AN104" s="294"/>
      <c r="AO104" s="293"/>
      <c r="AP104" s="134"/>
      <c r="AQ104" s="294"/>
      <c r="AR104" s="293"/>
      <c r="AS104" s="134"/>
      <c r="AT104" s="134"/>
      <c r="AU104" s="134"/>
      <c r="AV104" s="134"/>
      <c r="AW104" s="263"/>
      <c r="AX104" s="116"/>
      <c r="AY104" s="116"/>
      <c r="AZ104" s="116"/>
      <c r="BA104" s="116"/>
      <c r="BB104" s="116"/>
      <c r="BC104" s="116"/>
      <c r="BD104" s="116"/>
      <c r="BE104" s="116"/>
      <c r="BF104" s="116"/>
      <c r="BG104" s="116"/>
      <c r="BH104" s="116"/>
      <c r="BI104" s="378"/>
      <c r="BJ104" s="116"/>
      <c r="BK104" s="133"/>
      <c r="BL104" s="133"/>
      <c r="BM104" s="133"/>
      <c r="BN104" s="133"/>
      <c r="BO104" s="133"/>
      <c r="BP104" s="133"/>
      <c r="BQ104" s="133"/>
      <c r="BR104" s="133"/>
      <c r="BS104" s="133"/>
      <c r="BT104" s="133"/>
      <c r="BU104" s="263"/>
    </row>
    <row r="105" spans="2:73" s="339" customFormat="1">
      <c r="B105" s="113" t="s">
        <v>41</v>
      </c>
      <c r="C105" s="131" t="s">
        <v>279</v>
      </c>
      <c r="D105" s="17" t="s">
        <v>118</v>
      </c>
      <c r="E105" s="283"/>
      <c r="F105" s="283"/>
      <c r="G105" s="283"/>
      <c r="H105" s="283"/>
      <c r="I105" s="283"/>
      <c r="J105" s="283"/>
      <c r="K105" s="283"/>
      <c r="L105" s="283"/>
      <c r="M105" s="283"/>
      <c r="N105" s="283"/>
      <c r="O105" s="116"/>
      <c r="P105" s="116"/>
      <c r="Q105" s="117"/>
      <c r="R105" s="262"/>
      <c r="S105" s="235"/>
      <c r="T105" s="292"/>
      <c r="U105" s="293"/>
      <c r="V105" s="134"/>
      <c r="W105" s="134"/>
      <c r="X105" s="134"/>
      <c r="Y105" s="292"/>
      <c r="Z105" s="293"/>
      <c r="AA105" s="134"/>
      <c r="AB105" s="292"/>
      <c r="AC105" s="293"/>
      <c r="AD105" s="134"/>
      <c r="AE105" s="292"/>
      <c r="AF105" s="293"/>
      <c r="AG105" s="134"/>
      <c r="AH105" s="294"/>
      <c r="AI105" s="293"/>
      <c r="AJ105" s="134"/>
      <c r="AK105" s="294"/>
      <c r="AL105" s="293"/>
      <c r="AM105" s="134"/>
      <c r="AN105" s="294"/>
      <c r="AO105" s="293"/>
      <c r="AP105" s="134"/>
      <c r="AQ105" s="294"/>
      <c r="AR105" s="293"/>
      <c r="AS105" s="134"/>
      <c r="AT105" s="134"/>
      <c r="AU105" s="134"/>
      <c r="AV105" s="134"/>
      <c r="AW105" s="263"/>
      <c r="AX105" s="116"/>
      <c r="AY105" s="116"/>
      <c r="AZ105" s="116"/>
      <c r="BA105" s="116"/>
      <c r="BB105" s="116"/>
      <c r="BC105" s="116"/>
      <c r="BD105" s="116"/>
      <c r="BE105" s="116"/>
      <c r="BF105" s="116"/>
      <c r="BG105" s="116"/>
      <c r="BH105" s="116"/>
      <c r="BI105" s="378"/>
      <c r="BJ105" s="116"/>
      <c r="BK105" s="133"/>
      <c r="BL105" s="133"/>
      <c r="BM105" s="133"/>
      <c r="BN105" s="133"/>
      <c r="BO105" s="133"/>
      <c r="BP105" s="133"/>
      <c r="BQ105" s="133"/>
      <c r="BR105" s="133"/>
      <c r="BS105" s="133"/>
      <c r="BT105" s="133"/>
      <c r="BU105" s="263"/>
    </row>
    <row r="106" spans="2:73" s="339" customFormat="1">
      <c r="B106" s="113" t="s">
        <v>202</v>
      </c>
      <c r="C106" s="131" t="s">
        <v>280</v>
      </c>
      <c r="D106" s="17" t="s">
        <v>118</v>
      </c>
      <c r="E106" s="283"/>
      <c r="F106" s="283"/>
      <c r="G106" s="283"/>
      <c r="H106" s="283"/>
      <c r="I106" s="283"/>
      <c r="J106" s="283"/>
      <c r="K106" s="283"/>
      <c r="L106" s="283"/>
      <c r="M106" s="283"/>
      <c r="N106" s="283"/>
      <c r="O106" s="116"/>
      <c r="P106" s="116"/>
      <c r="Q106" s="117"/>
      <c r="R106" s="262"/>
      <c r="S106" s="235"/>
      <c r="T106" s="292"/>
      <c r="U106" s="293"/>
      <c r="V106" s="134"/>
      <c r="W106" s="134"/>
      <c r="X106" s="134"/>
      <c r="Y106" s="292"/>
      <c r="Z106" s="293"/>
      <c r="AA106" s="134"/>
      <c r="AB106" s="292"/>
      <c r="AC106" s="293"/>
      <c r="AD106" s="134"/>
      <c r="AE106" s="292"/>
      <c r="AF106" s="293"/>
      <c r="AG106" s="134"/>
      <c r="AH106" s="294"/>
      <c r="AI106" s="293"/>
      <c r="AJ106" s="134"/>
      <c r="AK106" s="294"/>
      <c r="AL106" s="293"/>
      <c r="AM106" s="134"/>
      <c r="AN106" s="294"/>
      <c r="AO106" s="293"/>
      <c r="AP106" s="134"/>
      <c r="AQ106" s="294"/>
      <c r="AR106" s="293"/>
      <c r="AS106" s="134"/>
      <c r="AT106" s="134"/>
      <c r="AU106" s="134"/>
      <c r="AV106" s="134"/>
      <c r="AW106" s="263"/>
      <c r="AX106" s="116"/>
      <c r="AY106" s="116"/>
      <c r="AZ106" s="116"/>
      <c r="BA106" s="116"/>
      <c r="BB106" s="116"/>
      <c r="BC106" s="116"/>
      <c r="BD106" s="116"/>
      <c r="BE106" s="116"/>
      <c r="BF106" s="116"/>
      <c r="BG106" s="116"/>
      <c r="BH106" s="116"/>
      <c r="BI106" s="378"/>
      <c r="BJ106" s="116"/>
      <c r="BK106" s="133"/>
      <c r="BL106" s="133"/>
      <c r="BM106" s="133"/>
      <c r="BN106" s="133"/>
      <c r="BO106" s="133"/>
      <c r="BP106" s="133"/>
      <c r="BQ106" s="133"/>
      <c r="BR106" s="133"/>
      <c r="BS106" s="133"/>
      <c r="BT106" s="133"/>
      <c r="BU106" s="263"/>
    </row>
    <row r="107" spans="2:73" s="339" customFormat="1">
      <c r="B107" s="113" t="s">
        <v>234</v>
      </c>
      <c r="C107" s="131" t="s">
        <v>281</v>
      </c>
      <c r="D107" s="17" t="s">
        <v>155</v>
      </c>
      <c r="E107" s="283"/>
      <c r="F107" s="283"/>
      <c r="G107" s="283"/>
      <c r="H107" s="283"/>
      <c r="I107" s="283"/>
      <c r="J107" s="283"/>
      <c r="K107" s="283"/>
      <c r="L107" s="283"/>
      <c r="M107" s="283"/>
      <c r="N107" s="283"/>
      <c r="O107" s="120" t="s">
        <v>363</v>
      </c>
      <c r="P107" s="120" t="str">
        <f>+O107</f>
        <v>à définir</v>
      </c>
      <c r="Q107" s="121" t="str">
        <f>+P107</f>
        <v>à définir</v>
      </c>
      <c r="R107" s="262"/>
      <c r="S107" s="235"/>
      <c r="T107" s="292"/>
      <c r="U107" s="293"/>
      <c r="V107" s="134"/>
      <c r="W107" s="134"/>
      <c r="X107" s="134"/>
      <c r="Y107" s="292"/>
      <c r="Z107" s="293"/>
      <c r="AA107" s="134"/>
      <c r="AB107" s="292"/>
      <c r="AC107" s="293"/>
      <c r="AD107" s="134"/>
      <c r="AE107" s="292"/>
      <c r="AF107" s="293"/>
      <c r="AG107" s="134"/>
      <c r="AH107" s="294"/>
      <c r="AI107" s="293"/>
      <c r="AJ107" s="134"/>
      <c r="AK107" s="294"/>
      <c r="AL107" s="293"/>
      <c r="AM107" s="134"/>
      <c r="AN107" s="294"/>
      <c r="AO107" s="293"/>
      <c r="AP107" s="134"/>
      <c r="AQ107" s="294"/>
      <c r="AR107" s="293"/>
      <c r="AS107" s="134"/>
      <c r="AT107" s="134"/>
      <c r="AU107" s="134"/>
      <c r="AV107" s="134"/>
      <c r="AW107" s="263"/>
      <c r="AX107" s="116"/>
      <c r="AY107" s="116"/>
      <c r="AZ107" s="116"/>
      <c r="BA107" s="116"/>
      <c r="BB107" s="116"/>
      <c r="BC107" s="116"/>
      <c r="BD107" s="116"/>
      <c r="BE107" s="116"/>
      <c r="BF107" s="116"/>
      <c r="BG107" s="116"/>
      <c r="BH107" s="116"/>
      <c r="BI107" s="378"/>
      <c r="BJ107" s="116"/>
      <c r="BK107" s="133"/>
      <c r="BL107" s="133"/>
      <c r="BM107" s="133"/>
      <c r="BN107" s="133"/>
      <c r="BO107" s="133"/>
      <c r="BP107" s="133"/>
      <c r="BQ107" s="133"/>
      <c r="BR107" s="133"/>
      <c r="BS107" s="133"/>
      <c r="BT107" s="133"/>
      <c r="BU107" s="263"/>
    </row>
    <row r="108" spans="2:73" s="339" customFormat="1">
      <c r="B108" s="113" t="s">
        <v>235</v>
      </c>
      <c r="C108" s="131" t="s">
        <v>282</v>
      </c>
      <c r="D108" s="17" t="s">
        <v>118</v>
      </c>
      <c r="E108" s="283"/>
      <c r="F108" s="283"/>
      <c r="G108" s="283"/>
      <c r="H108" s="283"/>
      <c r="I108" s="283"/>
      <c r="J108" s="283"/>
      <c r="K108" s="283"/>
      <c r="L108" s="283"/>
      <c r="M108" s="283"/>
      <c r="N108" s="283"/>
      <c r="O108" s="116"/>
      <c r="P108" s="116"/>
      <c r="Q108" s="117"/>
      <c r="R108" s="262"/>
      <c r="S108" s="235"/>
      <c r="T108" s="292"/>
      <c r="U108" s="293"/>
      <c r="V108" s="134"/>
      <c r="W108" s="134"/>
      <c r="X108" s="134"/>
      <c r="Y108" s="292"/>
      <c r="Z108" s="293"/>
      <c r="AA108" s="134"/>
      <c r="AB108" s="292"/>
      <c r="AC108" s="293"/>
      <c r="AD108" s="134"/>
      <c r="AE108" s="292"/>
      <c r="AF108" s="293"/>
      <c r="AG108" s="134"/>
      <c r="AH108" s="294"/>
      <c r="AI108" s="293"/>
      <c r="AJ108" s="134"/>
      <c r="AK108" s="294"/>
      <c r="AL108" s="293"/>
      <c r="AM108" s="134"/>
      <c r="AN108" s="294"/>
      <c r="AO108" s="293"/>
      <c r="AP108" s="134"/>
      <c r="AQ108" s="294"/>
      <c r="AR108" s="293"/>
      <c r="AS108" s="134"/>
      <c r="AT108" s="134"/>
      <c r="AU108" s="134"/>
      <c r="AV108" s="134"/>
      <c r="AW108" s="263"/>
      <c r="AX108" s="116"/>
      <c r="AY108" s="116"/>
      <c r="AZ108" s="116"/>
      <c r="BA108" s="116"/>
      <c r="BB108" s="116"/>
      <c r="BC108" s="116"/>
      <c r="BD108" s="116"/>
      <c r="BE108" s="116"/>
      <c r="BF108" s="116"/>
      <c r="BG108" s="116"/>
      <c r="BH108" s="116"/>
      <c r="BI108" s="378"/>
      <c r="BJ108" s="116"/>
      <c r="BK108" s="133"/>
      <c r="BL108" s="133"/>
      <c r="BM108" s="133"/>
      <c r="BN108" s="133"/>
      <c r="BO108" s="133"/>
      <c r="BP108" s="133"/>
      <c r="BQ108" s="133"/>
      <c r="BR108" s="133"/>
      <c r="BS108" s="133"/>
      <c r="BT108" s="133"/>
      <c r="BU108" s="263"/>
    </row>
    <row r="109" spans="2:73" s="339" customFormat="1">
      <c r="B109" s="113" t="s">
        <v>236</v>
      </c>
      <c r="C109" s="131" t="s">
        <v>283</v>
      </c>
      <c r="D109" s="17" t="s">
        <v>118</v>
      </c>
      <c r="E109" s="283"/>
      <c r="F109" s="283"/>
      <c r="G109" s="283"/>
      <c r="H109" s="283"/>
      <c r="I109" s="283"/>
      <c r="J109" s="283"/>
      <c r="K109" s="283"/>
      <c r="L109" s="283"/>
      <c r="M109" s="283"/>
      <c r="N109" s="283"/>
      <c r="O109" s="116"/>
      <c r="P109" s="116"/>
      <c r="Q109" s="117"/>
      <c r="R109" s="262"/>
      <c r="S109" s="235"/>
      <c r="T109" s="292"/>
      <c r="U109" s="293"/>
      <c r="V109" s="134"/>
      <c r="W109" s="134"/>
      <c r="X109" s="134"/>
      <c r="Y109" s="292"/>
      <c r="Z109" s="293"/>
      <c r="AA109" s="134"/>
      <c r="AB109" s="292"/>
      <c r="AC109" s="293"/>
      <c r="AD109" s="134"/>
      <c r="AE109" s="292"/>
      <c r="AF109" s="293"/>
      <c r="AG109" s="134"/>
      <c r="AH109" s="294"/>
      <c r="AI109" s="293"/>
      <c r="AJ109" s="134"/>
      <c r="AK109" s="294"/>
      <c r="AL109" s="293"/>
      <c r="AM109" s="134"/>
      <c r="AN109" s="294"/>
      <c r="AO109" s="293"/>
      <c r="AP109" s="134"/>
      <c r="AQ109" s="294"/>
      <c r="AR109" s="293"/>
      <c r="AS109" s="134"/>
      <c r="AT109" s="134"/>
      <c r="AU109" s="134"/>
      <c r="AV109" s="134"/>
      <c r="AW109" s="263"/>
      <c r="AX109" s="116"/>
      <c r="AY109" s="116"/>
      <c r="AZ109" s="116"/>
      <c r="BA109" s="116"/>
      <c r="BB109" s="116"/>
      <c r="BC109" s="116"/>
      <c r="BD109" s="116"/>
      <c r="BE109" s="116"/>
      <c r="BF109" s="116"/>
      <c r="BG109" s="116"/>
      <c r="BH109" s="116"/>
      <c r="BI109" s="378"/>
      <c r="BJ109" s="116"/>
      <c r="BK109" s="133"/>
      <c r="BL109" s="133"/>
      <c r="BM109" s="133"/>
      <c r="BN109" s="133"/>
      <c r="BO109" s="133"/>
      <c r="BP109" s="133"/>
      <c r="BQ109" s="133"/>
      <c r="BR109" s="133"/>
      <c r="BS109" s="133"/>
      <c r="BT109" s="133"/>
      <c r="BU109" s="263"/>
    </row>
    <row r="110" spans="2:73" s="339" customFormat="1">
      <c r="B110" s="113" t="s">
        <v>237</v>
      </c>
      <c r="C110" s="131" t="s">
        <v>284</v>
      </c>
      <c r="D110" s="17" t="s">
        <v>115</v>
      </c>
      <c r="E110" s="283"/>
      <c r="F110" s="283"/>
      <c r="G110" s="283"/>
      <c r="H110" s="283"/>
      <c r="I110" s="283"/>
      <c r="J110" s="283"/>
      <c r="K110" s="283"/>
      <c r="L110" s="283"/>
      <c r="M110" s="283"/>
      <c r="N110" s="283"/>
      <c r="O110" s="116"/>
      <c r="P110" s="116"/>
      <c r="Q110" s="117"/>
      <c r="R110" s="262"/>
      <c r="S110" s="235"/>
      <c r="T110" s="292"/>
      <c r="U110" s="293"/>
      <c r="V110" s="134"/>
      <c r="W110" s="134"/>
      <c r="X110" s="134"/>
      <c r="Y110" s="292"/>
      <c r="Z110" s="293"/>
      <c r="AA110" s="134"/>
      <c r="AB110" s="292"/>
      <c r="AC110" s="293"/>
      <c r="AD110" s="134"/>
      <c r="AE110" s="292"/>
      <c r="AF110" s="293"/>
      <c r="AG110" s="134"/>
      <c r="AH110" s="294"/>
      <c r="AI110" s="293"/>
      <c r="AJ110" s="134"/>
      <c r="AK110" s="294"/>
      <c r="AL110" s="293"/>
      <c r="AM110" s="134"/>
      <c r="AN110" s="294"/>
      <c r="AO110" s="293"/>
      <c r="AP110" s="134"/>
      <c r="AQ110" s="294"/>
      <c r="AR110" s="293"/>
      <c r="AS110" s="134"/>
      <c r="AT110" s="134"/>
      <c r="AU110" s="134"/>
      <c r="AV110" s="134"/>
      <c r="AW110" s="263"/>
      <c r="AX110" s="116"/>
      <c r="AY110" s="116"/>
      <c r="AZ110" s="116"/>
      <c r="BA110" s="116"/>
      <c r="BB110" s="116"/>
      <c r="BC110" s="116"/>
      <c r="BD110" s="116"/>
      <c r="BE110" s="116"/>
      <c r="BF110" s="116"/>
      <c r="BG110" s="116"/>
      <c r="BH110" s="116"/>
      <c r="BI110" s="378"/>
      <c r="BJ110" s="116"/>
      <c r="BK110" s="133"/>
      <c r="BL110" s="133"/>
      <c r="BM110" s="133"/>
      <c r="BN110" s="133"/>
      <c r="BO110" s="133"/>
      <c r="BP110" s="133"/>
      <c r="BQ110" s="133"/>
      <c r="BR110" s="133"/>
      <c r="BS110" s="133"/>
      <c r="BT110" s="133"/>
      <c r="BU110" s="263"/>
    </row>
    <row r="111" spans="2:73" s="339" customFormat="1">
      <c r="B111" s="113" t="s">
        <v>238</v>
      </c>
      <c r="C111" s="131" t="s">
        <v>285</v>
      </c>
      <c r="D111" s="17" t="s">
        <v>118</v>
      </c>
      <c r="E111" s="283"/>
      <c r="F111" s="283"/>
      <c r="G111" s="283"/>
      <c r="H111" s="283"/>
      <c r="I111" s="283"/>
      <c r="J111" s="283"/>
      <c r="K111" s="283"/>
      <c r="L111" s="283"/>
      <c r="M111" s="283"/>
      <c r="N111" s="283"/>
      <c r="O111" s="116"/>
      <c r="P111" s="116"/>
      <c r="Q111" s="117"/>
      <c r="R111" s="262"/>
      <c r="S111" s="235"/>
      <c r="T111" s="292"/>
      <c r="U111" s="293"/>
      <c r="V111" s="134"/>
      <c r="W111" s="134"/>
      <c r="X111" s="134"/>
      <c r="Y111" s="292"/>
      <c r="Z111" s="293"/>
      <c r="AA111" s="134"/>
      <c r="AB111" s="292"/>
      <c r="AC111" s="293"/>
      <c r="AD111" s="134"/>
      <c r="AE111" s="292"/>
      <c r="AF111" s="293"/>
      <c r="AG111" s="134"/>
      <c r="AH111" s="294"/>
      <c r="AI111" s="293"/>
      <c r="AJ111" s="134"/>
      <c r="AK111" s="294"/>
      <c r="AL111" s="293"/>
      <c r="AM111" s="134"/>
      <c r="AN111" s="294"/>
      <c r="AO111" s="293"/>
      <c r="AP111" s="134"/>
      <c r="AQ111" s="294"/>
      <c r="AR111" s="293"/>
      <c r="AS111" s="134"/>
      <c r="AT111" s="134"/>
      <c r="AU111" s="134"/>
      <c r="AV111" s="134"/>
      <c r="AW111" s="263"/>
      <c r="AX111" s="116"/>
      <c r="AY111" s="116"/>
      <c r="AZ111" s="116"/>
      <c r="BA111" s="116"/>
      <c r="BB111" s="116"/>
      <c r="BC111" s="116"/>
      <c r="BD111" s="116"/>
      <c r="BE111" s="116"/>
      <c r="BF111" s="116"/>
      <c r="BG111" s="116"/>
      <c r="BH111" s="116"/>
      <c r="BI111" s="378"/>
      <c r="BJ111" s="116"/>
      <c r="BK111" s="133"/>
      <c r="BL111" s="133"/>
      <c r="BM111" s="133"/>
      <c r="BN111" s="133"/>
      <c r="BO111" s="133"/>
      <c r="BP111" s="133"/>
      <c r="BQ111" s="133"/>
      <c r="BR111" s="133"/>
      <c r="BS111" s="133"/>
      <c r="BT111" s="133"/>
      <c r="BU111" s="263"/>
    </row>
    <row r="112" spans="2:73" s="339" customFormat="1">
      <c r="B112" s="113"/>
      <c r="C112" s="131" t="s">
        <v>286</v>
      </c>
      <c r="D112" s="17" t="s">
        <v>118</v>
      </c>
      <c r="E112" s="283"/>
      <c r="F112" s="283"/>
      <c r="G112" s="283"/>
      <c r="H112" s="283"/>
      <c r="I112" s="283"/>
      <c r="J112" s="283"/>
      <c r="K112" s="283"/>
      <c r="L112" s="283"/>
      <c r="M112" s="283"/>
      <c r="N112" s="283"/>
      <c r="O112" s="116"/>
      <c r="P112" s="116"/>
      <c r="Q112" s="117"/>
      <c r="R112" s="262"/>
      <c r="S112" s="235"/>
      <c r="T112" s="292"/>
      <c r="U112" s="293"/>
      <c r="V112" s="134"/>
      <c r="W112" s="134"/>
      <c r="X112" s="134"/>
      <c r="Y112" s="292"/>
      <c r="Z112" s="293"/>
      <c r="AA112" s="134"/>
      <c r="AB112" s="292"/>
      <c r="AC112" s="293"/>
      <c r="AD112" s="134"/>
      <c r="AE112" s="292"/>
      <c r="AF112" s="293"/>
      <c r="AG112" s="134"/>
      <c r="AH112" s="294"/>
      <c r="AI112" s="293"/>
      <c r="AJ112" s="134"/>
      <c r="AK112" s="294"/>
      <c r="AL112" s="293"/>
      <c r="AM112" s="134"/>
      <c r="AN112" s="294"/>
      <c r="AO112" s="293"/>
      <c r="AP112" s="134"/>
      <c r="AQ112" s="294"/>
      <c r="AR112" s="293"/>
      <c r="AS112" s="134"/>
      <c r="AT112" s="134"/>
      <c r="AU112" s="134"/>
      <c r="AV112" s="134"/>
      <c r="AW112" s="263"/>
      <c r="AX112" s="116"/>
      <c r="AY112" s="116"/>
      <c r="AZ112" s="116"/>
      <c r="BA112" s="116"/>
      <c r="BB112" s="116"/>
      <c r="BC112" s="116"/>
      <c r="BD112" s="116"/>
      <c r="BE112" s="116"/>
      <c r="BF112" s="116"/>
      <c r="BG112" s="116"/>
      <c r="BH112" s="116"/>
      <c r="BI112" s="378"/>
      <c r="BJ112" s="116"/>
      <c r="BK112" s="133"/>
      <c r="BL112" s="133"/>
      <c r="BM112" s="133"/>
      <c r="BN112" s="133"/>
      <c r="BO112" s="133"/>
      <c r="BP112" s="133"/>
      <c r="BQ112" s="133"/>
      <c r="BR112" s="133"/>
      <c r="BS112" s="133"/>
      <c r="BT112" s="133"/>
      <c r="BU112" s="263"/>
    </row>
    <row r="113" spans="2:73" s="339" customFormat="1">
      <c r="B113" s="113"/>
      <c r="C113" s="131" t="s">
        <v>287</v>
      </c>
      <c r="D113" s="17" t="s">
        <v>36</v>
      </c>
      <c r="E113" s="283"/>
      <c r="F113" s="283"/>
      <c r="G113" s="283"/>
      <c r="H113" s="283"/>
      <c r="I113" s="283"/>
      <c r="J113" s="283"/>
      <c r="K113" s="283"/>
      <c r="L113" s="283"/>
      <c r="M113" s="283"/>
      <c r="N113" s="283"/>
      <c r="O113" s="116"/>
      <c r="P113" s="116"/>
      <c r="Q113" s="117"/>
      <c r="R113" s="262"/>
      <c r="S113" s="235"/>
      <c r="T113" s="292"/>
      <c r="U113" s="293"/>
      <c r="V113" s="134"/>
      <c r="W113" s="134"/>
      <c r="X113" s="134"/>
      <c r="Y113" s="292"/>
      <c r="Z113" s="293"/>
      <c r="AA113" s="134"/>
      <c r="AB113" s="292"/>
      <c r="AC113" s="293"/>
      <c r="AD113" s="134"/>
      <c r="AE113" s="292"/>
      <c r="AF113" s="293"/>
      <c r="AG113" s="134"/>
      <c r="AH113" s="294"/>
      <c r="AI113" s="293"/>
      <c r="AJ113" s="134"/>
      <c r="AK113" s="294"/>
      <c r="AL113" s="293"/>
      <c r="AM113" s="134"/>
      <c r="AN113" s="294"/>
      <c r="AO113" s="293"/>
      <c r="AP113" s="134"/>
      <c r="AQ113" s="294"/>
      <c r="AR113" s="293"/>
      <c r="AS113" s="134"/>
      <c r="AT113" s="134"/>
      <c r="AU113" s="134"/>
      <c r="AV113" s="134"/>
      <c r="AW113" s="263"/>
      <c r="AX113" s="116"/>
      <c r="AY113" s="116"/>
      <c r="AZ113" s="116"/>
      <c r="BA113" s="116"/>
      <c r="BB113" s="116"/>
      <c r="BC113" s="116"/>
      <c r="BD113" s="116"/>
      <c r="BE113" s="116"/>
      <c r="BF113" s="116"/>
      <c r="BG113" s="116"/>
      <c r="BH113" s="116"/>
      <c r="BI113" s="378"/>
      <c r="BJ113" s="116"/>
      <c r="BK113" s="133"/>
      <c r="BL113" s="133"/>
      <c r="BM113" s="133"/>
      <c r="BN113" s="133"/>
      <c r="BO113" s="133"/>
      <c r="BP113" s="133"/>
      <c r="BQ113" s="133"/>
      <c r="BR113" s="133"/>
      <c r="BS113" s="133"/>
      <c r="BT113" s="133"/>
      <c r="BU113" s="263"/>
    </row>
    <row r="114" spans="2:73" s="339" customFormat="1">
      <c r="B114" s="113"/>
      <c r="C114" s="131"/>
      <c r="D114" s="17"/>
      <c r="E114" s="283"/>
      <c r="F114" s="283"/>
      <c r="G114" s="283"/>
      <c r="H114" s="283"/>
      <c r="I114" s="283"/>
      <c r="J114" s="283"/>
      <c r="K114" s="283"/>
      <c r="L114" s="283"/>
      <c r="M114" s="283"/>
      <c r="N114" s="283"/>
      <c r="O114" s="116"/>
      <c r="P114" s="116"/>
      <c r="Q114" s="117"/>
      <c r="R114" s="262"/>
      <c r="S114" s="235"/>
      <c r="T114" s="292"/>
      <c r="U114" s="293"/>
      <c r="V114" s="134"/>
      <c r="W114" s="134"/>
      <c r="X114" s="134"/>
      <c r="Y114" s="292"/>
      <c r="Z114" s="293"/>
      <c r="AA114" s="134"/>
      <c r="AB114" s="292"/>
      <c r="AC114" s="293"/>
      <c r="AD114" s="134"/>
      <c r="AE114" s="292"/>
      <c r="AF114" s="293"/>
      <c r="AG114" s="134"/>
      <c r="AH114" s="294"/>
      <c r="AI114" s="293"/>
      <c r="AJ114" s="134"/>
      <c r="AK114" s="294"/>
      <c r="AL114" s="293"/>
      <c r="AM114" s="134"/>
      <c r="AN114" s="294"/>
      <c r="AO114" s="293"/>
      <c r="AP114" s="134"/>
      <c r="AQ114" s="294"/>
      <c r="AR114" s="293"/>
      <c r="AS114" s="134"/>
      <c r="AT114" s="134"/>
      <c r="AU114" s="134"/>
      <c r="AV114" s="134"/>
      <c r="AW114" s="263"/>
      <c r="AX114" s="116"/>
      <c r="AY114" s="116"/>
      <c r="AZ114" s="116"/>
      <c r="BA114" s="116"/>
      <c r="BB114" s="116"/>
      <c r="BC114" s="116"/>
      <c r="BD114" s="116"/>
      <c r="BE114" s="116"/>
      <c r="BF114" s="116"/>
      <c r="BG114" s="116"/>
      <c r="BH114" s="116"/>
      <c r="BI114" s="378"/>
      <c r="BJ114" s="116"/>
      <c r="BK114" s="133"/>
      <c r="BL114" s="133"/>
      <c r="BM114" s="133"/>
      <c r="BN114" s="133"/>
      <c r="BO114" s="133"/>
      <c r="BP114" s="133"/>
      <c r="BQ114" s="133"/>
      <c r="BR114" s="133"/>
      <c r="BS114" s="133"/>
      <c r="BT114" s="133"/>
      <c r="BU114" s="263"/>
    </row>
    <row r="115" spans="2:73" s="339" customFormat="1">
      <c r="B115" s="113" t="s">
        <v>239</v>
      </c>
      <c r="C115" s="131" t="s">
        <v>240</v>
      </c>
      <c r="D115" s="17"/>
      <c r="E115" s="283"/>
      <c r="F115" s="283"/>
      <c r="G115" s="283"/>
      <c r="H115" s="283"/>
      <c r="I115" s="283"/>
      <c r="J115" s="283"/>
      <c r="K115" s="283"/>
      <c r="L115" s="283"/>
      <c r="M115" s="283"/>
      <c r="N115" s="283"/>
      <c r="O115" s="116"/>
      <c r="P115" s="116"/>
      <c r="Q115" s="117"/>
      <c r="R115" s="262"/>
      <c r="S115" s="235"/>
      <c r="T115" s="292"/>
      <c r="U115" s="293"/>
      <c r="V115" s="134"/>
      <c r="W115" s="134"/>
      <c r="X115" s="134"/>
      <c r="Y115" s="292"/>
      <c r="Z115" s="293"/>
      <c r="AA115" s="134"/>
      <c r="AB115" s="292"/>
      <c r="AC115" s="293"/>
      <c r="AD115" s="134"/>
      <c r="AE115" s="292"/>
      <c r="AF115" s="293"/>
      <c r="AG115" s="134"/>
      <c r="AH115" s="294"/>
      <c r="AI115" s="293"/>
      <c r="AJ115" s="134"/>
      <c r="AK115" s="294"/>
      <c r="AL115" s="293"/>
      <c r="AM115" s="134"/>
      <c r="AN115" s="294"/>
      <c r="AO115" s="293"/>
      <c r="AP115" s="134"/>
      <c r="AQ115" s="294"/>
      <c r="AR115" s="293"/>
      <c r="AS115" s="134"/>
      <c r="AT115" s="134"/>
      <c r="AU115" s="134"/>
      <c r="AV115" s="134"/>
      <c r="AW115" s="263"/>
      <c r="AX115" s="116"/>
      <c r="AY115" s="116"/>
      <c r="AZ115" s="116"/>
      <c r="BA115" s="116"/>
      <c r="BB115" s="116"/>
      <c r="BC115" s="116"/>
      <c r="BD115" s="116"/>
      <c r="BE115" s="116"/>
      <c r="BF115" s="116"/>
      <c r="BG115" s="116"/>
      <c r="BH115" s="116"/>
      <c r="BI115" s="378"/>
      <c r="BJ115" s="116"/>
      <c r="BK115" s="133"/>
      <c r="BL115" s="133"/>
      <c r="BM115" s="133"/>
      <c r="BN115" s="133"/>
      <c r="BO115" s="133"/>
      <c r="BP115" s="133"/>
      <c r="BQ115" s="133"/>
      <c r="BR115" s="133"/>
      <c r="BS115" s="133"/>
      <c r="BT115" s="133"/>
      <c r="BU115" s="263"/>
    </row>
    <row r="116" spans="2:73" s="339" customFormat="1">
      <c r="B116" s="113"/>
      <c r="C116" s="131" t="s">
        <v>288</v>
      </c>
      <c r="D116" s="17" t="s">
        <v>118</v>
      </c>
      <c r="E116" s="283"/>
      <c r="F116" s="283"/>
      <c r="G116" s="283"/>
      <c r="H116" s="283"/>
      <c r="I116" s="283"/>
      <c r="J116" s="283"/>
      <c r="K116" s="283"/>
      <c r="L116" s="283"/>
      <c r="M116" s="283"/>
      <c r="N116" s="283"/>
      <c r="O116" s="116"/>
      <c r="P116" s="116"/>
      <c r="Q116" s="117"/>
      <c r="R116" s="262"/>
      <c r="S116" s="235"/>
      <c r="T116" s="292"/>
      <c r="U116" s="293"/>
      <c r="V116" s="134"/>
      <c r="W116" s="134"/>
      <c r="X116" s="134"/>
      <c r="Y116" s="292"/>
      <c r="Z116" s="293"/>
      <c r="AA116" s="134"/>
      <c r="AB116" s="292"/>
      <c r="AC116" s="293"/>
      <c r="AD116" s="134"/>
      <c r="AE116" s="292"/>
      <c r="AF116" s="293"/>
      <c r="AG116" s="134"/>
      <c r="AH116" s="294"/>
      <c r="AI116" s="293"/>
      <c r="AJ116" s="134"/>
      <c r="AK116" s="294"/>
      <c r="AL116" s="293"/>
      <c r="AM116" s="134"/>
      <c r="AN116" s="294"/>
      <c r="AO116" s="293"/>
      <c r="AP116" s="134"/>
      <c r="AQ116" s="294"/>
      <c r="AR116" s="293"/>
      <c r="AS116" s="134"/>
      <c r="AT116" s="134"/>
      <c r="AU116" s="134"/>
      <c r="AV116" s="134"/>
      <c r="AW116" s="263"/>
      <c r="AX116" s="116"/>
      <c r="AY116" s="116"/>
      <c r="AZ116" s="116"/>
      <c r="BA116" s="116"/>
      <c r="BB116" s="116"/>
      <c r="BC116" s="116"/>
      <c r="BD116" s="116"/>
      <c r="BE116" s="116"/>
      <c r="BF116" s="116"/>
      <c r="BG116" s="116"/>
      <c r="BH116" s="116"/>
      <c r="BI116" s="378"/>
      <c r="BJ116" s="116"/>
      <c r="BK116" s="133"/>
      <c r="BL116" s="133"/>
      <c r="BM116" s="133"/>
      <c r="BN116" s="133"/>
      <c r="BO116" s="133"/>
      <c r="BP116" s="133"/>
      <c r="BQ116" s="133"/>
      <c r="BR116" s="133"/>
      <c r="BS116" s="133"/>
      <c r="BT116" s="133"/>
      <c r="BU116" s="263"/>
    </row>
    <row r="117" spans="2:73" s="339" customFormat="1">
      <c r="B117" s="113"/>
      <c r="C117" s="131" t="s">
        <v>289</v>
      </c>
      <c r="D117" s="17" t="s">
        <v>118</v>
      </c>
      <c r="E117" s="283"/>
      <c r="F117" s="283"/>
      <c r="G117" s="283"/>
      <c r="H117" s="283"/>
      <c r="I117" s="283"/>
      <c r="J117" s="283"/>
      <c r="K117" s="283"/>
      <c r="L117" s="283"/>
      <c r="M117" s="283"/>
      <c r="N117" s="283"/>
      <c r="O117" s="116"/>
      <c r="P117" s="116"/>
      <c r="Q117" s="117"/>
      <c r="R117" s="262"/>
      <c r="S117" s="235"/>
      <c r="T117" s="292"/>
      <c r="U117" s="293"/>
      <c r="V117" s="134"/>
      <c r="W117" s="134"/>
      <c r="X117" s="134"/>
      <c r="Y117" s="292"/>
      <c r="Z117" s="293"/>
      <c r="AA117" s="134"/>
      <c r="AB117" s="292"/>
      <c r="AC117" s="293"/>
      <c r="AD117" s="134"/>
      <c r="AE117" s="292"/>
      <c r="AF117" s="293"/>
      <c r="AG117" s="134"/>
      <c r="AH117" s="294"/>
      <c r="AI117" s="293"/>
      <c r="AJ117" s="134"/>
      <c r="AK117" s="294"/>
      <c r="AL117" s="293"/>
      <c r="AM117" s="134"/>
      <c r="AN117" s="294"/>
      <c r="AO117" s="293"/>
      <c r="AP117" s="134"/>
      <c r="AQ117" s="294"/>
      <c r="AR117" s="293"/>
      <c r="AS117" s="134"/>
      <c r="AT117" s="134"/>
      <c r="AU117" s="134"/>
      <c r="AV117" s="134"/>
      <c r="AW117" s="263"/>
      <c r="AX117" s="116"/>
      <c r="AY117" s="116"/>
      <c r="AZ117" s="116"/>
      <c r="BA117" s="116"/>
      <c r="BB117" s="116"/>
      <c r="BC117" s="116"/>
      <c r="BD117" s="116"/>
      <c r="BE117" s="116"/>
      <c r="BF117" s="116"/>
      <c r="BG117" s="116"/>
      <c r="BH117" s="116"/>
      <c r="BI117" s="378"/>
      <c r="BJ117" s="116"/>
      <c r="BK117" s="133"/>
      <c r="BL117" s="133"/>
      <c r="BM117" s="133"/>
      <c r="BN117" s="133"/>
      <c r="BO117" s="133"/>
      <c r="BP117" s="133"/>
      <c r="BQ117" s="133"/>
      <c r="BR117" s="133"/>
      <c r="BS117" s="133"/>
      <c r="BT117" s="133"/>
      <c r="BU117" s="263"/>
    </row>
    <row r="118" spans="2:73" s="339" customFormat="1">
      <c r="B118" s="113"/>
      <c r="C118" s="131"/>
      <c r="D118" s="17"/>
      <c r="E118" s="283"/>
      <c r="F118" s="283"/>
      <c r="G118" s="283"/>
      <c r="H118" s="283"/>
      <c r="I118" s="283"/>
      <c r="J118" s="283"/>
      <c r="K118" s="283"/>
      <c r="L118" s="283"/>
      <c r="M118" s="283"/>
      <c r="N118" s="283"/>
      <c r="O118" s="116"/>
      <c r="P118" s="116"/>
      <c r="Q118" s="117"/>
      <c r="R118" s="262"/>
      <c r="S118" s="235"/>
      <c r="T118" s="292"/>
      <c r="U118" s="293"/>
      <c r="V118" s="134"/>
      <c r="W118" s="134"/>
      <c r="X118" s="134"/>
      <c r="Y118" s="292"/>
      <c r="Z118" s="293"/>
      <c r="AA118" s="134"/>
      <c r="AB118" s="292"/>
      <c r="AC118" s="293"/>
      <c r="AD118" s="134"/>
      <c r="AE118" s="292"/>
      <c r="AF118" s="293"/>
      <c r="AG118" s="134"/>
      <c r="AH118" s="294"/>
      <c r="AI118" s="293"/>
      <c r="AJ118" s="134"/>
      <c r="AK118" s="294"/>
      <c r="AL118" s="293"/>
      <c r="AM118" s="134"/>
      <c r="AN118" s="294"/>
      <c r="AO118" s="293"/>
      <c r="AP118" s="134"/>
      <c r="AQ118" s="294"/>
      <c r="AR118" s="293"/>
      <c r="AS118" s="134"/>
      <c r="AT118" s="134"/>
      <c r="AU118" s="134"/>
      <c r="AV118" s="134"/>
      <c r="AW118" s="263"/>
      <c r="AX118" s="116"/>
      <c r="AY118" s="116"/>
      <c r="AZ118" s="116"/>
      <c r="BA118" s="116"/>
      <c r="BB118" s="116"/>
      <c r="BC118" s="116"/>
      <c r="BD118" s="116"/>
      <c r="BE118" s="116"/>
      <c r="BF118" s="116"/>
      <c r="BG118" s="116"/>
      <c r="BH118" s="116"/>
      <c r="BI118" s="378"/>
      <c r="BJ118" s="116"/>
      <c r="BK118" s="133"/>
      <c r="BL118" s="133"/>
      <c r="BM118" s="133"/>
      <c r="BN118" s="133"/>
      <c r="BO118" s="133"/>
      <c r="BP118" s="133"/>
      <c r="BQ118" s="133"/>
      <c r="BR118" s="133"/>
      <c r="BS118" s="133"/>
      <c r="BT118" s="133"/>
      <c r="BU118" s="263"/>
    </row>
    <row r="119" spans="2:73" s="339" customFormat="1">
      <c r="B119" s="113" t="s">
        <v>241</v>
      </c>
      <c r="C119" s="131" t="s">
        <v>242</v>
      </c>
      <c r="D119" s="17" t="s">
        <v>115</v>
      </c>
      <c r="E119" s="283"/>
      <c r="F119" s="283"/>
      <c r="G119" s="283"/>
      <c r="H119" s="283"/>
      <c r="I119" s="283"/>
      <c r="J119" s="283"/>
      <c r="K119" s="283"/>
      <c r="L119" s="283"/>
      <c r="M119" s="283"/>
      <c r="N119" s="283"/>
      <c r="O119" s="116"/>
      <c r="P119" s="116"/>
      <c r="Q119" s="117"/>
      <c r="R119" s="262"/>
      <c r="S119" s="235"/>
      <c r="T119" s="292"/>
      <c r="U119" s="293"/>
      <c r="V119" s="134"/>
      <c r="W119" s="134"/>
      <c r="X119" s="134"/>
      <c r="Y119" s="292"/>
      <c r="Z119" s="293"/>
      <c r="AA119" s="134"/>
      <c r="AB119" s="292"/>
      <c r="AC119" s="293"/>
      <c r="AD119" s="134"/>
      <c r="AE119" s="292"/>
      <c r="AF119" s="293"/>
      <c r="AG119" s="134"/>
      <c r="AH119" s="294"/>
      <c r="AI119" s="293"/>
      <c r="AJ119" s="134"/>
      <c r="AK119" s="294"/>
      <c r="AL119" s="293"/>
      <c r="AM119" s="134"/>
      <c r="AN119" s="294"/>
      <c r="AO119" s="293"/>
      <c r="AP119" s="134"/>
      <c r="AQ119" s="294"/>
      <c r="AR119" s="293"/>
      <c r="AS119" s="134"/>
      <c r="AT119" s="134"/>
      <c r="AU119" s="134"/>
      <c r="AV119" s="134"/>
      <c r="AW119" s="263"/>
      <c r="AX119" s="116"/>
      <c r="AY119" s="116"/>
      <c r="AZ119" s="116"/>
      <c r="BA119" s="116"/>
      <c r="BB119" s="116"/>
      <c r="BC119" s="116"/>
      <c r="BD119" s="116"/>
      <c r="BE119" s="116"/>
      <c r="BF119" s="116"/>
      <c r="BG119" s="116"/>
      <c r="BH119" s="116"/>
      <c r="BI119" s="378"/>
      <c r="BJ119" s="116"/>
      <c r="BK119" s="133"/>
      <c r="BL119" s="133"/>
      <c r="BM119" s="133"/>
      <c r="BN119" s="133"/>
      <c r="BO119" s="133"/>
      <c r="BP119" s="133"/>
      <c r="BQ119" s="133"/>
      <c r="BR119" s="133"/>
      <c r="BS119" s="133"/>
      <c r="BT119" s="133"/>
      <c r="BU119" s="263"/>
    </row>
    <row r="120" spans="2:73" s="339" customFormat="1">
      <c r="B120" s="113" t="s">
        <v>243</v>
      </c>
      <c r="C120" s="131" t="s">
        <v>244</v>
      </c>
      <c r="D120" s="17" t="s">
        <v>117</v>
      </c>
      <c r="E120" s="283"/>
      <c r="F120" s="283"/>
      <c r="G120" s="283"/>
      <c r="H120" s="283"/>
      <c r="I120" s="283"/>
      <c r="J120" s="283"/>
      <c r="K120" s="283"/>
      <c r="L120" s="283"/>
      <c r="M120" s="283"/>
      <c r="N120" s="283"/>
      <c r="O120" s="116"/>
      <c r="P120" s="116"/>
      <c r="Q120" s="117"/>
      <c r="R120" s="262"/>
      <c r="S120" s="235"/>
      <c r="T120" s="292"/>
      <c r="U120" s="293"/>
      <c r="V120" s="134"/>
      <c r="W120" s="134"/>
      <c r="X120" s="134"/>
      <c r="Y120" s="292"/>
      <c r="Z120" s="293"/>
      <c r="AA120" s="134"/>
      <c r="AB120" s="292"/>
      <c r="AC120" s="293"/>
      <c r="AD120" s="134"/>
      <c r="AE120" s="292"/>
      <c r="AF120" s="293"/>
      <c r="AG120" s="134"/>
      <c r="AH120" s="294"/>
      <c r="AI120" s="293"/>
      <c r="AJ120" s="134"/>
      <c r="AK120" s="294"/>
      <c r="AL120" s="293"/>
      <c r="AM120" s="134"/>
      <c r="AN120" s="294"/>
      <c r="AO120" s="293"/>
      <c r="AP120" s="134"/>
      <c r="AQ120" s="294"/>
      <c r="AR120" s="293"/>
      <c r="AS120" s="134"/>
      <c r="AT120" s="134"/>
      <c r="AU120" s="134"/>
      <c r="AV120" s="134"/>
      <c r="AW120" s="263"/>
      <c r="AX120" s="116"/>
      <c r="AY120" s="116"/>
      <c r="AZ120" s="116"/>
      <c r="BA120" s="116"/>
      <c r="BB120" s="116"/>
      <c r="BC120" s="116"/>
      <c r="BD120" s="116"/>
      <c r="BE120" s="116"/>
      <c r="BF120" s="116"/>
      <c r="BG120" s="116"/>
      <c r="BH120" s="116"/>
      <c r="BI120" s="378"/>
      <c r="BJ120" s="116"/>
      <c r="BK120" s="133"/>
      <c r="BL120" s="133"/>
      <c r="BM120" s="133"/>
      <c r="BN120" s="133"/>
      <c r="BO120" s="133"/>
      <c r="BP120" s="133"/>
      <c r="BQ120" s="133"/>
      <c r="BR120" s="133"/>
      <c r="BS120" s="133"/>
      <c r="BT120" s="133"/>
      <c r="BU120" s="263"/>
    </row>
    <row r="121" spans="2:73" s="339" customFormat="1">
      <c r="B121" s="113" t="s">
        <v>245</v>
      </c>
      <c r="C121" s="131" t="s">
        <v>246</v>
      </c>
      <c r="D121" s="17" t="s">
        <v>155</v>
      </c>
      <c r="E121" s="283"/>
      <c r="F121" s="283"/>
      <c r="G121" s="283"/>
      <c r="H121" s="283"/>
      <c r="I121" s="283"/>
      <c r="J121" s="283"/>
      <c r="K121" s="283"/>
      <c r="L121" s="283"/>
      <c r="M121" s="283"/>
      <c r="N121" s="283"/>
      <c r="O121" s="120" t="s">
        <v>114</v>
      </c>
      <c r="P121" s="120" t="str">
        <f>+O121</f>
        <v>Sans objet</v>
      </c>
      <c r="Q121" s="121" t="str">
        <f>+P121</f>
        <v>Sans objet</v>
      </c>
      <c r="R121" s="262"/>
      <c r="S121" s="235"/>
      <c r="T121" s="292"/>
      <c r="U121" s="293"/>
      <c r="V121" s="134"/>
      <c r="W121" s="134"/>
      <c r="X121" s="134"/>
      <c r="Y121" s="292"/>
      <c r="Z121" s="293"/>
      <c r="AA121" s="134"/>
      <c r="AB121" s="292"/>
      <c r="AC121" s="293"/>
      <c r="AD121" s="134"/>
      <c r="AE121" s="292"/>
      <c r="AF121" s="293"/>
      <c r="AG121" s="134"/>
      <c r="AH121" s="294"/>
      <c r="AI121" s="293"/>
      <c r="AJ121" s="134"/>
      <c r="AK121" s="294"/>
      <c r="AL121" s="293"/>
      <c r="AM121" s="134"/>
      <c r="AN121" s="294"/>
      <c r="AO121" s="293"/>
      <c r="AP121" s="134"/>
      <c r="AQ121" s="294"/>
      <c r="AR121" s="293"/>
      <c r="AS121" s="134"/>
      <c r="AT121" s="134"/>
      <c r="AU121" s="134"/>
      <c r="AV121" s="134"/>
      <c r="AW121" s="263"/>
      <c r="AX121" s="116"/>
      <c r="AY121" s="116"/>
      <c r="AZ121" s="116"/>
      <c r="BA121" s="116"/>
      <c r="BB121" s="116"/>
      <c r="BC121" s="116"/>
      <c r="BD121" s="116"/>
      <c r="BE121" s="116"/>
      <c r="BF121" s="116"/>
      <c r="BG121" s="116"/>
      <c r="BH121" s="116"/>
      <c r="BI121" s="378"/>
      <c r="BJ121" s="116"/>
      <c r="BK121" s="133"/>
      <c r="BL121" s="133"/>
      <c r="BM121" s="133"/>
      <c r="BN121" s="133"/>
      <c r="BO121" s="133"/>
      <c r="BP121" s="133"/>
      <c r="BQ121" s="133"/>
      <c r="BR121" s="133"/>
      <c r="BS121" s="133"/>
      <c r="BT121" s="133"/>
      <c r="BU121" s="263"/>
    </row>
    <row r="122" spans="2:73" s="339" customFormat="1">
      <c r="B122" s="113"/>
      <c r="C122" s="131"/>
      <c r="D122" s="17"/>
      <c r="E122" s="283"/>
      <c r="F122" s="283"/>
      <c r="G122" s="283"/>
      <c r="H122" s="283"/>
      <c r="I122" s="283"/>
      <c r="J122" s="283"/>
      <c r="K122" s="283"/>
      <c r="L122" s="283"/>
      <c r="M122" s="283"/>
      <c r="N122" s="283"/>
      <c r="O122" s="116"/>
      <c r="P122" s="116"/>
      <c r="Q122" s="117"/>
      <c r="R122" s="262"/>
      <c r="S122" s="235"/>
      <c r="T122" s="292"/>
      <c r="U122" s="293"/>
      <c r="V122" s="134"/>
      <c r="W122" s="134"/>
      <c r="X122" s="134"/>
      <c r="Y122" s="292"/>
      <c r="Z122" s="293"/>
      <c r="AA122" s="134"/>
      <c r="AB122" s="292"/>
      <c r="AC122" s="293"/>
      <c r="AD122" s="134"/>
      <c r="AE122" s="292"/>
      <c r="AF122" s="293"/>
      <c r="AG122" s="134"/>
      <c r="AH122" s="294"/>
      <c r="AI122" s="293"/>
      <c r="AJ122" s="134"/>
      <c r="AK122" s="294"/>
      <c r="AL122" s="293"/>
      <c r="AM122" s="134"/>
      <c r="AN122" s="294"/>
      <c r="AO122" s="293"/>
      <c r="AP122" s="134"/>
      <c r="AQ122" s="294"/>
      <c r="AR122" s="293"/>
      <c r="AS122" s="134"/>
      <c r="AT122" s="134"/>
      <c r="AU122" s="134"/>
      <c r="AV122" s="134"/>
      <c r="AW122" s="263"/>
      <c r="AX122" s="116"/>
      <c r="AY122" s="116"/>
      <c r="AZ122" s="116"/>
      <c r="BA122" s="116"/>
      <c r="BB122" s="116"/>
      <c r="BC122" s="116"/>
      <c r="BD122" s="116"/>
      <c r="BE122" s="116"/>
      <c r="BF122" s="116"/>
      <c r="BG122" s="116"/>
      <c r="BH122" s="116"/>
      <c r="BI122" s="378"/>
      <c r="BJ122" s="116"/>
      <c r="BK122" s="133"/>
      <c r="BL122" s="133"/>
      <c r="BM122" s="133"/>
      <c r="BN122" s="133"/>
      <c r="BO122" s="133"/>
      <c r="BP122" s="133"/>
      <c r="BQ122" s="133"/>
      <c r="BR122" s="133"/>
      <c r="BS122" s="133"/>
      <c r="BT122" s="133"/>
      <c r="BU122" s="263"/>
    </row>
    <row r="123" spans="2:73" s="339" customFormat="1">
      <c r="B123" s="113" t="s">
        <v>247</v>
      </c>
      <c r="C123" s="131" t="s">
        <v>248</v>
      </c>
      <c r="D123" s="17" t="s">
        <v>117</v>
      </c>
      <c r="E123" s="283"/>
      <c r="F123" s="283"/>
      <c r="G123" s="283"/>
      <c r="H123" s="283"/>
      <c r="I123" s="283"/>
      <c r="J123" s="283"/>
      <c r="K123" s="283"/>
      <c r="L123" s="283"/>
      <c r="M123" s="283"/>
      <c r="N123" s="283"/>
      <c r="O123" s="116"/>
      <c r="P123" s="116"/>
      <c r="Q123" s="117"/>
      <c r="R123" s="262"/>
      <c r="S123" s="235"/>
      <c r="T123" s="292"/>
      <c r="U123" s="293"/>
      <c r="V123" s="134"/>
      <c r="W123" s="134"/>
      <c r="X123" s="134"/>
      <c r="Y123" s="292"/>
      <c r="Z123" s="293"/>
      <c r="AA123" s="134"/>
      <c r="AB123" s="292"/>
      <c r="AC123" s="293"/>
      <c r="AD123" s="134"/>
      <c r="AE123" s="292"/>
      <c r="AF123" s="293"/>
      <c r="AG123" s="134"/>
      <c r="AH123" s="294"/>
      <c r="AI123" s="293"/>
      <c r="AJ123" s="134"/>
      <c r="AK123" s="294"/>
      <c r="AL123" s="293"/>
      <c r="AM123" s="134"/>
      <c r="AN123" s="294"/>
      <c r="AO123" s="293"/>
      <c r="AP123" s="134"/>
      <c r="AQ123" s="294"/>
      <c r="AR123" s="293"/>
      <c r="AS123" s="134"/>
      <c r="AT123" s="134"/>
      <c r="AU123" s="134"/>
      <c r="AV123" s="134"/>
      <c r="AW123" s="263"/>
      <c r="AX123" s="116"/>
      <c r="AY123" s="116"/>
      <c r="AZ123" s="116"/>
      <c r="BA123" s="116"/>
      <c r="BB123" s="116"/>
      <c r="BC123" s="116"/>
      <c r="BD123" s="116"/>
      <c r="BE123" s="116"/>
      <c r="BF123" s="116"/>
      <c r="BG123" s="116"/>
      <c r="BH123" s="116"/>
      <c r="BI123" s="378"/>
      <c r="BJ123" s="116"/>
      <c r="BK123" s="133"/>
      <c r="BL123" s="133"/>
      <c r="BM123" s="133"/>
      <c r="BN123" s="133"/>
      <c r="BO123" s="133"/>
      <c r="BP123" s="133"/>
      <c r="BQ123" s="133"/>
      <c r="BR123" s="133"/>
      <c r="BS123" s="133"/>
      <c r="BT123" s="133"/>
      <c r="BU123" s="263"/>
    </row>
    <row r="124" spans="2:73" s="339" customFormat="1">
      <c r="B124" s="113"/>
      <c r="C124" s="131"/>
      <c r="D124" s="17"/>
      <c r="E124" s="283"/>
      <c r="F124" s="283"/>
      <c r="G124" s="283"/>
      <c r="H124" s="283"/>
      <c r="I124" s="283"/>
      <c r="J124" s="283"/>
      <c r="K124" s="283"/>
      <c r="L124" s="283"/>
      <c r="M124" s="283"/>
      <c r="N124" s="283"/>
      <c r="O124" s="116"/>
      <c r="P124" s="116"/>
      <c r="Q124" s="117"/>
      <c r="R124" s="262"/>
      <c r="S124" s="235"/>
      <c r="T124" s="292"/>
      <c r="U124" s="293"/>
      <c r="V124" s="134"/>
      <c r="W124" s="134"/>
      <c r="X124" s="134"/>
      <c r="Y124" s="292"/>
      <c r="Z124" s="293"/>
      <c r="AA124" s="134"/>
      <c r="AB124" s="292"/>
      <c r="AC124" s="293"/>
      <c r="AD124" s="134"/>
      <c r="AE124" s="292"/>
      <c r="AF124" s="293"/>
      <c r="AG124" s="134"/>
      <c r="AH124" s="294"/>
      <c r="AI124" s="293"/>
      <c r="AJ124" s="134"/>
      <c r="AK124" s="294"/>
      <c r="AL124" s="293"/>
      <c r="AM124" s="134"/>
      <c r="AN124" s="294"/>
      <c r="AO124" s="293"/>
      <c r="AP124" s="134"/>
      <c r="AQ124" s="294"/>
      <c r="AR124" s="293"/>
      <c r="AS124" s="134"/>
      <c r="AT124" s="134"/>
      <c r="AU124" s="134"/>
      <c r="AV124" s="134"/>
      <c r="AW124" s="263"/>
      <c r="AX124" s="116"/>
      <c r="AY124" s="116"/>
      <c r="AZ124" s="116"/>
      <c r="BA124" s="116"/>
      <c r="BB124" s="116"/>
      <c r="BC124" s="116"/>
      <c r="BD124" s="116"/>
      <c r="BE124" s="116"/>
      <c r="BF124" s="116"/>
      <c r="BG124" s="116"/>
      <c r="BH124" s="116"/>
      <c r="BI124" s="378"/>
      <c r="BJ124" s="116"/>
      <c r="BK124" s="133"/>
      <c r="BL124" s="133"/>
      <c r="BM124" s="133"/>
      <c r="BN124" s="133"/>
      <c r="BO124" s="133"/>
      <c r="BP124" s="133"/>
      <c r="BQ124" s="133"/>
      <c r="BR124" s="133"/>
      <c r="BS124" s="133"/>
      <c r="BT124" s="133"/>
      <c r="BU124" s="263"/>
    </row>
    <row r="125" spans="2:73" s="339" customFormat="1">
      <c r="B125" s="113" t="s">
        <v>249</v>
      </c>
      <c r="C125" s="131" t="s">
        <v>250</v>
      </c>
      <c r="D125" s="17"/>
      <c r="E125" s="283"/>
      <c r="F125" s="283"/>
      <c r="G125" s="283"/>
      <c r="H125" s="283"/>
      <c r="I125" s="283"/>
      <c r="J125" s="283"/>
      <c r="K125" s="283"/>
      <c r="L125" s="283"/>
      <c r="M125" s="283"/>
      <c r="N125" s="283"/>
      <c r="O125" s="116"/>
      <c r="P125" s="116"/>
      <c r="Q125" s="117"/>
      <c r="R125" s="262"/>
      <c r="S125" s="235"/>
      <c r="T125" s="292"/>
      <c r="U125" s="293"/>
      <c r="V125" s="134"/>
      <c r="W125" s="134"/>
      <c r="X125" s="134"/>
      <c r="Y125" s="292"/>
      <c r="Z125" s="293"/>
      <c r="AA125" s="134"/>
      <c r="AB125" s="292"/>
      <c r="AC125" s="293"/>
      <c r="AD125" s="134"/>
      <c r="AE125" s="292"/>
      <c r="AF125" s="293"/>
      <c r="AG125" s="134"/>
      <c r="AH125" s="294"/>
      <c r="AI125" s="293"/>
      <c r="AJ125" s="134"/>
      <c r="AK125" s="294"/>
      <c r="AL125" s="293"/>
      <c r="AM125" s="134"/>
      <c r="AN125" s="294"/>
      <c r="AO125" s="293"/>
      <c r="AP125" s="134"/>
      <c r="AQ125" s="294"/>
      <c r="AR125" s="293"/>
      <c r="AS125" s="134"/>
      <c r="AT125" s="134"/>
      <c r="AU125" s="134"/>
      <c r="AV125" s="134"/>
      <c r="AW125" s="263"/>
      <c r="AX125" s="116"/>
      <c r="AY125" s="116"/>
      <c r="AZ125" s="116"/>
      <c r="BA125" s="116"/>
      <c r="BB125" s="116"/>
      <c r="BC125" s="116"/>
      <c r="BD125" s="116"/>
      <c r="BE125" s="116"/>
      <c r="BF125" s="116"/>
      <c r="BG125" s="116"/>
      <c r="BH125" s="116"/>
      <c r="BI125" s="378"/>
      <c r="BJ125" s="116"/>
      <c r="BK125" s="133"/>
      <c r="BL125" s="133"/>
      <c r="BM125" s="133"/>
      <c r="BN125" s="133"/>
      <c r="BO125" s="133"/>
      <c r="BP125" s="133"/>
      <c r="BQ125" s="133"/>
      <c r="BR125" s="133"/>
      <c r="BS125" s="133"/>
      <c r="BT125" s="133"/>
      <c r="BU125" s="263"/>
    </row>
    <row r="126" spans="2:73" s="339" customFormat="1">
      <c r="B126" s="113"/>
      <c r="C126" s="131" t="s">
        <v>251</v>
      </c>
      <c r="D126" s="17" t="s">
        <v>36</v>
      </c>
      <c r="E126" s="283"/>
      <c r="F126" s="283"/>
      <c r="G126" s="283"/>
      <c r="H126" s="283"/>
      <c r="I126" s="283"/>
      <c r="J126" s="283"/>
      <c r="K126" s="283"/>
      <c r="L126" s="283"/>
      <c r="M126" s="283"/>
      <c r="N126" s="283"/>
      <c r="O126" s="116"/>
      <c r="P126" s="116"/>
      <c r="Q126" s="117"/>
      <c r="R126" s="262"/>
      <c r="S126" s="235"/>
      <c r="T126" s="292"/>
      <c r="U126" s="293"/>
      <c r="V126" s="134"/>
      <c r="W126" s="134"/>
      <c r="X126" s="134"/>
      <c r="Y126" s="292"/>
      <c r="Z126" s="293"/>
      <c r="AA126" s="134"/>
      <c r="AB126" s="292"/>
      <c r="AC126" s="293"/>
      <c r="AD126" s="134"/>
      <c r="AE126" s="292"/>
      <c r="AF126" s="293"/>
      <c r="AG126" s="134"/>
      <c r="AH126" s="294"/>
      <c r="AI126" s="293"/>
      <c r="AJ126" s="134"/>
      <c r="AK126" s="294"/>
      <c r="AL126" s="293"/>
      <c r="AM126" s="134"/>
      <c r="AN126" s="294"/>
      <c r="AO126" s="293"/>
      <c r="AP126" s="134"/>
      <c r="AQ126" s="294"/>
      <c r="AR126" s="293"/>
      <c r="AS126" s="134"/>
      <c r="AT126" s="134"/>
      <c r="AU126" s="134"/>
      <c r="AV126" s="134"/>
      <c r="AW126" s="263"/>
      <c r="AX126" s="116"/>
      <c r="AY126" s="116"/>
      <c r="AZ126" s="116"/>
      <c r="BA126" s="116"/>
      <c r="BB126" s="116"/>
      <c r="BC126" s="116"/>
      <c r="BD126" s="116"/>
      <c r="BE126" s="116"/>
      <c r="BF126" s="116"/>
      <c r="BG126" s="116"/>
      <c r="BH126" s="116"/>
      <c r="BI126" s="378"/>
      <c r="BJ126" s="116"/>
      <c r="BK126" s="133"/>
      <c r="BL126" s="133"/>
      <c r="BM126" s="133"/>
      <c r="BN126" s="133"/>
      <c r="BO126" s="133"/>
      <c r="BP126" s="133"/>
      <c r="BQ126" s="133"/>
      <c r="BR126" s="133"/>
      <c r="BS126" s="133"/>
      <c r="BT126" s="133"/>
      <c r="BU126" s="263"/>
    </row>
    <row r="127" spans="2:73" s="339" customFormat="1">
      <c r="B127" s="113"/>
      <c r="C127" s="131" t="s">
        <v>252</v>
      </c>
      <c r="D127" s="17" t="s">
        <v>117</v>
      </c>
      <c r="E127" s="283"/>
      <c r="F127" s="283"/>
      <c r="G127" s="283"/>
      <c r="H127" s="283"/>
      <c r="I127" s="283"/>
      <c r="J127" s="283"/>
      <c r="K127" s="283"/>
      <c r="L127" s="283"/>
      <c r="M127" s="283"/>
      <c r="N127" s="283"/>
      <c r="O127" s="116"/>
      <c r="P127" s="116"/>
      <c r="Q127" s="117"/>
      <c r="R127" s="262"/>
      <c r="S127" s="235"/>
      <c r="T127" s="292"/>
      <c r="U127" s="293"/>
      <c r="V127" s="134"/>
      <c r="W127" s="134"/>
      <c r="X127" s="134"/>
      <c r="Y127" s="292"/>
      <c r="Z127" s="293"/>
      <c r="AA127" s="134"/>
      <c r="AB127" s="292"/>
      <c r="AC127" s="293"/>
      <c r="AD127" s="134"/>
      <c r="AE127" s="292"/>
      <c r="AF127" s="293"/>
      <c r="AG127" s="134"/>
      <c r="AH127" s="294"/>
      <c r="AI127" s="293"/>
      <c r="AJ127" s="134"/>
      <c r="AK127" s="294"/>
      <c r="AL127" s="293"/>
      <c r="AM127" s="134"/>
      <c r="AN127" s="294"/>
      <c r="AO127" s="293"/>
      <c r="AP127" s="134"/>
      <c r="AQ127" s="294"/>
      <c r="AR127" s="293"/>
      <c r="AS127" s="134"/>
      <c r="AT127" s="134"/>
      <c r="AU127" s="134"/>
      <c r="AV127" s="134"/>
      <c r="AW127" s="263"/>
      <c r="AX127" s="116"/>
      <c r="AY127" s="116"/>
      <c r="AZ127" s="116"/>
      <c r="BA127" s="116"/>
      <c r="BB127" s="116"/>
      <c r="BC127" s="116"/>
      <c r="BD127" s="116"/>
      <c r="BE127" s="116"/>
      <c r="BF127" s="116"/>
      <c r="BG127" s="116"/>
      <c r="BH127" s="116"/>
      <c r="BI127" s="378"/>
      <c r="BJ127" s="116"/>
      <c r="BK127" s="133"/>
      <c r="BL127" s="133"/>
      <c r="BM127" s="133"/>
      <c r="BN127" s="133"/>
      <c r="BO127" s="133"/>
      <c r="BP127" s="133"/>
      <c r="BQ127" s="133"/>
      <c r="BR127" s="133"/>
      <c r="BS127" s="133"/>
      <c r="BT127" s="133"/>
      <c r="BU127" s="263"/>
    </row>
    <row r="128" spans="2:73" s="339" customFormat="1">
      <c r="B128" s="113"/>
      <c r="C128" s="131"/>
      <c r="D128" s="17"/>
      <c r="E128" s="283"/>
      <c r="F128" s="283"/>
      <c r="G128" s="283"/>
      <c r="H128" s="283"/>
      <c r="I128" s="283"/>
      <c r="J128" s="283"/>
      <c r="K128" s="283"/>
      <c r="L128" s="283"/>
      <c r="M128" s="283"/>
      <c r="N128" s="283"/>
      <c r="O128" s="116"/>
      <c r="P128" s="116"/>
      <c r="Q128" s="117"/>
      <c r="R128" s="262"/>
      <c r="S128" s="235"/>
      <c r="T128" s="292"/>
      <c r="U128" s="293"/>
      <c r="V128" s="134"/>
      <c r="W128" s="134"/>
      <c r="X128" s="134"/>
      <c r="Y128" s="292"/>
      <c r="Z128" s="293"/>
      <c r="AA128" s="134"/>
      <c r="AB128" s="292"/>
      <c r="AC128" s="293"/>
      <c r="AD128" s="134"/>
      <c r="AE128" s="292"/>
      <c r="AF128" s="293"/>
      <c r="AG128" s="134"/>
      <c r="AH128" s="294"/>
      <c r="AI128" s="293"/>
      <c r="AJ128" s="134"/>
      <c r="AK128" s="294"/>
      <c r="AL128" s="293"/>
      <c r="AM128" s="134"/>
      <c r="AN128" s="294"/>
      <c r="AO128" s="293"/>
      <c r="AP128" s="134"/>
      <c r="AQ128" s="294"/>
      <c r="AR128" s="293"/>
      <c r="AS128" s="134"/>
      <c r="AT128" s="134"/>
      <c r="AU128" s="134"/>
      <c r="AV128" s="134"/>
      <c r="AW128" s="263"/>
      <c r="AX128" s="116"/>
      <c r="AY128" s="116"/>
      <c r="AZ128" s="116"/>
      <c r="BA128" s="116"/>
      <c r="BB128" s="116"/>
      <c r="BC128" s="116"/>
      <c r="BD128" s="116"/>
      <c r="BE128" s="116"/>
      <c r="BF128" s="116"/>
      <c r="BG128" s="116"/>
      <c r="BH128" s="116"/>
      <c r="BI128" s="378"/>
      <c r="BJ128" s="116"/>
      <c r="BK128" s="133"/>
      <c r="BL128" s="133"/>
      <c r="BM128" s="133"/>
      <c r="BN128" s="133"/>
      <c r="BO128" s="133"/>
      <c r="BP128" s="133"/>
      <c r="BQ128" s="133"/>
      <c r="BR128" s="133"/>
      <c r="BS128" s="133"/>
      <c r="BT128" s="133"/>
      <c r="BU128" s="263"/>
    </row>
    <row r="129" spans="2:73" s="339" customFormat="1">
      <c r="B129" s="113" t="s">
        <v>253</v>
      </c>
      <c r="C129" s="131" t="s">
        <v>254</v>
      </c>
      <c r="D129" s="17" t="s">
        <v>117</v>
      </c>
      <c r="E129" s="283"/>
      <c r="F129" s="283"/>
      <c r="G129" s="283"/>
      <c r="H129" s="283"/>
      <c r="I129" s="283"/>
      <c r="J129" s="283"/>
      <c r="K129" s="283"/>
      <c r="L129" s="283"/>
      <c r="M129" s="283"/>
      <c r="N129" s="283"/>
      <c r="O129" s="116"/>
      <c r="P129" s="116"/>
      <c r="Q129" s="117"/>
      <c r="R129" s="262"/>
      <c r="S129" s="235"/>
      <c r="T129" s="292"/>
      <c r="U129" s="293"/>
      <c r="V129" s="134"/>
      <c r="W129" s="134"/>
      <c r="X129" s="134"/>
      <c r="Y129" s="292"/>
      <c r="Z129" s="293"/>
      <c r="AA129" s="134"/>
      <c r="AB129" s="292"/>
      <c r="AC129" s="293"/>
      <c r="AD129" s="134"/>
      <c r="AE129" s="292"/>
      <c r="AF129" s="293"/>
      <c r="AG129" s="134"/>
      <c r="AH129" s="294"/>
      <c r="AI129" s="293"/>
      <c r="AJ129" s="134"/>
      <c r="AK129" s="294"/>
      <c r="AL129" s="293"/>
      <c r="AM129" s="134"/>
      <c r="AN129" s="294"/>
      <c r="AO129" s="293"/>
      <c r="AP129" s="134"/>
      <c r="AQ129" s="294"/>
      <c r="AR129" s="293"/>
      <c r="AS129" s="134"/>
      <c r="AT129" s="134"/>
      <c r="AU129" s="134"/>
      <c r="AV129" s="134"/>
      <c r="AW129" s="263"/>
      <c r="AX129" s="116"/>
      <c r="AY129" s="116"/>
      <c r="AZ129" s="116"/>
      <c r="BA129" s="116"/>
      <c r="BB129" s="116"/>
      <c r="BC129" s="116"/>
      <c r="BD129" s="116"/>
      <c r="BE129" s="116"/>
      <c r="BF129" s="116"/>
      <c r="BG129" s="116"/>
      <c r="BH129" s="116"/>
      <c r="BI129" s="378"/>
      <c r="BJ129" s="116"/>
      <c r="BK129" s="133"/>
      <c r="BL129" s="133"/>
      <c r="BM129" s="133"/>
      <c r="BN129" s="133"/>
      <c r="BO129" s="133"/>
      <c r="BP129" s="133"/>
      <c r="BQ129" s="133"/>
      <c r="BR129" s="133"/>
      <c r="BS129" s="133"/>
      <c r="BT129" s="133"/>
      <c r="BU129" s="263"/>
    </row>
    <row r="130" spans="2:73" s="339" customFormat="1">
      <c r="B130" s="113"/>
      <c r="C130" s="131"/>
      <c r="D130" s="17"/>
      <c r="E130" s="283"/>
      <c r="F130" s="283"/>
      <c r="G130" s="283"/>
      <c r="H130" s="283"/>
      <c r="I130" s="283"/>
      <c r="J130" s="283"/>
      <c r="K130" s="283"/>
      <c r="L130" s="283"/>
      <c r="M130" s="283"/>
      <c r="N130" s="283"/>
      <c r="O130" s="116"/>
      <c r="P130" s="116"/>
      <c r="Q130" s="117"/>
      <c r="R130" s="262"/>
      <c r="S130" s="235"/>
      <c r="T130" s="292"/>
      <c r="U130" s="293"/>
      <c r="V130" s="134"/>
      <c r="W130" s="134"/>
      <c r="X130" s="134"/>
      <c r="Y130" s="292"/>
      <c r="Z130" s="293"/>
      <c r="AA130" s="134"/>
      <c r="AB130" s="292"/>
      <c r="AC130" s="293"/>
      <c r="AD130" s="134"/>
      <c r="AE130" s="292"/>
      <c r="AF130" s="293"/>
      <c r="AG130" s="134"/>
      <c r="AH130" s="294"/>
      <c r="AI130" s="293"/>
      <c r="AJ130" s="134"/>
      <c r="AK130" s="294"/>
      <c r="AL130" s="293"/>
      <c r="AM130" s="134"/>
      <c r="AN130" s="294"/>
      <c r="AO130" s="293"/>
      <c r="AP130" s="134"/>
      <c r="AQ130" s="294"/>
      <c r="AR130" s="293"/>
      <c r="AS130" s="134"/>
      <c r="AT130" s="134"/>
      <c r="AU130" s="134"/>
      <c r="AV130" s="134"/>
      <c r="AW130" s="263"/>
      <c r="AX130" s="116"/>
      <c r="AY130" s="116"/>
      <c r="AZ130" s="116"/>
      <c r="BA130" s="116"/>
      <c r="BB130" s="116"/>
      <c r="BC130" s="116"/>
      <c r="BD130" s="116"/>
      <c r="BE130" s="116"/>
      <c r="BF130" s="116"/>
      <c r="BG130" s="116"/>
      <c r="BH130" s="116"/>
      <c r="BI130" s="378"/>
      <c r="BJ130" s="116"/>
      <c r="BK130" s="133"/>
      <c r="BL130" s="133"/>
      <c r="BM130" s="133"/>
      <c r="BN130" s="133"/>
      <c r="BO130" s="133"/>
      <c r="BP130" s="133"/>
      <c r="BQ130" s="133"/>
      <c r="BR130" s="133"/>
      <c r="BS130" s="133"/>
      <c r="BT130" s="133"/>
      <c r="BU130" s="263"/>
    </row>
    <row r="131" spans="2:73" s="339" customFormat="1">
      <c r="B131" s="113" t="s">
        <v>255</v>
      </c>
      <c r="C131" s="131" t="s">
        <v>256</v>
      </c>
      <c r="D131" s="17" t="s">
        <v>118</v>
      </c>
      <c r="E131" s="283"/>
      <c r="F131" s="283"/>
      <c r="G131" s="283"/>
      <c r="H131" s="283"/>
      <c r="I131" s="283"/>
      <c r="J131" s="283"/>
      <c r="K131" s="283"/>
      <c r="L131" s="283"/>
      <c r="M131" s="283"/>
      <c r="N131" s="283"/>
      <c r="O131" s="116"/>
      <c r="P131" s="116"/>
      <c r="Q131" s="117"/>
      <c r="R131" s="262"/>
      <c r="S131" s="235"/>
      <c r="T131" s="292"/>
      <c r="U131" s="293"/>
      <c r="V131" s="134"/>
      <c r="W131" s="134"/>
      <c r="X131" s="134"/>
      <c r="Y131" s="292"/>
      <c r="Z131" s="293"/>
      <c r="AA131" s="134"/>
      <c r="AB131" s="292"/>
      <c r="AC131" s="293"/>
      <c r="AD131" s="134"/>
      <c r="AE131" s="292"/>
      <c r="AF131" s="293"/>
      <c r="AG131" s="134"/>
      <c r="AH131" s="294"/>
      <c r="AI131" s="293"/>
      <c r="AJ131" s="134"/>
      <c r="AK131" s="294"/>
      <c r="AL131" s="293"/>
      <c r="AM131" s="134"/>
      <c r="AN131" s="294"/>
      <c r="AO131" s="293"/>
      <c r="AP131" s="134"/>
      <c r="AQ131" s="294"/>
      <c r="AR131" s="293"/>
      <c r="AS131" s="134"/>
      <c r="AT131" s="134"/>
      <c r="AU131" s="134"/>
      <c r="AV131" s="134"/>
      <c r="AW131" s="263"/>
      <c r="AX131" s="116"/>
      <c r="AY131" s="116"/>
      <c r="AZ131" s="116"/>
      <c r="BA131" s="116"/>
      <c r="BB131" s="116"/>
      <c r="BC131" s="116"/>
      <c r="BD131" s="116"/>
      <c r="BE131" s="116"/>
      <c r="BF131" s="116"/>
      <c r="BG131" s="116"/>
      <c r="BH131" s="116"/>
      <c r="BI131" s="378"/>
      <c r="BJ131" s="116"/>
      <c r="BK131" s="133"/>
      <c r="BL131" s="133"/>
      <c r="BM131" s="133"/>
      <c r="BN131" s="133"/>
      <c r="BO131" s="133"/>
      <c r="BP131" s="133"/>
      <c r="BQ131" s="133"/>
      <c r="BR131" s="133"/>
      <c r="BS131" s="133"/>
      <c r="BT131" s="133"/>
      <c r="BU131" s="263"/>
    </row>
    <row r="132" spans="2:73" s="339" customFormat="1">
      <c r="B132" s="113"/>
      <c r="C132" s="131"/>
      <c r="D132" s="17"/>
      <c r="E132" s="283"/>
      <c r="F132" s="283"/>
      <c r="G132" s="283"/>
      <c r="H132" s="283"/>
      <c r="I132" s="283"/>
      <c r="J132" s="283"/>
      <c r="K132" s="283"/>
      <c r="L132" s="283"/>
      <c r="M132" s="283"/>
      <c r="N132" s="283"/>
      <c r="O132" s="116"/>
      <c r="P132" s="116"/>
      <c r="Q132" s="117"/>
      <c r="R132" s="262"/>
      <c r="S132" s="235"/>
      <c r="T132" s="292"/>
      <c r="U132" s="293"/>
      <c r="V132" s="134"/>
      <c r="W132" s="134"/>
      <c r="X132" s="134"/>
      <c r="Y132" s="292"/>
      <c r="Z132" s="293"/>
      <c r="AA132" s="134"/>
      <c r="AB132" s="292"/>
      <c r="AC132" s="293"/>
      <c r="AD132" s="134"/>
      <c r="AE132" s="292"/>
      <c r="AF132" s="293"/>
      <c r="AG132" s="134"/>
      <c r="AH132" s="294"/>
      <c r="AI132" s="293"/>
      <c r="AJ132" s="134"/>
      <c r="AK132" s="294"/>
      <c r="AL132" s="293"/>
      <c r="AM132" s="134"/>
      <c r="AN132" s="294"/>
      <c r="AO132" s="293"/>
      <c r="AP132" s="134"/>
      <c r="AQ132" s="294"/>
      <c r="AR132" s="293"/>
      <c r="AS132" s="134"/>
      <c r="AT132" s="134"/>
      <c r="AU132" s="134"/>
      <c r="AV132" s="134"/>
      <c r="AW132" s="263"/>
      <c r="AX132" s="116"/>
      <c r="AY132" s="116"/>
      <c r="AZ132" s="116"/>
      <c r="BA132" s="116"/>
      <c r="BB132" s="116"/>
      <c r="BC132" s="116"/>
      <c r="BD132" s="116"/>
      <c r="BE132" s="116"/>
      <c r="BF132" s="116"/>
      <c r="BG132" s="116"/>
      <c r="BH132" s="116"/>
      <c r="BI132" s="378"/>
      <c r="BJ132" s="116"/>
      <c r="BK132" s="133"/>
      <c r="BL132" s="133"/>
      <c r="BM132" s="133"/>
      <c r="BN132" s="133"/>
      <c r="BO132" s="133"/>
      <c r="BP132" s="133"/>
      <c r="BQ132" s="133"/>
      <c r="BR132" s="133"/>
      <c r="BS132" s="133"/>
      <c r="BT132" s="133"/>
      <c r="BU132" s="263"/>
    </row>
    <row r="133" spans="2:73" s="339" customFormat="1">
      <c r="B133" s="113" t="s">
        <v>257</v>
      </c>
      <c r="C133" s="131" t="s">
        <v>258</v>
      </c>
      <c r="D133" s="17" t="s">
        <v>115</v>
      </c>
      <c r="E133" s="283"/>
      <c r="F133" s="283"/>
      <c r="G133" s="283"/>
      <c r="H133" s="283"/>
      <c r="I133" s="283"/>
      <c r="J133" s="283"/>
      <c r="K133" s="283"/>
      <c r="L133" s="283"/>
      <c r="M133" s="283"/>
      <c r="N133" s="283"/>
      <c r="O133" s="116"/>
      <c r="P133" s="116"/>
      <c r="Q133" s="117"/>
      <c r="R133" s="262"/>
      <c r="S133" s="235"/>
      <c r="T133" s="292"/>
      <c r="U133" s="293"/>
      <c r="V133" s="134"/>
      <c r="W133" s="134"/>
      <c r="X133" s="134"/>
      <c r="Y133" s="292"/>
      <c r="Z133" s="293"/>
      <c r="AA133" s="134"/>
      <c r="AB133" s="292"/>
      <c r="AC133" s="293"/>
      <c r="AD133" s="134"/>
      <c r="AE133" s="292"/>
      <c r="AF133" s="293"/>
      <c r="AG133" s="134"/>
      <c r="AH133" s="294"/>
      <c r="AI133" s="293"/>
      <c r="AJ133" s="134"/>
      <c r="AK133" s="294"/>
      <c r="AL133" s="293"/>
      <c r="AM133" s="134"/>
      <c r="AN133" s="294"/>
      <c r="AO133" s="293"/>
      <c r="AP133" s="134"/>
      <c r="AQ133" s="294"/>
      <c r="AR133" s="293"/>
      <c r="AS133" s="134"/>
      <c r="AT133" s="134"/>
      <c r="AU133" s="134"/>
      <c r="AV133" s="134"/>
      <c r="AW133" s="263"/>
      <c r="AX133" s="116"/>
      <c r="AY133" s="116"/>
      <c r="AZ133" s="116"/>
      <c r="BA133" s="116"/>
      <c r="BB133" s="116"/>
      <c r="BC133" s="116"/>
      <c r="BD133" s="116"/>
      <c r="BE133" s="116"/>
      <c r="BF133" s="116"/>
      <c r="BG133" s="116"/>
      <c r="BH133" s="116"/>
      <c r="BI133" s="378"/>
      <c r="BJ133" s="116"/>
      <c r="BK133" s="133"/>
      <c r="BL133" s="133"/>
      <c r="BM133" s="133"/>
      <c r="BN133" s="133"/>
      <c r="BO133" s="133"/>
      <c r="BP133" s="133"/>
      <c r="BQ133" s="133"/>
      <c r="BR133" s="133"/>
      <c r="BS133" s="133"/>
      <c r="BT133" s="133"/>
      <c r="BU133" s="263"/>
    </row>
    <row r="134" spans="2:73" s="339" customFormat="1">
      <c r="B134" s="113"/>
      <c r="C134" s="131"/>
      <c r="D134" s="17"/>
      <c r="E134" s="283"/>
      <c r="F134" s="283"/>
      <c r="G134" s="283"/>
      <c r="H134" s="283"/>
      <c r="I134" s="283"/>
      <c r="J134" s="283"/>
      <c r="K134" s="283"/>
      <c r="L134" s="283"/>
      <c r="M134" s="283"/>
      <c r="N134" s="283"/>
      <c r="O134" s="116"/>
      <c r="P134" s="116"/>
      <c r="Q134" s="117"/>
      <c r="R134" s="262"/>
      <c r="S134" s="235"/>
      <c r="T134" s="292"/>
      <c r="U134" s="293"/>
      <c r="V134" s="134"/>
      <c r="W134" s="134"/>
      <c r="X134" s="134"/>
      <c r="Y134" s="292"/>
      <c r="Z134" s="293"/>
      <c r="AA134" s="134"/>
      <c r="AB134" s="292"/>
      <c r="AC134" s="293"/>
      <c r="AD134" s="134"/>
      <c r="AE134" s="292"/>
      <c r="AF134" s="293"/>
      <c r="AG134" s="134"/>
      <c r="AH134" s="294"/>
      <c r="AI134" s="293"/>
      <c r="AJ134" s="134"/>
      <c r="AK134" s="294"/>
      <c r="AL134" s="293"/>
      <c r="AM134" s="134"/>
      <c r="AN134" s="294"/>
      <c r="AO134" s="293"/>
      <c r="AP134" s="134"/>
      <c r="AQ134" s="294"/>
      <c r="AR134" s="293"/>
      <c r="AS134" s="134"/>
      <c r="AT134" s="134"/>
      <c r="AU134" s="134"/>
      <c r="AV134" s="134"/>
      <c r="AW134" s="263"/>
      <c r="AX134" s="116"/>
      <c r="AY134" s="116"/>
      <c r="AZ134" s="116"/>
      <c r="BA134" s="116"/>
      <c r="BB134" s="116"/>
      <c r="BC134" s="116"/>
      <c r="BD134" s="116"/>
      <c r="BE134" s="116"/>
      <c r="BF134" s="116"/>
      <c r="BG134" s="116"/>
      <c r="BH134" s="116"/>
      <c r="BI134" s="378"/>
      <c r="BJ134" s="116"/>
      <c r="BK134" s="133"/>
      <c r="BL134" s="133"/>
      <c r="BM134" s="133"/>
      <c r="BN134" s="133"/>
      <c r="BO134" s="133"/>
      <c r="BP134" s="133"/>
      <c r="BQ134" s="133"/>
      <c r="BR134" s="133"/>
      <c r="BS134" s="133"/>
      <c r="BT134" s="133"/>
      <c r="BU134" s="263"/>
    </row>
    <row r="135" spans="2:73" s="339" customFormat="1">
      <c r="B135" s="113" t="s">
        <v>259</v>
      </c>
      <c r="C135" s="131" t="s">
        <v>260</v>
      </c>
      <c r="D135" s="17" t="s">
        <v>118</v>
      </c>
      <c r="E135" s="283"/>
      <c r="F135" s="283"/>
      <c r="G135" s="283"/>
      <c r="H135" s="283"/>
      <c r="I135" s="283"/>
      <c r="J135" s="283"/>
      <c r="K135" s="283"/>
      <c r="L135" s="283"/>
      <c r="M135" s="283"/>
      <c r="N135" s="283"/>
      <c r="O135" s="116"/>
      <c r="P135" s="116"/>
      <c r="Q135" s="117"/>
      <c r="R135" s="262"/>
      <c r="S135" s="235"/>
      <c r="T135" s="292"/>
      <c r="U135" s="293"/>
      <c r="V135" s="134"/>
      <c r="W135" s="134"/>
      <c r="X135" s="134"/>
      <c r="Y135" s="292"/>
      <c r="Z135" s="293"/>
      <c r="AA135" s="134"/>
      <c r="AB135" s="292"/>
      <c r="AC135" s="293"/>
      <c r="AD135" s="134"/>
      <c r="AE135" s="292"/>
      <c r="AF135" s="293"/>
      <c r="AG135" s="134"/>
      <c r="AH135" s="294"/>
      <c r="AI135" s="293"/>
      <c r="AJ135" s="134"/>
      <c r="AK135" s="294"/>
      <c r="AL135" s="293"/>
      <c r="AM135" s="134"/>
      <c r="AN135" s="294"/>
      <c r="AO135" s="293"/>
      <c r="AP135" s="134"/>
      <c r="AQ135" s="294"/>
      <c r="AR135" s="293"/>
      <c r="AS135" s="134"/>
      <c r="AT135" s="134"/>
      <c r="AU135" s="134"/>
      <c r="AV135" s="134"/>
      <c r="AW135" s="263"/>
      <c r="AX135" s="116"/>
      <c r="AY135" s="116"/>
      <c r="AZ135" s="116"/>
      <c r="BA135" s="116"/>
      <c r="BB135" s="116"/>
      <c r="BC135" s="116"/>
      <c r="BD135" s="116"/>
      <c r="BE135" s="116"/>
      <c r="BF135" s="116"/>
      <c r="BG135" s="116"/>
      <c r="BH135" s="116"/>
      <c r="BI135" s="378"/>
      <c r="BJ135" s="116"/>
      <c r="BK135" s="133"/>
      <c r="BL135" s="133"/>
      <c r="BM135" s="133"/>
      <c r="BN135" s="133"/>
      <c r="BO135" s="133"/>
      <c r="BP135" s="133"/>
      <c r="BQ135" s="133"/>
      <c r="BR135" s="133"/>
      <c r="BS135" s="133"/>
      <c r="BT135" s="133"/>
      <c r="BU135" s="263"/>
    </row>
    <row r="136" spans="2:73" s="339" customFormat="1">
      <c r="B136" s="113"/>
      <c r="C136" s="131"/>
      <c r="D136" s="17"/>
      <c r="E136" s="283"/>
      <c r="F136" s="283"/>
      <c r="G136" s="283"/>
      <c r="H136" s="283"/>
      <c r="I136" s="283"/>
      <c r="J136" s="283"/>
      <c r="K136" s="283"/>
      <c r="L136" s="283"/>
      <c r="M136" s="283"/>
      <c r="N136" s="283"/>
      <c r="O136" s="116"/>
      <c r="P136" s="116"/>
      <c r="Q136" s="117"/>
      <c r="R136" s="262"/>
      <c r="S136" s="235"/>
      <c r="T136" s="292"/>
      <c r="U136" s="293"/>
      <c r="V136" s="134"/>
      <c r="W136" s="134"/>
      <c r="X136" s="134"/>
      <c r="Y136" s="292"/>
      <c r="Z136" s="293"/>
      <c r="AA136" s="134"/>
      <c r="AB136" s="292"/>
      <c r="AC136" s="293"/>
      <c r="AD136" s="134"/>
      <c r="AE136" s="292"/>
      <c r="AF136" s="293"/>
      <c r="AG136" s="134"/>
      <c r="AH136" s="294"/>
      <c r="AI136" s="293"/>
      <c r="AJ136" s="134"/>
      <c r="AK136" s="294"/>
      <c r="AL136" s="293"/>
      <c r="AM136" s="134"/>
      <c r="AN136" s="294"/>
      <c r="AO136" s="293"/>
      <c r="AP136" s="134"/>
      <c r="AQ136" s="294"/>
      <c r="AR136" s="293"/>
      <c r="AS136" s="134"/>
      <c r="AT136" s="134"/>
      <c r="AU136" s="134"/>
      <c r="AV136" s="134"/>
      <c r="AW136" s="263"/>
      <c r="AX136" s="116"/>
      <c r="AY136" s="116"/>
      <c r="AZ136" s="116"/>
      <c r="BA136" s="116"/>
      <c r="BB136" s="116"/>
      <c r="BC136" s="116"/>
      <c r="BD136" s="116"/>
      <c r="BE136" s="116"/>
      <c r="BF136" s="116"/>
      <c r="BG136" s="116"/>
      <c r="BH136" s="116"/>
      <c r="BI136" s="378"/>
      <c r="BJ136" s="116"/>
      <c r="BK136" s="133"/>
      <c r="BL136" s="133"/>
      <c r="BM136" s="133"/>
      <c r="BN136" s="133"/>
      <c r="BO136" s="133"/>
      <c r="BP136" s="133"/>
      <c r="BQ136" s="133"/>
      <c r="BR136" s="133"/>
      <c r="BS136" s="133"/>
      <c r="BT136" s="133"/>
      <c r="BU136" s="263"/>
    </row>
    <row r="137" spans="2:73" s="339" customFormat="1">
      <c r="B137" s="113" t="s">
        <v>261</v>
      </c>
      <c r="C137" s="131" t="s">
        <v>262</v>
      </c>
      <c r="D137" s="17"/>
      <c r="E137" s="283"/>
      <c r="F137" s="283"/>
      <c r="G137" s="283"/>
      <c r="H137" s="283"/>
      <c r="I137" s="283"/>
      <c r="J137" s="283"/>
      <c r="K137" s="283"/>
      <c r="L137" s="283"/>
      <c r="M137" s="283"/>
      <c r="N137" s="283"/>
      <c r="O137" s="116"/>
      <c r="P137" s="116"/>
      <c r="Q137" s="117"/>
      <c r="R137" s="262"/>
      <c r="S137" s="235"/>
      <c r="T137" s="292"/>
      <c r="U137" s="293"/>
      <c r="V137" s="134"/>
      <c r="W137" s="134"/>
      <c r="X137" s="134"/>
      <c r="Y137" s="292"/>
      <c r="Z137" s="293"/>
      <c r="AA137" s="134"/>
      <c r="AB137" s="292"/>
      <c r="AC137" s="293"/>
      <c r="AD137" s="134"/>
      <c r="AE137" s="292"/>
      <c r="AF137" s="293"/>
      <c r="AG137" s="134"/>
      <c r="AH137" s="294"/>
      <c r="AI137" s="293"/>
      <c r="AJ137" s="134"/>
      <c r="AK137" s="294"/>
      <c r="AL137" s="293"/>
      <c r="AM137" s="134"/>
      <c r="AN137" s="294"/>
      <c r="AO137" s="293"/>
      <c r="AP137" s="134"/>
      <c r="AQ137" s="294"/>
      <c r="AR137" s="293"/>
      <c r="AS137" s="134"/>
      <c r="AT137" s="134"/>
      <c r="AU137" s="134"/>
      <c r="AV137" s="134"/>
      <c r="AW137" s="263"/>
      <c r="AX137" s="116"/>
      <c r="AY137" s="116"/>
      <c r="AZ137" s="116"/>
      <c r="BA137" s="116"/>
      <c r="BB137" s="116"/>
      <c r="BC137" s="116"/>
      <c r="BD137" s="116"/>
      <c r="BE137" s="116"/>
      <c r="BF137" s="116"/>
      <c r="BG137" s="116"/>
      <c r="BH137" s="116"/>
      <c r="BI137" s="378"/>
      <c r="BJ137" s="116"/>
      <c r="BK137" s="133"/>
      <c r="BL137" s="133"/>
      <c r="BM137" s="133"/>
      <c r="BN137" s="133"/>
      <c r="BO137" s="133"/>
      <c r="BP137" s="133"/>
      <c r="BQ137" s="133"/>
      <c r="BR137" s="133"/>
      <c r="BS137" s="133"/>
      <c r="BT137" s="133"/>
      <c r="BU137" s="263"/>
    </row>
    <row r="138" spans="2:73" s="339" customFormat="1">
      <c r="B138" s="113" t="s">
        <v>41</v>
      </c>
      <c r="C138" s="131" t="s">
        <v>305</v>
      </c>
      <c r="D138" s="17" t="s">
        <v>117</v>
      </c>
      <c r="E138" s="283"/>
      <c r="F138" s="283"/>
      <c r="G138" s="283"/>
      <c r="H138" s="283"/>
      <c r="I138" s="283"/>
      <c r="J138" s="283"/>
      <c r="K138" s="283"/>
      <c r="L138" s="283"/>
      <c r="M138" s="283"/>
      <c r="N138" s="283"/>
      <c r="O138" s="116"/>
      <c r="P138" s="116"/>
      <c r="Q138" s="117"/>
      <c r="R138" s="262"/>
      <c r="S138" s="235"/>
      <c r="T138" s="292"/>
      <c r="U138" s="293"/>
      <c r="V138" s="134"/>
      <c r="W138" s="134"/>
      <c r="X138" s="134"/>
      <c r="Y138" s="292"/>
      <c r="Z138" s="293"/>
      <c r="AA138" s="134"/>
      <c r="AB138" s="292"/>
      <c r="AC138" s="293"/>
      <c r="AD138" s="134"/>
      <c r="AE138" s="292"/>
      <c r="AF138" s="293"/>
      <c r="AG138" s="134"/>
      <c r="AH138" s="294"/>
      <c r="AI138" s="293"/>
      <c r="AJ138" s="134"/>
      <c r="AK138" s="294"/>
      <c r="AL138" s="293"/>
      <c r="AM138" s="134"/>
      <c r="AN138" s="294"/>
      <c r="AO138" s="293"/>
      <c r="AP138" s="134"/>
      <c r="AQ138" s="294"/>
      <c r="AR138" s="293"/>
      <c r="AS138" s="134"/>
      <c r="AT138" s="134"/>
      <c r="AU138" s="134"/>
      <c r="AV138" s="134"/>
      <c r="AW138" s="263"/>
      <c r="AX138" s="116"/>
      <c r="AY138" s="116"/>
      <c r="AZ138" s="116"/>
      <c r="BA138" s="116"/>
      <c r="BB138" s="116"/>
      <c r="BC138" s="116"/>
      <c r="BD138" s="116"/>
      <c r="BE138" s="116"/>
      <c r="BF138" s="116"/>
      <c r="BG138" s="116"/>
      <c r="BH138" s="116"/>
      <c r="BI138" s="378"/>
      <c r="BJ138" s="116"/>
      <c r="BK138" s="133"/>
      <c r="BL138" s="133"/>
      <c r="BM138" s="133"/>
      <c r="BN138" s="133"/>
      <c r="BO138" s="133"/>
      <c r="BP138" s="133"/>
      <c r="BQ138" s="133"/>
      <c r="BR138" s="133"/>
      <c r="BS138" s="133"/>
      <c r="BT138" s="133"/>
      <c r="BU138" s="263"/>
    </row>
    <row r="139" spans="2:73" s="339" customFormat="1">
      <c r="B139" s="113" t="s">
        <v>202</v>
      </c>
      <c r="C139" s="131" t="s">
        <v>306</v>
      </c>
      <c r="D139" s="17" t="s">
        <v>36</v>
      </c>
      <c r="E139" s="283"/>
      <c r="F139" s="283"/>
      <c r="G139" s="283"/>
      <c r="H139" s="283"/>
      <c r="I139" s="283"/>
      <c r="J139" s="283"/>
      <c r="K139" s="283"/>
      <c r="L139" s="283"/>
      <c r="M139" s="283"/>
      <c r="N139" s="283"/>
      <c r="O139" s="116"/>
      <c r="P139" s="116"/>
      <c r="Q139" s="117"/>
      <c r="R139" s="262"/>
      <c r="S139" s="235"/>
      <c r="T139" s="292"/>
      <c r="U139" s="293"/>
      <c r="V139" s="134"/>
      <c r="W139" s="134"/>
      <c r="X139" s="134"/>
      <c r="Y139" s="292"/>
      <c r="Z139" s="293"/>
      <c r="AA139" s="134"/>
      <c r="AB139" s="292"/>
      <c r="AC139" s="293"/>
      <c r="AD139" s="134"/>
      <c r="AE139" s="292"/>
      <c r="AF139" s="293"/>
      <c r="AG139" s="134"/>
      <c r="AH139" s="294"/>
      <c r="AI139" s="293"/>
      <c r="AJ139" s="134"/>
      <c r="AK139" s="294"/>
      <c r="AL139" s="293"/>
      <c r="AM139" s="134"/>
      <c r="AN139" s="294"/>
      <c r="AO139" s="293"/>
      <c r="AP139" s="134"/>
      <c r="AQ139" s="294"/>
      <c r="AR139" s="293"/>
      <c r="AS139" s="134"/>
      <c r="AT139" s="134"/>
      <c r="AU139" s="134"/>
      <c r="AV139" s="134"/>
      <c r="AW139" s="263"/>
      <c r="AX139" s="116"/>
      <c r="AY139" s="116"/>
      <c r="AZ139" s="116"/>
      <c r="BA139" s="116"/>
      <c r="BB139" s="116"/>
      <c r="BC139" s="116"/>
      <c r="BD139" s="116"/>
      <c r="BE139" s="116"/>
      <c r="BF139" s="116"/>
      <c r="BG139" s="116"/>
      <c r="BH139" s="116"/>
      <c r="BI139" s="378"/>
      <c r="BJ139" s="116"/>
      <c r="BK139" s="133"/>
      <c r="BL139" s="133"/>
      <c r="BM139" s="133"/>
      <c r="BN139" s="133"/>
      <c r="BO139" s="133"/>
      <c r="BP139" s="133"/>
      <c r="BQ139" s="133"/>
      <c r="BR139" s="133"/>
      <c r="BS139" s="133"/>
      <c r="BT139" s="133"/>
      <c r="BU139" s="263"/>
    </row>
    <row r="140" spans="2:73" s="339" customFormat="1">
      <c r="B140" s="113" t="s">
        <v>263</v>
      </c>
      <c r="C140" s="131" t="s">
        <v>307</v>
      </c>
      <c r="D140" s="17" t="s">
        <v>155</v>
      </c>
      <c r="E140" s="283"/>
      <c r="F140" s="283"/>
      <c r="G140" s="283"/>
      <c r="H140" s="283"/>
      <c r="I140" s="283"/>
      <c r="J140" s="283"/>
      <c r="K140" s="283"/>
      <c r="L140" s="283"/>
      <c r="M140" s="283"/>
      <c r="N140" s="283"/>
      <c r="O140" s="120" t="s">
        <v>114</v>
      </c>
      <c r="P140" s="120" t="str">
        <f>+O140</f>
        <v>Sans objet</v>
      </c>
      <c r="Q140" s="121" t="str">
        <f>+P140</f>
        <v>Sans objet</v>
      </c>
      <c r="R140" s="262"/>
      <c r="S140" s="235"/>
      <c r="T140" s="292"/>
      <c r="U140" s="293"/>
      <c r="V140" s="134"/>
      <c r="W140" s="134"/>
      <c r="X140" s="134"/>
      <c r="Y140" s="292"/>
      <c r="Z140" s="293"/>
      <c r="AA140" s="134"/>
      <c r="AB140" s="292"/>
      <c r="AC140" s="293"/>
      <c r="AD140" s="134"/>
      <c r="AE140" s="292"/>
      <c r="AF140" s="293"/>
      <c r="AG140" s="134"/>
      <c r="AH140" s="294"/>
      <c r="AI140" s="293"/>
      <c r="AJ140" s="134"/>
      <c r="AK140" s="294"/>
      <c r="AL140" s="293"/>
      <c r="AM140" s="134"/>
      <c r="AN140" s="294"/>
      <c r="AO140" s="293"/>
      <c r="AP140" s="134"/>
      <c r="AQ140" s="294"/>
      <c r="AR140" s="293"/>
      <c r="AS140" s="134"/>
      <c r="AT140" s="134"/>
      <c r="AU140" s="134"/>
      <c r="AV140" s="134"/>
      <c r="AW140" s="263"/>
      <c r="AX140" s="116"/>
      <c r="AY140" s="116"/>
      <c r="AZ140" s="116"/>
      <c r="BA140" s="116"/>
      <c r="BB140" s="116"/>
      <c r="BC140" s="116"/>
      <c r="BD140" s="116"/>
      <c r="BE140" s="116"/>
      <c r="BF140" s="116"/>
      <c r="BG140" s="116"/>
      <c r="BH140" s="116"/>
      <c r="BI140" s="378"/>
      <c r="BJ140" s="116"/>
      <c r="BK140" s="133"/>
      <c r="BL140" s="133"/>
      <c r="BM140" s="133"/>
      <c r="BN140" s="133"/>
      <c r="BO140" s="133"/>
      <c r="BP140" s="133"/>
      <c r="BQ140" s="133"/>
      <c r="BR140" s="133"/>
      <c r="BS140" s="133"/>
      <c r="BT140" s="133"/>
      <c r="BU140" s="263"/>
    </row>
    <row r="141" spans="2:73" s="339" customFormat="1">
      <c r="B141" s="113" t="s">
        <v>235</v>
      </c>
      <c r="C141" s="131" t="s">
        <v>308</v>
      </c>
      <c r="D141" s="17" t="s">
        <v>155</v>
      </c>
      <c r="E141" s="283"/>
      <c r="F141" s="283"/>
      <c r="G141" s="283"/>
      <c r="H141" s="283"/>
      <c r="I141" s="283"/>
      <c r="J141" s="283"/>
      <c r="K141" s="283"/>
      <c r="L141" s="283"/>
      <c r="M141" s="283"/>
      <c r="N141" s="283"/>
      <c r="O141" s="120" t="s">
        <v>114</v>
      </c>
      <c r="P141" s="120" t="str">
        <f>+O141</f>
        <v>Sans objet</v>
      </c>
      <c r="Q141" s="121" t="str">
        <f>+P141</f>
        <v>Sans objet</v>
      </c>
      <c r="R141" s="262"/>
      <c r="S141" s="235"/>
      <c r="T141" s="292"/>
      <c r="U141" s="293"/>
      <c r="V141" s="134"/>
      <c r="W141" s="134"/>
      <c r="X141" s="134"/>
      <c r="Y141" s="292"/>
      <c r="Z141" s="293"/>
      <c r="AA141" s="134"/>
      <c r="AB141" s="292"/>
      <c r="AC141" s="293"/>
      <c r="AD141" s="134"/>
      <c r="AE141" s="292"/>
      <c r="AF141" s="293"/>
      <c r="AG141" s="134"/>
      <c r="AH141" s="294"/>
      <c r="AI141" s="293"/>
      <c r="AJ141" s="134"/>
      <c r="AK141" s="294"/>
      <c r="AL141" s="293"/>
      <c r="AM141" s="134"/>
      <c r="AN141" s="294"/>
      <c r="AO141" s="293"/>
      <c r="AP141" s="134"/>
      <c r="AQ141" s="294"/>
      <c r="AR141" s="293"/>
      <c r="AS141" s="134"/>
      <c r="AT141" s="134"/>
      <c r="AU141" s="134"/>
      <c r="AV141" s="134"/>
      <c r="AW141" s="263"/>
      <c r="AX141" s="116"/>
      <c r="AY141" s="116"/>
      <c r="AZ141" s="116"/>
      <c r="BA141" s="116"/>
      <c r="BB141" s="116"/>
      <c r="BC141" s="116"/>
      <c r="BD141" s="116"/>
      <c r="BE141" s="116"/>
      <c r="BF141" s="116"/>
      <c r="BG141" s="116"/>
      <c r="BH141" s="116"/>
      <c r="BI141" s="378"/>
      <c r="BJ141" s="116"/>
      <c r="BK141" s="133"/>
      <c r="BL141" s="133"/>
      <c r="BM141" s="133"/>
      <c r="BN141" s="133"/>
      <c r="BO141" s="133"/>
      <c r="BP141" s="133"/>
      <c r="BQ141" s="133"/>
      <c r="BR141" s="133"/>
      <c r="BS141" s="133"/>
      <c r="BT141" s="133"/>
      <c r="BU141" s="263"/>
    </row>
    <row r="142" spans="2:73" s="339" customFormat="1">
      <c r="B142" s="113"/>
      <c r="C142" s="131"/>
      <c r="D142" s="17"/>
      <c r="E142" s="283"/>
      <c r="F142" s="283"/>
      <c r="G142" s="283"/>
      <c r="H142" s="283"/>
      <c r="I142" s="283"/>
      <c r="J142" s="283"/>
      <c r="K142" s="283"/>
      <c r="L142" s="283"/>
      <c r="M142" s="283"/>
      <c r="N142" s="283"/>
      <c r="O142" s="116"/>
      <c r="P142" s="116"/>
      <c r="Q142" s="117"/>
      <c r="R142" s="262"/>
      <c r="S142" s="235"/>
      <c r="T142" s="292"/>
      <c r="U142" s="293"/>
      <c r="V142" s="134"/>
      <c r="W142" s="134"/>
      <c r="X142" s="134"/>
      <c r="Y142" s="292"/>
      <c r="Z142" s="293"/>
      <c r="AA142" s="134"/>
      <c r="AB142" s="292"/>
      <c r="AC142" s="293"/>
      <c r="AD142" s="134"/>
      <c r="AE142" s="292"/>
      <c r="AF142" s="293"/>
      <c r="AG142" s="134"/>
      <c r="AH142" s="294"/>
      <c r="AI142" s="293"/>
      <c r="AJ142" s="134"/>
      <c r="AK142" s="294"/>
      <c r="AL142" s="293"/>
      <c r="AM142" s="134"/>
      <c r="AN142" s="294"/>
      <c r="AO142" s="293"/>
      <c r="AP142" s="134"/>
      <c r="AQ142" s="294"/>
      <c r="AR142" s="293"/>
      <c r="AS142" s="134"/>
      <c r="AT142" s="134"/>
      <c r="AU142" s="134"/>
      <c r="AV142" s="134"/>
      <c r="AW142" s="263"/>
      <c r="AX142" s="116"/>
      <c r="AY142" s="116"/>
      <c r="AZ142" s="116"/>
      <c r="BA142" s="116"/>
      <c r="BB142" s="116"/>
      <c r="BC142" s="116"/>
      <c r="BD142" s="116"/>
      <c r="BE142" s="116"/>
      <c r="BF142" s="116"/>
      <c r="BG142" s="116"/>
      <c r="BH142" s="116"/>
      <c r="BI142" s="378"/>
      <c r="BJ142" s="116"/>
      <c r="BK142" s="133"/>
      <c r="BL142" s="133"/>
      <c r="BM142" s="133"/>
      <c r="BN142" s="133"/>
      <c r="BO142" s="133"/>
      <c r="BP142" s="133"/>
      <c r="BQ142" s="133"/>
      <c r="BR142" s="133"/>
      <c r="BS142" s="133"/>
      <c r="BT142" s="133"/>
      <c r="BU142" s="263"/>
    </row>
    <row r="143" spans="2:73" s="247" customFormat="1">
      <c r="B143" s="129"/>
      <c r="C143" s="135"/>
      <c r="D143" s="17"/>
      <c r="E143" s="239"/>
      <c r="F143" s="239"/>
      <c r="G143" s="239"/>
      <c r="H143" s="239"/>
      <c r="I143" s="239"/>
      <c r="J143" s="239"/>
      <c r="K143" s="239"/>
      <c r="L143" s="239"/>
      <c r="M143" s="239"/>
      <c r="N143" s="239"/>
      <c r="O143" s="116"/>
      <c r="P143" s="116"/>
      <c r="Q143" s="117"/>
      <c r="S143" s="295"/>
      <c r="T143" s="291"/>
      <c r="U143" s="132"/>
      <c r="V143" s="132"/>
      <c r="W143" s="132"/>
      <c r="X143" s="132"/>
      <c r="Y143" s="291"/>
      <c r="Z143" s="132"/>
      <c r="AA143" s="132"/>
      <c r="AB143" s="291"/>
      <c r="AC143" s="132"/>
      <c r="AD143" s="132"/>
      <c r="AE143" s="291"/>
      <c r="AF143" s="132"/>
      <c r="AG143" s="132"/>
      <c r="AH143" s="291"/>
      <c r="AI143" s="132"/>
      <c r="AJ143" s="132"/>
      <c r="AK143" s="291"/>
      <c r="AL143" s="132"/>
      <c r="AM143" s="132"/>
      <c r="AN143" s="291"/>
      <c r="AO143" s="132"/>
      <c r="AP143" s="132"/>
      <c r="AQ143" s="291"/>
      <c r="AR143" s="132"/>
      <c r="AS143" s="132"/>
      <c r="AT143" s="132"/>
      <c r="AU143" s="132"/>
      <c r="AV143" s="342"/>
      <c r="AX143" s="120"/>
      <c r="AY143" s="116"/>
      <c r="AZ143" s="116"/>
      <c r="BA143" s="116"/>
      <c r="BB143" s="116"/>
      <c r="BC143" s="116"/>
      <c r="BD143" s="116"/>
      <c r="BE143" s="116"/>
      <c r="BF143" s="116"/>
      <c r="BG143" s="116"/>
      <c r="BH143" s="116"/>
      <c r="BI143" s="339"/>
      <c r="BJ143" s="116"/>
      <c r="BK143" s="116"/>
      <c r="BL143" s="116"/>
      <c r="BM143" s="116"/>
      <c r="BN143" s="116"/>
      <c r="BO143" s="116"/>
      <c r="BP143" s="116"/>
      <c r="BQ143" s="116"/>
      <c r="BR143" s="116"/>
      <c r="BS143" s="116"/>
      <c r="BT143" s="116"/>
    </row>
    <row r="144" spans="2:73" s="247" customFormat="1">
      <c r="B144" s="136"/>
      <c r="C144" s="137"/>
      <c r="D144" s="138" t="str">
        <f>"ST - "&amp;C72</f>
        <v>ST - VRD</v>
      </c>
      <c r="E144" s="237"/>
      <c r="F144" s="237"/>
      <c r="G144" s="237"/>
      <c r="H144" s="237"/>
      <c r="I144" s="237"/>
      <c r="J144" s="237"/>
      <c r="K144" s="237"/>
      <c r="L144" s="237"/>
      <c r="M144" s="237"/>
      <c r="N144" s="237"/>
      <c r="O144" s="139"/>
      <c r="P144" s="140"/>
      <c r="Q144" s="141">
        <f>SUM(Q73:Q143)</f>
        <v>0</v>
      </c>
      <c r="S144" s="296" t="str">
        <f>"ST - DÉBOURSÉ : "&amp;C72</f>
        <v>ST - DÉBOURSÉ : VRD</v>
      </c>
      <c r="T144" s="289"/>
      <c r="U144" s="289"/>
      <c r="V144" s="297" t="s">
        <v>52</v>
      </c>
      <c r="W144" s="298">
        <f>SUM(W73:W143)</f>
        <v>0</v>
      </c>
      <c r="X144" s="298">
        <f>SUM(X73:X143)</f>
        <v>0</v>
      </c>
      <c r="Y144" s="299"/>
      <c r="Z144" s="300" t="s">
        <v>44</v>
      </c>
      <c r="AA144" s="298">
        <f>SUM(AA73:AA143)</f>
        <v>0</v>
      </c>
      <c r="AB144" s="299"/>
      <c r="AC144" s="300" t="s">
        <v>45</v>
      </c>
      <c r="AD144" s="298">
        <f>SUM(AD73:AD143)</f>
        <v>0</v>
      </c>
      <c r="AE144" s="299"/>
      <c r="AF144" s="300" t="s">
        <v>46</v>
      </c>
      <c r="AG144" s="298">
        <f>SUM(AG73:AG143)</f>
        <v>0</v>
      </c>
      <c r="AH144" s="299"/>
      <c r="AI144" s="300" t="s">
        <v>47</v>
      </c>
      <c r="AJ144" s="298">
        <f>SUM(AJ73:AJ143)</f>
        <v>0</v>
      </c>
      <c r="AK144" s="299"/>
      <c r="AL144" s="300" t="s">
        <v>48</v>
      </c>
      <c r="AM144" s="298">
        <f>SUM(AM73:AM143)</f>
        <v>0</v>
      </c>
      <c r="AN144" s="299"/>
      <c r="AO144" s="300" t="s">
        <v>49</v>
      </c>
      <c r="AP144" s="298">
        <f>SUM(AP73:AP143)</f>
        <v>0</v>
      </c>
      <c r="AQ144" s="299"/>
      <c r="AR144" s="300" t="s">
        <v>50</v>
      </c>
      <c r="AS144" s="298">
        <f>SUM(AS73:AS143)</f>
        <v>0</v>
      </c>
      <c r="AT144" s="300" t="s">
        <v>51</v>
      </c>
      <c r="AU144" s="298">
        <f>SUM(AU73:AU143)</f>
        <v>0</v>
      </c>
      <c r="AV144" s="298">
        <f>SUM(AV73:AV143)</f>
        <v>0</v>
      </c>
      <c r="AX144" s="299"/>
      <c r="AY144" s="299"/>
      <c r="AZ144" s="299"/>
      <c r="BA144" s="299"/>
      <c r="BB144" s="299"/>
      <c r="BC144" s="299"/>
      <c r="BD144" s="299"/>
      <c r="BE144" s="299"/>
      <c r="BF144" s="299"/>
      <c r="BG144" s="299"/>
      <c r="BH144" s="299"/>
      <c r="BI144" s="339"/>
      <c r="BJ144" s="299"/>
      <c r="BK144" s="299"/>
      <c r="BL144" s="299"/>
      <c r="BM144" s="299"/>
      <c r="BN144" s="299"/>
      <c r="BO144" s="299"/>
      <c r="BP144" s="299"/>
      <c r="BQ144" s="299"/>
      <c r="BR144" s="299"/>
      <c r="BS144" s="299"/>
      <c r="BT144" s="299"/>
    </row>
    <row r="145" spans="2:76" s="247" customFormat="1" ht="7.15" customHeight="1">
      <c r="B145" s="33"/>
      <c r="C145" s="34"/>
      <c r="D145" s="34"/>
      <c r="E145" s="34"/>
      <c r="F145" s="34"/>
      <c r="G145" s="34"/>
      <c r="H145" s="34"/>
      <c r="I145" s="34"/>
      <c r="J145" s="34"/>
      <c r="K145" s="34"/>
      <c r="L145" s="34"/>
      <c r="M145" s="34"/>
      <c r="N145" s="34"/>
      <c r="O145" s="35"/>
      <c r="P145" s="36"/>
      <c r="Q145" s="37"/>
      <c r="S145" s="284"/>
      <c r="T145" s="285"/>
      <c r="U145" s="286"/>
      <c r="V145" s="286"/>
      <c r="W145" s="286"/>
      <c r="X145" s="286"/>
      <c r="Y145" s="286"/>
      <c r="Z145" s="286"/>
      <c r="AA145" s="286"/>
      <c r="AB145" s="286"/>
      <c r="AC145" s="286"/>
      <c r="AD145" s="286"/>
      <c r="AE145" s="286"/>
      <c r="AF145" s="286"/>
      <c r="AG145" s="286"/>
      <c r="AH145" s="286"/>
      <c r="AI145" s="286"/>
      <c r="AJ145" s="286"/>
      <c r="AK145" s="286"/>
      <c r="AL145" s="286"/>
      <c r="AM145" s="286"/>
      <c r="AN145" s="286"/>
      <c r="AO145" s="286"/>
      <c r="AP145" s="286"/>
      <c r="AQ145" s="286"/>
      <c r="AR145" s="286"/>
      <c r="AS145" s="286"/>
      <c r="AT145" s="286"/>
      <c r="AU145" s="287"/>
      <c r="AV145" s="299"/>
      <c r="AX145" s="288"/>
      <c r="AY145" s="288"/>
      <c r="AZ145" s="288"/>
      <c r="BA145" s="288"/>
      <c r="BB145" s="288"/>
      <c r="BC145" s="288"/>
      <c r="BD145" s="288"/>
      <c r="BE145" s="288"/>
      <c r="BF145" s="288"/>
      <c r="BG145" s="288"/>
      <c r="BH145" s="288"/>
      <c r="BI145" s="339"/>
      <c r="BJ145" s="288"/>
      <c r="BK145" s="288"/>
      <c r="BL145" s="288"/>
      <c r="BM145" s="288"/>
      <c r="BN145" s="288"/>
      <c r="BO145" s="288"/>
      <c r="BP145" s="288"/>
      <c r="BQ145" s="288"/>
      <c r="BR145" s="288"/>
      <c r="BS145" s="288"/>
      <c r="BT145" s="288"/>
    </row>
    <row r="146" spans="2:76" s="247" customFormat="1">
      <c r="B146" s="38" t="s">
        <v>263</v>
      </c>
      <c r="C146" s="44" t="s">
        <v>290</v>
      </c>
      <c r="D146" s="39"/>
      <c r="E146" s="75"/>
      <c r="F146" s="75"/>
      <c r="G146" s="75"/>
      <c r="H146" s="75"/>
      <c r="I146" s="75"/>
      <c r="J146" s="75"/>
      <c r="K146" s="75"/>
      <c r="L146" s="75"/>
      <c r="M146" s="75"/>
      <c r="N146" s="75"/>
      <c r="O146" s="40"/>
      <c r="P146" s="41"/>
      <c r="Q146" s="42"/>
      <c r="S146" s="125" t="str">
        <f>+" Déboursé chapitre : "&amp;C146</f>
        <v xml:space="preserve"> Déboursé chapitre : CLOTURES</v>
      </c>
      <c r="T146" s="126"/>
      <c r="U146" s="127"/>
      <c r="V146" s="127"/>
      <c r="W146" s="127"/>
      <c r="X146" s="127"/>
      <c r="Y146" s="127"/>
      <c r="Z146" s="127"/>
      <c r="AA146" s="127"/>
      <c r="AB146" s="127"/>
      <c r="AC146" s="127"/>
      <c r="AD146" s="127"/>
      <c r="AE146" s="127"/>
      <c r="AF146" s="127"/>
      <c r="AG146" s="127"/>
      <c r="AH146" s="127"/>
      <c r="AI146" s="127"/>
      <c r="AJ146" s="127"/>
      <c r="AK146" s="127"/>
      <c r="AL146" s="127"/>
      <c r="AM146" s="127"/>
      <c r="AN146" s="127"/>
      <c r="AO146" s="127"/>
      <c r="AP146" s="127"/>
      <c r="AQ146" s="127"/>
      <c r="AR146" s="127"/>
      <c r="AS146" s="127"/>
      <c r="AT146" s="127"/>
      <c r="AU146" s="128"/>
      <c r="AV146" s="143"/>
      <c r="AX146" s="75"/>
      <c r="AY146" s="75"/>
      <c r="AZ146" s="75"/>
      <c r="BA146" s="75"/>
      <c r="BB146" s="75"/>
      <c r="BC146" s="75"/>
      <c r="BD146" s="75"/>
      <c r="BE146" s="75"/>
      <c r="BF146" s="75"/>
      <c r="BG146" s="75"/>
      <c r="BH146" s="75"/>
      <c r="BI146" s="339"/>
      <c r="BJ146" s="75"/>
      <c r="BK146" s="75"/>
      <c r="BL146" s="75"/>
      <c r="BM146" s="75"/>
      <c r="BN146" s="75"/>
      <c r="BO146" s="75"/>
      <c r="BP146" s="75"/>
      <c r="BQ146" s="75"/>
      <c r="BR146" s="75"/>
      <c r="BS146" s="75"/>
      <c r="BT146" s="75"/>
    </row>
    <row r="147" spans="2:76" s="247" customFormat="1">
      <c r="B147" s="113"/>
      <c r="C147" s="131"/>
      <c r="D147" s="17"/>
      <c r="E147" s="118"/>
      <c r="F147" s="118"/>
      <c r="G147" s="118"/>
      <c r="H147" s="118"/>
      <c r="I147" s="118"/>
      <c r="J147" s="118"/>
      <c r="K147" s="118"/>
      <c r="L147" s="118"/>
      <c r="M147" s="118"/>
      <c r="N147" s="118"/>
      <c r="O147" s="118"/>
      <c r="P147" s="118"/>
      <c r="Q147" s="119"/>
      <c r="S147" s="132"/>
      <c r="T147" s="291"/>
      <c r="U147" s="132"/>
      <c r="V147" s="132"/>
      <c r="W147" s="132"/>
      <c r="X147" s="132"/>
      <c r="Y147" s="291"/>
      <c r="Z147" s="132"/>
      <c r="AA147" s="132"/>
      <c r="AB147" s="291"/>
      <c r="AC147" s="132"/>
      <c r="AD147" s="132"/>
      <c r="AE147" s="291"/>
      <c r="AF147" s="132"/>
      <c r="AG147" s="132"/>
      <c r="AH147" s="291"/>
      <c r="AI147" s="132"/>
      <c r="AJ147" s="132"/>
      <c r="AK147" s="291"/>
      <c r="AL147" s="132"/>
      <c r="AM147" s="132"/>
      <c r="AN147" s="291"/>
      <c r="AO147" s="132"/>
      <c r="AP147" s="132"/>
      <c r="AQ147" s="291"/>
      <c r="AR147" s="132"/>
      <c r="AS147" s="132"/>
      <c r="AT147" s="132"/>
      <c r="AU147" s="132"/>
      <c r="AV147" s="343"/>
      <c r="AX147" s="118"/>
      <c r="AY147" s="118"/>
      <c r="AZ147" s="118"/>
      <c r="BA147" s="118"/>
      <c r="BB147" s="118"/>
      <c r="BC147" s="118"/>
      <c r="BD147" s="118"/>
      <c r="BE147" s="118"/>
      <c r="BF147" s="118"/>
      <c r="BG147" s="118"/>
      <c r="BH147" s="118"/>
      <c r="BI147" s="339"/>
      <c r="BJ147" s="118"/>
      <c r="BK147" s="118"/>
      <c r="BL147" s="118"/>
      <c r="BM147" s="118"/>
      <c r="BN147" s="118"/>
      <c r="BO147" s="118"/>
      <c r="BP147" s="118"/>
      <c r="BQ147" s="118"/>
      <c r="BR147" s="118"/>
      <c r="BS147" s="118"/>
      <c r="BT147" s="118"/>
    </row>
    <row r="148" spans="2:76" s="247" customFormat="1">
      <c r="B148" s="113" t="s">
        <v>112</v>
      </c>
      <c r="C148" s="131" t="s">
        <v>112</v>
      </c>
      <c r="D148" s="17" t="s">
        <v>115</v>
      </c>
      <c r="E148" s="283">
        <f>+AY148</f>
        <v>0</v>
      </c>
      <c r="F148" s="283">
        <f t="shared" ref="F148" si="99">+AZ148</f>
        <v>0</v>
      </c>
      <c r="G148" s="283">
        <f t="shared" ref="G148" si="100">+BA148</f>
        <v>0</v>
      </c>
      <c r="H148" s="283">
        <f t="shared" ref="H148" si="101">+BB148</f>
        <v>0</v>
      </c>
      <c r="I148" s="283">
        <f t="shared" ref="I148" si="102">+BC148</f>
        <v>0</v>
      </c>
      <c r="J148" s="283">
        <f t="shared" ref="J148" si="103">+BD148</f>
        <v>0</v>
      </c>
      <c r="K148" s="283">
        <f t="shared" ref="K148" si="104">+BE148</f>
        <v>0</v>
      </c>
      <c r="L148" s="283">
        <f t="shared" ref="L148" si="105">+BF148</f>
        <v>0</v>
      </c>
      <c r="M148" s="283">
        <f t="shared" ref="M148" si="106">+BG148</f>
        <v>0</v>
      </c>
      <c r="N148" s="283">
        <f t="shared" ref="N148" si="107">+BH148</f>
        <v>0</v>
      </c>
      <c r="O148" s="116">
        <f>SUM(E148:N148)</f>
        <v>0</v>
      </c>
      <c r="P148" s="116">
        <f>ROUND(S148+AT148,ARRONDI_PU)</f>
        <v>0</v>
      </c>
      <c r="Q148" s="117">
        <f>+P148*O148</f>
        <v>0</v>
      </c>
      <c r="R148" s="262"/>
      <c r="S148" s="235">
        <f>+V148+Z148+AC148+AF148+AI148+AL148+AO148+AR148</f>
        <v>0</v>
      </c>
      <c r="T148" s="292">
        <f>+COEF_MO_INSTALL</f>
        <v>1.3</v>
      </c>
      <c r="U148" s="293">
        <v>0</v>
      </c>
      <c r="V148" s="134">
        <f>+U148*TH_INSTALL</f>
        <v>0</v>
      </c>
      <c r="W148" s="134">
        <f>+U148*BJ148</f>
        <v>0</v>
      </c>
      <c r="X148" s="134">
        <f>IF(O148&gt;0,(V148*BJ148),0)</f>
        <v>0</v>
      </c>
      <c r="Y148" s="292">
        <f>+COEF_FOUR1_INSTALL</f>
        <v>1.3</v>
      </c>
      <c r="Z148" s="293">
        <v>0</v>
      </c>
      <c r="AA148" s="134">
        <f>IF(O148&gt;0,(Z148*BJ148),0)</f>
        <v>0</v>
      </c>
      <c r="AB148" s="292">
        <f>+COEF_FOUR2_INSTALL</f>
        <v>1.3</v>
      </c>
      <c r="AC148" s="293">
        <v>0</v>
      </c>
      <c r="AD148" s="134">
        <f>IF(O148&gt;0,(AC148*BJ148),0)</f>
        <v>0</v>
      </c>
      <c r="AE148" s="292">
        <f>+COEF_FOUR3_INSTALL</f>
        <v>1.3</v>
      </c>
      <c r="AF148" s="293">
        <v>0</v>
      </c>
      <c r="AG148" s="134">
        <f>IF(O148&gt;0,(AF148*BJ148),0)</f>
        <v>0</v>
      </c>
      <c r="AH148" s="294">
        <f>+COEF_MTLLOC_INSTALL</f>
        <v>1.1499999999999999</v>
      </c>
      <c r="AI148" s="293">
        <v>0</v>
      </c>
      <c r="AJ148" s="134">
        <f>IF(O148&gt;0,(AI148*BJ148),0)</f>
        <v>0</v>
      </c>
      <c r="AK148" s="294">
        <f>+COEF_MTLAMR_INSTALL</f>
        <v>1.3</v>
      </c>
      <c r="AL148" s="293">
        <v>0</v>
      </c>
      <c r="AM148" s="134">
        <f>IF(O148&gt;0,(AL148*BJ148),0)</f>
        <v>0</v>
      </c>
      <c r="AN148" s="294">
        <f>+COEF_ST1_INSTALL</f>
        <v>1.1100000000000001</v>
      </c>
      <c r="AO148" s="293">
        <v>0</v>
      </c>
      <c r="AP148" s="134">
        <f>IF(O148&gt;0,(AO148*BJ148),0)</f>
        <v>0</v>
      </c>
      <c r="AQ148" s="294">
        <f>+COEF_ST2_INSTALL</f>
        <v>1.1100000000000001</v>
      </c>
      <c r="AR148" s="293">
        <v>0</v>
      </c>
      <c r="AS148" s="134">
        <f>IF(O148&gt;0,(AR148*BJ148),0)</f>
        <v>0</v>
      </c>
      <c r="AT148" s="134">
        <f>+(((V148)*T148)+(Z148*Y148)+(AC148*AB148)+(AF148*AE148)+(AI148*AH148)+(AL148*AK148)+(AO148*AN148)+(AR148*AQ148)+(AR148*AQ148))-(S148)</f>
        <v>0</v>
      </c>
      <c r="AU148" s="134">
        <f>+AT148*BJ148</f>
        <v>0</v>
      </c>
      <c r="AV148" s="134">
        <f>Q148-(AU148+AS148+AP148+AM148+AJ148+AG148+AD148+AA148+X148)</f>
        <v>0</v>
      </c>
      <c r="AW148" s="341"/>
      <c r="AX148" s="116">
        <f>SUM(AY148:BH148)</f>
        <v>0</v>
      </c>
      <c r="AY148" s="379">
        <f t="shared" ref="AY148" si="108">ROUND(BK148,ARRONDI_QT)</f>
        <v>0</v>
      </c>
      <c r="AZ148" s="379">
        <f t="shared" ref="AZ148" si="109">ROUND(BL148,ARRONDI_QT)</f>
        <v>0</v>
      </c>
      <c r="BA148" s="379">
        <f t="shared" ref="BA148" si="110">ROUND(BM148,ARRONDI_QT)</f>
        <v>0</v>
      </c>
      <c r="BB148" s="379">
        <f t="shared" ref="BB148" si="111">ROUND(BN148,ARRONDI_QT)</f>
        <v>0</v>
      </c>
      <c r="BC148" s="379">
        <f t="shared" ref="BC148" si="112">ROUND(BO148,ARRONDI_QT)</f>
        <v>0</v>
      </c>
      <c r="BD148" s="379">
        <f t="shared" ref="BD148" si="113">ROUND(BP148,ARRONDI_QT)</f>
        <v>0</v>
      </c>
      <c r="BE148" s="379">
        <f t="shared" ref="BE148" si="114">ROUND(BQ148,ARRONDI_QT)</f>
        <v>0</v>
      </c>
      <c r="BF148" s="379">
        <f t="shared" ref="BF148" si="115">ROUND(BR148,ARRONDI_QT)</f>
        <v>0</v>
      </c>
      <c r="BG148" s="379">
        <f t="shared" ref="BG148" si="116">ROUND(BS148,ARRONDI_QT)</f>
        <v>0</v>
      </c>
      <c r="BH148" s="379">
        <f t="shared" ref="BH148" si="117">ROUND(BT148,ARRONDI_QT)</f>
        <v>0</v>
      </c>
      <c r="BI148" s="381"/>
      <c r="BJ148" s="116">
        <f>ROUND(SUM(BK148:BT148),ARRONDI_QT)</f>
        <v>0</v>
      </c>
      <c r="BK148" s="380">
        <v>0</v>
      </c>
      <c r="BL148" s="380">
        <v>0</v>
      </c>
      <c r="BM148" s="380">
        <v>0</v>
      </c>
      <c r="BN148" s="380">
        <v>0</v>
      </c>
      <c r="BO148" s="380">
        <v>0</v>
      </c>
      <c r="BP148" s="380">
        <v>0</v>
      </c>
      <c r="BQ148" s="380">
        <v>0</v>
      </c>
      <c r="BR148" s="380">
        <v>0</v>
      </c>
      <c r="BS148" s="380">
        <v>0</v>
      </c>
      <c r="BT148" s="380">
        <v>0</v>
      </c>
      <c r="BU148" s="263"/>
      <c r="BV148" s="339"/>
      <c r="BW148" s="339"/>
      <c r="BX148" s="339"/>
    </row>
    <row r="149" spans="2:76" s="339" customFormat="1">
      <c r="B149" s="113"/>
      <c r="C149" s="131"/>
      <c r="D149" s="17"/>
      <c r="E149" s="283"/>
      <c r="F149" s="283"/>
      <c r="G149" s="283"/>
      <c r="H149" s="283"/>
      <c r="I149" s="283"/>
      <c r="J149" s="283"/>
      <c r="K149" s="283"/>
      <c r="L149" s="283"/>
      <c r="M149" s="283"/>
      <c r="N149" s="283"/>
      <c r="O149" s="116"/>
      <c r="P149" s="116"/>
      <c r="Q149" s="117"/>
      <c r="R149" s="262"/>
      <c r="S149" s="235"/>
      <c r="T149" s="292"/>
      <c r="U149" s="293"/>
      <c r="V149" s="134"/>
      <c r="W149" s="134"/>
      <c r="X149" s="134"/>
      <c r="Y149" s="292"/>
      <c r="Z149" s="293"/>
      <c r="AA149" s="134"/>
      <c r="AB149" s="292"/>
      <c r="AC149" s="293"/>
      <c r="AD149" s="134"/>
      <c r="AE149" s="292"/>
      <c r="AF149" s="293"/>
      <c r="AG149" s="134"/>
      <c r="AH149" s="294"/>
      <c r="AI149" s="293"/>
      <c r="AJ149" s="134"/>
      <c r="AK149" s="294"/>
      <c r="AL149" s="293"/>
      <c r="AM149" s="134"/>
      <c r="AN149" s="294"/>
      <c r="AO149" s="293"/>
      <c r="AP149" s="134"/>
      <c r="AQ149" s="294"/>
      <c r="AR149" s="293"/>
      <c r="AS149" s="134"/>
      <c r="AT149" s="134"/>
      <c r="AU149" s="134"/>
      <c r="AV149" s="134"/>
      <c r="AW149" s="263"/>
      <c r="AX149" s="116"/>
      <c r="AY149" s="116"/>
      <c r="AZ149" s="116"/>
      <c r="BA149" s="116"/>
      <c r="BB149" s="116"/>
      <c r="BC149" s="116"/>
      <c r="BD149" s="116"/>
      <c r="BE149" s="116"/>
      <c r="BF149" s="116"/>
      <c r="BG149" s="116"/>
      <c r="BH149" s="116"/>
      <c r="BI149" s="378"/>
      <c r="BJ149" s="116"/>
      <c r="BK149" s="133"/>
      <c r="BL149" s="133"/>
      <c r="BM149" s="133"/>
      <c r="BN149" s="133"/>
      <c r="BO149" s="133"/>
      <c r="BP149" s="133"/>
      <c r="BQ149" s="133"/>
      <c r="BR149" s="133"/>
      <c r="BS149" s="133"/>
      <c r="BT149" s="133"/>
      <c r="BU149" s="263"/>
    </row>
    <row r="150" spans="2:76" s="339" customFormat="1">
      <c r="B150" s="113" t="s">
        <v>291</v>
      </c>
      <c r="C150" s="131" t="s">
        <v>292</v>
      </c>
      <c r="D150" s="17"/>
      <c r="E150" s="283"/>
      <c r="F150" s="283"/>
      <c r="G150" s="283"/>
      <c r="H150" s="283"/>
      <c r="I150" s="283"/>
      <c r="J150" s="283"/>
      <c r="K150" s="283"/>
      <c r="L150" s="283"/>
      <c r="M150" s="283"/>
      <c r="N150" s="283"/>
      <c r="O150" s="116"/>
      <c r="P150" s="116"/>
      <c r="Q150" s="117"/>
      <c r="R150" s="262"/>
      <c r="S150" s="235"/>
      <c r="T150" s="292"/>
      <c r="U150" s="293"/>
      <c r="V150" s="134"/>
      <c r="W150" s="134"/>
      <c r="X150" s="134"/>
      <c r="Y150" s="292"/>
      <c r="Z150" s="293"/>
      <c r="AA150" s="134"/>
      <c r="AB150" s="292"/>
      <c r="AC150" s="293"/>
      <c r="AD150" s="134"/>
      <c r="AE150" s="292"/>
      <c r="AF150" s="293"/>
      <c r="AG150" s="134"/>
      <c r="AH150" s="294"/>
      <c r="AI150" s="293"/>
      <c r="AJ150" s="134"/>
      <c r="AK150" s="294"/>
      <c r="AL150" s="293"/>
      <c r="AM150" s="134"/>
      <c r="AN150" s="294"/>
      <c r="AO150" s="293"/>
      <c r="AP150" s="134"/>
      <c r="AQ150" s="294"/>
      <c r="AR150" s="293"/>
      <c r="AS150" s="134"/>
      <c r="AT150" s="134"/>
      <c r="AU150" s="134"/>
      <c r="AV150" s="134"/>
      <c r="AW150" s="263"/>
      <c r="AX150" s="116"/>
      <c r="AY150" s="116"/>
      <c r="AZ150" s="116"/>
      <c r="BA150" s="116"/>
      <c r="BB150" s="116"/>
      <c r="BC150" s="116"/>
      <c r="BD150" s="116"/>
      <c r="BE150" s="116"/>
      <c r="BF150" s="116"/>
      <c r="BG150" s="116"/>
      <c r="BH150" s="116"/>
      <c r="BI150" s="378"/>
      <c r="BJ150" s="116"/>
      <c r="BK150" s="133"/>
      <c r="BL150" s="133"/>
      <c r="BM150" s="133"/>
      <c r="BN150" s="133"/>
      <c r="BO150" s="133"/>
      <c r="BP150" s="133"/>
      <c r="BQ150" s="133"/>
      <c r="BR150" s="133"/>
      <c r="BS150" s="133"/>
      <c r="BT150" s="133"/>
      <c r="BU150" s="263"/>
    </row>
    <row r="151" spans="2:76" s="339" customFormat="1">
      <c r="B151" s="113" t="s">
        <v>293</v>
      </c>
      <c r="C151" s="131" t="s">
        <v>309</v>
      </c>
      <c r="D151" s="17" t="s">
        <v>117</v>
      </c>
      <c r="E151" s="283"/>
      <c r="F151" s="283"/>
      <c r="G151" s="283"/>
      <c r="H151" s="283"/>
      <c r="I151" s="283"/>
      <c r="J151" s="283"/>
      <c r="K151" s="283"/>
      <c r="L151" s="283"/>
      <c r="M151" s="283"/>
      <c r="N151" s="283"/>
      <c r="O151" s="116"/>
      <c r="P151" s="116"/>
      <c r="Q151" s="117"/>
      <c r="R151" s="262"/>
      <c r="S151" s="235"/>
      <c r="T151" s="292"/>
      <c r="U151" s="293"/>
      <c r="V151" s="134"/>
      <c r="W151" s="134"/>
      <c r="X151" s="134"/>
      <c r="Y151" s="292"/>
      <c r="Z151" s="293"/>
      <c r="AA151" s="134"/>
      <c r="AB151" s="292"/>
      <c r="AC151" s="293"/>
      <c r="AD151" s="134"/>
      <c r="AE151" s="292"/>
      <c r="AF151" s="293"/>
      <c r="AG151" s="134"/>
      <c r="AH151" s="294"/>
      <c r="AI151" s="293"/>
      <c r="AJ151" s="134"/>
      <c r="AK151" s="294"/>
      <c r="AL151" s="293"/>
      <c r="AM151" s="134"/>
      <c r="AN151" s="294"/>
      <c r="AO151" s="293"/>
      <c r="AP151" s="134"/>
      <c r="AQ151" s="294"/>
      <c r="AR151" s="293"/>
      <c r="AS151" s="134"/>
      <c r="AT151" s="134"/>
      <c r="AU151" s="134"/>
      <c r="AV151" s="134"/>
      <c r="AW151" s="263"/>
      <c r="AX151" s="116"/>
      <c r="AY151" s="116"/>
      <c r="AZ151" s="116"/>
      <c r="BA151" s="116"/>
      <c r="BB151" s="116"/>
      <c r="BC151" s="116"/>
      <c r="BD151" s="116"/>
      <c r="BE151" s="116"/>
      <c r="BF151" s="116"/>
      <c r="BG151" s="116"/>
      <c r="BH151" s="116"/>
      <c r="BI151" s="378"/>
      <c r="BJ151" s="116"/>
      <c r="BK151" s="133"/>
      <c r="BL151" s="133"/>
      <c r="BM151" s="133"/>
      <c r="BN151" s="133"/>
      <c r="BO151" s="133"/>
      <c r="BP151" s="133"/>
      <c r="BQ151" s="133"/>
      <c r="BR151" s="133"/>
      <c r="BS151" s="133"/>
      <c r="BT151" s="133"/>
      <c r="BU151" s="263"/>
    </row>
    <row r="152" spans="2:76" s="339" customFormat="1">
      <c r="B152" s="113" t="s">
        <v>294</v>
      </c>
      <c r="C152" s="131" t="s">
        <v>310</v>
      </c>
      <c r="D152" s="17" t="s">
        <v>117</v>
      </c>
      <c r="E152" s="283"/>
      <c r="F152" s="283"/>
      <c r="G152" s="283"/>
      <c r="H152" s="283"/>
      <c r="I152" s="283"/>
      <c r="J152" s="283"/>
      <c r="K152" s="283"/>
      <c r="L152" s="283"/>
      <c r="M152" s="283"/>
      <c r="N152" s="283"/>
      <c r="O152" s="116"/>
      <c r="P152" s="116"/>
      <c r="Q152" s="117"/>
      <c r="R152" s="262"/>
      <c r="S152" s="235"/>
      <c r="T152" s="292"/>
      <c r="U152" s="293"/>
      <c r="V152" s="134"/>
      <c r="W152" s="134"/>
      <c r="X152" s="134"/>
      <c r="Y152" s="292"/>
      <c r="Z152" s="293"/>
      <c r="AA152" s="134"/>
      <c r="AB152" s="292"/>
      <c r="AC152" s="293"/>
      <c r="AD152" s="134"/>
      <c r="AE152" s="292"/>
      <c r="AF152" s="293"/>
      <c r="AG152" s="134"/>
      <c r="AH152" s="294"/>
      <c r="AI152" s="293"/>
      <c r="AJ152" s="134"/>
      <c r="AK152" s="294"/>
      <c r="AL152" s="293"/>
      <c r="AM152" s="134"/>
      <c r="AN152" s="294"/>
      <c r="AO152" s="293"/>
      <c r="AP152" s="134"/>
      <c r="AQ152" s="294"/>
      <c r="AR152" s="293"/>
      <c r="AS152" s="134"/>
      <c r="AT152" s="134"/>
      <c r="AU152" s="134"/>
      <c r="AV152" s="134"/>
      <c r="AW152" s="263"/>
      <c r="AX152" s="116"/>
      <c r="AY152" s="116"/>
      <c r="AZ152" s="116"/>
      <c r="BA152" s="116"/>
      <c r="BB152" s="116"/>
      <c r="BC152" s="116"/>
      <c r="BD152" s="116"/>
      <c r="BE152" s="116"/>
      <c r="BF152" s="116"/>
      <c r="BG152" s="116"/>
      <c r="BH152" s="116"/>
      <c r="BI152" s="378"/>
      <c r="BJ152" s="116"/>
      <c r="BK152" s="133"/>
      <c r="BL152" s="133"/>
      <c r="BM152" s="133"/>
      <c r="BN152" s="133"/>
      <c r="BO152" s="133"/>
      <c r="BP152" s="133"/>
      <c r="BQ152" s="133"/>
      <c r="BR152" s="133"/>
      <c r="BS152" s="133"/>
      <c r="BT152" s="133"/>
      <c r="BU152" s="263"/>
    </row>
    <row r="153" spans="2:76" s="339" customFormat="1">
      <c r="B153" s="113" t="s">
        <v>295</v>
      </c>
      <c r="C153" s="131" t="s">
        <v>311</v>
      </c>
      <c r="D153" s="17" t="s">
        <v>36</v>
      </c>
      <c r="E153" s="283"/>
      <c r="F153" s="283"/>
      <c r="G153" s="283"/>
      <c r="H153" s="283"/>
      <c r="I153" s="283"/>
      <c r="J153" s="283"/>
      <c r="K153" s="283"/>
      <c r="L153" s="283"/>
      <c r="M153" s="283"/>
      <c r="N153" s="283"/>
      <c r="O153" s="116"/>
      <c r="P153" s="116"/>
      <c r="Q153" s="117"/>
      <c r="R153" s="262"/>
      <c r="S153" s="235"/>
      <c r="T153" s="292"/>
      <c r="U153" s="293"/>
      <c r="V153" s="134"/>
      <c r="W153" s="134"/>
      <c r="X153" s="134"/>
      <c r="Y153" s="292"/>
      <c r="Z153" s="293"/>
      <c r="AA153" s="134"/>
      <c r="AB153" s="292"/>
      <c r="AC153" s="293"/>
      <c r="AD153" s="134"/>
      <c r="AE153" s="292"/>
      <c r="AF153" s="293"/>
      <c r="AG153" s="134"/>
      <c r="AH153" s="294"/>
      <c r="AI153" s="293"/>
      <c r="AJ153" s="134"/>
      <c r="AK153" s="294"/>
      <c r="AL153" s="293"/>
      <c r="AM153" s="134"/>
      <c r="AN153" s="294"/>
      <c r="AO153" s="293"/>
      <c r="AP153" s="134"/>
      <c r="AQ153" s="294"/>
      <c r="AR153" s="293"/>
      <c r="AS153" s="134"/>
      <c r="AT153" s="134"/>
      <c r="AU153" s="134"/>
      <c r="AV153" s="134"/>
      <c r="AW153" s="263"/>
      <c r="AX153" s="116"/>
      <c r="AY153" s="116"/>
      <c r="AZ153" s="116"/>
      <c r="BA153" s="116"/>
      <c r="BB153" s="116"/>
      <c r="BC153" s="116"/>
      <c r="BD153" s="116"/>
      <c r="BE153" s="116"/>
      <c r="BF153" s="116"/>
      <c r="BG153" s="116"/>
      <c r="BH153" s="116"/>
      <c r="BI153" s="378"/>
      <c r="BJ153" s="116"/>
      <c r="BK153" s="133"/>
      <c r="BL153" s="133"/>
      <c r="BM153" s="133"/>
      <c r="BN153" s="133"/>
      <c r="BO153" s="133"/>
      <c r="BP153" s="133"/>
      <c r="BQ153" s="133"/>
      <c r="BR153" s="133"/>
      <c r="BS153" s="133"/>
      <c r="BT153" s="133"/>
      <c r="BU153" s="263"/>
    </row>
    <row r="154" spans="2:76" s="339" customFormat="1">
      <c r="B154" s="113" t="s">
        <v>296</v>
      </c>
      <c r="C154" s="131" t="s">
        <v>312</v>
      </c>
      <c r="D154" s="17" t="s">
        <v>117</v>
      </c>
      <c r="E154" s="283"/>
      <c r="F154" s="283"/>
      <c r="G154" s="283"/>
      <c r="H154" s="283"/>
      <c r="I154" s="283"/>
      <c r="J154" s="283"/>
      <c r="K154" s="283"/>
      <c r="L154" s="283"/>
      <c r="M154" s="283"/>
      <c r="N154" s="283"/>
      <c r="O154" s="116"/>
      <c r="P154" s="116"/>
      <c r="Q154" s="117"/>
      <c r="R154" s="262"/>
      <c r="S154" s="235"/>
      <c r="T154" s="292"/>
      <c r="U154" s="293"/>
      <c r="V154" s="134"/>
      <c r="W154" s="134"/>
      <c r="X154" s="134"/>
      <c r="Y154" s="292"/>
      <c r="Z154" s="293"/>
      <c r="AA154" s="134"/>
      <c r="AB154" s="292"/>
      <c r="AC154" s="293"/>
      <c r="AD154" s="134"/>
      <c r="AE154" s="292"/>
      <c r="AF154" s="293"/>
      <c r="AG154" s="134"/>
      <c r="AH154" s="294"/>
      <c r="AI154" s="293"/>
      <c r="AJ154" s="134"/>
      <c r="AK154" s="294"/>
      <c r="AL154" s="293"/>
      <c r="AM154" s="134"/>
      <c r="AN154" s="294"/>
      <c r="AO154" s="293"/>
      <c r="AP154" s="134"/>
      <c r="AQ154" s="294"/>
      <c r="AR154" s="293"/>
      <c r="AS154" s="134"/>
      <c r="AT154" s="134"/>
      <c r="AU154" s="134"/>
      <c r="AV154" s="134"/>
      <c r="AW154" s="263"/>
      <c r="AX154" s="116"/>
      <c r="AY154" s="116"/>
      <c r="AZ154" s="116"/>
      <c r="BA154" s="116"/>
      <c r="BB154" s="116"/>
      <c r="BC154" s="116"/>
      <c r="BD154" s="116"/>
      <c r="BE154" s="116"/>
      <c r="BF154" s="116"/>
      <c r="BG154" s="116"/>
      <c r="BH154" s="116"/>
      <c r="BI154" s="378"/>
      <c r="BJ154" s="116"/>
      <c r="BK154" s="133"/>
      <c r="BL154" s="133"/>
      <c r="BM154" s="133"/>
      <c r="BN154" s="133"/>
      <c r="BO154" s="133"/>
      <c r="BP154" s="133"/>
      <c r="BQ154" s="133"/>
      <c r="BR154" s="133"/>
      <c r="BS154" s="133"/>
      <c r="BT154" s="133"/>
      <c r="BU154" s="263"/>
    </row>
    <row r="155" spans="2:76" s="339" customFormat="1">
      <c r="B155" s="113" t="s">
        <v>297</v>
      </c>
      <c r="C155" s="131" t="s">
        <v>313</v>
      </c>
      <c r="D155" s="17" t="s">
        <v>117</v>
      </c>
      <c r="E155" s="283"/>
      <c r="F155" s="283"/>
      <c r="G155" s="283"/>
      <c r="H155" s="283"/>
      <c r="I155" s="283"/>
      <c r="J155" s="283"/>
      <c r="K155" s="283"/>
      <c r="L155" s="283"/>
      <c r="M155" s="283"/>
      <c r="N155" s="283"/>
      <c r="O155" s="116"/>
      <c r="P155" s="116"/>
      <c r="Q155" s="117"/>
      <c r="R155" s="262"/>
      <c r="S155" s="235"/>
      <c r="T155" s="292"/>
      <c r="U155" s="293"/>
      <c r="V155" s="134"/>
      <c r="W155" s="134"/>
      <c r="X155" s="134"/>
      <c r="Y155" s="292"/>
      <c r="Z155" s="293"/>
      <c r="AA155" s="134"/>
      <c r="AB155" s="292"/>
      <c r="AC155" s="293"/>
      <c r="AD155" s="134"/>
      <c r="AE155" s="292"/>
      <c r="AF155" s="293"/>
      <c r="AG155" s="134"/>
      <c r="AH155" s="294"/>
      <c r="AI155" s="293"/>
      <c r="AJ155" s="134"/>
      <c r="AK155" s="294"/>
      <c r="AL155" s="293"/>
      <c r="AM155" s="134"/>
      <c r="AN155" s="294"/>
      <c r="AO155" s="293"/>
      <c r="AP155" s="134"/>
      <c r="AQ155" s="294"/>
      <c r="AR155" s="293"/>
      <c r="AS155" s="134"/>
      <c r="AT155" s="134"/>
      <c r="AU155" s="134"/>
      <c r="AV155" s="134"/>
      <c r="AW155" s="263"/>
      <c r="AX155" s="116"/>
      <c r="AY155" s="116"/>
      <c r="AZ155" s="116"/>
      <c r="BA155" s="116"/>
      <c r="BB155" s="116"/>
      <c r="BC155" s="116"/>
      <c r="BD155" s="116"/>
      <c r="BE155" s="116"/>
      <c r="BF155" s="116"/>
      <c r="BG155" s="116"/>
      <c r="BH155" s="116"/>
      <c r="BI155" s="378"/>
      <c r="BJ155" s="116"/>
      <c r="BK155" s="133"/>
      <c r="BL155" s="133"/>
      <c r="BM155" s="133"/>
      <c r="BN155" s="133"/>
      <c r="BO155" s="133"/>
      <c r="BP155" s="133"/>
      <c r="BQ155" s="133"/>
      <c r="BR155" s="133"/>
      <c r="BS155" s="133"/>
      <c r="BT155" s="133"/>
      <c r="BU155" s="263"/>
    </row>
    <row r="156" spans="2:76" s="339" customFormat="1">
      <c r="B156" s="113" t="s">
        <v>298</v>
      </c>
      <c r="C156" s="131" t="s">
        <v>315</v>
      </c>
      <c r="D156" s="17"/>
      <c r="E156" s="283"/>
      <c r="F156" s="283"/>
      <c r="G156" s="283"/>
      <c r="H156" s="283"/>
      <c r="I156" s="283"/>
      <c r="J156" s="283"/>
      <c r="K156" s="283"/>
      <c r="L156" s="283"/>
      <c r="M156" s="283"/>
      <c r="N156" s="283"/>
      <c r="O156" s="116"/>
      <c r="P156" s="116"/>
      <c r="Q156" s="117"/>
      <c r="R156" s="262"/>
      <c r="S156" s="235"/>
      <c r="T156" s="292"/>
      <c r="U156" s="293"/>
      <c r="V156" s="134"/>
      <c r="W156" s="134"/>
      <c r="X156" s="134"/>
      <c r="Y156" s="292"/>
      <c r="Z156" s="293"/>
      <c r="AA156" s="134"/>
      <c r="AB156" s="292"/>
      <c r="AC156" s="293"/>
      <c r="AD156" s="134"/>
      <c r="AE156" s="292"/>
      <c r="AF156" s="293"/>
      <c r="AG156" s="134"/>
      <c r="AH156" s="294"/>
      <c r="AI156" s="293"/>
      <c r="AJ156" s="134"/>
      <c r="AK156" s="294"/>
      <c r="AL156" s="293"/>
      <c r="AM156" s="134"/>
      <c r="AN156" s="294"/>
      <c r="AO156" s="293"/>
      <c r="AP156" s="134"/>
      <c r="AQ156" s="294"/>
      <c r="AR156" s="293"/>
      <c r="AS156" s="134"/>
      <c r="AT156" s="134"/>
      <c r="AU156" s="134"/>
      <c r="AV156" s="134"/>
      <c r="AW156" s="263"/>
      <c r="AX156" s="116"/>
      <c r="AY156" s="116"/>
      <c r="AZ156" s="116"/>
      <c r="BA156" s="116"/>
      <c r="BB156" s="116"/>
      <c r="BC156" s="116"/>
      <c r="BD156" s="116"/>
      <c r="BE156" s="116"/>
      <c r="BF156" s="116"/>
      <c r="BG156" s="116"/>
      <c r="BH156" s="116"/>
      <c r="BI156" s="378"/>
      <c r="BJ156" s="116"/>
      <c r="BK156" s="133"/>
      <c r="BL156" s="133"/>
      <c r="BM156" s="133"/>
      <c r="BN156" s="133"/>
      <c r="BO156" s="133"/>
      <c r="BP156" s="133"/>
      <c r="BQ156" s="133"/>
      <c r="BR156" s="133"/>
      <c r="BS156" s="133"/>
      <c r="BT156" s="133"/>
      <c r="BU156" s="263"/>
    </row>
    <row r="157" spans="2:76" s="339" customFormat="1">
      <c r="B157" s="113" t="s">
        <v>299</v>
      </c>
      <c r="C157" s="131" t="s">
        <v>314</v>
      </c>
      <c r="D157" s="17" t="s">
        <v>117</v>
      </c>
      <c r="E157" s="283"/>
      <c r="F157" s="283"/>
      <c r="G157" s="283"/>
      <c r="H157" s="283"/>
      <c r="I157" s="283"/>
      <c r="J157" s="283"/>
      <c r="K157" s="283"/>
      <c r="L157" s="283"/>
      <c r="M157" s="283"/>
      <c r="N157" s="283"/>
      <c r="O157" s="116"/>
      <c r="P157" s="116"/>
      <c r="Q157" s="117"/>
      <c r="R157" s="262"/>
      <c r="S157" s="235"/>
      <c r="T157" s="292"/>
      <c r="U157" s="293"/>
      <c r="V157" s="134"/>
      <c r="W157" s="134"/>
      <c r="X157" s="134"/>
      <c r="Y157" s="292"/>
      <c r="Z157" s="293"/>
      <c r="AA157" s="134"/>
      <c r="AB157" s="292"/>
      <c r="AC157" s="293"/>
      <c r="AD157" s="134"/>
      <c r="AE157" s="292"/>
      <c r="AF157" s="293"/>
      <c r="AG157" s="134"/>
      <c r="AH157" s="294"/>
      <c r="AI157" s="293"/>
      <c r="AJ157" s="134"/>
      <c r="AK157" s="294"/>
      <c r="AL157" s="293"/>
      <c r="AM157" s="134"/>
      <c r="AN157" s="294"/>
      <c r="AO157" s="293"/>
      <c r="AP157" s="134"/>
      <c r="AQ157" s="294"/>
      <c r="AR157" s="293"/>
      <c r="AS157" s="134"/>
      <c r="AT157" s="134"/>
      <c r="AU157" s="134"/>
      <c r="AV157" s="134"/>
      <c r="AW157" s="263"/>
      <c r="AX157" s="116"/>
      <c r="AY157" s="116"/>
      <c r="AZ157" s="116"/>
      <c r="BA157" s="116"/>
      <c r="BB157" s="116"/>
      <c r="BC157" s="116"/>
      <c r="BD157" s="116"/>
      <c r="BE157" s="116"/>
      <c r="BF157" s="116"/>
      <c r="BG157" s="116"/>
      <c r="BH157" s="116"/>
      <c r="BI157" s="378"/>
      <c r="BJ157" s="116"/>
      <c r="BK157" s="133"/>
      <c r="BL157" s="133"/>
      <c r="BM157" s="133"/>
      <c r="BN157" s="133"/>
      <c r="BO157" s="133"/>
      <c r="BP157" s="133"/>
      <c r="BQ157" s="133"/>
      <c r="BR157" s="133"/>
      <c r="BS157" s="133"/>
      <c r="BT157" s="133"/>
      <c r="BU157" s="263"/>
    </row>
    <row r="158" spans="2:76" s="339" customFormat="1">
      <c r="B158" s="113" t="s">
        <v>300</v>
      </c>
      <c r="C158" s="131" t="s">
        <v>316</v>
      </c>
      <c r="D158" s="17" t="s">
        <v>36</v>
      </c>
      <c r="E158" s="283"/>
      <c r="F158" s="283"/>
      <c r="G158" s="283"/>
      <c r="H158" s="283"/>
      <c r="I158" s="283"/>
      <c r="J158" s="283"/>
      <c r="K158" s="283"/>
      <c r="L158" s="283"/>
      <c r="M158" s="283"/>
      <c r="N158" s="283"/>
      <c r="O158" s="116"/>
      <c r="P158" s="116"/>
      <c r="Q158" s="117"/>
      <c r="R158" s="262"/>
      <c r="S158" s="235"/>
      <c r="T158" s="292"/>
      <c r="U158" s="293"/>
      <c r="V158" s="134"/>
      <c r="W158" s="134"/>
      <c r="X158" s="134"/>
      <c r="Y158" s="292"/>
      <c r="Z158" s="293"/>
      <c r="AA158" s="134"/>
      <c r="AB158" s="292"/>
      <c r="AC158" s="293"/>
      <c r="AD158" s="134"/>
      <c r="AE158" s="292"/>
      <c r="AF158" s="293"/>
      <c r="AG158" s="134"/>
      <c r="AH158" s="294"/>
      <c r="AI158" s="293"/>
      <c r="AJ158" s="134"/>
      <c r="AK158" s="294"/>
      <c r="AL158" s="293"/>
      <c r="AM158" s="134"/>
      <c r="AN158" s="294"/>
      <c r="AO158" s="293"/>
      <c r="AP158" s="134"/>
      <c r="AQ158" s="294"/>
      <c r="AR158" s="293"/>
      <c r="AS158" s="134"/>
      <c r="AT158" s="134"/>
      <c r="AU158" s="134"/>
      <c r="AV158" s="134"/>
      <c r="AW158" s="263"/>
      <c r="AX158" s="116"/>
      <c r="AY158" s="116"/>
      <c r="AZ158" s="116"/>
      <c r="BA158" s="116"/>
      <c r="BB158" s="116"/>
      <c r="BC158" s="116"/>
      <c r="BD158" s="116"/>
      <c r="BE158" s="116"/>
      <c r="BF158" s="116"/>
      <c r="BG158" s="116"/>
      <c r="BH158" s="116"/>
      <c r="BI158" s="378"/>
      <c r="BJ158" s="116"/>
      <c r="BK158" s="133"/>
      <c r="BL158" s="133"/>
      <c r="BM158" s="133"/>
      <c r="BN158" s="133"/>
      <c r="BO158" s="133"/>
      <c r="BP158" s="133"/>
      <c r="BQ158" s="133"/>
      <c r="BR158" s="133"/>
      <c r="BS158" s="133"/>
      <c r="BT158" s="133"/>
      <c r="BU158" s="263"/>
    </row>
    <row r="159" spans="2:76" s="339" customFormat="1">
      <c r="B159" s="113"/>
      <c r="C159" s="131"/>
      <c r="D159" s="17"/>
      <c r="E159" s="283"/>
      <c r="F159" s="283"/>
      <c r="G159" s="283"/>
      <c r="H159" s="283"/>
      <c r="I159" s="283"/>
      <c r="J159" s="283"/>
      <c r="K159" s="283"/>
      <c r="L159" s="283"/>
      <c r="M159" s="283"/>
      <c r="N159" s="283"/>
      <c r="O159" s="116"/>
      <c r="P159" s="116"/>
      <c r="Q159" s="117"/>
      <c r="R159" s="262"/>
      <c r="S159" s="235"/>
      <c r="T159" s="292"/>
      <c r="U159" s="293"/>
      <c r="V159" s="134"/>
      <c r="W159" s="134"/>
      <c r="X159" s="134"/>
      <c r="Y159" s="292"/>
      <c r="Z159" s="293"/>
      <c r="AA159" s="134"/>
      <c r="AB159" s="292"/>
      <c r="AC159" s="293"/>
      <c r="AD159" s="134"/>
      <c r="AE159" s="292"/>
      <c r="AF159" s="293"/>
      <c r="AG159" s="134"/>
      <c r="AH159" s="294"/>
      <c r="AI159" s="293"/>
      <c r="AJ159" s="134"/>
      <c r="AK159" s="294"/>
      <c r="AL159" s="293"/>
      <c r="AM159" s="134"/>
      <c r="AN159" s="294"/>
      <c r="AO159" s="293"/>
      <c r="AP159" s="134"/>
      <c r="AQ159" s="294"/>
      <c r="AR159" s="293"/>
      <c r="AS159" s="134"/>
      <c r="AT159" s="134"/>
      <c r="AU159" s="134"/>
      <c r="AV159" s="134"/>
      <c r="AW159" s="263"/>
      <c r="AX159" s="116"/>
      <c r="AY159" s="116"/>
      <c r="AZ159" s="116"/>
      <c r="BA159" s="116"/>
      <c r="BB159" s="116"/>
      <c r="BC159" s="116"/>
      <c r="BD159" s="116"/>
      <c r="BE159" s="116"/>
      <c r="BF159" s="116"/>
      <c r="BG159" s="116"/>
      <c r="BH159" s="116"/>
      <c r="BI159" s="378"/>
      <c r="BJ159" s="116"/>
      <c r="BK159" s="133"/>
      <c r="BL159" s="133"/>
      <c r="BM159" s="133"/>
      <c r="BN159" s="133"/>
      <c r="BO159" s="133"/>
      <c r="BP159" s="133"/>
      <c r="BQ159" s="133"/>
      <c r="BR159" s="133"/>
      <c r="BS159" s="133"/>
      <c r="BT159" s="133"/>
      <c r="BU159" s="263"/>
    </row>
    <row r="160" spans="2:76" s="339" customFormat="1">
      <c r="B160" s="113" t="s">
        <v>301</v>
      </c>
      <c r="C160" s="131" t="s">
        <v>302</v>
      </c>
      <c r="D160" s="17"/>
      <c r="E160" s="283"/>
      <c r="F160" s="283"/>
      <c r="G160" s="283"/>
      <c r="H160" s="283"/>
      <c r="I160" s="283"/>
      <c r="J160" s="283"/>
      <c r="K160" s="283"/>
      <c r="L160" s="283"/>
      <c r="M160" s="283"/>
      <c r="N160" s="283"/>
      <c r="O160" s="116"/>
      <c r="P160" s="116"/>
      <c r="Q160" s="117"/>
      <c r="R160" s="262"/>
      <c r="S160" s="235"/>
      <c r="T160" s="292"/>
      <c r="U160" s="293"/>
      <c r="V160" s="134"/>
      <c r="W160" s="134"/>
      <c r="X160" s="134"/>
      <c r="Y160" s="292"/>
      <c r="Z160" s="293"/>
      <c r="AA160" s="134"/>
      <c r="AB160" s="292"/>
      <c r="AC160" s="293"/>
      <c r="AD160" s="134"/>
      <c r="AE160" s="292"/>
      <c r="AF160" s="293"/>
      <c r="AG160" s="134"/>
      <c r="AH160" s="294"/>
      <c r="AI160" s="293"/>
      <c r="AJ160" s="134"/>
      <c r="AK160" s="294"/>
      <c r="AL160" s="293"/>
      <c r="AM160" s="134"/>
      <c r="AN160" s="294"/>
      <c r="AO160" s="293"/>
      <c r="AP160" s="134"/>
      <c r="AQ160" s="294"/>
      <c r="AR160" s="293"/>
      <c r="AS160" s="134"/>
      <c r="AT160" s="134"/>
      <c r="AU160" s="134"/>
      <c r="AV160" s="134"/>
      <c r="AW160" s="263"/>
      <c r="AX160" s="116"/>
      <c r="AY160" s="116"/>
      <c r="AZ160" s="116"/>
      <c r="BA160" s="116"/>
      <c r="BB160" s="116"/>
      <c r="BC160" s="116"/>
      <c r="BD160" s="116"/>
      <c r="BE160" s="116"/>
      <c r="BF160" s="116"/>
      <c r="BG160" s="116"/>
      <c r="BH160" s="116"/>
      <c r="BI160" s="378"/>
      <c r="BJ160" s="116"/>
      <c r="BK160" s="133"/>
      <c r="BL160" s="133"/>
      <c r="BM160" s="133"/>
      <c r="BN160" s="133"/>
      <c r="BO160" s="133"/>
      <c r="BP160" s="133"/>
      <c r="BQ160" s="133"/>
      <c r="BR160" s="133"/>
      <c r="BS160" s="133"/>
      <c r="BT160" s="133"/>
      <c r="BU160" s="263"/>
    </row>
    <row r="161" spans="2:76" s="339" customFormat="1">
      <c r="B161" s="113" t="s">
        <v>303</v>
      </c>
      <c r="C161" s="131" t="s">
        <v>317</v>
      </c>
      <c r="D161" s="17" t="s">
        <v>117</v>
      </c>
      <c r="E161" s="283"/>
      <c r="F161" s="283"/>
      <c r="G161" s="283"/>
      <c r="H161" s="283"/>
      <c r="I161" s="283"/>
      <c r="J161" s="283"/>
      <c r="K161" s="283"/>
      <c r="L161" s="283"/>
      <c r="M161" s="283"/>
      <c r="N161" s="283"/>
      <c r="O161" s="116"/>
      <c r="P161" s="116"/>
      <c r="Q161" s="117"/>
      <c r="R161" s="262"/>
      <c r="S161" s="235"/>
      <c r="T161" s="292"/>
      <c r="U161" s="293"/>
      <c r="V161" s="134"/>
      <c r="W161" s="134"/>
      <c r="X161" s="134"/>
      <c r="Y161" s="292"/>
      <c r="Z161" s="293"/>
      <c r="AA161" s="134"/>
      <c r="AB161" s="292"/>
      <c r="AC161" s="293"/>
      <c r="AD161" s="134"/>
      <c r="AE161" s="292"/>
      <c r="AF161" s="293"/>
      <c r="AG161" s="134"/>
      <c r="AH161" s="294"/>
      <c r="AI161" s="293"/>
      <c r="AJ161" s="134"/>
      <c r="AK161" s="294"/>
      <c r="AL161" s="293"/>
      <c r="AM161" s="134"/>
      <c r="AN161" s="294"/>
      <c r="AO161" s="293"/>
      <c r="AP161" s="134"/>
      <c r="AQ161" s="294"/>
      <c r="AR161" s="293"/>
      <c r="AS161" s="134"/>
      <c r="AT161" s="134"/>
      <c r="AU161" s="134"/>
      <c r="AV161" s="134"/>
      <c r="AW161" s="263"/>
      <c r="AX161" s="116"/>
      <c r="AY161" s="116"/>
      <c r="AZ161" s="116"/>
      <c r="BA161" s="116"/>
      <c r="BB161" s="116"/>
      <c r="BC161" s="116"/>
      <c r="BD161" s="116"/>
      <c r="BE161" s="116"/>
      <c r="BF161" s="116"/>
      <c r="BG161" s="116"/>
      <c r="BH161" s="116"/>
      <c r="BI161" s="378"/>
      <c r="BJ161" s="116"/>
      <c r="BK161" s="133"/>
      <c r="BL161" s="133"/>
      <c r="BM161" s="133"/>
      <c r="BN161" s="133"/>
      <c r="BO161" s="133"/>
      <c r="BP161" s="133"/>
      <c r="BQ161" s="133"/>
      <c r="BR161" s="133"/>
      <c r="BS161" s="133"/>
      <c r="BT161" s="133"/>
      <c r="BU161" s="263"/>
    </row>
    <row r="162" spans="2:76" s="339" customFormat="1">
      <c r="B162" s="113"/>
      <c r="C162" s="131" t="s">
        <v>318</v>
      </c>
      <c r="D162" s="17" t="s">
        <v>36</v>
      </c>
      <c r="E162" s="283"/>
      <c r="F162" s="283"/>
      <c r="G162" s="283"/>
      <c r="H162" s="283"/>
      <c r="I162" s="283"/>
      <c r="J162" s="283"/>
      <c r="K162" s="283"/>
      <c r="L162" s="283"/>
      <c r="M162" s="283"/>
      <c r="N162" s="283"/>
      <c r="O162" s="116"/>
      <c r="P162" s="116"/>
      <c r="Q162" s="117"/>
      <c r="R162" s="262"/>
      <c r="S162" s="235"/>
      <c r="T162" s="292"/>
      <c r="U162" s="293"/>
      <c r="V162" s="134"/>
      <c r="W162" s="134"/>
      <c r="X162" s="134"/>
      <c r="Y162" s="292"/>
      <c r="Z162" s="293"/>
      <c r="AA162" s="134"/>
      <c r="AB162" s="292"/>
      <c r="AC162" s="293"/>
      <c r="AD162" s="134"/>
      <c r="AE162" s="292"/>
      <c r="AF162" s="293"/>
      <c r="AG162" s="134"/>
      <c r="AH162" s="294"/>
      <c r="AI162" s="293"/>
      <c r="AJ162" s="134"/>
      <c r="AK162" s="294"/>
      <c r="AL162" s="293"/>
      <c r="AM162" s="134"/>
      <c r="AN162" s="294"/>
      <c r="AO162" s="293"/>
      <c r="AP162" s="134"/>
      <c r="AQ162" s="294"/>
      <c r="AR162" s="293"/>
      <c r="AS162" s="134"/>
      <c r="AT162" s="134"/>
      <c r="AU162" s="134"/>
      <c r="AV162" s="134"/>
      <c r="AW162" s="263"/>
      <c r="AX162" s="116"/>
      <c r="AY162" s="116"/>
      <c r="AZ162" s="116"/>
      <c r="BA162" s="116"/>
      <c r="BB162" s="116"/>
      <c r="BC162" s="116"/>
      <c r="BD162" s="116"/>
      <c r="BE162" s="116"/>
      <c r="BF162" s="116"/>
      <c r="BG162" s="116"/>
      <c r="BH162" s="116"/>
      <c r="BI162" s="378"/>
      <c r="BJ162" s="116"/>
      <c r="BK162" s="133"/>
      <c r="BL162" s="133"/>
      <c r="BM162" s="133"/>
      <c r="BN162" s="133"/>
      <c r="BO162" s="133"/>
      <c r="BP162" s="133"/>
      <c r="BQ162" s="133"/>
      <c r="BR162" s="133"/>
      <c r="BS162" s="133"/>
      <c r="BT162" s="133"/>
      <c r="BU162" s="263"/>
    </row>
    <row r="163" spans="2:76" s="339" customFormat="1">
      <c r="B163" s="113" t="s">
        <v>304</v>
      </c>
      <c r="C163" s="131" t="s">
        <v>319</v>
      </c>
      <c r="D163" s="17" t="s">
        <v>36</v>
      </c>
      <c r="E163" s="283"/>
      <c r="F163" s="283"/>
      <c r="G163" s="283"/>
      <c r="H163" s="283"/>
      <c r="I163" s="283"/>
      <c r="J163" s="283"/>
      <c r="K163" s="283"/>
      <c r="L163" s="283"/>
      <c r="M163" s="283"/>
      <c r="N163" s="283"/>
      <c r="O163" s="116"/>
      <c r="P163" s="116"/>
      <c r="Q163" s="117"/>
      <c r="R163" s="262"/>
      <c r="S163" s="235"/>
      <c r="T163" s="292"/>
      <c r="U163" s="293"/>
      <c r="V163" s="134"/>
      <c r="W163" s="134"/>
      <c r="X163" s="134"/>
      <c r="Y163" s="292"/>
      <c r="Z163" s="293"/>
      <c r="AA163" s="134"/>
      <c r="AB163" s="292"/>
      <c r="AC163" s="293"/>
      <c r="AD163" s="134"/>
      <c r="AE163" s="292"/>
      <c r="AF163" s="293"/>
      <c r="AG163" s="134"/>
      <c r="AH163" s="294"/>
      <c r="AI163" s="293"/>
      <c r="AJ163" s="134"/>
      <c r="AK163" s="294"/>
      <c r="AL163" s="293"/>
      <c r="AM163" s="134"/>
      <c r="AN163" s="294"/>
      <c r="AO163" s="293"/>
      <c r="AP163" s="134"/>
      <c r="AQ163" s="294"/>
      <c r="AR163" s="293"/>
      <c r="AS163" s="134"/>
      <c r="AT163" s="134"/>
      <c r="AU163" s="134"/>
      <c r="AV163" s="134"/>
      <c r="AW163" s="263"/>
      <c r="AX163" s="116"/>
      <c r="AY163" s="116"/>
      <c r="AZ163" s="116"/>
      <c r="BA163" s="116"/>
      <c r="BB163" s="116"/>
      <c r="BC163" s="116"/>
      <c r="BD163" s="116"/>
      <c r="BE163" s="116"/>
      <c r="BF163" s="116"/>
      <c r="BG163" s="116"/>
      <c r="BH163" s="116"/>
      <c r="BI163" s="378"/>
      <c r="BJ163" s="116"/>
      <c r="BK163" s="133"/>
      <c r="BL163" s="133"/>
      <c r="BM163" s="133"/>
      <c r="BN163" s="133"/>
      <c r="BO163" s="133"/>
      <c r="BP163" s="133"/>
      <c r="BQ163" s="133"/>
      <c r="BR163" s="133"/>
      <c r="BS163" s="133"/>
      <c r="BT163" s="133"/>
      <c r="BU163" s="263"/>
    </row>
    <row r="164" spans="2:76" s="339" customFormat="1">
      <c r="B164" s="113"/>
      <c r="C164" s="131" t="s">
        <v>320</v>
      </c>
      <c r="D164" s="17" t="s">
        <v>117</v>
      </c>
      <c r="E164" s="283"/>
      <c r="F164" s="283"/>
      <c r="G164" s="283"/>
      <c r="H164" s="283"/>
      <c r="I164" s="283"/>
      <c r="J164" s="283"/>
      <c r="K164" s="283"/>
      <c r="L164" s="283"/>
      <c r="M164" s="283"/>
      <c r="N164" s="283"/>
      <c r="O164" s="116"/>
      <c r="P164" s="116"/>
      <c r="Q164" s="117"/>
      <c r="R164" s="262"/>
      <c r="S164" s="235"/>
      <c r="T164" s="292"/>
      <c r="U164" s="293"/>
      <c r="V164" s="134"/>
      <c r="W164" s="134"/>
      <c r="X164" s="134"/>
      <c r="Y164" s="292"/>
      <c r="Z164" s="293"/>
      <c r="AA164" s="134"/>
      <c r="AB164" s="292"/>
      <c r="AC164" s="293"/>
      <c r="AD164" s="134"/>
      <c r="AE164" s="292"/>
      <c r="AF164" s="293"/>
      <c r="AG164" s="134"/>
      <c r="AH164" s="294"/>
      <c r="AI164" s="293"/>
      <c r="AJ164" s="134"/>
      <c r="AK164" s="294"/>
      <c r="AL164" s="293"/>
      <c r="AM164" s="134"/>
      <c r="AN164" s="294"/>
      <c r="AO164" s="293"/>
      <c r="AP164" s="134"/>
      <c r="AQ164" s="294"/>
      <c r="AR164" s="293"/>
      <c r="AS164" s="134"/>
      <c r="AT164" s="134"/>
      <c r="AU164" s="134"/>
      <c r="AV164" s="134"/>
      <c r="AW164" s="263"/>
      <c r="AX164" s="116"/>
      <c r="AY164" s="116"/>
      <c r="AZ164" s="116"/>
      <c r="BA164" s="116"/>
      <c r="BB164" s="116"/>
      <c r="BC164" s="116"/>
      <c r="BD164" s="116"/>
      <c r="BE164" s="116"/>
      <c r="BF164" s="116"/>
      <c r="BG164" s="116"/>
      <c r="BH164" s="116"/>
      <c r="BI164" s="378"/>
      <c r="BJ164" s="116"/>
      <c r="BK164" s="133"/>
      <c r="BL164" s="133"/>
      <c r="BM164" s="133"/>
      <c r="BN164" s="133"/>
      <c r="BO164" s="133"/>
      <c r="BP164" s="133"/>
      <c r="BQ164" s="133"/>
      <c r="BR164" s="133"/>
      <c r="BS164" s="133"/>
      <c r="BT164" s="133"/>
      <c r="BU164" s="263"/>
    </row>
    <row r="165" spans="2:76" s="339" customFormat="1">
      <c r="B165" s="113"/>
      <c r="C165" s="131" t="s">
        <v>321</v>
      </c>
      <c r="D165" s="17" t="s">
        <v>117</v>
      </c>
      <c r="E165" s="283"/>
      <c r="F165" s="283"/>
      <c r="G165" s="283"/>
      <c r="H165" s="283"/>
      <c r="I165" s="283"/>
      <c r="J165" s="283"/>
      <c r="K165" s="283"/>
      <c r="L165" s="283"/>
      <c r="M165" s="283"/>
      <c r="N165" s="283"/>
      <c r="O165" s="116"/>
      <c r="P165" s="116"/>
      <c r="Q165" s="117"/>
      <c r="R165" s="262"/>
      <c r="S165" s="235"/>
      <c r="T165" s="292"/>
      <c r="U165" s="293"/>
      <c r="V165" s="134"/>
      <c r="W165" s="134"/>
      <c r="X165" s="134"/>
      <c r="Y165" s="292"/>
      <c r="Z165" s="293"/>
      <c r="AA165" s="134"/>
      <c r="AB165" s="292"/>
      <c r="AC165" s="293"/>
      <c r="AD165" s="134"/>
      <c r="AE165" s="292"/>
      <c r="AF165" s="293"/>
      <c r="AG165" s="134"/>
      <c r="AH165" s="294"/>
      <c r="AI165" s="293"/>
      <c r="AJ165" s="134"/>
      <c r="AK165" s="294"/>
      <c r="AL165" s="293"/>
      <c r="AM165" s="134"/>
      <c r="AN165" s="294"/>
      <c r="AO165" s="293"/>
      <c r="AP165" s="134"/>
      <c r="AQ165" s="294"/>
      <c r="AR165" s="293"/>
      <c r="AS165" s="134"/>
      <c r="AT165" s="134"/>
      <c r="AU165" s="134"/>
      <c r="AV165" s="134"/>
      <c r="AW165" s="263"/>
      <c r="AX165" s="116"/>
      <c r="AY165" s="116"/>
      <c r="AZ165" s="116"/>
      <c r="BA165" s="116"/>
      <c r="BB165" s="116"/>
      <c r="BC165" s="116"/>
      <c r="BD165" s="116"/>
      <c r="BE165" s="116"/>
      <c r="BF165" s="116"/>
      <c r="BG165" s="116"/>
      <c r="BH165" s="116"/>
      <c r="BI165" s="378"/>
      <c r="BJ165" s="116"/>
      <c r="BK165" s="133"/>
      <c r="BL165" s="133"/>
      <c r="BM165" s="133"/>
      <c r="BN165" s="133"/>
      <c r="BO165" s="133"/>
      <c r="BP165" s="133"/>
      <c r="BQ165" s="133"/>
      <c r="BR165" s="133"/>
      <c r="BS165" s="133"/>
      <c r="BT165" s="133"/>
      <c r="BU165" s="263"/>
    </row>
    <row r="166" spans="2:76" s="247" customFormat="1">
      <c r="B166" s="129"/>
      <c r="C166" s="135"/>
      <c r="D166" s="17"/>
      <c r="E166" s="239"/>
      <c r="F166" s="239"/>
      <c r="G166" s="239"/>
      <c r="H166" s="239"/>
      <c r="I166" s="239"/>
      <c r="J166" s="239"/>
      <c r="K166" s="239"/>
      <c r="L166" s="239"/>
      <c r="M166" s="239"/>
      <c r="N166" s="239"/>
      <c r="O166" s="116"/>
      <c r="P166" s="116"/>
      <c r="Q166" s="117"/>
      <c r="S166" s="295"/>
      <c r="T166" s="291"/>
      <c r="U166" s="132"/>
      <c r="V166" s="132"/>
      <c r="W166" s="132"/>
      <c r="X166" s="132"/>
      <c r="Y166" s="291"/>
      <c r="Z166" s="132"/>
      <c r="AA166" s="132"/>
      <c r="AB166" s="291"/>
      <c r="AC166" s="132"/>
      <c r="AD166" s="132"/>
      <c r="AE166" s="291"/>
      <c r="AF166" s="132"/>
      <c r="AG166" s="132"/>
      <c r="AH166" s="291"/>
      <c r="AI166" s="132"/>
      <c r="AJ166" s="132"/>
      <c r="AK166" s="291"/>
      <c r="AL166" s="132"/>
      <c r="AM166" s="132"/>
      <c r="AN166" s="291"/>
      <c r="AO166" s="132"/>
      <c r="AP166" s="132"/>
      <c r="AQ166" s="291"/>
      <c r="AR166" s="132"/>
      <c r="AS166" s="132"/>
      <c r="AT166" s="132"/>
      <c r="AU166" s="132"/>
      <c r="AV166" s="342"/>
      <c r="AX166" s="120"/>
      <c r="AY166" s="116"/>
      <c r="AZ166" s="116"/>
      <c r="BA166" s="116"/>
      <c r="BB166" s="116"/>
      <c r="BC166" s="116"/>
      <c r="BD166" s="116"/>
      <c r="BE166" s="116"/>
      <c r="BF166" s="116"/>
      <c r="BG166" s="116"/>
      <c r="BH166" s="116"/>
      <c r="BI166" s="339"/>
      <c r="BJ166" s="116"/>
      <c r="BK166" s="116"/>
      <c r="BL166" s="116"/>
      <c r="BM166" s="116"/>
      <c r="BN166" s="116"/>
      <c r="BO166" s="116"/>
      <c r="BP166" s="116"/>
      <c r="BQ166" s="116"/>
      <c r="BR166" s="116"/>
      <c r="BS166" s="116"/>
      <c r="BT166" s="116"/>
    </row>
    <row r="167" spans="2:76" s="247" customFormat="1">
      <c r="B167" s="136"/>
      <c r="C167" s="137"/>
      <c r="D167" s="138" t="str">
        <f>"ST - "&amp;C146</f>
        <v>ST - CLOTURES</v>
      </c>
      <c r="E167" s="237"/>
      <c r="F167" s="237"/>
      <c r="G167" s="237"/>
      <c r="H167" s="237"/>
      <c r="I167" s="237"/>
      <c r="J167" s="237"/>
      <c r="K167" s="237"/>
      <c r="L167" s="237"/>
      <c r="M167" s="237"/>
      <c r="N167" s="237"/>
      <c r="O167" s="139"/>
      <c r="P167" s="140"/>
      <c r="Q167" s="141">
        <f>SUM(Q147:Q166)</f>
        <v>0</v>
      </c>
      <c r="S167" s="296" t="str">
        <f>"ST - DÉBOURSÉ : "&amp;C146</f>
        <v>ST - DÉBOURSÉ : CLOTURES</v>
      </c>
      <c r="T167" s="289"/>
      <c r="U167" s="289"/>
      <c r="V167" s="297" t="s">
        <v>52</v>
      </c>
      <c r="W167" s="298">
        <f>SUM(W147:W166)</f>
        <v>0</v>
      </c>
      <c r="X167" s="298">
        <f>SUM(X147:X166)</f>
        <v>0</v>
      </c>
      <c r="Y167" s="299"/>
      <c r="Z167" s="300" t="s">
        <v>44</v>
      </c>
      <c r="AA167" s="298">
        <f>SUM(AA147:AA166)</f>
        <v>0</v>
      </c>
      <c r="AB167" s="299"/>
      <c r="AC167" s="300" t="s">
        <v>45</v>
      </c>
      <c r="AD167" s="298">
        <f>SUM(AD147:AD166)</f>
        <v>0</v>
      </c>
      <c r="AE167" s="299"/>
      <c r="AF167" s="300" t="s">
        <v>46</v>
      </c>
      <c r="AG167" s="298">
        <f>SUM(AG147:AG166)</f>
        <v>0</v>
      </c>
      <c r="AH167" s="299"/>
      <c r="AI167" s="300" t="s">
        <v>47</v>
      </c>
      <c r="AJ167" s="298">
        <f>SUM(AJ147:AJ166)</f>
        <v>0</v>
      </c>
      <c r="AK167" s="299"/>
      <c r="AL167" s="300" t="s">
        <v>48</v>
      </c>
      <c r="AM167" s="298">
        <f>SUM(AM147:AM166)</f>
        <v>0</v>
      </c>
      <c r="AN167" s="299"/>
      <c r="AO167" s="300" t="s">
        <v>49</v>
      </c>
      <c r="AP167" s="298">
        <f>SUM(AP147:AP166)</f>
        <v>0</v>
      </c>
      <c r="AQ167" s="299"/>
      <c r="AR167" s="300" t="s">
        <v>50</v>
      </c>
      <c r="AS167" s="298">
        <f>SUM(AS147:AS166)</f>
        <v>0</v>
      </c>
      <c r="AT167" s="300" t="s">
        <v>51</v>
      </c>
      <c r="AU167" s="298">
        <f>SUM(AU147:AU166)</f>
        <v>0</v>
      </c>
      <c r="AV167" s="298">
        <f>SUM(AV147:AV166)</f>
        <v>0</v>
      </c>
      <c r="AX167" s="299"/>
      <c r="AY167" s="299"/>
      <c r="AZ167" s="299"/>
      <c r="BA167" s="299"/>
      <c r="BB167" s="299"/>
      <c r="BC167" s="299"/>
      <c r="BD167" s="299"/>
      <c r="BE167" s="299"/>
      <c r="BF167" s="299"/>
      <c r="BG167" s="299"/>
      <c r="BH167" s="299"/>
      <c r="BI167" s="339"/>
      <c r="BJ167" s="299"/>
      <c r="BK167" s="299"/>
      <c r="BL167" s="299"/>
      <c r="BM167" s="299"/>
      <c r="BN167" s="299"/>
      <c r="BO167" s="299"/>
      <c r="BP167" s="299"/>
      <c r="BQ167" s="299"/>
      <c r="BR167" s="299"/>
      <c r="BS167" s="299"/>
      <c r="BT167" s="299"/>
    </row>
    <row r="168" spans="2:76" s="247" customFormat="1" ht="7.15" customHeight="1">
      <c r="B168" s="33"/>
      <c r="C168" s="34"/>
      <c r="D168" s="34"/>
      <c r="E168" s="34"/>
      <c r="F168" s="34"/>
      <c r="G168" s="34"/>
      <c r="H168" s="34"/>
      <c r="I168" s="34"/>
      <c r="J168" s="34"/>
      <c r="K168" s="34"/>
      <c r="L168" s="34"/>
      <c r="M168" s="34"/>
      <c r="N168" s="34"/>
      <c r="O168" s="35"/>
      <c r="P168" s="36"/>
      <c r="Q168" s="37"/>
      <c r="S168" s="284"/>
      <c r="T168" s="285"/>
      <c r="U168" s="286"/>
      <c r="V168" s="286"/>
      <c r="W168" s="286"/>
      <c r="X168" s="286"/>
      <c r="Y168" s="286"/>
      <c r="Z168" s="286"/>
      <c r="AA168" s="286"/>
      <c r="AB168" s="286"/>
      <c r="AC168" s="286"/>
      <c r="AD168" s="286"/>
      <c r="AE168" s="286"/>
      <c r="AF168" s="286"/>
      <c r="AG168" s="286"/>
      <c r="AH168" s="286"/>
      <c r="AI168" s="286"/>
      <c r="AJ168" s="286"/>
      <c r="AK168" s="286"/>
      <c r="AL168" s="286"/>
      <c r="AM168" s="286"/>
      <c r="AN168" s="286"/>
      <c r="AO168" s="286"/>
      <c r="AP168" s="286"/>
      <c r="AQ168" s="286"/>
      <c r="AR168" s="286"/>
      <c r="AS168" s="286"/>
      <c r="AT168" s="286"/>
      <c r="AU168" s="287"/>
      <c r="AV168" s="299"/>
      <c r="AX168" s="288"/>
      <c r="AY168" s="288"/>
      <c r="AZ168" s="288"/>
      <c r="BA168" s="288"/>
      <c r="BB168" s="288"/>
      <c r="BC168" s="288"/>
      <c r="BD168" s="288"/>
      <c r="BE168" s="288"/>
      <c r="BF168" s="288"/>
      <c r="BG168" s="288"/>
      <c r="BH168" s="288"/>
      <c r="BI168" s="339"/>
      <c r="BJ168" s="288"/>
      <c r="BK168" s="288"/>
      <c r="BL168" s="288"/>
      <c r="BM168" s="288"/>
      <c r="BN168" s="288"/>
      <c r="BO168" s="288"/>
      <c r="BP168" s="288"/>
      <c r="BQ168" s="288"/>
      <c r="BR168" s="288"/>
      <c r="BS168" s="288"/>
      <c r="BT168" s="288"/>
    </row>
    <row r="169" spans="2:76" s="247" customFormat="1">
      <c r="B169" s="38" t="s">
        <v>235</v>
      </c>
      <c r="C169" s="44" t="s">
        <v>322</v>
      </c>
      <c r="D169" s="39"/>
      <c r="E169" s="75"/>
      <c r="F169" s="75"/>
      <c r="G169" s="75"/>
      <c r="H169" s="75"/>
      <c r="I169" s="75"/>
      <c r="J169" s="75"/>
      <c r="K169" s="75"/>
      <c r="L169" s="75"/>
      <c r="M169" s="75"/>
      <c r="N169" s="75"/>
      <c r="O169" s="40"/>
      <c r="P169" s="41"/>
      <c r="Q169" s="42"/>
      <c r="S169" s="125" t="str">
        <f>+" Déboursé chapitre : "&amp;C169</f>
        <v xml:space="preserve"> Déboursé chapitre : DIVERS</v>
      </c>
      <c r="T169" s="126"/>
      <c r="U169" s="127"/>
      <c r="V169" s="127"/>
      <c r="W169" s="127"/>
      <c r="X169" s="127"/>
      <c r="Y169" s="127"/>
      <c r="Z169" s="127"/>
      <c r="AA169" s="127"/>
      <c r="AB169" s="127"/>
      <c r="AC169" s="127"/>
      <c r="AD169" s="127"/>
      <c r="AE169" s="127"/>
      <c r="AF169" s="127"/>
      <c r="AG169" s="127"/>
      <c r="AH169" s="127"/>
      <c r="AI169" s="127"/>
      <c r="AJ169" s="127"/>
      <c r="AK169" s="127"/>
      <c r="AL169" s="127"/>
      <c r="AM169" s="127"/>
      <c r="AN169" s="127"/>
      <c r="AO169" s="127"/>
      <c r="AP169" s="127"/>
      <c r="AQ169" s="127"/>
      <c r="AR169" s="127"/>
      <c r="AS169" s="127"/>
      <c r="AT169" s="127"/>
      <c r="AU169" s="128"/>
      <c r="AV169" s="344"/>
      <c r="AX169" s="75"/>
      <c r="AY169" s="75"/>
      <c r="AZ169" s="75"/>
      <c r="BA169" s="75"/>
      <c r="BB169" s="75"/>
      <c r="BC169" s="75"/>
      <c r="BD169" s="75"/>
      <c r="BE169" s="75"/>
      <c r="BF169" s="75"/>
      <c r="BG169" s="75"/>
      <c r="BH169" s="75"/>
      <c r="BI169" s="339"/>
      <c r="BJ169" s="75"/>
      <c r="BK169" s="75"/>
      <c r="BL169" s="75"/>
      <c r="BM169" s="75"/>
      <c r="BN169" s="75"/>
      <c r="BO169" s="75"/>
      <c r="BP169" s="75"/>
      <c r="BQ169" s="75"/>
      <c r="BR169" s="75"/>
      <c r="BS169" s="75"/>
      <c r="BT169" s="75"/>
    </row>
    <row r="170" spans="2:76" s="247" customFormat="1">
      <c r="B170" s="113"/>
      <c r="C170" s="131"/>
      <c r="D170" s="17"/>
      <c r="E170" s="118"/>
      <c r="F170" s="118"/>
      <c r="G170" s="118"/>
      <c r="H170" s="118"/>
      <c r="I170" s="118"/>
      <c r="J170" s="118"/>
      <c r="K170" s="118"/>
      <c r="L170" s="118"/>
      <c r="M170" s="118"/>
      <c r="N170" s="118"/>
      <c r="O170" s="118"/>
      <c r="P170" s="118"/>
      <c r="Q170" s="119"/>
      <c r="S170" s="132"/>
      <c r="T170" s="291"/>
      <c r="U170" s="132"/>
      <c r="V170" s="132"/>
      <c r="W170" s="132"/>
      <c r="X170" s="132"/>
      <c r="Y170" s="291"/>
      <c r="Z170" s="132"/>
      <c r="AA170" s="132"/>
      <c r="AB170" s="291"/>
      <c r="AC170" s="132"/>
      <c r="AD170" s="132"/>
      <c r="AE170" s="291"/>
      <c r="AF170" s="132"/>
      <c r="AG170" s="132"/>
      <c r="AH170" s="291"/>
      <c r="AI170" s="132"/>
      <c r="AJ170" s="132"/>
      <c r="AK170" s="291"/>
      <c r="AL170" s="132"/>
      <c r="AM170" s="132"/>
      <c r="AN170" s="291"/>
      <c r="AO170" s="132"/>
      <c r="AP170" s="132"/>
      <c r="AQ170" s="291"/>
      <c r="AR170" s="132"/>
      <c r="AS170" s="132"/>
      <c r="AT170" s="132"/>
      <c r="AU170" s="132"/>
      <c r="AV170" s="343"/>
      <c r="AX170" s="118"/>
      <c r="AY170" s="118"/>
      <c r="AZ170" s="118"/>
      <c r="BA170" s="118"/>
      <c r="BB170" s="118"/>
      <c r="BC170" s="118"/>
      <c r="BD170" s="118"/>
      <c r="BE170" s="118"/>
      <c r="BF170" s="118"/>
      <c r="BG170" s="118"/>
      <c r="BH170" s="118"/>
      <c r="BI170" s="339"/>
      <c r="BJ170" s="118"/>
      <c r="BK170" s="118"/>
      <c r="BL170" s="118"/>
      <c r="BM170" s="118"/>
      <c r="BN170" s="118"/>
      <c r="BO170" s="118"/>
      <c r="BP170" s="118"/>
      <c r="BQ170" s="118"/>
      <c r="BR170" s="118"/>
      <c r="BS170" s="118"/>
      <c r="BT170" s="118"/>
    </row>
    <row r="171" spans="2:76" s="247" customFormat="1">
      <c r="B171" s="113" t="s">
        <v>112</v>
      </c>
      <c r="C171" s="131" t="s">
        <v>112</v>
      </c>
      <c r="D171" s="17" t="s">
        <v>115</v>
      </c>
      <c r="E171" s="283">
        <f>+AY171</f>
        <v>0</v>
      </c>
      <c r="F171" s="283">
        <f t="shared" ref="F171" si="118">+AZ171</f>
        <v>0</v>
      </c>
      <c r="G171" s="283">
        <f t="shared" ref="G171" si="119">+BA171</f>
        <v>0</v>
      </c>
      <c r="H171" s="283">
        <f t="shared" ref="H171" si="120">+BB171</f>
        <v>0</v>
      </c>
      <c r="I171" s="283">
        <f t="shared" ref="I171" si="121">+BC171</f>
        <v>0</v>
      </c>
      <c r="J171" s="283">
        <f t="shared" ref="J171" si="122">+BD171</f>
        <v>0</v>
      </c>
      <c r="K171" s="283">
        <f t="shared" ref="K171" si="123">+BE171</f>
        <v>0</v>
      </c>
      <c r="L171" s="283">
        <f t="shared" ref="L171" si="124">+BF171</f>
        <v>0</v>
      </c>
      <c r="M171" s="283">
        <f t="shared" ref="M171" si="125">+BG171</f>
        <v>0</v>
      </c>
      <c r="N171" s="283">
        <f t="shared" ref="N171" si="126">+BH171</f>
        <v>0</v>
      </c>
      <c r="O171" s="116">
        <f>SUM(E171:N171)</f>
        <v>0</v>
      </c>
      <c r="P171" s="116">
        <f>ROUND(S171+AT171,ARRONDI_PU)</f>
        <v>0</v>
      </c>
      <c r="Q171" s="117">
        <f>+P171*O171</f>
        <v>0</v>
      </c>
      <c r="R171" s="262"/>
      <c r="S171" s="235">
        <f>+V171+Z171+AC171+AF171+AI171+AL171+AO171+AR171</f>
        <v>0</v>
      </c>
      <c r="T171" s="292">
        <f>+COEF_MO_INSTALL</f>
        <v>1.3</v>
      </c>
      <c r="U171" s="293">
        <v>0</v>
      </c>
      <c r="V171" s="134">
        <f>+U171*TH_INSTALL</f>
        <v>0</v>
      </c>
      <c r="W171" s="134">
        <f>+U171*BJ171</f>
        <v>0</v>
      </c>
      <c r="X171" s="134">
        <f>IF(O171&gt;0,(V171*BJ171),0)</f>
        <v>0</v>
      </c>
      <c r="Y171" s="292">
        <f>+COEF_FOUR1_INSTALL</f>
        <v>1.3</v>
      </c>
      <c r="Z171" s="293">
        <v>0</v>
      </c>
      <c r="AA171" s="134">
        <f>IF(O171&gt;0,(Z171*BJ171),0)</f>
        <v>0</v>
      </c>
      <c r="AB171" s="292">
        <f>+COEF_FOUR2_INSTALL</f>
        <v>1.3</v>
      </c>
      <c r="AC171" s="293">
        <v>0</v>
      </c>
      <c r="AD171" s="134">
        <f>IF(O171&gt;0,(AC171*BJ171),0)</f>
        <v>0</v>
      </c>
      <c r="AE171" s="292">
        <f>+COEF_FOUR3_INSTALL</f>
        <v>1.3</v>
      </c>
      <c r="AF171" s="293">
        <v>0</v>
      </c>
      <c r="AG171" s="134">
        <f>IF(O171&gt;0,(AF171*BJ171),0)</f>
        <v>0</v>
      </c>
      <c r="AH171" s="294">
        <f>+COEF_MTLLOC_INSTALL</f>
        <v>1.1499999999999999</v>
      </c>
      <c r="AI171" s="293">
        <v>0</v>
      </c>
      <c r="AJ171" s="134">
        <f>IF(O171&gt;0,(AI171*BJ171),0)</f>
        <v>0</v>
      </c>
      <c r="AK171" s="294">
        <f>+COEF_MTLAMR_INSTALL</f>
        <v>1.3</v>
      </c>
      <c r="AL171" s="293">
        <v>0</v>
      </c>
      <c r="AM171" s="134">
        <f>IF(O171&gt;0,(AL171*BJ171),0)</f>
        <v>0</v>
      </c>
      <c r="AN171" s="294">
        <f>+COEF_ST1_INSTALL</f>
        <v>1.1100000000000001</v>
      </c>
      <c r="AO171" s="293">
        <v>0</v>
      </c>
      <c r="AP171" s="134">
        <f>IF(O171&gt;0,(AO171*BJ171),0)</f>
        <v>0</v>
      </c>
      <c r="AQ171" s="294">
        <f>+COEF_ST2_INSTALL</f>
        <v>1.1100000000000001</v>
      </c>
      <c r="AR171" s="293">
        <v>0</v>
      </c>
      <c r="AS171" s="134">
        <f>IF(O171&gt;0,(AR171*BJ171),0)</f>
        <v>0</v>
      </c>
      <c r="AT171" s="134">
        <f>+(((V171)*T171)+(Z171*Y171)+(AC171*AB171)+(AF171*AE171)+(AI171*AH171)+(AL171*AK171)+(AO171*AN171)+(AR171*AQ171)+(AR171*AQ171))-(S171)</f>
        <v>0</v>
      </c>
      <c r="AU171" s="134">
        <f>+AT171*BJ171</f>
        <v>0</v>
      </c>
      <c r="AV171" s="134">
        <f>Q171-(AU171+AS171+AP171+AM171+AJ171+AG171+AD171+AA171+X171)</f>
        <v>0</v>
      </c>
      <c r="AW171" s="341"/>
      <c r="AX171" s="116">
        <f>SUM(AY171:BH171)</f>
        <v>0</v>
      </c>
      <c r="AY171" s="379">
        <f t="shared" ref="AY171" si="127">ROUND(BK171,ARRONDI_QT)</f>
        <v>0</v>
      </c>
      <c r="AZ171" s="379">
        <f t="shared" ref="AZ171" si="128">ROUND(BL171,ARRONDI_QT)</f>
        <v>0</v>
      </c>
      <c r="BA171" s="379">
        <f t="shared" ref="BA171" si="129">ROUND(BM171,ARRONDI_QT)</f>
        <v>0</v>
      </c>
      <c r="BB171" s="379">
        <f t="shared" ref="BB171" si="130">ROUND(BN171,ARRONDI_QT)</f>
        <v>0</v>
      </c>
      <c r="BC171" s="379">
        <f t="shared" ref="BC171" si="131">ROUND(BO171,ARRONDI_QT)</f>
        <v>0</v>
      </c>
      <c r="BD171" s="379">
        <f t="shared" ref="BD171" si="132">ROUND(BP171,ARRONDI_QT)</f>
        <v>0</v>
      </c>
      <c r="BE171" s="379">
        <f t="shared" ref="BE171" si="133">ROUND(BQ171,ARRONDI_QT)</f>
        <v>0</v>
      </c>
      <c r="BF171" s="379">
        <f t="shared" ref="BF171" si="134">ROUND(BR171,ARRONDI_QT)</f>
        <v>0</v>
      </c>
      <c r="BG171" s="379">
        <f t="shared" ref="BG171" si="135">ROUND(BS171,ARRONDI_QT)</f>
        <v>0</v>
      </c>
      <c r="BH171" s="379">
        <f t="shared" ref="BH171" si="136">ROUND(BT171,ARRONDI_QT)</f>
        <v>0</v>
      </c>
      <c r="BI171" s="381"/>
      <c r="BJ171" s="116">
        <f>ROUND(SUM(BK171:BT171),ARRONDI_QT)</f>
        <v>0</v>
      </c>
      <c r="BK171" s="380">
        <v>0</v>
      </c>
      <c r="BL171" s="380">
        <v>0</v>
      </c>
      <c r="BM171" s="380">
        <v>0</v>
      </c>
      <c r="BN171" s="380">
        <v>0</v>
      </c>
      <c r="BO171" s="380">
        <v>0</v>
      </c>
      <c r="BP171" s="380">
        <v>0</v>
      </c>
      <c r="BQ171" s="380">
        <v>0</v>
      </c>
      <c r="BR171" s="380">
        <v>0</v>
      </c>
      <c r="BS171" s="380">
        <v>0</v>
      </c>
      <c r="BT171" s="380">
        <v>0</v>
      </c>
      <c r="BU171" s="263"/>
      <c r="BV171" s="339"/>
      <c r="BW171" s="339"/>
      <c r="BX171" s="339"/>
    </row>
    <row r="172" spans="2:76" s="339" customFormat="1">
      <c r="B172" s="113"/>
      <c r="C172" s="131"/>
      <c r="D172" s="17"/>
      <c r="E172" s="283"/>
      <c r="F172" s="283"/>
      <c r="G172" s="283"/>
      <c r="H172" s="283"/>
      <c r="I172" s="283"/>
      <c r="J172" s="283"/>
      <c r="K172" s="283"/>
      <c r="L172" s="283"/>
      <c r="M172" s="283"/>
      <c r="N172" s="283"/>
      <c r="O172" s="116"/>
      <c r="P172" s="116"/>
      <c r="Q172" s="117"/>
      <c r="R172" s="262"/>
      <c r="S172" s="235"/>
      <c r="T172" s="292"/>
      <c r="U172" s="293"/>
      <c r="V172" s="134"/>
      <c r="W172" s="134"/>
      <c r="X172" s="134"/>
      <c r="Y172" s="292"/>
      <c r="Z172" s="293"/>
      <c r="AA172" s="134"/>
      <c r="AB172" s="292"/>
      <c r="AC172" s="293"/>
      <c r="AD172" s="134"/>
      <c r="AE172" s="292"/>
      <c r="AF172" s="293"/>
      <c r="AG172" s="134"/>
      <c r="AH172" s="294"/>
      <c r="AI172" s="293"/>
      <c r="AJ172" s="134"/>
      <c r="AK172" s="294"/>
      <c r="AL172" s="293"/>
      <c r="AM172" s="134"/>
      <c r="AN172" s="294"/>
      <c r="AO172" s="293"/>
      <c r="AP172" s="134"/>
      <c r="AQ172" s="294"/>
      <c r="AR172" s="293"/>
      <c r="AS172" s="134"/>
      <c r="AT172" s="134"/>
      <c r="AU172" s="134"/>
      <c r="AV172" s="134"/>
      <c r="AW172" s="263"/>
      <c r="AX172" s="116"/>
      <c r="AY172" s="116"/>
      <c r="AZ172" s="116"/>
      <c r="BA172" s="116"/>
      <c r="BB172" s="116"/>
      <c r="BC172" s="116"/>
      <c r="BD172" s="116"/>
      <c r="BE172" s="116"/>
      <c r="BF172" s="116"/>
      <c r="BG172" s="116"/>
      <c r="BH172" s="116"/>
      <c r="BI172" s="378"/>
      <c r="BJ172" s="116"/>
      <c r="BK172" s="133"/>
      <c r="BL172" s="133"/>
      <c r="BM172" s="133"/>
      <c r="BN172" s="133"/>
      <c r="BO172" s="133"/>
      <c r="BP172" s="133"/>
      <c r="BQ172" s="133"/>
      <c r="BR172" s="133"/>
      <c r="BS172" s="133"/>
      <c r="BT172" s="133"/>
      <c r="BU172" s="263"/>
    </row>
    <row r="173" spans="2:76" s="339" customFormat="1">
      <c r="B173" s="113" t="s">
        <v>323</v>
      </c>
      <c r="C173" s="131" t="s">
        <v>324</v>
      </c>
      <c r="D173" s="17" t="s">
        <v>115</v>
      </c>
      <c r="E173" s="283">
        <f>+AY173</f>
        <v>0</v>
      </c>
      <c r="F173" s="283">
        <f t="shared" ref="F173" si="137">+AZ173</f>
        <v>0</v>
      </c>
      <c r="G173" s="283">
        <f t="shared" ref="G173" si="138">+BA173</f>
        <v>0</v>
      </c>
      <c r="H173" s="283">
        <f t="shared" ref="H173" si="139">+BB173</f>
        <v>0</v>
      </c>
      <c r="I173" s="283">
        <f t="shared" ref="I173" si="140">+BC173</f>
        <v>0</v>
      </c>
      <c r="J173" s="283">
        <f t="shared" ref="J173" si="141">+BD173</f>
        <v>0</v>
      </c>
      <c r="K173" s="283">
        <f t="shared" ref="K173" si="142">+BE173</f>
        <v>0</v>
      </c>
      <c r="L173" s="283">
        <f t="shared" ref="L173" si="143">+BF173</f>
        <v>0</v>
      </c>
      <c r="M173" s="283">
        <f t="shared" ref="M173" si="144">+BG173</f>
        <v>0</v>
      </c>
      <c r="N173" s="283">
        <f t="shared" ref="N173" si="145">+BH173</f>
        <v>0</v>
      </c>
      <c r="O173" s="116">
        <f>SUM(E173:N173)</f>
        <v>0</v>
      </c>
      <c r="P173" s="116">
        <f>ROUND(S173+AT173,ARRONDI_PU)</f>
        <v>0</v>
      </c>
      <c r="Q173" s="117">
        <f>+P173*O173</f>
        <v>0</v>
      </c>
      <c r="R173" s="262"/>
      <c r="S173" s="235">
        <f>+V173+Z173+AC173+AF173+AI173+AL173+AO173+AR173</f>
        <v>0</v>
      </c>
      <c r="T173" s="292">
        <f>+COEF_MO_INSTALL</f>
        <v>1.3</v>
      </c>
      <c r="U173" s="293">
        <v>0</v>
      </c>
      <c r="V173" s="134">
        <f>+U173*TH_INSTALL</f>
        <v>0</v>
      </c>
      <c r="W173" s="134">
        <f>+U173*BJ173</f>
        <v>0</v>
      </c>
      <c r="X173" s="134">
        <f>IF(O173&gt;0,(V173*BJ173),0)</f>
        <v>0</v>
      </c>
      <c r="Y173" s="292">
        <f>+COEF_FOUR1_INSTALL</f>
        <v>1.3</v>
      </c>
      <c r="Z173" s="293">
        <v>0</v>
      </c>
      <c r="AA173" s="134">
        <f>IF(O173&gt;0,(Z173*BJ173),0)</f>
        <v>0</v>
      </c>
      <c r="AB173" s="292">
        <f>+COEF_FOUR2_INSTALL</f>
        <v>1.3</v>
      </c>
      <c r="AC173" s="293">
        <v>0</v>
      </c>
      <c r="AD173" s="134">
        <f>IF(O173&gt;0,(AC173*BJ173),0)</f>
        <v>0</v>
      </c>
      <c r="AE173" s="292">
        <f>+COEF_FOUR3_INSTALL</f>
        <v>1.3</v>
      </c>
      <c r="AF173" s="293">
        <v>0</v>
      </c>
      <c r="AG173" s="134">
        <f>IF(O173&gt;0,(AF173*BJ173),0)</f>
        <v>0</v>
      </c>
      <c r="AH173" s="294">
        <f>+COEF_MTLLOC_INSTALL</f>
        <v>1.1499999999999999</v>
      </c>
      <c r="AI173" s="293">
        <v>0</v>
      </c>
      <c r="AJ173" s="134">
        <f>IF(O173&gt;0,(AI173*BJ173),0)</f>
        <v>0</v>
      </c>
      <c r="AK173" s="294">
        <f>+COEF_MTLAMR_INSTALL</f>
        <v>1.3</v>
      </c>
      <c r="AL173" s="293">
        <v>0</v>
      </c>
      <c r="AM173" s="134">
        <f>IF(O173&gt;0,(AL173*BJ173),0)</f>
        <v>0</v>
      </c>
      <c r="AN173" s="294">
        <f>+COEF_ST1_INSTALL</f>
        <v>1.1100000000000001</v>
      </c>
      <c r="AO173" s="293">
        <v>0</v>
      </c>
      <c r="AP173" s="134">
        <f>IF(O173&gt;0,(AO173*BJ173),0)</f>
        <v>0</v>
      </c>
      <c r="AQ173" s="294">
        <f>+COEF_ST2_INSTALL</f>
        <v>1.1100000000000001</v>
      </c>
      <c r="AR173" s="293">
        <v>0</v>
      </c>
      <c r="AS173" s="134">
        <f>IF(O173&gt;0,(AR173*BJ173),0)</f>
        <v>0</v>
      </c>
      <c r="AT173" s="134">
        <f>+(((V173)*T173)+(Z173*Y173)+(AC173*AB173)+(AF173*AE173)+(AI173*AH173)+(AL173*AK173)+(AO173*AN173)+(AR173*AQ173)+(AR173*AQ173))-(S173)</f>
        <v>0</v>
      </c>
      <c r="AU173" s="134">
        <f>+AT173*BJ173</f>
        <v>0</v>
      </c>
      <c r="AV173" s="134">
        <f>Q173-(AU173+AS173+AP173+AM173+AJ173+AG173+AD173+AA173+X173)</f>
        <v>0</v>
      </c>
      <c r="AW173" s="341"/>
      <c r="AX173" s="116">
        <f>SUM(AY173:BH173)</f>
        <v>0</v>
      </c>
      <c r="AY173" s="379">
        <f t="shared" ref="AY173" si="146">ROUND(BK173,ARRONDI_QT)</f>
        <v>0</v>
      </c>
      <c r="AZ173" s="379">
        <f t="shared" ref="AZ173" si="147">ROUND(BL173,ARRONDI_QT)</f>
        <v>0</v>
      </c>
      <c r="BA173" s="379">
        <f t="shared" ref="BA173" si="148">ROUND(BM173,ARRONDI_QT)</f>
        <v>0</v>
      </c>
      <c r="BB173" s="379">
        <f t="shared" ref="BB173" si="149">ROUND(BN173,ARRONDI_QT)</f>
        <v>0</v>
      </c>
      <c r="BC173" s="379">
        <f t="shared" ref="BC173" si="150">ROUND(BO173,ARRONDI_QT)</f>
        <v>0</v>
      </c>
      <c r="BD173" s="379">
        <f t="shared" ref="BD173" si="151">ROUND(BP173,ARRONDI_QT)</f>
        <v>0</v>
      </c>
      <c r="BE173" s="379">
        <f t="shared" ref="BE173" si="152">ROUND(BQ173,ARRONDI_QT)</f>
        <v>0</v>
      </c>
      <c r="BF173" s="379">
        <f t="shared" ref="BF173" si="153">ROUND(BR173,ARRONDI_QT)</f>
        <v>0</v>
      </c>
      <c r="BG173" s="379">
        <f t="shared" ref="BG173" si="154">ROUND(BS173,ARRONDI_QT)</f>
        <v>0</v>
      </c>
      <c r="BH173" s="379">
        <f t="shared" ref="BH173" si="155">ROUND(BT173,ARRONDI_QT)</f>
        <v>0</v>
      </c>
      <c r="BI173" s="381"/>
      <c r="BJ173" s="116">
        <f>ROUND(SUM(BK173:BT173),ARRONDI_QT)</f>
        <v>0</v>
      </c>
      <c r="BK173" s="380">
        <v>0</v>
      </c>
      <c r="BL173" s="380">
        <v>0</v>
      </c>
      <c r="BM173" s="380">
        <v>0</v>
      </c>
      <c r="BN173" s="380">
        <v>0</v>
      </c>
      <c r="BO173" s="380">
        <v>0</v>
      </c>
      <c r="BP173" s="380">
        <v>0</v>
      </c>
      <c r="BQ173" s="380">
        <v>0</v>
      </c>
      <c r="BR173" s="380">
        <v>0</v>
      </c>
      <c r="BS173" s="380">
        <v>0</v>
      </c>
      <c r="BT173" s="380">
        <v>0</v>
      </c>
      <c r="BU173" s="263"/>
    </row>
    <row r="174" spans="2:76" s="339" customFormat="1">
      <c r="B174" s="113"/>
      <c r="C174" s="131"/>
      <c r="D174" s="17"/>
      <c r="E174" s="283"/>
      <c r="F174" s="283"/>
      <c r="G174" s="283"/>
      <c r="H174" s="283"/>
      <c r="I174" s="283"/>
      <c r="J174" s="283"/>
      <c r="K174" s="283"/>
      <c r="L174" s="283"/>
      <c r="M174" s="283"/>
      <c r="N174" s="283"/>
      <c r="O174" s="116"/>
      <c r="P174" s="116"/>
      <c r="Q174" s="117"/>
      <c r="R174" s="262"/>
      <c r="S174" s="235"/>
      <c r="T174" s="292"/>
      <c r="U174" s="293"/>
      <c r="V174" s="134"/>
      <c r="W174" s="134"/>
      <c r="X174" s="134"/>
      <c r="Y174" s="292"/>
      <c r="Z174" s="293"/>
      <c r="AA174" s="134"/>
      <c r="AB174" s="292"/>
      <c r="AC174" s="293"/>
      <c r="AD174" s="134"/>
      <c r="AE174" s="292"/>
      <c r="AF174" s="293"/>
      <c r="AG174" s="134"/>
      <c r="AH174" s="294"/>
      <c r="AI174" s="293"/>
      <c r="AJ174" s="134"/>
      <c r="AK174" s="294"/>
      <c r="AL174" s="293"/>
      <c r="AM174" s="134"/>
      <c r="AN174" s="294"/>
      <c r="AO174" s="293"/>
      <c r="AP174" s="134"/>
      <c r="AQ174" s="294"/>
      <c r="AR174" s="293"/>
      <c r="AS174" s="134"/>
      <c r="AT174" s="134"/>
      <c r="AU174" s="134"/>
      <c r="AV174" s="134"/>
      <c r="AW174" s="263"/>
      <c r="AX174" s="116"/>
      <c r="AY174" s="116"/>
      <c r="AZ174" s="116"/>
      <c r="BA174" s="116"/>
      <c r="BB174" s="116"/>
      <c r="BC174" s="116"/>
      <c r="BD174" s="116"/>
      <c r="BE174" s="116"/>
      <c r="BF174" s="116"/>
      <c r="BG174" s="116"/>
      <c r="BH174" s="116"/>
      <c r="BI174" s="378"/>
      <c r="BJ174" s="116"/>
      <c r="BK174" s="133"/>
      <c r="BL174" s="133"/>
      <c r="BM174" s="133"/>
      <c r="BN174" s="133"/>
      <c r="BO174" s="133"/>
      <c r="BP174" s="133"/>
      <c r="BQ174" s="133"/>
      <c r="BR174" s="133"/>
      <c r="BS174" s="133"/>
      <c r="BT174" s="133"/>
      <c r="BU174" s="263"/>
    </row>
    <row r="175" spans="2:76" s="339" customFormat="1">
      <c r="B175" s="113"/>
      <c r="C175" s="131"/>
      <c r="D175" s="17"/>
      <c r="E175" s="283"/>
      <c r="F175" s="283"/>
      <c r="G175" s="283"/>
      <c r="H175" s="283"/>
      <c r="I175" s="283"/>
      <c r="J175" s="283"/>
      <c r="K175" s="283"/>
      <c r="L175" s="283"/>
      <c r="M175" s="283"/>
      <c r="N175" s="283"/>
      <c r="O175" s="116"/>
      <c r="P175" s="116"/>
      <c r="Q175" s="117"/>
      <c r="R175" s="262"/>
      <c r="S175" s="235"/>
      <c r="T175" s="292"/>
      <c r="U175" s="293"/>
      <c r="V175" s="134"/>
      <c r="W175" s="134"/>
      <c r="X175" s="134"/>
      <c r="Y175" s="292"/>
      <c r="Z175" s="293"/>
      <c r="AA175" s="134"/>
      <c r="AB175" s="292"/>
      <c r="AC175" s="293"/>
      <c r="AD175" s="134"/>
      <c r="AE175" s="292"/>
      <c r="AF175" s="293"/>
      <c r="AG175" s="134"/>
      <c r="AH175" s="294"/>
      <c r="AI175" s="293"/>
      <c r="AJ175" s="134"/>
      <c r="AK175" s="294"/>
      <c r="AL175" s="293"/>
      <c r="AM175" s="134"/>
      <c r="AN175" s="294"/>
      <c r="AO175" s="293"/>
      <c r="AP175" s="134"/>
      <c r="AQ175" s="294"/>
      <c r="AR175" s="293"/>
      <c r="AS175" s="134"/>
      <c r="AT175" s="134"/>
      <c r="AU175" s="134"/>
      <c r="AV175" s="134"/>
      <c r="AW175" s="263"/>
      <c r="AX175" s="116"/>
      <c r="AY175" s="116"/>
      <c r="AZ175" s="116"/>
      <c r="BA175" s="116"/>
      <c r="BB175" s="116"/>
      <c r="BC175" s="116"/>
      <c r="BD175" s="116"/>
      <c r="BE175" s="116"/>
      <c r="BF175" s="116"/>
      <c r="BG175" s="116"/>
      <c r="BH175" s="116"/>
      <c r="BI175" s="378"/>
      <c r="BJ175" s="116"/>
      <c r="BK175" s="133"/>
      <c r="BL175" s="133"/>
      <c r="BM175" s="133"/>
      <c r="BN175" s="133"/>
      <c r="BO175" s="133"/>
      <c r="BP175" s="133"/>
      <c r="BQ175" s="133"/>
      <c r="BR175" s="133"/>
      <c r="BS175" s="133"/>
      <c r="BT175" s="133"/>
      <c r="BU175" s="263"/>
    </row>
    <row r="176" spans="2:76" s="247" customFormat="1">
      <c r="B176" s="129"/>
      <c r="C176" s="135"/>
      <c r="D176" s="17"/>
      <c r="E176" s="239"/>
      <c r="F176" s="239"/>
      <c r="G176" s="239"/>
      <c r="H176" s="239"/>
      <c r="I176" s="239"/>
      <c r="J176" s="239"/>
      <c r="K176" s="239"/>
      <c r="L176" s="239"/>
      <c r="M176" s="239"/>
      <c r="N176" s="239"/>
      <c r="O176" s="116"/>
      <c r="P176" s="116"/>
      <c r="Q176" s="117"/>
      <c r="S176" s="295"/>
      <c r="T176" s="291"/>
      <c r="U176" s="132"/>
      <c r="V176" s="132"/>
      <c r="W176" s="132"/>
      <c r="X176" s="132"/>
      <c r="Y176" s="291"/>
      <c r="Z176" s="132"/>
      <c r="AA176" s="132"/>
      <c r="AB176" s="291"/>
      <c r="AC176" s="132"/>
      <c r="AD176" s="132"/>
      <c r="AE176" s="291"/>
      <c r="AF176" s="132"/>
      <c r="AG176" s="132"/>
      <c r="AH176" s="291"/>
      <c r="AI176" s="132"/>
      <c r="AJ176" s="132"/>
      <c r="AK176" s="291"/>
      <c r="AL176" s="132"/>
      <c r="AM176" s="132"/>
      <c r="AN176" s="291"/>
      <c r="AO176" s="132"/>
      <c r="AP176" s="132"/>
      <c r="AQ176" s="291"/>
      <c r="AR176" s="132"/>
      <c r="AS176" s="132"/>
      <c r="AT176" s="132"/>
      <c r="AU176" s="132"/>
      <c r="AV176" s="342"/>
      <c r="AX176" s="120"/>
      <c r="AY176" s="116"/>
      <c r="AZ176" s="116"/>
      <c r="BA176" s="116"/>
      <c r="BB176" s="116"/>
      <c r="BC176" s="116"/>
      <c r="BD176" s="116"/>
      <c r="BE176" s="116"/>
      <c r="BF176" s="116"/>
      <c r="BG176" s="116"/>
      <c r="BH176" s="116"/>
      <c r="BI176" s="339"/>
      <c r="BJ176" s="116"/>
      <c r="BK176" s="116"/>
      <c r="BL176" s="116"/>
      <c r="BM176" s="116"/>
      <c r="BN176" s="116"/>
      <c r="BO176" s="116"/>
      <c r="BP176" s="116"/>
      <c r="BQ176" s="116"/>
      <c r="BR176" s="116"/>
      <c r="BS176" s="116"/>
      <c r="BT176" s="116"/>
    </row>
    <row r="177" spans="1:73" s="247" customFormat="1">
      <c r="B177" s="136"/>
      <c r="C177" s="137"/>
      <c r="D177" s="138" t="str">
        <f>"ST - "&amp;C169</f>
        <v>ST - DIVERS</v>
      </c>
      <c r="E177" s="237"/>
      <c r="F177" s="237"/>
      <c r="G177" s="237"/>
      <c r="H177" s="237"/>
      <c r="I177" s="237"/>
      <c r="J177" s="237"/>
      <c r="K177" s="237"/>
      <c r="L177" s="237"/>
      <c r="M177" s="237"/>
      <c r="N177" s="237"/>
      <c r="O177" s="139"/>
      <c r="P177" s="140"/>
      <c r="Q177" s="141">
        <f>SUM(Q170:Q176)</f>
        <v>0</v>
      </c>
      <c r="S177" s="296" t="str">
        <f>"ST - DÉBOURSÉ : "&amp;C169</f>
        <v>ST - DÉBOURSÉ : DIVERS</v>
      </c>
      <c r="T177" s="289"/>
      <c r="U177" s="289"/>
      <c r="V177" s="297" t="s">
        <v>52</v>
      </c>
      <c r="W177" s="298">
        <f>SUM(W170:W176)</f>
        <v>0</v>
      </c>
      <c r="X177" s="298">
        <f>SUM(X170:X176)</f>
        <v>0</v>
      </c>
      <c r="Y177" s="299"/>
      <c r="Z177" s="300" t="s">
        <v>44</v>
      </c>
      <c r="AA177" s="298">
        <f>SUM(AA170:AA176)</f>
        <v>0</v>
      </c>
      <c r="AB177" s="299"/>
      <c r="AC177" s="300" t="s">
        <v>45</v>
      </c>
      <c r="AD177" s="298">
        <f>SUM(AD170:AD176)</f>
        <v>0</v>
      </c>
      <c r="AE177" s="299"/>
      <c r="AF177" s="300" t="s">
        <v>46</v>
      </c>
      <c r="AG177" s="298">
        <f>SUM(AG170:AG176)</f>
        <v>0</v>
      </c>
      <c r="AH177" s="299"/>
      <c r="AI177" s="300" t="s">
        <v>47</v>
      </c>
      <c r="AJ177" s="298">
        <f>SUM(AJ170:AJ176)</f>
        <v>0</v>
      </c>
      <c r="AK177" s="299"/>
      <c r="AL177" s="300" t="s">
        <v>48</v>
      </c>
      <c r="AM177" s="298">
        <f>SUM(AM170:AM176)</f>
        <v>0</v>
      </c>
      <c r="AN177" s="299"/>
      <c r="AO177" s="300" t="s">
        <v>49</v>
      </c>
      <c r="AP177" s="298">
        <f>SUM(AP170:AP176)</f>
        <v>0</v>
      </c>
      <c r="AQ177" s="299"/>
      <c r="AR177" s="300" t="s">
        <v>50</v>
      </c>
      <c r="AS177" s="298">
        <f>SUM(AS170:AS176)</f>
        <v>0</v>
      </c>
      <c r="AT177" s="300" t="s">
        <v>51</v>
      </c>
      <c r="AU177" s="298">
        <f>SUM(AU170:AU176)</f>
        <v>0</v>
      </c>
      <c r="AV177" s="298">
        <f>SUM(AV170:AV176)</f>
        <v>0</v>
      </c>
      <c r="AW177" s="341"/>
      <c r="AX177" s="299"/>
      <c r="AY177" s="299"/>
      <c r="AZ177" s="299"/>
      <c r="BA177" s="299"/>
      <c r="BB177" s="299"/>
      <c r="BC177" s="299"/>
      <c r="BD177" s="299"/>
      <c r="BE177" s="299"/>
      <c r="BF177" s="299"/>
      <c r="BG177" s="299"/>
      <c r="BH177" s="299"/>
      <c r="BI177" s="339"/>
      <c r="BJ177" s="299"/>
      <c r="BK177" s="299"/>
      <c r="BL177" s="299"/>
      <c r="BM177" s="299"/>
      <c r="BN177" s="299"/>
      <c r="BO177" s="299"/>
      <c r="BP177" s="299"/>
      <c r="BQ177" s="299"/>
      <c r="BR177" s="299"/>
      <c r="BS177" s="299"/>
      <c r="BT177" s="299"/>
    </row>
    <row r="178" spans="1:73" s="247" customFormat="1" ht="7.15" customHeight="1">
      <c r="B178" s="33"/>
      <c r="C178" s="34"/>
      <c r="D178" s="34"/>
      <c r="E178" s="34"/>
      <c r="F178" s="34"/>
      <c r="G178" s="34"/>
      <c r="H178" s="34"/>
      <c r="I178" s="34"/>
      <c r="J178" s="34"/>
      <c r="K178" s="34"/>
      <c r="L178" s="34"/>
      <c r="M178" s="34"/>
      <c r="N178" s="34"/>
      <c r="O178" s="35"/>
      <c r="P178" s="36"/>
      <c r="Q178" s="37"/>
      <c r="S178" s="284"/>
      <c r="T178" s="285"/>
      <c r="U178" s="286"/>
      <c r="V178" s="286"/>
      <c r="W178" s="286"/>
      <c r="X178" s="286"/>
      <c r="Y178" s="286"/>
      <c r="Z178" s="286"/>
      <c r="AA178" s="286"/>
      <c r="AB178" s="286"/>
      <c r="AC178" s="286"/>
      <c r="AD178" s="286"/>
      <c r="AE178" s="286"/>
      <c r="AF178" s="286"/>
      <c r="AG178" s="286"/>
      <c r="AH178" s="286"/>
      <c r="AI178" s="286"/>
      <c r="AJ178" s="286"/>
      <c r="AK178" s="286"/>
      <c r="AL178" s="286"/>
      <c r="AM178" s="286"/>
      <c r="AN178" s="286"/>
      <c r="AO178" s="286"/>
      <c r="AP178" s="286"/>
      <c r="AQ178" s="286"/>
      <c r="AR178" s="286"/>
      <c r="AS178" s="286"/>
      <c r="AT178" s="286"/>
      <c r="AU178" s="287"/>
      <c r="AV178" s="299"/>
      <c r="AX178" s="288"/>
      <c r="AY178" s="288"/>
      <c r="AZ178" s="288"/>
      <c r="BA178" s="288"/>
      <c r="BB178" s="288"/>
      <c r="BC178" s="288"/>
      <c r="BD178" s="288"/>
      <c r="BE178" s="288"/>
      <c r="BF178" s="288"/>
      <c r="BG178" s="288"/>
      <c r="BH178" s="288"/>
      <c r="BI178" s="339"/>
      <c r="BJ178" s="288"/>
      <c r="BK178" s="288"/>
      <c r="BL178" s="288"/>
      <c r="BM178" s="288"/>
      <c r="BN178" s="288"/>
      <c r="BO178" s="288"/>
      <c r="BP178" s="288"/>
      <c r="BQ178" s="288"/>
      <c r="BR178" s="288"/>
      <c r="BS178" s="288"/>
      <c r="BT178" s="288"/>
    </row>
    <row r="179" spans="1:73" s="247" customFormat="1">
      <c r="B179" s="38"/>
      <c r="C179" s="43" t="s">
        <v>33</v>
      </c>
      <c r="D179" s="39"/>
      <c r="E179" s="39"/>
      <c r="F179" s="39"/>
      <c r="G179" s="39"/>
      <c r="H179" s="39"/>
      <c r="I179" s="39"/>
      <c r="J179" s="39"/>
      <c r="K179" s="39"/>
      <c r="L179" s="39"/>
      <c r="M179" s="39"/>
      <c r="N179" s="39"/>
      <c r="O179" s="40"/>
      <c r="P179" s="41"/>
      <c r="Q179" s="42"/>
      <c r="S179" s="336" t="str">
        <f>+" Déboursé : "&amp;C179</f>
        <v xml:space="preserve"> Déboursé : Récapitulation</v>
      </c>
      <c r="T179" s="337"/>
      <c r="U179" s="337"/>
      <c r="V179" s="338"/>
      <c r="W179" s="142" t="s">
        <v>57</v>
      </c>
      <c r="X179" s="142" t="s">
        <v>56</v>
      </c>
      <c r="Y179" s="143"/>
      <c r="Z179" s="143"/>
      <c r="AA179" s="143"/>
      <c r="AB179" s="143"/>
      <c r="AC179" s="143"/>
      <c r="AD179" s="143"/>
      <c r="AE179" s="127"/>
      <c r="AF179" s="127"/>
      <c r="AG179" s="127"/>
      <c r="AH179" s="127"/>
      <c r="AI179" s="127"/>
      <c r="AJ179" s="127"/>
      <c r="AK179" s="127"/>
      <c r="AL179" s="127"/>
      <c r="AM179" s="127"/>
      <c r="AN179" s="127"/>
      <c r="AO179" s="127"/>
      <c r="AP179" s="127"/>
      <c r="AQ179" s="127"/>
      <c r="AR179" s="127"/>
      <c r="AS179" s="127"/>
      <c r="AT179" s="127"/>
      <c r="AU179" s="128"/>
      <c r="AV179" s="143"/>
      <c r="AX179" s="75"/>
      <c r="AY179" s="75"/>
      <c r="AZ179" s="75"/>
      <c r="BA179" s="75"/>
      <c r="BB179" s="75"/>
      <c r="BC179" s="75"/>
      <c r="BD179" s="75"/>
      <c r="BE179" s="75"/>
      <c r="BF179" s="75"/>
      <c r="BG179" s="75"/>
      <c r="BH179" s="75"/>
      <c r="BI179" s="339"/>
      <c r="BJ179" s="75"/>
      <c r="BK179" s="75"/>
      <c r="BL179" s="75"/>
      <c r="BM179" s="75"/>
      <c r="BN179" s="75"/>
      <c r="BO179" s="75"/>
      <c r="BP179" s="75"/>
      <c r="BQ179" s="75"/>
      <c r="BR179" s="75"/>
      <c r="BS179" s="75"/>
      <c r="BT179" s="75"/>
    </row>
    <row r="180" spans="1:73" s="247" customFormat="1">
      <c r="B180" s="312"/>
      <c r="C180" s="313"/>
      <c r="D180" s="314"/>
      <c r="E180" s="315"/>
      <c r="F180" s="315"/>
      <c r="G180" s="315"/>
      <c r="H180" s="315"/>
      <c r="I180" s="315"/>
      <c r="J180" s="315"/>
      <c r="K180" s="315"/>
      <c r="L180" s="315"/>
      <c r="M180" s="315"/>
      <c r="N180" s="315"/>
      <c r="O180" s="316"/>
      <c r="P180" s="316"/>
      <c r="Q180" s="317"/>
      <c r="S180" s="265"/>
      <c r="T180" s="266"/>
      <c r="U180" s="266"/>
      <c r="V180" s="267"/>
      <c r="W180" s="245"/>
      <c r="X180" s="245"/>
      <c r="Y180" s="245"/>
      <c r="Z180" s="245"/>
      <c r="AA180" s="245"/>
      <c r="AB180" s="245"/>
      <c r="AC180" s="245"/>
      <c r="AD180" s="245"/>
      <c r="AE180" s="245"/>
      <c r="AF180" s="245"/>
      <c r="AG180" s="245"/>
      <c r="AH180" s="245"/>
      <c r="AI180" s="245"/>
      <c r="AJ180" s="245"/>
      <c r="AK180" s="245"/>
      <c r="AL180" s="245"/>
      <c r="AM180" s="245"/>
      <c r="AN180" s="245"/>
      <c r="AO180" s="245"/>
      <c r="AP180" s="245"/>
      <c r="AQ180" s="245"/>
      <c r="AR180" s="245"/>
      <c r="AS180" s="245"/>
      <c r="AT180" s="245"/>
      <c r="AU180" s="245"/>
      <c r="AV180" s="245"/>
      <c r="AX180" s="240"/>
      <c r="AY180" s="240"/>
      <c r="AZ180" s="240"/>
      <c r="BA180" s="240"/>
      <c r="BB180" s="240"/>
      <c r="BC180" s="240"/>
      <c r="BD180" s="240"/>
      <c r="BE180" s="240"/>
      <c r="BF180" s="240"/>
      <c r="BG180" s="240"/>
      <c r="BH180" s="240"/>
      <c r="BI180" s="339"/>
      <c r="BJ180" s="240"/>
      <c r="BK180" s="240"/>
      <c r="BL180" s="240"/>
      <c r="BM180" s="240"/>
      <c r="BN180" s="240"/>
      <c r="BO180" s="240"/>
      <c r="BP180" s="240"/>
      <c r="BQ180" s="240"/>
      <c r="BR180" s="240"/>
      <c r="BS180" s="240"/>
      <c r="BT180" s="240"/>
    </row>
    <row r="181" spans="1:73" s="247" customFormat="1">
      <c r="B181" s="318" t="str">
        <f>+B8</f>
        <v>A</v>
      </c>
      <c r="C181" s="319" t="str">
        <f>+"    - "&amp;UPPER(C8)&amp;".....................................................……………………………………………………………………………………………….."</f>
        <v xml:space="preserve">    - TERRASSEMENT.....................................................………………………………………………………………………………………………..</v>
      </c>
      <c r="D181" s="320"/>
      <c r="E181" s="321"/>
      <c r="F181" s="321"/>
      <c r="G181" s="321"/>
      <c r="H181" s="321"/>
      <c r="I181" s="321"/>
      <c r="J181" s="321"/>
      <c r="K181" s="321"/>
      <c r="L181" s="321"/>
      <c r="M181" s="321"/>
      <c r="N181" s="321"/>
      <c r="O181" s="322"/>
      <c r="P181" s="322"/>
      <c r="Q181" s="323">
        <f>+Q70</f>
        <v>219989.03899999999</v>
      </c>
      <c r="S181" s="268" t="str">
        <f>+B181&amp;C181</f>
        <v>A    - TERRASSEMENT.....................................................………………………………………………………………………………………………..</v>
      </c>
      <c r="T181" s="258"/>
      <c r="U181" s="258"/>
      <c r="V181" s="259"/>
      <c r="W181" s="269">
        <f>+W70</f>
        <v>31.880000000000003</v>
      </c>
      <c r="X181" s="269">
        <f>+X70</f>
        <v>940.46</v>
      </c>
      <c r="Y181" s="244"/>
      <c r="Z181" s="269"/>
      <c r="AA181" s="269">
        <f>+AA70</f>
        <v>13070.8</v>
      </c>
      <c r="AB181" s="244"/>
      <c r="AC181" s="244"/>
      <c r="AD181" s="269">
        <f>+AD70</f>
        <v>46</v>
      </c>
      <c r="AE181" s="244"/>
      <c r="AF181" s="244"/>
      <c r="AG181" s="269">
        <f>+AG70</f>
        <v>95</v>
      </c>
      <c r="AH181" s="244"/>
      <c r="AI181" s="244"/>
      <c r="AJ181" s="269">
        <f>+AJ70</f>
        <v>791</v>
      </c>
      <c r="AK181" s="244"/>
      <c r="AL181" s="244"/>
      <c r="AM181" s="269">
        <f>+AM70</f>
        <v>0</v>
      </c>
      <c r="AN181" s="244"/>
      <c r="AO181" s="244"/>
      <c r="AP181" s="269">
        <f>+AP70</f>
        <v>180794.1</v>
      </c>
      <c r="AQ181" s="244"/>
      <c r="AR181" s="244"/>
      <c r="AS181" s="269">
        <f>+AS70</f>
        <v>0</v>
      </c>
      <c r="AT181" s="244"/>
      <c r="AU181" s="269">
        <f>+AU70</f>
        <v>24251.679000000015</v>
      </c>
      <c r="AV181" s="269">
        <f>+AV70</f>
        <v>0</v>
      </c>
      <c r="AX181" s="241" t="s">
        <v>31</v>
      </c>
      <c r="AY181" s="241"/>
      <c r="AZ181" s="241"/>
      <c r="BA181" s="241"/>
      <c r="BB181" s="241"/>
      <c r="BC181" s="241"/>
      <c r="BD181" s="241"/>
      <c r="BE181" s="241"/>
      <c r="BF181" s="241"/>
      <c r="BG181" s="241"/>
      <c r="BH181" s="241"/>
      <c r="BI181" s="339"/>
      <c r="BJ181" s="241"/>
      <c r="BK181" s="241" t="s">
        <v>31</v>
      </c>
      <c r="BL181" s="241" t="s">
        <v>31</v>
      </c>
      <c r="BM181" s="241" t="s">
        <v>31</v>
      </c>
      <c r="BN181" s="241" t="s">
        <v>31</v>
      </c>
      <c r="BO181" s="241" t="s">
        <v>31</v>
      </c>
      <c r="BP181" s="241" t="s">
        <v>31</v>
      </c>
      <c r="BQ181" s="241" t="s">
        <v>31</v>
      </c>
      <c r="BR181" s="241" t="s">
        <v>31</v>
      </c>
      <c r="BS181" s="241" t="s">
        <v>31</v>
      </c>
      <c r="BT181" s="241" t="s">
        <v>31</v>
      </c>
    </row>
    <row r="182" spans="1:73" s="247" customFormat="1">
      <c r="B182" s="318" t="str">
        <f>+B72</f>
        <v>B</v>
      </c>
      <c r="C182" s="319" t="str">
        <f>+"    - "&amp;UPPER(C72)&amp;".....................................................……………………………………………………………………………………………….."</f>
        <v xml:space="preserve">    - VRD.....................................................………………………………………………………………………………………………..</v>
      </c>
      <c r="D182" s="320"/>
      <c r="E182" s="321"/>
      <c r="F182" s="321"/>
      <c r="G182" s="321"/>
      <c r="H182" s="321"/>
      <c r="I182" s="321"/>
      <c r="J182" s="321"/>
      <c r="K182" s="321"/>
      <c r="L182" s="321"/>
      <c r="M182" s="321"/>
      <c r="N182" s="321"/>
      <c r="O182" s="322"/>
      <c r="P182" s="322"/>
      <c r="Q182" s="323">
        <f>+Q144</f>
        <v>0</v>
      </c>
      <c r="S182" s="268" t="str">
        <f>+B182&amp;C182</f>
        <v>B    - VRD.....................................................………………………………………………………………………………………………..</v>
      </c>
      <c r="T182" s="258"/>
      <c r="U182" s="258"/>
      <c r="V182" s="259"/>
      <c r="W182" s="269">
        <f>+W144</f>
        <v>0</v>
      </c>
      <c r="X182" s="269">
        <f>+X144</f>
        <v>0</v>
      </c>
      <c r="Y182" s="244"/>
      <c r="Z182" s="269"/>
      <c r="AA182" s="269">
        <f>+AA144</f>
        <v>0</v>
      </c>
      <c r="AB182" s="244"/>
      <c r="AC182" s="244"/>
      <c r="AD182" s="269">
        <f>+AD144</f>
        <v>0</v>
      </c>
      <c r="AE182" s="244"/>
      <c r="AF182" s="244"/>
      <c r="AG182" s="269">
        <f>+AG144</f>
        <v>0</v>
      </c>
      <c r="AH182" s="244"/>
      <c r="AI182" s="244"/>
      <c r="AJ182" s="269">
        <f>+AJ144</f>
        <v>0</v>
      </c>
      <c r="AK182" s="244"/>
      <c r="AL182" s="244"/>
      <c r="AM182" s="269">
        <f>+AM144</f>
        <v>0</v>
      </c>
      <c r="AN182" s="244"/>
      <c r="AO182" s="244"/>
      <c r="AP182" s="269">
        <f>+AP144</f>
        <v>0</v>
      </c>
      <c r="AQ182" s="244"/>
      <c r="AR182" s="244"/>
      <c r="AS182" s="269">
        <f>+AS144</f>
        <v>0</v>
      </c>
      <c r="AT182" s="244"/>
      <c r="AU182" s="269">
        <f>+AU144</f>
        <v>0</v>
      </c>
      <c r="AV182" s="269">
        <f>+AV144</f>
        <v>0</v>
      </c>
      <c r="AX182" s="241" t="s">
        <v>31</v>
      </c>
      <c r="AY182" s="241"/>
      <c r="AZ182" s="241"/>
      <c r="BA182" s="241"/>
      <c r="BB182" s="241"/>
      <c r="BC182" s="241"/>
      <c r="BD182" s="241"/>
      <c r="BE182" s="241"/>
      <c r="BF182" s="241"/>
      <c r="BG182" s="241"/>
      <c r="BH182" s="241"/>
      <c r="BI182" s="339"/>
      <c r="BJ182" s="241"/>
      <c r="BK182" s="241" t="s">
        <v>31</v>
      </c>
      <c r="BL182" s="241" t="s">
        <v>31</v>
      </c>
      <c r="BM182" s="241" t="s">
        <v>31</v>
      </c>
      <c r="BN182" s="241" t="s">
        <v>31</v>
      </c>
      <c r="BO182" s="241" t="s">
        <v>31</v>
      </c>
      <c r="BP182" s="241" t="s">
        <v>31</v>
      </c>
      <c r="BQ182" s="241" t="s">
        <v>31</v>
      </c>
      <c r="BR182" s="241" t="s">
        <v>31</v>
      </c>
      <c r="BS182" s="241" t="s">
        <v>31</v>
      </c>
      <c r="BT182" s="241" t="s">
        <v>31</v>
      </c>
    </row>
    <row r="183" spans="1:73" s="247" customFormat="1">
      <c r="B183" s="318" t="str">
        <f>+B146</f>
        <v>C</v>
      </c>
      <c r="C183" s="319" t="str">
        <f>+"    - "&amp;UPPER(C146)&amp;".....................................................……………………………………………………………………………………………….."</f>
        <v xml:space="preserve">    - CLOTURES.....................................................………………………………………………………………………………………………..</v>
      </c>
      <c r="D183" s="320"/>
      <c r="E183" s="321"/>
      <c r="F183" s="321"/>
      <c r="G183" s="321"/>
      <c r="H183" s="321"/>
      <c r="I183" s="321"/>
      <c r="J183" s="321"/>
      <c r="K183" s="321"/>
      <c r="L183" s="321"/>
      <c r="M183" s="321"/>
      <c r="N183" s="321"/>
      <c r="O183" s="322"/>
      <c r="P183" s="322"/>
      <c r="Q183" s="323">
        <f>+Q167</f>
        <v>0</v>
      </c>
      <c r="S183" s="268" t="str">
        <f>+B183&amp;C183</f>
        <v>C    - CLOTURES.....................................................………………………………………………………………………………………………..</v>
      </c>
      <c r="T183" s="258"/>
      <c r="U183" s="258"/>
      <c r="V183" s="259"/>
      <c r="W183" s="269">
        <f>+W167</f>
        <v>0</v>
      </c>
      <c r="X183" s="269">
        <f>+X167</f>
        <v>0</v>
      </c>
      <c r="Y183" s="244"/>
      <c r="Z183" s="269"/>
      <c r="AA183" s="269">
        <f>+AA167</f>
        <v>0</v>
      </c>
      <c r="AB183" s="244"/>
      <c r="AC183" s="244"/>
      <c r="AD183" s="269">
        <f>+AD167</f>
        <v>0</v>
      </c>
      <c r="AE183" s="244"/>
      <c r="AF183" s="244"/>
      <c r="AG183" s="269">
        <f>+AG167</f>
        <v>0</v>
      </c>
      <c r="AH183" s="244"/>
      <c r="AI183" s="244"/>
      <c r="AJ183" s="269">
        <f>+AJ167</f>
        <v>0</v>
      </c>
      <c r="AK183" s="244"/>
      <c r="AL183" s="244"/>
      <c r="AM183" s="269">
        <f>+AM167</f>
        <v>0</v>
      </c>
      <c r="AN183" s="244"/>
      <c r="AO183" s="244"/>
      <c r="AP183" s="269">
        <f>+AP167</f>
        <v>0</v>
      </c>
      <c r="AQ183" s="244"/>
      <c r="AR183" s="244"/>
      <c r="AS183" s="269">
        <f>+AS167</f>
        <v>0</v>
      </c>
      <c r="AT183" s="244"/>
      <c r="AU183" s="269">
        <f>+AU167</f>
        <v>0</v>
      </c>
      <c r="AV183" s="269">
        <f>+AV167</f>
        <v>0</v>
      </c>
      <c r="AX183" s="241" t="s">
        <v>31</v>
      </c>
      <c r="AY183" s="241"/>
      <c r="AZ183" s="241"/>
      <c r="BA183" s="241"/>
      <c r="BB183" s="241"/>
      <c r="BC183" s="241"/>
      <c r="BD183" s="241"/>
      <c r="BE183" s="241"/>
      <c r="BF183" s="241"/>
      <c r="BG183" s="241"/>
      <c r="BH183" s="241"/>
      <c r="BI183" s="339"/>
      <c r="BJ183" s="241"/>
      <c r="BK183" s="241" t="s">
        <v>31</v>
      </c>
      <c r="BL183" s="241" t="s">
        <v>31</v>
      </c>
      <c r="BM183" s="241" t="s">
        <v>31</v>
      </c>
      <c r="BN183" s="241" t="s">
        <v>31</v>
      </c>
      <c r="BO183" s="241" t="s">
        <v>31</v>
      </c>
      <c r="BP183" s="241" t="s">
        <v>31</v>
      </c>
      <c r="BQ183" s="241" t="s">
        <v>31</v>
      </c>
      <c r="BR183" s="241" t="s">
        <v>31</v>
      </c>
      <c r="BS183" s="241" t="s">
        <v>31</v>
      </c>
      <c r="BT183" s="241" t="s">
        <v>31</v>
      </c>
    </row>
    <row r="184" spans="1:73" s="247" customFormat="1">
      <c r="B184" s="318" t="str">
        <f>+B169</f>
        <v>D</v>
      </c>
      <c r="C184" s="319" t="str">
        <f>+"    - "&amp;UPPER(C169)&amp;".....................................................……………………………………………………………………………………………….."</f>
        <v xml:space="preserve">    - DIVERS.....................................................………………………………………………………………………………………………..</v>
      </c>
      <c r="D184" s="320"/>
      <c r="E184" s="321"/>
      <c r="F184" s="321"/>
      <c r="G184" s="321"/>
      <c r="H184" s="321"/>
      <c r="I184" s="321"/>
      <c r="J184" s="321"/>
      <c r="K184" s="321"/>
      <c r="L184" s="321"/>
      <c r="M184" s="321"/>
      <c r="N184" s="321"/>
      <c r="O184" s="322"/>
      <c r="P184" s="322"/>
      <c r="Q184" s="323">
        <f>+Q177</f>
        <v>0</v>
      </c>
      <c r="S184" s="268" t="str">
        <f>+B184&amp;C184</f>
        <v>D    - DIVERS.....................................................………………………………………………………………………………………………..</v>
      </c>
      <c r="T184" s="258"/>
      <c r="U184" s="258"/>
      <c r="V184" s="259"/>
      <c r="W184" s="269">
        <f>+W177</f>
        <v>0</v>
      </c>
      <c r="X184" s="269">
        <f>+X177</f>
        <v>0</v>
      </c>
      <c r="Y184" s="244"/>
      <c r="Z184" s="269"/>
      <c r="AA184" s="269">
        <f>+AA177</f>
        <v>0</v>
      </c>
      <c r="AB184" s="244"/>
      <c r="AC184" s="244"/>
      <c r="AD184" s="269">
        <f>+AD177</f>
        <v>0</v>
      </c>
      <c r="AE184" s="244"/>
      <c r="AF184" s="244"/>
      <c r="AG184" s="269">
        <f>+AG177</f>
        <v>0</v>
      </c>
      <c r="AH184" s="244"/>
      <c r="AI184" s="244"/>
      <c r="AJ184" s="269">
        <f>+AJ177</f>
        <v>0</v>
      </c>
      <c r="AK184" s="244"/>
      <c r="AL184" s="244"/>
      <c r="AM184" s="269">
        <f>+AM177</f>
        <v>0</v>
      </c>
      <c r="AN184" s="244"/>
      <c r="AO184" s="244"/>
      <c r="AP184" s="269">
        <f>+AP177</f>
        <v>0</v>
      </c>
      <c r="AQ184" s="244"/>
      <c r="AR184" s="244"/>
      <c r="AS184" s="269">
        <f>+AS177</f>
        <v>0</v>
      </c>
      <c r="AT184" s="244"/>
      <c r="AU184" s="269">
        <f>+AU177</f>
        <v>0</v>
      </c>
      <c r="AV184" s="269">
        <f>+AV177</f>
        <v>0</v>
      </c>
      <c r="AX184" s="241" t="s">
        <v>31</v>
      </c>
      <c r="AY184" s="241"/>
      <c r="AZ184" s="241"/>
      <c r="BA184" s="241"/>
      <c r="BB184" s="241"/>
      <c r="BC184" s="241"/>
      <c r="BD184" s="241"/>
      <c r="BE184" s="241"/>
      <c r="BF184" s="241"/>
      <c r="BG184" s="241"/>
      <c r="BH184" s="241"/>
      <c r="BI184" s="339"/>
      <c r="BJ184" s="241"/>
      <c r="BK184" s="241" t="s">
        <v>31</v>
      </c>
      <c r="BL184" s="241" t="s">
        <v>31</v>
      </c>
      <c r="BM184" s="241" t="s">
        <v>31</v>
      </c>
      <c r="BN184" s="241" t="s">
        <v>31</v>
      </c>
      <c r="BO184" s="241" t="s">
        <v>31</v>
      </c>
      <c r="BP184" s="241" t="s">
        <v>31</v>
      </c>
      <c r="BQ184" s="241" t="s">
        <v>31</v>
      </c>
      <c r="BR184" s="241" t="s">
        <v>31</v>
      </c>
      <c r="BS184" s="241" t="s">
        <v>31</v>
      </c>
      <c r="BT184" s="241" t="s">
        <v>31</v>
      </c>
    </row>
    <row r="185" spans="1:73" s="247" customFormat="1">
      <c r="B185" s="318"/>
      <c r="C185" s="319"/>
      <c r="D185" s="320"/>
      <c r="E185" s="321"/>
      <c r="F185" s="321"/>
      <c r="G185" s="321"/>
      <c r="H185" s="321"/>
      <c r="I185" s="321"/>
      <c r="J185" s="321"/>
      <c r="K185" s="321"/>
      <c r="L185" s="321"/>
      <c r="M185" s="321"/>
      <c r="N185" s="321"/>
      <c r="O185" s="322"/>
      <c r="P185" s="322"/>
      <c r="Q185" s="324"/>
      <c r="S185" s="268"/>
      <c r="T185" s="258"/>
      <c r="U185" s="258"/>
      <c r="V185" s="259"/>
      <c r="W185" s="269"/>
      <c r="X185" s="269"/>
      <c r="Y185" s="244"/>
      <c r="Z185" s="269"/>
      <c r="AA185" s="269"/>
      <c r="AB185" s="244"/>
      <c r="AC185" s="244"/>
      <c r="AD185" s="269"/>
      <c r="AE185" s="244"/>
      <c r="AF185" s="244"/>
      <c r="AG185" s="269"/>
      <c r="AH185" s="244"/>
      <c r="AI185" s="244"/>
      <c r="AJ185" s="269"/>
      <c r="AK185" s="244"/>
      <c r="AL185" s="244"/>
      <c r="AM185" s="269"/>
      <c r="AN185" s="244"/>
      <c r="AO185" s="244"/>
      <c r="AP185" s="269"/>
      <c r="AQ185" s="244"/>
      <c r="AR185" s="244"/>
      <c r="AS185" s="269"/>
      <c r="AT185" s="244"/>
      <c r="AU185" s="269"/>
      <c r="AV185" s="281"/>
      <c r="AW185" s="247" t="s">
        <v>31</v>
      </c>
      <c r="AX185" s="241"/>
      <c r="AY185" s="241"/>
      <c r="AZ185" s="241"/>
      <c r="BA185" s="241"/>
      <c r="BB185" s="241"/>
      <c r="BC185" s="241"/>
      <c r="BD185" s="241"/>
      <c r="BE185" s="241"/>
      <c r="BF185" s="241"/>
      <c r="BG185" s="241"/>
      <c r="BH185" s="241"/>
      <c r="BI185" s="339"/>
      <c r="BJ185" s="241"/>
      <c r="BK185" s="241"/>
      <c r="BL185" s="241"/>
      <c r="BM185" s="241"/>
      <c r="BN185" s="241"/>
      <c r="BO185" s="241"/>
      <c r="BP185" s="241"/>
      <c r="BQ185" s="241"/>
      <c r="BR185" s="241"/>
      <c r="BS185" s="241"/>
      <c r="BT185" s="241"/>
    </row>
    <row r="186" spans="1:73" s="247" customFormat="1" ht="17.25">
      <c r="A186" s="270"/>
      <c r="B186" s="325"/>
      <c r="C186" s="326"/>
      <c r="D186" s="327" t="str">
        <f>C179&amp;"……………………………………………………………………………."</f>
        <v>Récapitulation…………………………………………………………………………….</v>
      </c>
      <c r="E186" s="328"/>
      <c r="F186" s="328"/>
      <c r="G186" s="328"/>
      <c r="H186" s="328"/>
      <c r="I186" s="328"/>
      <c r="J186" s="328"/>
      <c r="K186" s="328"/>
      <c r="L186" s="328"/>
      <c r="M186" s="328"/>
      <c r="N186" s="328"/>
      <c r="O186" s="272"/>
      <c r="P186" s="329"/>
      <c r="Q186" s="330">
        <f>SUM(Q180:Q185)</f>
        <v>219989.03899999999</v>
      </c>
      <c r="R186" s="270"/>
      <c r="S186" s="271" t="str">
        <f>+D186</f>
        <v>Récapitulation…………………………………………………………………………….</v>
      </c>
      <c r="T186" s="272"/>
      <c r="U186" s="272"/>
      <c r="V186" s="273" t="s">
        <v>52</v>
      </c>
      <c r="W186" s="274">
        <f>SUM(W180:W185)</f>
        <v>31.880000000000003</v>
      </c>
      <c r="X186" s="274">
        <f>SUM(X180:X185)</f>
        <v>940.46</v>
      </c>
      <c r="Y186" s="242"/>
      <c r="Z186" s="275" t="s">
        <v>53</v>
      </c>
      <c r="AA186" s="274">
        <f>SUM(AA180:AA185)</f>
        <v>13070.8</v>
      </c>
      <c r="AB186" s="242"/>
      <c r="AC186" s="275" t="s">
        <v>55</v>
      </c>
      <c r="AD186" s="274">
        <f>SUM(AD180:AD185)</f>
        <v>46</v>
      </c>
      <c r="AE186" s="242"/>
      <c r="AF186" s="275" t="s">
        <v>54</v>
      </c>
      <c r="AG186" s="274">
        <f>SUM(AG180:AG185)</f>
        <v>95</v>
      </c>
      <c r="AH186" s="242"/>
      <c r="AI186" s="275" t="s">
        <v>47</v>
      </c>
      <c r="AJ186" s="274">
        <f>SUM(AJ180:AJ185)</f>
        <v>791</v>
      </c>
      <c r="AK186" s="242"/>
      <c r="AL186" s="275" t="s">
        <v>48</v>
      </c>
      <c r="AM186" s="274">
        <f>SUM(AM180:AM185)</f>
        <v>0</v>
      </c>
      <c r="AN186" s="242"/>
      <c r="AO186" s="275" t="s">
        <v>49</v>
      </c>
      <c r="AP186" s="274">
        <f>SUM(AP180:AP185)</f>
        <v>180794.1</v>
      </c>
      <c r="AQ186" s="242"/>
      <c r="AR186" s="275" t="s">
        <v>50</v>
      </c>
      <c r="AS186" s="274">
        <f>SUM(AS180:AS185)</f>
        <v>0</v>
      </c>
      <c r="AT186" s="275" t="s">
        <v>51</v>
      </c>
      <c r="AU186" s="274">
        <f>SUM(AU180:AU185)</f>
        <v>24251.679000000015</v>
      </c>
      <c r="AV186" s="274">
        <f>SUM(AV180:AV185)</f>
        <v>0</v>
      </c>
      <c r="AW186" s="247" t="s">
        <v>31</v>
      </c>
      <c r="AX186" s="242"/>
      <c r="AY186" s="242"/>
      <c r="AZ186" s="242"/>
      <c r="BA186" s="242"/>
      <c r="BB186" s="242"/>
      <c r="BC186" s="242"/>
      <c r="BD186" s="242"/>
      <c r="BE186" s="242"/>
      <c r="BF186" s="242"/>
      <c r="BG186" s="242"/>
      <c r="BH186" s="242"/>
      <c r="BI186" s="339"/>
      <c r="BJ186" s="242"/>
      <c r="BK186" s="242"/>
      <c r="BL186" s="242"/>
      <c r="BM186" s="242"/>
      <c r="BN186" s="242"/>
      <c r="BO186" s="242"/>
      <c r="BP186" s="242"/>
      <c r="BQ186" s="242"/>
      <c r="BR186" s="242"/>
      <c r="BS186" s="242"/>
      <c r="BT186" s="242"/>
      <c r="BU186" s="270"/>
    </row>
    <row r="187" spans="1:73" s="247" customFormat="1">
      <c r="B187" s="264"/>
      <c r="C187" s="260"/>
      <c r="D187" s="260"/>
      <c r="E187" s="331"/>
      <c r="F187" s="331"/>
      <c r="G187" s="331"/>
      <c r="H187" s="331"/>
      <c r="I187" s="331"/>
      <c r="J187" s="331"/>
      <c r="K187" s="331"/>
      <c r="L187" s="331"/>
      <c r="M187" s="331"/>
      <c r="N187" s="331"/>
      <c r="O187" s="260"/>
      <c r="P187" s="260"/>
      <c r="Q187" s="332"/>
      <c r="S187" s="264"/>
      <c r="T187" s="260"/>
      <c r="U187" s="260"/>
      <c r="V187" s="260"/>
      <c r="W187" s="260"/>
      <c r="X187" s="260"/>
      <c r="Y187" s="260"/>
      <c r="Z187" s="260"/>
      <c r="AA187" s="260"/>
      <c r="AB187" s="260"/>
      <c r="AC187" s="260"/>
      <c r="AD187" s="260"/>
      <c r="AE187" s="260"/>
      <c r="AF187" s="260"/>
      <c r="AG187" s="260"/>
      <c r="AH187" s="260"/>
      <c r="AI187" s="260"/>
      <c r="AJ187" s="260"/>
      <c r="AK187" s="260"/>
      <c r="AL187" s="260"/>
      <c r="AM187" s="260"/>
      <c r="AN187" s="260"/>
      <c r="AO187" s="260"/>
      <c r="AP187" s="260"/>
      <c r="AQ187" s="260"/>
      <c r="AR187" s="260"/>
      <c r="AS187" s="260"/>
      <c r="AT187" s="260"/>
      <c r="AU187" s="261"/>
      <c r="AV187" s="243"/>
      <c r="AX187" s="243"/>
      <c r="AY187" s="243"/>
      <c r="AZ187" s="243"/>
      <c r="BA187" s="243"/>
      <c r="BB187" s="243"/>
      <c r="BC187" s="243"/>
      <c r="BD187" s="243"/>
      <c r="BE187" s="243"/>
      <c r="BF187" s="243"/>
      <c r="BG187" s="243"/>
      <c r="BH187" s="243"/>
      <c r="BI187" s="339"/>
      <c r="BJ187" s="243"/>
      <c r="BK187" s="243"/>
      <c r="BL187" s="243"/>
      <c r="BM187" s="243"/>
      <c r="BN187" s="243"/>
      <c r="BO187" s="243"/>
      <c r="BP187" s="243"/>
      <c r="BQ187" s="243"/>
      <c r="BR187" s="243"/>
      <c r="BS187" s="243"/>
      <c r="BT187" s="243"/>
    </row>
    <row r="188" spans="1:73" s="247" customFormat="1">
      <c r="B188" s="38"/>
      <c r="C188" s="43" t="s">
        <v>69</v>
      </c>
      <c r="D188" s="39"/>
      <c r="E188" s="39"/>
      <c r="F188" s="39"/>
      <c r="G188" s="39"/>
      <c r="H188" s="39"/>
      <c r="I188" s="39"/>
      <c r="J188" s="39"/>
      <c r="K188" s="39"/>
      <c r="L188" s="39"/>
      <c r="M188" s="39"/>
      <c r="N188" s="39"/>
      <c r="O188" s="40"/>
      <c r="P188" s="41"/>
      <c r="Q188" s="42"/>
      <c r="S188" s="125"/>
      <c r="T188" s="126"/>
      <c r="U188" s="127"/>
      <c r="V188" s="127"/>
      <c r="W188" s="127"/>
      <c r="X188" s="127"/>
      <c r="Y188" s="127"/>
      <c r="Z188" s="127"/>
      <c r="AA188" s="127"/>
      <c r="AB188" s="127"/>
      <c r="AC188" s="127"/>
      <c r="AD188" s="127"/>
      <c r="AE188" s="127"/>
      <c r="AF188" s="127"/>
      <c r="AG188" s="127"/>
      <c r="AH188" s="127"/>
      <c r="AI188" s="127"/>
      <c r="AJ188" s="127"/>
      <c r="AK188" s="127"/>
      <c r="AL188" s="127"/>
      <c r="AM188" s="127"/>
      <c r="AN188" s="127"/>
      <c r="AO188" s="127"/>
      <c r="AP188" s="127"/>
      <c r="AQ188" s="127"/>
      <c r="AR188" s="127"/>
      <c r="AS188" s="127"/>
      <c r="AT188" s="127"/>
      <c r="AU188" s="128"/>
      <c r="AV188" s="143"/>
      <c r="AX188" s="75"/>
      <c r="AY188" s="75"/>
      <c r="AZ188" s="75"/>
      <c r="BA188" s="75"/>
      <c r="BB188" s="75"/>
      <c r="BC188" s="75"/>
      <c r="BD188" s="75"/>
      <c r="BE188" s="75"/>
      <c r="BF188" s="75"/>
      <c r="BG188" s="75"/>
      <c r="BH188" s="75"/>
      <c r="BI188" s="339"/>
      <c r="BJ188" s="75"/>
      <c r="BK188" s="75"/>
      <c r="BL188" s="75"/>
      <c r="BM188" s="75"/>
      <c r="BN188" s="75"/>
      <c r="BO188" s="75"/>
      <c r="BP188" s="75"/>
      <c r="BQ188" s="75"/>
      <c r="BR188" s="75"/>
      <c r="BS188" s="75"/>
      <c r="BT188" s="75"/>
    </row>
    <row r="189" spans="1:73" s="247" customFormat="1">
      <c r="B189" s="144"/>
      <c r="C189" s="71"/>
      <c r="D189" s="73"/>
      <c r="E189" s="238"/>
      <c r="F189" s="238"/>
      <c r="G189" s="238"/>
      <c r="H189" s="238"/>
      <c r="I189" s="238"/>
      <c r="J189" s="238"/>
      <c r="K189" s="238"/>
      <c r="L189" s="238"/>
      <c r="M189" s="238"/>
      <c r="N189" s="238"/>
      <c r="O189" s="73"/>
      <c r="P189" s="73"/>
      <c r="Q189" s="145"/>
      <c r="S189" s="147"/>
      <c r="T189" s="286"/>
      <c r="U189" s="286"/>
      <c r="V189" s="286"/>
      <c r="W189" s="286"/>
      <c r="X189" s="286"/>
      <c r="Y189" s="286"/>
      <c r="Z189" s="286"/>
      <c r="AA189" s="286"/>
      <c r="AB189" s="286"/>
      <c r="AC189" s="286"/>
      <c r="AD189" s="286"/>
      <c r="AE189" s="286"/>
      <c r="AF189" s="286"/>
      <c r="AG189" s="286"/>
      <c r="AH189" s="286"/>
      <c r="AI189" s="286"/>
      <c r="AJ189" s="286"/>
      <c r="AK189" s="286"/>
      <c r="AL189" s="286"/>
      <c r="AM189" s="286"/>
      <c r="AN189" s="286"/>
      <c r="AO189" s="286"/>
      <c r="AP189" s="286"/>
      <c r="AQ189" s="286"/>
      <c r="AR189" s="286"/>
      <c r="AS189" s="286"/>
      <c r="AT189" s="286"/>
      <c r="AU189" s="287"/>
      <c r="AV189" s="345"/>
      <c r="AX189" s="295"/>
      <c r="AY189" s="295"/>
      <c r="AZ189" s="295"/>
      <c r="BA189" s="295"/>
      <c r="BB189" s="295"/>
      <c r="BC189" s="295"/>
      <c r="BD189" s="295"/>
      <c r="BE189" s="295"/>
      <c r="BF189" s="295"/>
      <c r="BG189" s="295"/>
      <c r="BH189" s="295"/>
      <c r="BI189" s="339"/>
      <c r="BJ189" s="295"/>
      <c r="BK189" s="295"/>
      <c r="BL189" s="295"/>
      <c r="BM189" s="295"/>
      <c r="BN189" s="295"/>
      <c r="BO189" s="295"/>
      <c r="BP189" s="295"/>
      <c r="BQ189" s="295"/>
      <c r="BR189" s="295"/>
      <c r="BS189" s="295"/>
      <c r="BT189" s="295"/>
    </row>
    <row r="190" spans="1:73" s="247" customFormat="1">
      <c r="B190" s="144"/>
      <c r="C190" s="71"/>
      <c r="D190" s="73"/>
      <c r="E190" s="238"/>
      <c r="F190" s="238"/>
      <c r="G190" s="238"/>
      <c r="H190" s="238"/>
      <c r="I190" s="238"/>
      <c r="J190" s="238"/>
      <c r="K190" s="238"/>
      <c r="L190" s="238"/>
      <c r="M190" s="238"/>
      <c r="N190" s="238"/>
      <c r="O190" s="73"/>
      <c r="P190" s="73"/>
      <c r="Q190" s="145"/>
      <c r="S190" s="147"/>
      <c r="T190" s="286"/>
      <c r="U190" s="286"/>
      <c r="V190" s="286"/>
      <c r="W190" s="286"/>
      <c r="X190" s="286"/>
      <c r="Y190" s="286"/>
      <c r="Z190" s="286"/>
      <c r="AA190" s="286"/>
      <c r="AB190" s="286"/>
      <c r="AC190" s="286"/>
      <c r="AD190" s="286"/>
      <c r="AE190" s="286"/>
      <c r="AF190" s="286"/>
      <c r="AG190" s="286"/>
      <c r="AH190" s="286"/>
      <c r="AI190" s="286"/>
      <c r="AJ190" s="286"/>
      <c r="AK190" s="286"/>
      <c r="AL190" s="286"/>
      <c r="AM190" s="286"/>
      <c r="AN190" s="286"/>
      <c r="AO190" s="286"/>
      <c r="AP190" s="286"/>
      <c r="AQ190" s="286"/>
      <c r="AR190" s="286"/>
      <c r="AS190" s="286"/>
      <c r="AT190" s="286"/>
      <c r="AU190" s="287"/>
      <c r="AV190" s="295"/>
      <c r="AX190" s="295"/>
      <c r="AY190" s="295"/>
      <c r="AZ190" s="295"/>
      <c r="BA190" s="295"/>
      <c r="BB190" s="295"/>
      <c r="BC190" s="295"/>
      <c r="BD190" s="295"/>
      <c r="BE190" s="295"/>
      <c r="BF190" s="295"/>
      <c r="BG190" s="295"/>
      <c r="BH190" s="295"/>
      <c r="BI190" s="339"/>
      <c r="BJ190" s="295"/>
      <c r="BK190" s="295"/>
      <c r="BL190" s="295"/>
      <c r="BM190" s="295"/>
      <c r="BN190" s="295"/>
      <c r="BO190" s="295"/>
      <c r="BP190" s="295"/>
      <c r="BQ190" s="295"/>
      <c r="BR190" s="295"/>
      <c r="BS190" s="295"/>
      <c r="BT190" s="295"/>
    </row>
    <row r="191" spans="1:73" s="247" customFormat="1">
      <c r="B191" s="144"/>
      <c r="C191" s="72" t="str">
        <f>"Valeur : "&amp;DATE_VALEUR&amp;", "&amp;IF(ACTUALISABLE="oui","actualisable","non actualisable")&amp;" - "&amp;IF(REVISABLE="oui","révisable","non révisable")&amp;"."</f>
        <v>Valeur : Septembre 2016, actualisable - révisable.</v>
      </c>
      <c r="D191" s="73"/>
      <c r="E191" s="238"/>
      <c r="F191" s="238"/>
      <c r="G191" s="238"/>
      <c r="H191" s="238"/>
      <c r="I191" s="238"/>
      <c r="J191" s="238"/>
      <c r="K191" s="238"/>
      <c r="L191" s="238"/>
      <c r="M191" s="238"/>
      <c r="N191" s="238"/>
      <c r="O191" s="73"/>
      <c r="P191" s="73"/>
      <c r="Q191" s="145"/>
      <c r="S191" s="147"/>
      <c r="T191" s="286"/>
      <c r="U191" s="286"/>
      <c r="V191" s="286"/>
      <c r="W191" s="286"/>
      <c r="X191" s="286"/>
      <c r="Y191" s="286"/>
      <c r="Z191" s="286"/>
      <c r="AA191" s="286"/>
      <c r="AB191" s="286"/>
      <c r="AC191" s="286"/>
      <c r="AD191" s="286"/>
      <c r="AE191" s="286"/>
      <c r="AF191" s="286"/>
      <c r="AG191" s="286"/>
      <c r="AH191" s="286"/>
      <c r="AI191" s="286"/>
      <c r="AJ191" s="286"/>
      <c r="AK191" s="286"/>
      <c r="AL191" s="286"/>
      <c r="AM191" s="286"/>
      <c r="AN191" s="286"/>
      <c r="AO191" s="286"/>
      <c r="AP191" s="286"/>
      <c r="AQ191" s="286"/>
      <c r="AR191" s="286"/>
      <c r="AS191" s="286"/>
      <c r="AT191" s="286"/>
      <c r="AU191" s="287"/>
      <c r="AV191" s="295"/>
      <c r="AX191" s="295"/>
      <c r="AY191" s="295"/>
      <c r="AZ191" s="295"/>
      <c r="BA191" s="295"/>
      <c r="BB191" s="295"/>
      <c r="BC191" s="295"/>
      <c r="BD191" s="295"/>
      <c r="BE191" s="295"/>
      <c r="BF191" s="295"/>
      <c r="BG191" s="295"/>
      <c r="BH191" s="295"/>
      <c r="BI191" s="339"/>
      <c r="BJ191" s="295"/>
      <c r="BK191" s="295"/>
      <c r="BL191" s="295"/>
      <c r="BM191" s="295"/>
      <c r="BN191" s="295"/>
      <c r="BO191" s="295"/>
      <c r="BP191" s="295"/>
      <c r="BQ191" s="295"/>
      <c r="BR191" s="295"/>
      <c r="BS191" s="295"/>
      <c r="BT191" s="295"/>
    </row>
    <row r="192" spans="1:73" s="247" customFormat="1">
      <c r="B192" s="144"/>
      <c r="C192" s="73"/>
      <c r="D192" s="73"/>
      <c r="E192" s="238"/>
      <c r="F192" s="238"/>
      <c r="G192" s="238"/>
      <c r="H192" s="238"/>
      <c r="I192" s="238"/>
      <c r="J192" s="238"/>
      <c r="K192" s="238"/>
      <c r="L192" s="238"/>
      <c r="M192" s="238"/>
      <c r="N192" s="238"/>
      <c r="O192" s="73"/>
      <c r="P192" s="73"/>
      <c r="Q192" s="145"/>
      <c r="S192" s="301"/>
      <c r="T192" s="302"/>
      <c r="U192" s="302"/>
      <c r="V192" s="302"/>
      <c r="W192" s="302"/>
      <c r="X192" s="302"/>
      <c r="Y192" s="302"/>
      <c r="Z192" s="302"/>
      <c r="AA192" s="302"/>
      <c r="AB192" s="302"/>
      <c r="AC192" s="302"/>
      <c r="AD192" s="302"/>
      <c r="AE192" s="302"/>
      <c r="AF192" s="302"/>
      <c r="AG192" s="302"/>
      <c r="AH192" s="302"/>
      <c r="AI192" s="302"/>
      <c r="AJ192" s="302"/>
      <c r="AK192" s="302"/>
      <c r="AL192" s="302"/>
      <c r="AM192" s="302"/>
      <c r="AN192" s="302"/>
      <c r="AO192" s="302"/>
      <c r="AP192" s="302"/>
      <c r="AQ192" s="302"/>
      <c r="AR192" s="302"/>
      <c r="AS192" s="302"/>
      <c r="AT192" s="302"/>
      <c r="AU192" s="303"/>
      <c r="AV192" s="346"/>
      <c r="AX192" s="295"/>
      <c r="AY192" s="295"/>
      <c r="AZ192" s="295"/>
      <c r="BA192" s="295"/>
      <c r="BB192" s="295"/>
      <c r="BC192" s="295"/>
      <c r="BD192" s="295"/>
      <c r="BE192" s="295"/>
      <c r="BF192" s="295"/>
      <c r="BG192" s="295"/>
      <c r="BH192" s="295"/>
      <c r="BI192" s="339"/>
      <c r="BJ192" s="295"/>
      <c r="BK192" s="295"/>
      <c r="BL192" s="295"/>
      <c r="BM192" s="295"/>
      <c r="BN192" s="295"/>
      <c r="BO192" s="295"/>
      <c r="BP192" s="295"/>
      <c r="BQ192" s="295"/>
      <c r="BR192" s="295"/>
      <c r="BS192" s="295"/>
      <c r="BT192" s="295"/>
    </row>
    <row r="193" spans="2:73" s="247" customFormat="1" ht="9" customHeight="1">
      <c r="B193" s="265"/>
      <c r="C193" s="266"/>
      <c r="D193" s="266"/>
      <c r="E193" s="333"/>
      <c r="F193" s="333"/>
      <c r="G193" s="333"/>
      <c r="H193" s="333"/>
      <c r="I193" s="333"/>
      <c r="J193" s="333"/>
      <c r="K193" s="333"/>
      <c r="L193" s="333"/>
      <c r="M193" s="333"/>
      <c r="N193" s="333"/>
      <c r="O193" s="266"/>
      <c r="P193" s="266"/>
      <c r="Q193" s="278"/>
      <c r="S193" s="265"/>
      <c r="T193" s="266"/>
      <c r="U193" s="266"/>
      <c r="V193" s="266"/>
      <c r="W193" s="266"/>
      <c r="X193" s="266"/>
      <c r="Y193" s="266"/>
      <c r="Z193" s="266"/>
      <c r="AA193" s="266"/>
      <c r="AB193" s="266"/>
      <c r="AC193" s="266"/>
      <c r="AD193" s="266"/>
      <c r="AE193" s="266"/>
      <c r="AF193" s="266"/>
      <c r="AG193" s="266"/>
      <c r="AH193" s="266"/>
      <c r="AI193" s="266"/>
      <c r="AJ193" s="266"/>
      <c r="AK193" s="266"/>
      <c r="AL193" s="266"/>
      <c r="AM193" s="266"/>
      <c r="AN193" s="266"/>
      <c r="AO193" s="266"/>
      <c r="AP193" s="266"/>
      <c r="AQ193" s="266"/>
      <c r="AR193" s="266"/>
      <c r="AS193" s="266"/>
      <c r="AT193" s="266"/>
      <c r="AU193" s="278"/>
      <c r="AV193" s="278"/>
      <c r="AX193" s="245"/>
      <c r="AY193" s="245"/>
      <c r="AZ193" s="245"/>
      <c r="BA193" s="245"/>
      <c r="BB193" s="245"/>
      <c r="BC193" s="245"/>
      <c r="BD193" s="245"/>
      <c r="BE193" s="245"/>
      <c r="BF193" s="245"/>
      <c r="BG193" s="245"/>
      <c r="BH193" s="245"/>
      <c r="BI193" s="339"/>
      <c r="BJ193" s="245"/>
      <c r="BK193" s="245"/>
      <c r="BL193" s="245"/>
      <c r="BM193" s="245"/>
      <c r="BN193" s="245"/>
      <c r="BO193" s="245"/>
      <c r="BP193" s="245"/>
      <c r="BQ193" s="245"/>
      <c r="BR193" s="245"/>
      <c r="BS193" s="245"/>
      <c r="BT193" s="245"/>
    </row>
    <row r="194" spans="2:73" s="247" customFormat="1" ht="15.75">
      <c r="B194" s="268"/>
      <c r="C194" s="258"/>
      <c r="D194" s="258"/>
      <c r="E194" s="334"/>
      <c r="F194" s="334"/>
      <c r="G194" s="334"/>
      <c r="H194" s="334"/>
      <c r="I194" s="334"/>
      <c r="J194" s="334"/>
      <c r="K194" s="334"/>
      <c r="L194" s="334"/>
      <c r="M194" s="334"/>
      <c r="N194" s="334"/>
      <c r="O194" s="258"/>
      <c r="P194" s="279" t="str">
        <f>+"                                           TOTAL en Euro HT "&amp;"valeur "&amp;DATE_VALEUR&amp;"………............"</f>
        <v xml:space="preserve">                                           TOTAL en Euro HT valeur Septembre 2016………............</v>
      </c>
      <c r="Q194" s="280">
        <f>+Q186</f>
        <v>219989.03899999999</v>
      </c>
      <c r="S194" s="268"/>
      <c r="T194" s="258"/>
      <c r="U194" s="258"/>
      <c r="V194" s="258"/>
      <c r="W194" s="258"/>
      <c r="X194" s="258"/>
      <c r="Y194" s="258"/>
      <c r="Z194" s="258"/>
      <c r="AA194" s="258"/>
      <c r="AB194" s="258"/>
      <c r="AC194" s="258"/>
      <c r="AD194" s="258"/>
      <c r="AE194" s="258"/>
      <c r="AF194" s="258"/>
      <c r="AG194" s="258"/>
      <c r="AH194" s="258"/>
      <c r="AI194" s="258"/>
      <c r="AJ194" s="258"/>
      <c r="AK194" s="258"/>
      <c r="AL194" s="258"/>
      <c r="AM194" s="258"/>
      <c r="AN194" s="258"/>
      <c r="AO194" s="258"/>
      <c r="AP194" s="258"/>
      <c r="AQ194" s="258"/>
      <c r="AR194" s="258"/>
      <c r="AS194" s="258"/>
      <c r="AT194" s="279" t="s">
        <v>59</v>
      </c>
      <c r="AU194" s="280">
        <f>+AU186+AS186+AP186+AM186+AJ186+AG186+AD186+AA186+X186-AV186</f>
        <v>219989.03899999999</v>
      </c>
      <c r="AV194" s="280"/>
      <c r="AX194" s="244"/>
      <c r="AY194" s="244"/>
      <c r="AZ194" s="244"/>
      <c r="BA194" s="244"/>
      <c r="BB194" s="244"/>
      <c r="BC194" s="244"/>
      <c r="BD194" s="244"/>
      <c r="BE194" s="244"/>
      <c r="BF194" s="244"/>
      <c r="BG194" s="244"/>
      <c r="BH194" s="244"/>
      <c r="BI194" s="339"/>
      <c r="BJ194" s="244"/>
      <c r="BK194" s="244"/>
      <c r="BL194" s="244"/>
      <c r="BM194" s="244"/>
      <c r="BN194" s="244"/>
      <c r="BO194" s="244"/>
      <c r="BP194" s="244"/>
      <c r="BQ194" s="244"/>
      <c r="BR194" s="244"/>
      <c r="BS194" s="244"/>
      <c r="BT194" s="244"/>
    </row>
    <row r="195" spans="2:73" s="247" customFormat="1" ht="15.75">
      <c r="B195" s="268"/>
      <c r="C195" s="258"/>
      <c r="D195" s="258"/>
      <c r="E195" s="334"/>
      <c r="F195" s="334"/>
      <c r="G195" s="334"/>
      <c r="H195" s="334"/>
      <c r="I195" s="334"/>
      <c r="J195" s="334"/>
      <c r="K195" s="334"/>
      <c r="L195" s="334"/>
      <c r="M195" s="334"/>
      <c r="N195" s="334"/>
      <c r="O195" s="258"/>
      <c r="P195" s="279" t="str">
        <f>+"                                           TVA : "&amp;TVA*100&amp;"% ..............................................................."</f>
        <v xml:space="preserve">                                           TVA : 20% ...............................................................</v>
      </c>
      <c r="Q195" s="280">
        <f>+Q194*TVA</f>
        <v>43997.807800000002</v>
      </c>
      <c r="S195" s="268"/>
      <c r="T195" s="258"/>
      <c r="U195" s="258"/>
      <c r="V195" s="258"/>
      <c r="W195" s="258"/>
      <c r="X195" s="258"/>
      <c r="Y195" s="258"/>
      <c r="Z195" s="258"/>
      <c r="AA195" s="258"/>
      <c r="AB195" s="258"/>
      <c r="AC195" s="258"/>
      <c r="AD195" s="258"/>
      <c r="AE195" s="258"/>
      <c r="AF195" s="258"/>
      <c r="AG195" s="258"/>
      <c r="AH195" s="258"/>
      <c r="AI195" s="258"/>
      <c r="AJ195" s="258"/>
      <c r="AK195" s="258"/>
      <c r="AL195" s="258"/>
      <c r="AM195" s="258"/>
      <c r="AN195" s="258"/>
      <c r="AO195" s="258"/>
      <c r="AP195" s="258"/>
      <c r="AQ195" s="258"/>
      <c r="AR195" s="258"/>
      <c r="AS195" s="258"/>
      <c r="AT195" s="279" t="s">
        <v>58</v>
      </c>
      <c r="AU195" s="280">
        <f>+AU194*1.2-AU194</f>
        <v>43997.80780000001</v>
      </c>
      <c r="AV195" s="280"/>
      <c r="AX195" s="244"/>
      <c r="AY195" s="244"/>
      <c r="AZ195" s="244"/>
      <c r="BA195" s="244"/>
      <c r="BB195" s="244"/>
      <c r="BC195" s="244"/>
      <c r="BD195" s="244"/>
      <c r="BE195" s="244"/>
      <c r="BF195" s="244"/>
      <c r="BG195" s="244"/>
      <c r="BH195" s="244"/>
      <c r="BI195" s="339"/>
      <c r="BJ195" s="244"/>
      <c r="BK195" s="244"/>
      <c r="BL195" s="244"/>
      <c r="BM195" s="244"/>
      <c r="BN195" s="244"/>
      <c r="BO195" s="244"/>
      <c r="BP195" s="244"/>
      <c r="BQ195" s="244"/>
      <c r="BR195" s="244"/>
      <c r="BS195" s="244"/>
      <c r="BT195" s="244"/>
    </row>
    <row r="196" spans="2:73" s="247" customFormat="1" ht="15.75">
      <c r="B196" s="268"/>
      <c r="C196" s="258"/>
      <c r="D196" s="258"/>
      <c r="E196" s="334"/>
      <c r="F196" s="334"/>
      <c r="G196" s="334"/>
      <c r="H196" s="334"/>
      <c r="I196" s="334"/>
      <c r="J196" s="334"/>
      <c r="K196" s="334"/>
      <c r="L196" s="334"/>
      <c r="M196" s="334"/>
      <c r="N196" s="334"/>
      <c r="O196" s="258"/>
      <c r="P196" s="279" t="s">
        <v>84</v>
      </c>
      <c r="Q196" s="280">
        <f>+Q194+Q195</f>
        <v>263986.8468</v>
      </c>
      <c r="S196" s="268"/>
      <c r="T196" s="258"/>
      <c r="U196" s="258"/>
      <c r="V196" s="258"/>
      <c r="W196" s="258"/>
      <c r="X196" s="258"/>
      <c r="Y196" s="258"/>
      <c r="Z196" s="258"/>
      <c r="AA196" s="258"/>
      <c r="AB196" s="258"/>
      <c r="AC196" s="258"/>
      <c r="AD196" s="258"/>
      <c r="AE196" s="258"/>
      <c r="AF196" s="258"/>
      <c r="AG196" s="258"/>
      <c r="AH196" s="258"/>
      <c r="AI196" s="258"/>
      <c r="AJ196" s="258"/>
      <c r="AK196" s="258"/>
      <c r="AL196" s="258"/>
      <c r="AM196" s="258"/>
      <c r="AN196" s="258"/>
      <c r="AO196" s="258"/>
      <c r="AP196" s="258"/>
      <c r="AQ196" s="258"/>
      <c r="AR196" s="258"/>
      <c r="AS196" s="258"/>
      <c r="AT196" s="279" t="s">
        <v>60</v>
      </c>
      <c r="AU196" s="280">
        <f>+AU194+AU195</f>
        <v>263986.8468</v>
      </c>
      <c r="AV196" s="280"/>
      <c r="AX196" s="244"/>
      <c r="AY196" s="244"/>
      <c r="AZ196" s="244"/>
      <c r="BA196" s="244"/>
      <c r="BB196" s="244"/>
      <c r="BC196" s="244"/>
      <c r="BD196" s="244"/>
      <c r="BE196" s="244"/>
      <c r="BF196" s="244"/>
      <c r="BG196" s="244"/>
      <c r="BH196" s="244"/>
      <c r="BI196" s="339"/>
      <c r="BJ196" s="244"/>
      <c r="BK196" s="244"/>
      <c r="BL196" s="244"/>
      <c r="BM196" s="244"/>
      <c r="BN196" s="244"/>
      <c r="BO196" s="244"/>
      <c r="BP196" s="244"/>
      <c r="BQ196" s="244"/>
      <c r="BR196" s="244"/>
      <c r="BS196" s="244"/>
      <c r="BT196" s="244"/>
    </row>
    <row r="197" spans="2:73" s="247" customFormat="1">
      <c r="B197" s="276"/>
      <c r="C197" s="277"/>
      <c r="D197" s="277"/>
      <c r="E197" s="335"/>
      <c r="F197" s="335"/>
      <c r="G197" s="335"/>
      <c r="H197" s="335"/>
      <c r="I197" s="335"/>
      <c r="J197" s="335"/>
      <c r="K197" s="335"/>
      <c r="L197" s="335"/>
      <c r="M197" s="335"/>
      <c r="N197" s="335"/>
      <c r="O197" s="277"/>
      <c r="P197" s="277"/>
      <c r="Q197" s="281"/>
      <c r="S197" s="276"/>
      <c r="T197" s="277"/>
      <c r="U197" s="277"/>
      <c r="V197" s="277"/>
      <c r="W197" s="277"/>
      <c r="X197" s="277"/>
      <c r="Y197" s="277"/>
      <c r="Z197" s="277"/>
      <c r="AA197" s="277"/>
      <c r="AB197" s="277"/>
      <c r="AC197" s="277"/>
      <c r="AD197" s="277"/>
      <c r="AE197" s="277"/>
      <c r="AF197" s="277"/>
      <c r="AG197" s="277"/>
      <c r="AH197" s="277"/>
      <c r="AI197" s="277"/>
      <c r="AJ197" s="277"/>
      <c r="AK197" s="277"/>
      <c r="AL197" s="277"/>
      <c r="AM197" s="277"/>
      <c r="AN197" s="277"/>
      <c r="AO197" s="277"/>
      <c r="AP197" s="277"/>
      <c r="AQ197" s="277"/>
      <c r="AR197" s="277"/>
      <c r="AS197" s="277"/>
      <c r="AT197" s="277"/>
      <c r="AU197" s="281"/>
      <c r="AV197" s="281"/>
      <c r="AX197" s="246"/>
      <c r="AY197" s="246"/>
      <c r="AZ197" s="246"/>
      <c r="BA197" s="246"/>
      <c r="BB197" s="246"/>
      <c r="BC197" s="246"/>
      <c r="BD197" s="246"/>
      <c r="BE197" s="246"/>
      <c r="BF197" s="246"/>
      <c r="BG197" s="246"/>
      <c r="BH197" s="246"/>
      <c r="BI197" s="339"/>
      <c r="BJ197" s="246"/>
      <c r="BK197" s="246"/>
      <c r="BL197" s="246"/>
      <c r="BM197" s="246"/>
      <c r="BN197" s="246"/>
      <c r="BO197" s="246"/>
      <c r="BP197" s="246"/>
      <c r="BQ197" s="246"/>
      <c r="BR197" s="246"/>
      <c r="BS197" s="246"/>
      <c r="BT197" s="246"/>
    </row>
    <row r="198" spans="2:73" s="247" customFormat="1" ht="9" customHeight="1">
      <c r="E198" s="248"/>
      <c r="F198" s="248"/>
      <c r="G198" s="248"/>
      <c r="H198" s="248"/>
      <c r="I198" s="248"/>
      <c r="J198" s="248"/>
      <c r="K198" s="248"/>
      <c r="L198" s="248"/>
      <c r="M198" s="248"/>
      <c r="N198" s="248"/>
      <c r="Q198" s="249"/>
      <c r="AV198" s="339"/>
      <c r="BI198" s="339"/>
    </row>
    <row r="199" spans="2:73" s="247" customFormat="1">
      <c r="B199" s="38"/>
      <c r="C199" s="44" t="s">
        <v>116</v>
      </c>
      <c r="D199" s="39"/>
      <c r="E199" s="75"/>
      <c r="F199" s="75"/>
      <c r="G199" s="75"/>
      <c r="H199" s="75"/>
      <c r="I199" s="75"/>
      <c r="J199" s="75"/>
      <c r="K199" s="75"/>
      <c r="L199" s="75"/>
      <c r="M199" s="75"/>
      <c r="N199" s="75"/>
      <c r="O199" s="40"/>
      <c r="P199" s="41"/>
      <c r="Q199" s="42"/>
      <c r="S199" s="125" t="str">
        <f>+" Déboursé chapitre : "&amp;C199</f>
        <v xml:space="preserve"> Déboursé chapitre : OPTION</v>
      </c>
      <c r="T199" s="126"/>
      <c r="U199" s="127"/>
      <c r="V199" s="127"/>
      <c r="W199" s="127"/>
      <c r="X199" s="127"/>
      <c r="Y199" s="127"/>
      <c r="Z199" s="127"/>
      <c r="AA199" s="127"/>
      <c r="AB199" s="127"/>
      <c r="AC199" s="127"/>
      <c r="AD199" s="127"/>
      <c r="AE199" s="127"/>
      <c r="AF199" s="127"/>
      <c r="AG199" s="127"/>
      <c r="AH199" s="127"/>
      <c r="AI199" s="127"/>
      <c r="AJ199" s="127"/>
      <c r="AK199" s="127"/>
      <c r="AL199" s="127"/>
      <c r="AM199" s="127"/>
      <c r="AN199" s="127"/>
      <c r="AO199" s="127"/>
      <c r="AP199" s="127"/>
      <c r="AQ199" s="127"/>
      <c r="AR199" s="127"/>
      <c r="AS199" s="127"/>
      <c r="AT199" s="127"/>
      <c r="AU199" s="128"/>
      <c r="AV199" s="143"/>
      <c r="AX199" s="290"/>
      <c r="AY199" s="290"/>
      <c r="AZ199" s="290"/>
      <c r="BA199" s="290"/>
      <c r="BB199" s="290"/>
      <c r="BC199" s="290"/>
      <c r="BD199" s="290"/>
      <c r="BE199" s="290"/>
      <c r="BF199" s="290"/>
      <c r="BG199" s="290"/>
      <c r="BH199" s="290"/>
      <c r="BI199" s="339"/>
      <c r="BJ199" s="290"/>
      <c r="BK199" s="290"/>
      <c r="BL199" s="290"/>
      <c r="BM199" s="290"/>
      <c r="BN199" s="290"/>
      <c r="BO199" s="290"/>
      <c r="BP199" s="290"/>
      <c r="BQ199" s="290"/>
      <c r="BR199" s="290"/>
      <c r="BS199" s="290"/>
      <c r="BT199" s="290"/>
    </row>
    <row r="200" spans="2:73" s="247" customFormat="1">
      <c r="B200" s="22"/>
      <c r="C200" s="19"/>
      <c r="D200" s="20"/>
      <c r="E200" s="118"/>
      <c r="F200" s="118"/>
      <c r="G200" s="118"/>
      <c r="H200" s="118"/>
      <c r="I200" s="118"/>
      <c r="J200" s="118"/>
      <c r="K200" s="118"/>
      <c r="L200" s="118"/>
      <c r="M200" s="118"/>
      <c r="N200" s="118"/>
      <c r="O200" s="118"/>
      <c r="P200" s="118"/>
      <c r="Q200" s="119"/>
      <c r="S200" s="132"/>
      <c r="T200" s="291"/>
      <c r="U200" s="132"/>
      <c r="V200" s="132"/>
      <c r="W200" s="132"/>
      <c r="X200" s="132"/>
      <c r="Y200" s="291"/>
      <c r="Z200" s="132"/>
      <c r="AA200" s="132"/>
      <c r="AB200" s="291"/>
      <c r="AC200" s="132"/>
      <c r="AD200" s="132"/>
      <c r="AE200" s="291"/>
      <c r="AF200" s="132"/>
      <c r="AG200" s="132"/>
      <c r="AH200" s="291"/>
      <c r="AI200" s="132"/>
      <c r="AJ200" s="132"/>
      <c r="AK200" s="291"/>
      <c r="AL200" s="132"/>
      <c r="AM200" s="132"/>
      <c r="AN200" s="291"/>
      <c r="AO200" s="132"/>
      <c r="AP200" s="132"/>
      <c r="AQ200" s="291"/>
      <c r="AR200" s="132"/>
      <c r="AS200" s="132"/>
      <c r="AT200" s="132"/>
      <c r="AU200" s="132"/>
      <c r="AV200" s="343"/>
      <c r="AX200" s="118"/>
      <c r="AY200" s="118"/>
      <c r="AZ200" s="118"/>
      <c r="BA200" s="118"/>
      <c r="BB200" s="118"/>
      <c r="BC200" s="118"/>
      <c r="BD200" s="118"/>
      <c r="BE200" s="118"/>
      <c r="BF200" s="118"/>
      <c r="BG200" s="118"/>
      <c r="BH200" s="118"/>
      <c r="BI200" s="339"/>
      <c r="BJ200" s="118"/>
      <c r="BK200" s="118"/>
      <c r="BL200" s="118"/>
      <c r="BM200" s="118"/>
      <c r="BN200" s="118"/>
      <c r="BO200" s="118"/>
      <c r="BP200" s="118"/>
      <c r="BQ200" s="118"/>
      <c r="BR200" s="118"/>
      <c r="BS200" s="118"/>
      <c r="BT200" s="118"/>
    </row>
    <row r="201" spans="2:73" s="247" customFormat="1">
      <c r="B201" s="113" t="s">
        <v>112</v>
      </c>
      <c r="C201" s="131" t="s">
        <v>112</v>
      </c>
      <c r="D201" s="17" t="s">
        <v>115</v>
      </c>
      <c r="E201" s="116">
        <v>0</v>
      </c>
      <c r="F201" s="116">
        <v>0</v>
      </c>
      <c r="G201" s="116">
        <v>0</v>
      </c>
      <c r="H201" s="116">
        <v>0</v>
      </c>
      <c r="I201" s="116">
        <v>0</v>
      </c>
      <c r="J201" s="116">
        <v>0</v>
      </c>
      <c r="K201" s="116">
        <v>0</v>
      </c>
      <c r="L201" s="116">
        <v>0</v>
      </c>
      <c r="M201" s="116">
        <v>0</v>
      </c>
      <c r="N201" s="116">
        <v>0</v>
      </c>
      <c r="O201" s="116">
        <f>SUM(E201:N201)</f>
        <v>0</v>
      </c>
      <c r="P201" s="116">
        <f>ROUND(S201+AT201,ARRONDI_PU)</f>
        <v>0</v>
      </c>
      <c r="Q201" s="117">
        <f>+P201*O201</f>
        <v>0</v>
      </c>
      <c r="R201" s="262"/>
      <c r="S201" s="235">
        <f>+V201+Z201+AC201+AF201+AI201+AL201+AO201+AR201</f>
        <v>0</v>
      </c>
      <c r="T201" s="292">
        <f>+COEF_MO_INSTALL</f>
        <v>1.3</v>
      </c>
      <c r="U201" s="293">
        <v>0</v>
      </c>
      <c r="V201" s="134">
        <f>+U201*TH_INSTALL</f>
        <v>0</v>
      </c>
      <c r="W201" s="134">
        <f>+U201*BJ201</f>
        <v>0</v>
      </c>
      <c r="X201" s="134">
        <f>IF(O201&gt;0,(V201*BJ201),0)</f>
        <v>0</v>
      </c>
      <c r="Y201" s="292">
        <f>+COEF_FOUR1_INSTALL</f>
        <v>1.3</v>
      </c>
      <c r="Z201" s="293">
        <v>0</v>
      </c>
      <c r="AA201" s="134">
        <f>IF(O201&gt;0,(Z201*BJ201),0)</f>
        <v>0</v>
      </c>
      <c r="AB201" s="292">
        <f>+COEF_FOUR2_INSTALL</f>
        <v>1.3</v>
      </c>
      <c r="AC201" s="293">
        <v>0</v>
      </c>
      <c r="AD201" s="134">
        <f>IF(O201&gt;0,(AC201*BJ201),0)</f>
        <v>0</v>
      </c>
      <c r="AE201" s="292">
        <f>+COEF_FOUR3_INSTALL</f>
        <v>1.3</v>
      </c>
      <c r="AF201" s="293">
        <v>0</v>
      </c>
      <c r="AG201" s="134">
        <f>IF(O201&gt;0,(AF201*BJ201),0)</f>
        <v>0</v>
      </c>
      <c r="AH201" s="294">
        <f>+COEF_MTLLOC_INSTALL</f>
        <v>1.1499999999999999</v>
      </c>
      <c r="AI201" s="293">
        <v>0</v>
      </c>
      <c r="AJ201" s="134">
        <f>IF(O201&gt;0,(AI201*BJ201),0)</f>
        <v>0</v>
      </c>
      <c r="AK201" s="294">
        <f>+COEF_MTLAMR_INSTALL</f>
        <v>1.3</v>
      </c>
      <c r="AL201" s="293">
        <v>0</v>
      </c>
      <c r="AM201" s="134">
        <f>IF(O201&gt;0,(AL201*BJ201),0)</f>
        <v>0</v>
      </c>
      <c r="AN201" s="294">
        <f>+COEF_ST1_INSTALL</f>
        <v>1.1100000000000001</v>
      </c>
      <c r="AO201" s="293">
        <v>0</v>
      </c>
      <c r="AP201" s="134">
        <f>IF(O201&gt;0,(AO201*BJ201),0)</f>
        <v>0</v>
      </c>
      <c r="AQ201" s="294">
        <f>+COEF_ST2_INSTALL</f>
        <v>1.1100000000000001</v>
      </c>
      <c r="AR201" s="293">
        <v>0</v>
      </c>
      <c r="AS201" s="134">
        <f>IF(O201&gt;0,(AR201*BJ201),0)</f>
        <v>0</v>
      </c>
      <c r="AT201" s="134">
        <f>+(((V201)*T201)+(Z201*Y201)+(AC201*AB201)+(AF201*AE201)+(AI201*AH201)+(AL201*AK201)+(AO201*AN201)+(AR201*AQ201)+(AR201*AQ201))-(S201)</f>
        <v>0</v>
      </c>
      <c r="AU201" s="134">
        <f>+AT201*BJ201</f>
        <v>0</v>
      </c>
      <c r="AV201" s="134">
        <f>Q201-(AU201+AS201+AP201+AM201+AJ201+AG201+AD201+AA201+X201)</f>
        <v>0</v>
      </c>
      <c r="AW201" s="341"/>
      <c r="AX201" s="116">
        <f>SUM(AY201:BH201)</f>
        <v>0</v>
      </c>
      <c r="AY201" s="379">
        <f t="shared" ref="AY201" si="156">ROUND(BK201,ARRONDI_QT)</f>
        <v>0</v>
      </c>
      <c r="AZ201" s="379">
        <f t="shared" ref="AZ201" si="157">ROUND(BL201,ARRONDI_QT)</f>
        <v>0</v>
      </c>
      <c r="BA201" s="379">
        <f t="shared" ref="BA201" si="158">ROUND(BM201,ARRONDI_QT)</f>
        <v>0</v>
      </c>
      <c r="BB201" s="379">
        <f t="shared" ref="BB201" si="159">ROUND(BN201,ARRONDI_QT)</f>
        <v>0</v>
      </c>
      <c r="BC201" s="379">
        <f t="shared" ref="BC201" si="160">ROUND(BO201,ARRONDI_QT)</f>
        <v>0</v>
      </c>
      <c r="BD201" s="379">
        <f t="shared" ref="BD201" si="161">ROUND(BP201,ARRONDI_QT)</f>
        <v>0</v>
      </c>
      <c r="BE201" s="379">
        <f t="shared" ref="BE201" si="162">ROUND(BQ201,ARRONDI_QT)</f>
        <v>0</v>
      </c>
      <c r="BF201" s="379">
        <f t="shared" ref="BF201" si="163">ROUND(BR201,ARRONDI_QT)</f>
        <v>0</v>
      </c>
      <c r="BG201" s="379">
        <f t="shared" ref="BG201" si="164">ROUND(BS201,ARRONDI_QT)</f>
        <v>0</v>
      </c>
      <c r="BH201" s="379">
        <f t="shared" ref="BH201" si="165">ROUND(BT201,ARRONDI_QT)</f>
        <v>0</v>
      </c>
      <c r="BI201" s="381"/>
      <c r="BJ201" s="116">
        <f>ROUND(SUM(BK201:BT201),ARRONDI_QT)</f>
        <v>0</v>
      </c>
      <c r="BK201" s="380">
        <v>0</v>
      </c>
      <c r="BL201" s="380">
        <v>0</v>
      </c>
      <c r="BM201" s="380">
        <v>0</v>
      </c>
      <c r="BN201" s="380">
        <v>0</v>
      </c>
      <c r="BO201" s="380">
        <v>0</v>
      </c>
      <c r="BP201" s="380">
        <v>0</v>
      </c>
      <c r="BQ201" s="380">
        <v>0</v>
      </c>
      <c r="BR201" s="380">
        <v>0</v>
      </c>
      <c r="BS201" s="380">
        <v>0</v>
      </c>
      <c r="BT201" s="380">
        <v>0</v>
      </c>
      <c r="BU201" s="263"/>
    </row>
    <row r="202" spans="2:73" s="247" customFormat="1">
      <c r="B202" s="113"/>
      <c r="C202" s="131"/>
      <c r="D202" s="17"/>
      <c r="E202" s="116"/>
      <c r="F202" s="116"/>
      <c r="G202" s="116"/>
      <c r="H202" s="116"/>
      <c r="I202" s="116"/>
      <c r="J202" s="116"/>
      <c r="K202" s="116"/>
      <c r="L202" s="116"/>
      <c r="M202" s="116"/>
      <c r="N202" s="116"/>
      <c r="O202" s="116"/>
      <c r="P202" s="116"/>
      <c r="Q202" s="117"/>
      <c r="R202" s="262"/>
      <c r="S202" s="235"/>
      <c r="T202" s="292"/>
      <c r="U202" s="293"/>
      <c r="V202" s="134"/>
      <c r="W202" s="134"/>
      <c r="X202" s="134"/>
      <c r="Y202" s="292"/>
      <c r="Z202" s="293"/>
      <c r="AA202" s="134"/>
      <c r="AB202" s="292"/>
      <c r="AC202" s="293"/>
      <c r="AD202" s="134"/>
      <c r="AE202" s="292"/>
      <c r="AF202" s="293"/>
      <c r="AG202" s="134"/>
      <c r="AH202" s="294"/>
      <c r="AI202" s="293"/>
      <c r="AJ202" s="134"/>
      <c r="AK202" s="294"/>
      <c r="AL202" s="293"/>
      <c r="AM202" s="134"/>
      <c r="AN202" s="294"/>
      <c r="AO202" s="293"/>
      <c r="AP202" s="134"/>
      <c r="AQ202" s="294"/>
      <c r="AR202" s="293"/>
      <c r="AS202" s="134"/>
      <c r="AT202" s="134"/>
      <c r="AU202" s="134"/>
      <c r="AV202" s="134"/>
      <c r="AW202" s="263"/>
      <c r="AX202" s="116"/>
      <c r="AY202" s="116"/>
      <c r="AZ202" s="116"/>
      <c r="BA202" s="116"/>
      <c r="BB202" s="116"/>
      <c r="BC202" s="116"/>
      <c r="BD202" s="116"/>
      <c r="BE202" s="116"/>
      <c r="BF202" s="116"/>
      <c r="BG202" s="116"/>
      <c r="BH202" s="116"/>
      <c r="BI202" s="339"/>
      <c r="BJ202" s="116"/>
      <c r="BK202" s="133"/>
      <c r="BL202" s="133"/>
      <c r="BM202" s="133"/>
      <c r="BN202" s="133"/>
      <c r="BO202" s="133"/>
      <c r="BP202" s="133"/>
      <c r="BQ202" s="133"/>
      <c r="BR202" s="133"/>
      <c r="BS202" s="133"/>
      <c r="BT202" s="133"/>
      <c r="BU202" s="263"/>
    </row>
    <row r="203" spans="2:73" s="247" customFormat="1">
      <c r="B203" s="113"/>
      <c r="C203" s="131"/>
      <c r="D203" s="17"/>
      <c r="E203" s="116"/>
      <c r="F203" s="116"/>
      <c r="G203" s="116"/>
      <c r="H203" s="116"/>
      <c r="I203" s="116"/>
      <c r="J203" s="116"/>
      <c r="K203" s="116"/>
      <c r="L203" s="116"/>
      <c r="M203" s="116"/>
      <c r="N203" s="116"/>
      <c r="O203" s="116"/>
      <c r="P203" s="116"/>
      <c r="Q203" s="117"/>
      <c r="R203" s="262"/>
      <c r="S203" s="235"/>
      <c r="T203" s="292"/>
      <c r="U203" s="293"/>
      <c r="V203" s="134"/>
      <c r="W203" s="134"/>
      <c r="X203" s="134"/>
      <c r="Y203" s="292"/>
      <c r="Z203" s="293"/>
      <c r="AA203" s="134"/>
      <c r="AB203" s="292"/>
      <c r="AC203" s="293"/>
      <c r="AD203" s="134"/>
      <c r="AE203" s="292"/>
      <c r="AF203" s="293"/>
      <c r="AG203" s="134"/>
      <c r="AH203" s="294"/>
      <c r="AI203" s="293"/>
      <c r="AJ203" s="134"/>
      <c r="AK203" s="294"/>
      <c r="AL203" s="293"/>
      <c r="AM203" s="134"/>
      <c r="AN203" s="294"/>
      <c r="AO203" s="293"/>
      <c r="AP203" s="134"/>
      <c r="AQ203" s="294"/>
      <c r="AR203" s="293"/>
      <c r="AS203" s="134"/>
      <c r="AT203" s="134"/>
      <c r="AU203" s="134"/>
      <c r="AV203" s="134"/>
      <c r="AW203" s="263"/>
      <c r="AX203" s="116"/>
      <c r="AY203" s="116"/>
      <c r="AZ203" s="116"/>
      <c r="BA203" s="116"/>
      <c r="BB203" s="116"/>
      <c r="BC203" s="116"/>
      <c r="BD203" s="116"/>
      <c r="BE203" s="116"/>
      <c r="BF203" s="116"/>
      <c r="BG203" s="116"/>
      <c r="BH203" s="116"/>
      <c r="BI203" s="339"/>
      <c r="BJ203" s="116"/>
      <c r="BK203" s="133"/>
      <c r="BL203" s="133"/>
      <c r="BM203" s="133"/>
      <c r="BN203" s="133"/>
      <c r="BO203" s="133"/>
      <c r="BP203" s="133"/>
      <c r="BQ203" s="133"/>
      <c r="BR203" s="133"/>
      <c r="BS203" s="133"/>
      <c r="BT203" s="133"/>
      <c r="BU203" s="263"/>
    </row>
    <row r="204" spans="2:73" s="247" customFormat="1">
      <c r="B204" s="113"/>
      <c r="C204" s="131"/>
      <c r="D204" s="17"/>
      <c r="E204" s="116"/>
      <c r="F204" s="116"/>
      <c r="G204" s="116"/>
      <c r="H204" s="116"/>
      <c r="I204" s="116"/>
      <c r="J204" s="116"/>
      <c r="K204" s="116"/>
      <c r="L204" s="116"/>
      <c r="M204" s="116"/>
      <c r="N204" s="116"/>
      <c r="O204" s="116"/>
      <c r="P204" s="116"/>
      <c r="Q204" s="117"/>
      <c r="R204" s="262"/>
      <c r="S204" s="235"/>
      <c r="T204" s="292"/>
      <c r="U204" s="293"/>
      <c r="V204" s="134"/>
      <c r="W204" s="134"/>
      <c r="X204" s="134"/>
      <c r="Y204" s="292"/>
      <c r="Z204" s="293"/>
      <c r="AA204" s="134"/>
      <c r="AB204" s="292"/>
      <c r="AC204" s="293"/>
      <c r="AD204" s="134"/>
      <c r="AE204" s="292"/>
      <c r="AF204" s="293"/>
      <c r="AG204" s="134"/>
      <c r="AH204" s="294"/>
      <c r="AI204" s="293"/>
      <c r="AJ204" s="134"/>
      <c r="AK204" s="294"/>
      <c r="AL204" s="293"/>
      <c r="AM204" s="134"/>
      <c r="AN204" s="294"/>
      <c r="AO204" s="293"/>
      <c r="AP204" s="134"/>
      <c r="AQ204" s="294"/>
      <c r="AR204" s="293"/>
      <c r="AS204" s="134"/>
      <c r="AT204" s="134"/>
      <c r="AU204" s="134"/>
      <c r="AV204" s="134"/>
      <c r="AW204" s="263"/>
      <c r="AX204" s="116"/>
      <c r="AY204" s="116"/>
      <c r="AZ204" s="116"/>
      <c r="BA204" s="116"/>
      <c r="BB204" s="116"/>
      <c r="BC204" s="116"/>
      <c r="BD204" s="116"/>
      <c r="BE204" s="116"/>
      <c r="BF204" s="116"/>
      <c r="BG204" s="116"/>
      <c r="BH204" s="116"/>
      <c r="BI204" s="339"/>
      <c r="BJ204" s="116"/>
      <c r="BK204" s="133"/>
      <c r="BL204" s="133"/>
      <c r="BM204" s="133"/>
      <c r="BN204" s="133"/>
      <c r="BO204" s="133"/>
      <c r="BP204" s="133"/>
      <c r="BQ204" s="133"/>
      <c r="BR204" s="133"/>
      <c r="BS204" s="133"/>
      <c r="BT204" s="133"/>
      <c r="BU204" s="263"/>
    </row>
    <row r="205" spans="2:73" s="247" customFormat="1">
      <c r="B205" s="113"/>
      <c r="C205" s="131"/>
      <c r="D205" s="17"/>
      <c r="E205" s="116"/>
      <c r="F205" s="116"/>
      <c r="G205" s="116"/>
      <c r="H205" s="116"/>
      <c r="I205" s="116"/>
      <c r="J205" s="116"/>
      <c r="K205" s="116"/>
      <c r="L205" s="116"/>
      <c r="M205" s="116"/>
      <c r="N205" s="116"/>
      <c r="O205" s="116"/>
      <c r="P205" s="116"/>
      <c r="Q205" s="117"/>
      <c r="R205" s="262"/>
      <c r="S205" s="235"/>
      <c r="T205" s="292"/>
      <c r="U205" s="293"/>
      <c r="V205" s="134"/>
      <c r="W205" s="134"/>
      <c r="X205" s="134"/>
      <c r="Y205" s="292"/>
      <c r="Z205" s="293"/>
      <c r="AA205" s="134"/>
      <c r="AB205" s="292"/>
      <c r="AC205" s="293"/>
      <c r="AD205" s="134"/>
      <c r="AE205" s="292"/>
      <c r="AF205" s="293"/>
      <c r="AG205" s="134"/>
      <c r="AH205" s="294"/>
      <c r="AI205" s="293"/>
      <c r="AJ205" s="134"/>
      <c r="AK205" s="294"/>
      <c r="AL205" s="293"/>
      <c r="AM205" s="134"/>
      <c r="AN205" s="294"/>
      <c r="AO205" s="293"/>
      <c r="AP205" s="134"/>
      <c r="AQ205" s="294"/>
      <c r="AR205" s="293"/>
      <c r="AS205" s="134"/>
      <c r="AT205" s="134"/>
      <c r="AU205" s="134"/>
      <c r="AV205" s="134"/>
      <c r="AW205" s="263"/>
      <c r="AX205" s="116"/>
      <c r="AY205" s="116"/>
      <c r="AZ205" s="116"/>
      <c r="BA205" s="116"/>
      <c r="BB205" s="116"/>
      <c r="BC205" s="116"/>
      <c r="BD205" s="116"/>
      <c r="BE205" s="116"/>
      <c r="BF205" s="116"/>
      <c r="BG205" s="116"/>
      <c r="BH205" s="116"/>
      <c r="BI205" s="339"/>
      <c r="BJ205" s="116"/>
      <c r="BK205" s="133"/>
      <c r="BL205" s="133"/>
      <c r="BM205" s="133"/>
      <c r="BN205" s="133"/>
      <c r="BO205" s="133"/>
      <c r="BP205" s="133"/>
      <c r="BQ205" s="133"/>
      <c r="BR205" s="133"/>
      <c r="BS205" s="133"/>
      <c r="BT205" s="133"/>
      <c r="BU205" s="263"/>
    </row>
    <row r="206" spans="2:73" s="247" customFormat="1">
      <c r="B206" s="113"/>
      <c r="C206" s="131"/>
      <c r="D206" s="17"/>
      <c r="E206" s="116"/>
      <c r="F206" s="116"/>
      <c r="G206" s="116"/>
      <c r="H206" s="116"/>
      <c r="I206" s="116"/>
      <c r="J206" s="116"/>
      <c r="K206" s="116"/>
      <c r="L206" s="116"/>
      <c r="M206" s="116"/>
      <c r="N206" s="116"/>
      <c r="O206" s="116"/>
      <c r="P206" s="116"/>
      <c r="Q206" s="117"/>
      <c r="R206" s="262"/>
      <c r="S206" s="235"/>
      <c r="T206" s="292"/>
      <c r="U206" s="293"/>
      <c r="V206" s="134"/>
      <c r="W206" s="134"/>
      <c r="X206" s="134"/>
      <c r="Y206" s="292"/>
      <c r="Z206" s="293"/>
      <c r="AA206" s="134"/>
      <c r="AB206" s="292"/>
      <c r="AC206" s="293"/>
      <c r="AD206" s="134"/>
      <c r="AE206" s="292"/>
      <c r="AF206" s="293"/>
      <c r="AG206" s="134"/>
      <c r="AH206" s="294"/>
      <c r="AI206" s="293"/>
      <c r="AJ206" s="134"/>
      <c r="AK206" s="294"/>
      <c r="AL206" s="293"/>
      <c r="AM206" s="134"/>
      <c r="AN206" s="294"/>
      <c r="AO206" s="293"/>
      <c r="AP206" s="134"/>
      <c r="AQ206" s="294"/>
      <c r="AR206" s="293"/>
      <c r="AS206" s="134"/>
      <c r="AT206" s="134"/>
      <c r="AU206" s="134"/>
      <c r="AV206" s="134"/>
      <c r="AW206" s="263"/>
      <c r="AX206" s="116"/>
      <c r="AY206" s="116"/>
      <c r="AZ206" s="116"/>
      <c r="BA206" s="116"/>
      <c r="BB206" s="116"/>
      <c r="BC206" s="116"/>
      <c r="BD206" s="116"/>
      <c r="BE206" s="116"/>
      <c r="BF206" s="116"/>
      <c r="BG206" s="116"/>
      <c r="BH206" s="116"/>
      <c r="BI206" s="339"/>
      <c r="BJ206" s="116"/>
      <c r="BK206" s="133"/>
      <c r="BL206" s="133"/>
      <c r="BM206" s="133"/>
      <c r="BN206" s="133"/>
      <c r="BO206" s="133"/>
      <c r="BP206" s="133"/>
      <c r="BQ206" s="133"/>
      <c r="BR206" s="133"/>
      <c r="BS206" s="133"/>
      <c r="BT206" s="133"/>
      <c r="BU206" s="263"/>
    </row>
    <row r="207" spans="2:73" s="247" customFormat="1">
      <c r="B207" s="22"/>
      <c r="C207" s="1"/>
      <c r="D207" s="17"/>
      <c r="E207" s="16"/>
      <c r="F207" s="16"/>
      <c r="G207" s="21"/>
      <c r="H207" s="16"/>
      <c r="I207" s="16"/>
      <c r="J207" s="16"/>
      <c r="K207" s="16"/>
      <c r="L207" s="16"/>
      <c r="M207" s="16"/>
      <c r="N207" s="16"/>
      <c r="O207" s="16"/>
      <c r="P207" s="16"/>
      <c r="Q207" s="16"/>
      <c r="R207" s="282"/>
      <c r="S207" s="304"/>
      <c r="T207" s="305"/>
      <c r="U207" s="77"/>
      <c r="V207" s="77"/>
      <c r="W207" s="77"/>
      <c r="X207" s="77"/>
      <c r="Y207" s="305"/>
      <c r="Z207" s="77"/>
      <c r="AA207" s="77"/>
      <c r="AB207" s="305"/>
      <c r="AC207" s="77"/>
      <c r="AD207" s="77"/>
      <c r="AE207" s="305"/>
      <c r="AF207" s="77"/>
      <c r="AG207" s="77"/>
      <c r="AH207" s="305"/>
      <c r="AI207" s="77"/>
      <c r="AJ207" s="77"/>
      <c r="AK207" s="305"/>
      <c r="AL207" s="77"/>
      <c r="AM207" s="77"/>
      <c r="AN207" s="305"/>
      <c r="AO207" s="77"/>
      <c r="AP207" s="77"/>
      <c r="AQ207" s="305"/>
      <c r="AR207" s="77"/>
      <c r="AS207" s="77"/>
      <c r="AT207" s="77"/>
      <c r="AU207" s="77"/>
      <c r="AV207" s="347"/>
      <c r="AW207" s="282"/>
      <c r="AX207" s="16"/>
      <c r="AY207" s="16"/>
      <c r="AZ207" s="16"/>
      <c r="BA207" s="16"/>
      <c r="BB207" s="16"/>
      <c r="BC207" s="16"/>
      <c r="BD207" s="16"/>
      <c r="BE207" s="16"/>
      <c r="BF207" s="16"/>
      <c r="BG207" s="16"/>
      <c r="BH207" s="16"/>
      <c r="BI207" s="282"/>
      <c r="BJ207" s="16"/>
      <c r="BK207" s="16"/>
      <c r="BL207" s="16"/>
      <c r="BM207" s="16"/>
      <c r="BN207" s="16"/>
      <c r="BO207" s="16"/>
      <c r="BP207" s="16"/>
      <c r="BQ207" s="16"/>
      <c r="BR207" s="16"/>
      <c r="BS207" s="16"/>
      <c r="BT207" s="16"/>
    </row>
    <row r="208" spans="2:73" s="247" customFormat="1">
      <c r="B208" s="18"/>
      <c r="C208" s="23"/>
      <c r="D208" s="26" t="str">
        <f>"ST - "&amp;C199</f>
        <v>ST - OPTION</v>
      </c>
      <c r="E208" s="25"/>
      <c r="F208" s="24"/>
      <c r="G208" s="114"/>
      <c r="H208" s="24"/>
      <c r="I208" s="24"/>
      <c r="J208" s="24"/>
      <c r="K208" s="24"/>
      <c r="L208" s="24"/>
      <c r="M208" s="24"/>
      <c r="N208" s="24"/>
      <c r="O208" s="24"/>
      <c r="P208" s="24"/>
      <c r="Q208" s="24"/>
      <c r="R208" s="282"/>
      <c r="S208" s="306" t="str">
        <f>"ST - DÉBOURSÉ : "&amp;C199</f>
        <v>ST - DÉBOURSÉ : OPTION</v>
      </c>
      <c r="T208" s="307"/>
      <c r="U208" s="307"/>
      <c r="V208" s="308" t="s">
        <v>52</v>
      </c>
      <c r="W208" s="309">
        <f>SUM(W200:W207)</f>
        <v>0</v>
      </c>
      <c r="X208" s="309">
        <f>SUM(X200:X207)</f>
        <v>0</v>
      </c>
      <c r="Y208" s="310"/>
      <c r="Z208" s="311" t="s">
        <v>44</v>
      </c>
      <c r="AA208" s="309">
        <f>SUM(AA200:AA207)</f>
        <v>0</v>
      </c>
      <c r="AB208" s="310"/>
      <c r="AC208" s="311" t="s">
        <v>45</v>
      </c>
      <c r="AD208" s="309">
        <f>SUM(AD200:AD207)</f>
        <v>0</v>
      </c>
      <c r="AE208" s="310"/>
      <c r="AF208" s="311" t="s">
        <v>46</v>
      </c>
      <c r="AG208" s="309">
        <f>SUM(AG200:AG207)</f>
        <v>0</v>
      </c>
      <c r="AH208" s="310"/>
      <c r="AI208" s="311" t="s">
        <v>47</v>
      </c>
      <c r="AJ208" s="309">
        <f>SUM(AJ200:AJ207)</f>
        <v>0</v>
      </c>
      <c r="AK208" s="310"/>
      <c r="AL208" s="311" t="s">
        <v>48</v>
      </c>
      <c r="AM208" s="309">
        <f>SUM(AM200:AM207)</f>
        <v>0</v>
      </c>
      <c r="AN208" s="310"/>
      <c r="AO208" s="311" t="s">
        <v>49</v>
      </c>
      <c r="AP208" s="309">
        <f>SUM(AP200:AP207)</f>
        <v>0</v>
      </c>
      <c r="AQ208" s="310"/>
      <c r="AR208" s="311" t="s">
        <v>50</v>
      </c>
      <c r="AS208" s="309">
        <f>SUM(AS200:AS207)</f>
        <v>0</v>
      </c>
      <c r="AT208" s="311" t="s">
        <v>51</v>
      </c>
      <c r="AU208" s="309">
        <f>SUM(AU200:AU207)</f>
        <v>0</v>
      </c>
      <c r="AV208" s="309"/>
      <c r="AW208" s="282"/>
      <c r="AX208" s="310"/>
      <c r="AY208" s="310"/>
      <c r="AZ208" s="310"/>
      <c r="BA208" s="310"/>
      <c r="BB208" s="310"/>
      <c r="BC208" s="310"/>
      <c r="BD208" s="310"/>
      <c r="BE208" s="310"/>
      <c r="BF208" s="310"/>
      <c r="BG208" s="310"/>
      <c r="BH208" s="310"/>
      <c r="BI208" s="282"/>
      <c r="BJ208" s="310"/>
      <c r="BK208" s="310"/>
      <c r="BL208" s="310"/>
      <c r="BM208" s="310"/>
      <c r="BN208" s="310"/>
      <c r="BO208" s="310"/>
      <c r="BP208" s="310"/>
      <c r="BQ208" s="310"/>
      <c r="BR208" s="310"/>
      <c r="BS208" s="310"/>
      <c r="BT208" s="310"/>
    </row>
    <row r="209" spans="5:61" s="247" customFormat="1">
      <c r="E209" s="248"/>
      <c r="F209" s="248"/>
      <c r="G209" s="248"/>
      <c r="H209" s="248"/>
      <c r="I209" s="248"/>
      <c r="J209" s="248"/>
      <c r="K209" s="248"/>
      <c r="L209" s="248"/>
      <c r="M209" s="248"/>
      <c r="N209" s="248"/>
      <c r="O209" s="248"/>
      <c r="P209" s="248"/>
      <c r="Q209" s="248"/>
      <c r="R209" s="248"/>
      <c r="S209" s="248"/>
      <c r="T209" s="248"/>
      <c r="U209" s="248"/>
      <c r="V209" s="248"/>
      <c r="W209" s="248"/>
      <c r="X209" s="248"/>
      <c r="AA209" s="249"/>
      <c r="AV209" s="339"/>
      <c r="BI209" s="339"/>
    </row>
    <row r="210" spans="5:61" s="247" customFormat="1">
      <c r="E210" s="248"/>
      <c r="F210" s="248"/>
      <c r="G210" s="248"/>
      <c r="H210" s="248"/>
      <c r="I210" s="248"/>
      <c r="J210" s="248"/>
      <c r="K210" s="248"/>
      <c r="L210" s="248"/>
      <c r="M210" s="248"/>
      <c r="N210" s="248"/>
      <c r="O210" s="248"/>
      <c r="P210" s="248"/>
      <c r="Q210" s="248"/>
      <c r="R210" s="248"/>
      <c r="S210" s="248"/>
      <c r="T210" s="248"/>
      <c r="U210" s="248"/>
      <c r="V210" s="248"/>
      <c r="W210" s="248"/>
      <c r="Z210" s="249"/>
      <c r="AV210" s="339"/>
      <c r="BI210" s="339"/>
    </row>
    <row r="211" spans="5:61" s="247" customFormat="1">
      <c r="E211" s="248"/>
      <c r="F211" s="248"/>
      <c r="G211" s="248"/>
      <c r="H211" s="248"/>
      <c r="I211" s="248"/>
      <c r="J211" s="248"/>
      <c r="K211" s="248"/>
      <c r="L211" s="248"/>
      <c r="M211" s="248"/>
      <c r="N211" s="248"/>
      <c r="O211" s="248"/>
      <c r="P211" s="248"/>
      <c r="Q211" s="248"/>
      <c r="R211" s="248"/>
      <c r="S211" s="248"/>
      <c r="T211" s="248"/>
      <c r="U211" s="248"/>
      <c r="V211" s="248"/>
      <c r="W211" s="248"/>
      <c r="Z211" s="249"/>
      <c r="AV211" s="339"/>
      <c r="BI211" s="339"/>
    </row>
    <row r="212" spans="5:61" s="247" customFormat="1">
      <c r="E212" s="248"/>
      <c r="F212" s="248"/>
      <c r="G212" s="248"/>
      <c r="H212" s="248"/>
      <c r="I212" s="248"/>
      <c r="J212" s="248"/>
      <c r="K212" s="248"/>
      <c r="L212" s="248"/>
      <c r="M212" s="248"/>
      <c r="N212" s="248"/>
      <c r="O212" s="248"/>
      <c r="P212" s="248"/>
      <c r="Q212" s="248"/>
      <c r="R212" s="248"/>
      <c r="S212" s="248"/>
      <c r="T212" s="248"/>
      <c r="U212" s="248"/>
      <c r="V212" s="248"/>
      <c r="W212" s="248"/>
      <c r="Z212" s="249"/>
      <c r="AV212" s="339"/>
      <c r="BI212" s="339"/>
    </row>
    <row r="213" spans="5:61" s="247" customFormat="1">
      <c r="E213" s="248"/>
      <c r="F213" s="248"/>
      <c r="G213" s="248"/>
      <c r="H213" s="248"/>
      <c r="I213" s="248"/>
      <c r="J213" s="248"/>
      <c r="K213" s="248"/>
      <c r="L213" s="248"/>
      <c r="M213" s="248"/>
      <c r="N213" s="248"/>
      <c r="Q213" s="249"/>
      <c r="AV213" s="339"/>
      <c r="BI213" s="339"/>
    </row>
    <row r="214" spans="5:61" s="247" customFormat="1">
      <c r="E214" s="248"/>
      <c r="F214" s="248"/>
      <c r="G214" s="248"/>
      <c r="H214" s="248"/>
      <c r="I214" s="248"/>
      <c r="J214" s="248"/>
      <c r="K214" s="248"/>
      <c r="L214" s="248"/>
      <c r="M214" s="248"/>
      <c r="N214" s="248"/>
      <c r="Q214" s="249"/>
      <c r="AV214" s="339"/>
      <c r="BI214" s="339"/>
    </row>
    <row r="215" spans="5:61" s="247" customFormat="1">
      <c r="E215" s="248"/>
      <c r="F215" s="248"/>
      <c r="G215" s="248"/>
      <c r="H215" s="248"/>
      <c r="I215" s="248"/>
      <c r="J215" s="248"/>
      <c r="K215" s="248"/>
      <c r="L215" s="248"/>
      <c r="M215" s="248"/>
      <c r="N215" s="248"/>
      <c r="Q215" s="249"/>
      <c r="S215" s="428"/>
      <c r="T215" s="428"/>
      <c r="U215" s="428"/>
      <c r="V215" s="428"/>
      <c r="AV215" s="339"/>
      <c r="BI215" s="339"/>
    </row>
    <row r="216" spans="5:61" s="247" customFormat="1">
      <c r="E216" s="248"/>
      <c r="F216" s="248"/>
      <c r="G216" s="248"/>
      <c r="H216" s="248"/>
      <c r="I216" s="248"/>
      <c r="J216" s="248"/>
      <c r="K216" s="248"/>
      <c r="L216" s="248"/>
      <c r="M216" s="248"/>
      <c r="N216" s="248"/>
      <c r="Q216" s="249"/>
      <c r="AV216" s="339"/>
      <c r="BI216" s="339"/>
    </row>
    <row r="217" spans="5:61" s="247" customFormat="1">
      <c r="E217" s="248"/>
      <c r="F217" s="248"/>
      <c r="G217" s="248"/>
      <c r="H217" s="248"/>
      <c r="I217" s="248"/>
      <c r="J217" s="248"/>
      <c r="K217" s="248"/>
      <c r="L217" s="248"/>
      <c r="M217" s="248"/>
      <c r="N217" s="248"/>
      <c r="Q217" s="249"/>
      <c r="AV217" s="339"/>
      <c r="BI217" s="339"/>
    </row>
    <row r="218" spans="5:61" s="247" customFormat="1">
      <c r="E218" s="248"/>
      <c r="F218" s="248"/>
      <c r="G218" s="248"/>
      <c r="H218" s="248"/>
      <c r="I218" s="248"/>
      <c r="J218" s="248"/>
      <c r="K218" s="248"/>
      <c r="L218" s="248"/>
      <c r="M218" s="248"/>
      <c r="N218" s="248"/>
      <c r="Q218" s="249"/>
      <c r="AV218" s="339"/>
      <c r="BI218" s="339"/>
    </row>
    <row r="219" spans="5:61" s="247" customFormat="1">
      <c r="E219" s="248"/>
      <c r="F219" s="248"/>
      <c r="G219" s="248"/>
      <c r="H219" s="248"/>
      <c r="I219" s="248"/>
      <c r="J219" s="248"/>
      <c r="K219" s="248"/>
      <c r="L219" s="248"/>
      <c r="M219" s="248"/>
      <c r="N219" s="248"/>
      <c r="Q219" s="249"/>
      <c r="AV219" s="339"/>
      <c r="BI219" s="339"/>
    </row>
    <row r="220" spans="5:61" s="247" customFormat="1">
      <c r="E220" s="248"/>
      <c r="F220" s="248"/>
      <c r="G220" s="248"/>
      <c r="H220" s="248"/>
      <c r="I220" s="248"/>
      <c r="J220" s="248"/>
      <c r="K220" s="248"/>
      <c r="L220" s="248"/>
      <c r="M220" s="248"/>
      <c r="N220" s="248"/>
      <c r="Q220" s="249"/>
      <c r="AV220" s="339"/>
      <c r="BI220" s="339"/>
    </row>
    <row r="221" spans="5:61" s="247" customFormat="1">
      <c r="E221" s="248"/>
      <c r="F221" s="248"/>
      <c r="G221" s="248"/>
      <c r="H221" s="248"/>
      <c r="I221" s="248"/>
      <c r="J221" s="248"/>
      <c r="K221" s="248"/>
      <c r="L221" s="248"/>
      <c r="M221" s="248"/>
      <c r="N221" s="248"/>
      <c r="Q221" s="249"/>
      <c r="AV221" s="339"/>
      <c r="BI221" s="339"/>
    </row>
    <row r="222" spans="5:61" s="247" customFormat="1">
      <c r="E222" s="248"/>
      <c r="F222" s="248"/>
      <c r="G222" s="248"/>
      <c r="H222" s="248"/>
      <c r="I222" s="248"/>
      <c r="J222" s="248"/>
      <c r="K222" s="248"/>
      <c r="L222" s="248"/>
      <c r="M222" s="248"/>
      <c r="N222" s="248"/>
      <c r="Q222" s="249"/>
      <c r="AV222" s="339"/>
      <c r="BI222" s="339"/>
    </row>
    <row r="223" spans="5:61" s="247" customFormat="1">
      <c r="E223" s="248"/>
      <c r="F223" s="248"/>
      <c r="G223" s="248"/>
      <c r="H223" s="248"/>
      <c r="I223" s="248"/>
      <c r="J223" s="248"/>
      <c r="K223" s="248"/>
      <c r="L223" s="248"/>
      <c r="M223" s="248"/>
      <c r="N223" s="248"/>
      <c r="Q223" s="249"/>
      <c r="AV223" s="339"/>
      <c r="BI223" s="339"/>
    </row>
    <row r="224" spans="5:61" s="247" customFormat="1">
      <c r="E224" s="248"/>
      <c r="F224" s="248"/>
      <c r="G224" s="248"/>
      <c r="H224" s="248"/>
      <c r="I224" s="248"/>
      <c r="J224" s="248"/>
      <c r="K224" s="248"/>
      <c r="L224" s="248"/>
      <c r="M224" s="248"/>
      <c r="N224" s="248"/>
      <c r="Q224" s="249"/>
      <c r="AV224" s="339"/>
      <c r="BI224" s="339"/>
    </row>
    <row r="225" spans="5:61" s="247" customFormat="1">
      <c r="E225" s="248"/>
      <c r="F225" s="248"/>
      <c r="G225" s="248"/>
      <c r="H225" s="248"/>
      <c r="I225" s="248"/>
      <c r="J225" s="248"/>
      <c r="K225" s="248"/>
      <c r="L225" s="248"/>
      <c r="M225" s="248"/>
      <c r="N225" s="248"/>
      <c r="Q225" s="249"/>
      <c r="AV225" s="339"/>
      <c r="BI225" s="339"/>
    </row>
    <row r="226" spans="5:61" s="247" customFormat="1">
      <c r="E226" s="248"/>
      <c r="F226" s="248"/>
      <c r="G226" s="248"/>
      <c r="H226" s="248"/>
      <c r="I226" s="248"/>
      <c r="J226" s="248"/>
      <c r="K226" s="248"/>
      <c r="L226" s="248"/>
      <c r="M226" s="248"/>
      <c r="N226" s="248"/>
      <c r="Q226" s="249"/>
      <c r="AV226" s="339"/>
      <c r="BI226" s="339"/>
    </row>
    <row r="227" spans="5:61" s="247" customFormat="1">
      <c r="E227" s="248"/>
      <c r="F227" s="248"/>
      <c r="G227" s="248"/>
      <c r="H227" s="248"/>
      <c r="I227" s="248"/>
      <c r="J227" s="248"/>
      <c r="K227" s="248"/>
      <c r="L227" s="248"/>
      <c r="M227" s="248"/>
      <c r="N227" s="248"/>
      <c r="Q227" s="249"/>
      <c r="AV227" s="339"/>
      <c r="BI227" s="339"/>
    </row>
    <row r="228" spans="5:61" s="247" customFormat="1">
      <c r="E228" s="248"/>
      <c r="F228" s="248"/>
      <c r="G228" s="248"/>
      <c r="H228" s="248"/>
      <c r="I228" s="248"/>
      <c r="J228" s="248"/>
      <c r="K228" s="248"/>
      <c r="L228" s="248"/>
      <c r="M228" s="248"/>
      <c r="N228" s="248"/>
      <c r="Q228" s="249"/>
      <c r="AV228" s="339"/>
      <c r="BI228" s="339"/>
    </row>
    <row r="229" spans="5:61" s="247" customFormat="1">
      <c r="E229" s="248"/>
      <c r="F229" s="248"/>
      <c r="G229" s="248"/>
      <c r="H229" s="248"/>
      <c r="I229" s="248"/>
      <c r="J229" s="248"/>
      <c r="K229" s="248"/>
      <c r="L229" s="248"/>
      <c r="M229" s="248"/>
      <c r="N229" s="248"/>
      <c r="Q229" s="249"/>
      <c r="AV229" s="339"/>
      <c r="BI229" s="339"/>
    </row>
    <row r="230" spans="5:61" s="247" customFormat="1">
      <c r="E230" s="248"/>
      <c r="F230" s="248"/>
      <c r="G230" s="248"/>
      <c r="H230" s="248"/>
      <c r="I230" s="248"/>
      <c r="J230" s="248"/>
      <c r="K230" s="248"/>
      <c r="L230" s="248"/>
      <c r="M230" s="248"/>
      <c r="N230" s="248"/>
      <c r="Q230" s="249"/>
      <c r="AV230" s="339"/>
      <c r="BI230" s="339"/>
    </row>
    <row r="231" spans="5:61" s="247" customFormat="1">
      <c r="E231" s="248"/>
      <c r="F231" s="248"/>
      <c r="G231" s="248"/>
      <c r="H231" s="248"/>
      <c r="I231" s="248"/>
      <c r="J231" s="248"/>
      <c r="K231" s="248"/>
      <c r="L231" s="248"/>
      <c r="M231" s="248"/>
      <c r="N231" s="248"/>
      <c r="Q231" s="249"/>
      <c r="AV231" s="339"/>
      <c r="BI231" s="339"/>
    </row>
    <row r="232" spans="5:61" s="247" customFormat="1">
      <c r="E232" s="248"/>
      <c r="F232" s="248"/>
      <c r="G232" s="248"/>
      <c r="H232" s="248"/>
      <c r="I232" s="248"/>
      <c r="J232" s="248"/>
      <c r="K232" s="248"/>
      <c r="L232" s="248"/>
      <c r="M232" s="248"/>
      <c r="N232" s="248"/>
      <c r="Q232" s="249"/>
      <c r="AV232" s="339"/>
      <c r="BI232" s="339"/>
    </row>
    <row r="233" spans="5:61" s="247" customFormat="1">
      <c r="E233" s="248"/>
      <c r="F233" s="248"/>
      <c r="G233" s="248"/>
      <c r="H233" s="248"/>
      <c r="I233" s="248"/>
      <c r="J233" s="248"/>
      <c r="K233" s="248"/>
      <c r="L233" s="248"/>
      <c r="M233" s="248"/>
      <c r="N233" s="248"/>
      <c r="Q233" s="249"/>
      <c r="AV233" s="339"/>
      <c r="BI233" s="339"/>
    </row>
    <row r="234" spans="5:61" s="247" customFormat="1">
      <c r="E234" s="248"/>
      <c r="F234" s="248"/>
      <c r="G234" s="248"/>
      <c r="H234" s="248"/>
      <c r="I234" s="248"/>
      <c r="J234" s="248"/>
      <c r="K234" s="248"/>
      <c r="L234" s="248"/>
      <c r="M234" s="248"/>
      <c r="N234" s="248"/>
      <c r="Q234" s="249"/>
      <c r="AV234" s="339"/>
      <c r="BI234" s="339"/>
    </row>
    <row r="235" spans="5:61" s="247" customFormat="1">
      <c r="E235" s="248"/>
      <c r="F235" s="248"/>
      <c r="G235" s="248"/>
      <c r="H235" s="248"/>
      <c r="I235" s="248"/>
      <c r="J235" s="248"/>
      <c r="K235" s="248"/>
      <c r="L235" s="248"/>
      <c r="M235" s="248"/>
      <c r="N235" s="248"/>
      <c r="Q235" s="249"/>
      <c r="AV235" s="339"/>
      <c r="BI235" s="339"/>
    </row>
    <row r="236" spans="5:61" s="247" customFormat="1">
      <c r="E236" s="248"/>
      <c r="F236" s="248"/>
      <c r="G236" s="248"/>
      <c r="H236" s="248"/>
      <c r="I236" s="248"/>
      <c r="J236" s="248"/>
      <c r="K236" s="248"/>
      <c r="L236" s="248"/>
      <c r="M236" s="248"/>
      <c r="N236" s="248"/>
      <c r="Q236" s="249"/>
      <c r="AV236" s="339"/>
      <c r="BI236" s="339"/>
    </row>
    <row r="237" spans="5:61" s="247" customFormat="1">
      <c r="E237" s="248"/>
      <c r="F237" s="248"/>
      <c r="G237" s="248"/>
      <c r="H237" s="248"/>
      <c r="I237" s="248"/>
      <c r="J237" s="248"/>
      <c r="K237" s="248"/>
      <c r="L237" s="248"/>
      <c r="M237" s="248"/>
      <c r="N237" s="248"/>
      <c r="Q237" s="249"/>
      <c r="AV237" s="339"/>
      <c r="BI237" s="339"/>
    </row>
    <row r="238" spans="5:61" s="247" customFormat="1">
      <c r="E238" s="248"/>
      <c r="F238" s="248"/>
      <c r="G238" s="248"/>
      <c r="H238" s="248"/>
      <c r="I238" s="248"/>
      <c r="J238" s="248"/>
      <c r="K238" s="248"/>
      <c r="L238" s="248"/>
      <c r="M238" s="248"/>
      <c r="N238" s="248"/>
      <c r="Q238" s="249"/>
      <c r="AV238" s="339"/>
      <c r="BI238" s="339"/>
    </row>
    <row r="239" spans="5:61" s="247" customFormat="1">
      <c r="E239" s="248"/>
      <c r="F239" s="248"/>
      <c r="G239" s="248"/>
      <c r="H239" s="248"/>
      <c r="I239" s="248"/>
      <c r="J239" s="248"/>
      <c r="K239" s="248"/>
      <c r="L239" s="248"/>
      <c r="M239" s="248"/>
      <c r="N239" s="248"/>
      <c r="Q239" s="249"/>
      <c r="AV239" s="339"/>
      <c r="BI239" s="339"/>
    </row>
    <row r="240" spans="5:61" s="247" customFormat="1">
      <c r="E240" s="248"/>
      <c r="F240" s="248"/>
      <c r="G240" s="248"/>
      <c r="H240" s="248"/>
      <c r="I240" s="248"/>
      <c r="J240" s="248"/>
      <c r="K240" s="248"/>
      <c r="L240" s="248"/>
      <c r="M240" s="248"/>
      <c r="N240" s="248"/>
      <c r="Q240" s="249"/>
      <c r="AV240" s="339"/>
      <c r="BI240" s="339"/>
    </row>
    <row r="241" spans="5:61" s="247" customFormat="1">
      <c r="E241" s="248"/>
      <c r="F241" s="248"/>
      <c r="G241" s="248"/>
      <c r="H241" s="248"/>
      <c r="I241" s="248"/>
      <c r="J241" s="248"/>
      <c r="K241" s="248"/>
      <c r="L241" s="248"/>
      <c r="M241" s="248"/>
      <c r="N241" s="248"/>
      <c r="Q241" s="249"/>
      <c r="AV241" s="339"/>
      <c r="BI241" s="339"/>
    </row>
    <row r="242" spans="5:61" s="247" customFormat="1">
      <c r="E242" s="248"/>
      <c r="F242" s="248"/>
      <c r="G242" s="248"/>
      <c r="H242" s="248"/>
      <c r="I242" s="248"/>
      <c r="J242" s="248"/>
      <c r="K242" s="248"/>
      <c r="L242" s="248"/>
      <c r="M242" s="248"/>
      <c r="N242" s="248"/>
      <c r="Q242" s="249"/>
      <c r="AV242" s="339"/>
      <c r="BI242" s="339"/>
    </row>
    <row r="243" spans="5:61" s="247" customFormat="1">
      <c r="E243" s="248"/>
      <c r="F243" s="248"/>
      <c r="G243" s="248"/>
      <c r="H243" s="248"/>
      <c r="I243" s="248"/>
      <c r="J243" s="248"/>
      <c r="K243" s="248"/>
      <c r="L243" s="248"/>
      <c r="M243" s="248"/>
      <c r="N243" s="248"/>
      <c r="Q243" s="249"/>
      <c r="AV243" s="339"/>
      <c r="BI243" s="339"/>
    </row>
    <row r="244" spans="5:61" s="247" customFormat="1">
      <c r="E244" s="248"/>
      <c r="F244" s="248"/>
      <c r="G244" s="248"/>
      <c r="H244" s="248"/>
      <c r="I244" s="248"/>
      <c r="J244" s="248"/>
      <c r="K244" s="248"/>
      <c r="L244" s="248"/>
      <c r="M244" s="248"/>
      <c r="N244" s="248"/>
      <c r="Q244" s="249"/>
      <c r="AV244" s="339"/>
      <c r="BI244" s="339"/>
    </row>
    <row r="245" spans="5:61" s="247" customFormat="1">
      <c r="E245" s="248"/>
      <c r="F245" s="248"/>
      <c r="G245" s="248"/>
      <c r="H245" s="248"/>
      <c r="I245" s="248"/>
      <c r="J245" s="248"/>
      <c r="K245" s="248"/>
      <c r="L245" s="248"/>
      <c r="M245" s="248"/>
      <c r="N245" s="248"/>
      <c r="Q245" s="249"/>
      <c r="AV245" s="339"/>
      <c r="BI245" s="339"/>
    </row>
    <row r="246" spans="5:61" s="247" customFormat="1">
      <c r="E246" s="248"/>
      <c r="F246" s="248"/>
      <c r="G246" s="248"/>
      <c r="H246" s="248"/>
      <c r="I246" s="248"/>
      <c r="J246" s="248"/>
      <c r="K246" s="248"/>
      <c r="L246" s="248"/>
      <c r="M246" s="248"/>
      <c r="N246" s="248"/>
      <c r="Q246" s="249"/>
      <c r="AV246" s="339"/>
      <c r="BI246" s="339"/>
    </row>
    <row r="247" spans="5:61" s="247" customFormat="1">
      <c r="E247" s="248"/>
      <c r="F247" s="248"/>
      <c r="G247" s="248"/>
      <c r="H247" s="248"/>
      <c r="I247" s="248"/>
      <c r="J247" s="248"/>
      <c r="K247" s="248"/>
      <c r="L247" s="248"/>
      <c r="M247" s="248"/>
      <c r="N247" s="248"/>
      <c r="AV247" s="339"/>
      <c r="BI247" s="339"/>
    </row>
    <row r="248" spans="5:61" s="247" customFormat="1">
      <c r="E248" s="248"/>
      <c r="F248" s="248"/>
      <c r="G248" s="248"/>
      <c r="H248" s="248"/>
      <c r="I248" s="248"/>
      <c r="J248" s="248"/>
      <c r="K248" s="248"/>
      <c r="L248" s="248"/>
      <c r="M248" s="248"/>
      <c r="N248" s="248"/>
      <c r="AV248" s="339"/>
      <c r="BI248" s="339"/>
    </row>
    <row r="249" spans="5:61" s="247" customFormat="1">
      <c r="E249" s="248"/>
      <c r="F249" s="248"/>
      <c r="G249" s="248"/>
      <c r="H249" s="248"/>
      <c r="I249" s="248"/>
      <c r="J249" s="248"/>
      <c r="K249" s="248"/>
      <c r="L249" s="248"/>
      <c r="M249" s="248"/>
      <c r="N249" s="248"/>
      <c r="AV249" s="339"/>
      <c r="BI249" s="339"/>
    </row>
    <row r="250" spans="5:61" s="247" customFormat="1">
      <c r="E250" s="248"/>
      <c r="F250" s="248"/>
      <c r="G250" s="248"/>
      <c r="H250" s="248"/>
      <c r="I250" s="248"/>
      <c r="J250" s="248"/>
      <c r="K250" s="248"/>
      <c r="L250" s="248"/>
      <c r="M250" s="248"/>
      <c r="N250" s="248"/>
      <c r="AV250" s="339"/>
      <c r="BI250" s="339"/>
    </row>
    <row r="251" spans="5:61" s="247" customFormat="1">
      <c r="E251" s="248"/>
      <c r="F251" s="248"/>
      <c r="G251" s="248"/>
      <c r="H251" s="248"/>
      <c r="I251" s="248"/>
      <c r="J251" s="248"/>
      <c r="K251" s="248"/>
      <c r="L251" s="248"/>
      <c r="M251" s="248"/>
      <c r="N251" s="248"/>
      <c r="AV251" s="339"/>
      <c r="BI251" s="339"/>
    </row>
    <row r="252" spans="5:61" s="247" customFormat="1">
      <c r="E252" s="248"/>
      <c r="F252" s="248"/>
      <c r="G252" s="248"/>
      <c r="H252" s="248"/>
      <c r="I252" s="248"/>
      <c r="J252" s="248"/>
      <c r="K252" s="248"/>
      <c r="L252" s="248"/>
      <c r="M252" s="248"/>
      <c r="N252" s="248"/>
      <c r="AV252" s="339"/>
      <c r="BI252" s="339"/>
    </row>
    <row r="253" spans="5:61" s="247" customFormat="1">
      <c r="E253" s="248"/>
      <c r="F253" s="248"/>
      <c r="G253" s="248"/>
      <c r="H253" s="248"/>
      <c r="I253" s="248"/>
      <c r="J253" s="248"/>
      <c r="K253" s="248"/>
      <c r="L253" s="248"/>
      <c r="M253" s="248"/>
      <c r="N253" s="248"/>
      <c r="AV253" s="339"/>
      <c r="BI253" s="339"/>
    </row>
    <row r="254" spans="5:61" s="247" customFormat="1">
      <c r="E254" s="248"/>
      <c r="F254" s="248"/>
      <c r="G254" s="248"/>
      <c r="H254" s="248"/>
      <c r="I254" s="248"/>
      <c r="J254" s="248"/>
      <c r="K254" s="248"/>
      <c r="L254" s="248"/>
      <c r="M254" s="248"/>
      <c r="N254" s="248"/>
      <c r="AV254" s="339"/>
      <c r="BI254" s="339"/>
    </row>
    <row r="255" spans="5:61" s="247" customFormat="1">
      <c r="E255" s="248"/>
      <c r="F255" s="248"/>
      <c r="G255" s="248"/>
      <c r="H255" s="248"/>
      <c r="I255" s="248"/>
      <c r="J255" s="248"/>
      <c r="K255" s="248"/>
      <c r="L255" s="248"/>
      <c r="M255" s="248"/>
      <c r="N255" s="248"/>
      <c r="AV255" s="339"/>
      <c r="BI255" s="339"/>
    </row>
    <row r="256" spans="5:61" s="247" customFormat="1">
      <c r="E256" s="248"/>
      <c r="F256" s="248"/>
      <c r="G256" s="248"/>
      <c r="H256" s="248"/>
      <c r="I256" s="248"/>
      <c r="J256" s="248"/>
      <c r="K256" s="248"/>
      <c r="L256" s="248"/>
      <c r="M256" s="248"/>
      <c r="N256" s="248"/>
      <c r="AV256" s="339"/>
      <c r="BI256" s="339"/>
    </row>
    <row r="257" spans="5:61" s="247" customFormat="1">
      <c r="E257" s="248"/>
      <c r="F257" s="248"/>
      <c r="G257" s="248"/>
      <c r="H257" s="248"/>
      <c r="I257" s="248"/>
      <c r="J257" s="248"/>
      <c r="K257" s="248"/>
      <c r="L257" s="248"/>
      <c r="M257" s="248"/>
      <c r="N257" s="248"/>
      <c r="AV257" s="339"/>
      <c r="BI257" s="339"/>
    </row>
    <row r="258" spans="5:61" s="247" customFormat="1">
      <c r="E258" s="248"/>
      <c r="F258" s="248"/>
      <c r="G258" s="248"/>
      <c r="H258" s="248"/>
      <c r="I258" s="248"/>
      <c r="J258" s="248"/>
      <c r="K258" s="248"/>
      <c r="L258" s="248"/>
      <c r="M258" s="248"/>
      <c r="N258" s="248"/>
      <c r="AV258" s="339"/>
      <c r="BI258" s="339"/>
    </row>
    <row r="259" spans="5:61" s="247" customFormat="1">
      <c r="E259" s="248"/>
      <c r="F259" s="248"/>
      <c r="G259" s="248"/>
      <c r="H259" s="248"/>
      <c r="I259" s="248"/>
      <c r="J259" s="248"/>
      <c r="K259" s="248"/>
      <c r="L259" s="248"/>
      <c r="M259" s="248"/>
      <c r="N259" s="248"/>
      <c r="AV259" s="339"/>
      <c r="BI259" s="339"/>
    </row>
    <row r="260" spans="5:61" s="247" customFormat="1">
      <c r="E260" s="248"/>
      <c r="F260" s="248"/>
      <c r="G260" s="248"/>
      <c r="H260" s="248"/>
      <c r="I260" s="248"/>
      <c r="J260" s="248"/>
      <c r="K260" s="248"/>
      <c r="L260" s="248"/>
      <c r="M260" s="248"/>
      <c r="N260" s="248"/>
      <c r="AV260" s="339"/>
      <c r="BI260" s="339"/>
    </row>
    <row r="261" spans="5:61" s="247" customFormat="1">
      <c r="E261" s="248"/>
      <c r="F261" s="248"/>
      <c r="G261" s="248"/>
      <c r="H261" s="248"/>
      <c r="I261" s="248"/>
      <c r="J261" s="248"/>
      <c r="K261" s="248"/>
      <c r="L261" s="248"/>
      <c r="M261" s="248"/>
      <c r="N261" s="248"/>
      <c r="AV261" s="339"/>
      <c r="BI261" s="339"/>
    </row>
    <row r="262" spans="5:61" s="247" customFormat="1">
      <c r="E262" s="248"/>
      <c r="F262" s="248"/>
      <c r="G262" s="248"/>
      <c r="H262" s="248"/>
      <c r="I262" s="248"/>
      <c r="J262" s="248"/>
      <c r="K262" s="248"/>
      <c r="L262" s="248"/>
      <c r="M262" s="248"/>
      <c r="N262" s="248"/>
      <c r="AV262" s="339"/>
      <c r="BI262" s="339"/>
    </row>
    <row r="263" spans="5:61" s="247" customFormat="1">
      <c r="E263" s="248"/>
      <c r="F263" s="248"/>
      <c r="G263" s="248"/>
      <c r="H263" s="248"/>
      <c r="I263" s="248"/>
      <c r="J263" s="248"/>
      <c r="K263" s="248"/>
      <c r="L263" s="248"/>
      <c r="M263" s="248"/>
      <c r="N263" s="248"/>
      <c r="AV263" s="339"/>
      <c r="BI263" s="339"/>
    </row>
    <row r="264" spans="5:61" s="247" customFormat="1">
      <c r="E264" s="248"/>
      <c r="F264" s="248"/>
      <c r="G264" s="248"/>
      <c r="H264" s="248"/>
      <c r="I264" s="248"/>
      <c r="J264" s="248"/>
      <c r="K264" s="248"/>
      <c r="L264" s="248"/>
      <c r="M264" s="248"/>
      <c r="N264" s="248"/>
      <c r="AV264" s="339"/>
      <c r="BI264" s="339"/>
    </row>
    <row r="265" spans="5:61" s="247" customFormat="1">
      <c r="E265" s="248"/>
      <c r="F265" s="248"/>
      <c r="G265" s="248"/>
      <c r="H265" s="248"/>
      <c r="I265" s="248"/>
      <c r="J265" s="248"/>
      <c r="K265" s="248"/>
      <c r="L265" s="248"/>
      <c r="M265" s="248"/>
      <c r="N265" s="248"/>
      <c r="AV265" s="339"/>
      <c r="BI265" s="339"/>
    </row>
    <row r="266" spans="5:61" s="247" customFormat="1">
      <c r="E266" s="248"/>
      <c r="F266" s="248"/>
      <c r="G266" s="248"/>
      <c r="H266" s="248"/>
      <c r="I266" s="248"/>
      <c r="J266" s="248"/>
      <c r="K266" s="248"/>
      <c r="L266" s="248"/>
      <c r="M266" s="248"/>
      <c r="N266" s="248"/>
      <c r="AV266" s="339"/>
      <c r="BI266" s="339"/>
    </row>
    <row r="267" spans="5:61" s="247" customFormat="1">
      <c r="E267" s="248"/>
      <c r="F267" s="248"/>
      <c r="G267" s="248"/>
      <c r="H267" s="248"/>
      <c r="I267" s="248"/>
      <c r="J267" s="248"/>
      <c r="K267" s="248"/>
      <c r="L267" s="248"/>
      <c r="M267" s="248"/>
      <c r="N267" s="248"/>
      <c r="AV267" s="339"/>
      <c r="BI267" s="339"/>
    </row>
    <row r="268" spans="5:61" s="247" customFormat="1">
      <c r="E268" s="248"/>
      <c r="F268" s="248"/>
      <c r="G268" s="248"/>
      <c r="H268" s="248"/>
      <c r="I268" s="248"/>
      <c r="J268" s="248"/>
      <c r="K268" s="248"/>
      <c r="L268" s="248"/>
      <c r="M268" s="248"/>
      <c r="N268" s="248"/>
      <c r="AV268" s="339"/>
      <c r="BI268" s="339"/>
    </row>
    <row r="269" spans="5:61" s="247" customFormat="1">
      <c r="E269" s="248"/>
      <c r="F269" s="248"/>
      <c r="G269" s="248"/>
      <c r="H269" s="248"/>
      <c r="I269" s="248"/>
      <c r="J269" s="248"/>
      <c r="K269" s="248"/>
      <c r="L269" s="248"/>
      <c r="M269" s="248"/>
      <c r="N269" s="248"/>
      <c r="AV269" s="339"/>
      <c r="BI269" s="339"/>
    </row>
    <row r="270" spans="5:61" s="247" customFormat="1">
      <c r="E270" s="248"/>
      <c r="F270" s="248"/>
      <c r="G270" s="248"/>
      <c r="H270" s="248"/>
      <c r="I270" s="248"/>
      <c r="J270" s="248"/>
      <c r="K270" s="248"/>
      <c r="L270" s="248"/>
      <c r="M270" s="248"/>
      <c r="N270" s="248"/>
      <c r="AV270" s="339"/>
      <c r="BI270" s="339"/>
    </row>
    <row r="271" spans="5:61" s="247" customFormat="1">
      <c r="E271" s="248"/>
      <c r="F271" s="248"/>
      <c r="G271" s="248"/>
      <c r="H271" s="248"/>
      <c r="I271" s="248"/>
      <c r="J271" s="248"/>
      <c r="K271" s="248"/>
      <c r="L271" s="248"/>
      <c r="M271" s="248"/>
      <c r="N271" s="248"/>
      <c r="AV271" s="339"/>
      <c r="BI271" s="339"/>
    </row>
    <row r="272" spans="5:61" s="247" customFormat="1">
      <c r="E272" s="248"/>
      <c r="F272" s="248"/>
      <c r="G272" s="248"/>
      <c r="H272" s="248"/>
      <c r="I272" s="248"/>
      <c r="J272" s="248"/>
      <c r="K272" s="248"/>
      <c r="L272" s="248"/>
      <c r="M272" s="248"/>
      <c r="N272" s="248"/>
      <c r="AV272" s="339"/>
      <c r="BI272" s="339"/>
    </row>
    <row r="273" spans="5:61" s="247" customFormat="1">
      <c r="E273" s="248"/>
      <c r="F273" s="248"/>
      <c r="G273" s="248"/>
      <c r="H273" s="248"/>
      <c r="I273" s="248"/>
      <c r="J273" s="248"/>
      <c r="K273" s="248"/>
      <c r="L273" s="248"/>
      <c r="M273" s="248"/>
      <c r="N273" s="248"/>
      <c r="AV273" s="339"/>
      <c r="BI273" s="339"/>
    </row>
    <row r="274" spans="5:61" s="247" customFormat="1">
      <c r="E274" s="248"/>
      <c r="F274" s="248"/>
      <c r="G274" s="248"/>
      <c r="H274" s="248"/>
      <c r="I274" s="248"/>
      <c r="J274" s="248"/>
      <c r="K274" s="248"/>
      <c r="L274" s="248"/>
      <c r="M274" s="248"/>
      <c r="N274" s="248"/>
      <c r="AV274" s="339"/>
      <c r="BI274" s="339"/>
    </row>
    <row r="275" spans="5:61" s="247" customFormat="1">
      <c r="E275" s="248"/>
      <c r="F275" s="248"/>
      <c r="G275" s="248"/>
      <c r="H275" s="248"/>
      <c r="I275" s="248"/>
      <c r="J275" s="248"/>
      <c r="K275" s="248"/>
      <c r="L275" s="248"/>
      <c r="M275" s="248"/>
      <c r="N275" s="248"/>
      <c r="AV275" s="339"/>
      <c r="BI275" s="339"/>
    </row>
    <row r="276" spans="5:61" s="247" customFormat="1">
      <c r="E276" s="248"/>
      <c r="F276" s="248"/>
      <c r="G276" s="248"/>
      <c r="H276" s="248"/>
      <c r="I276" s="248"/>
      <c r="J276" s="248"/>
      <c r="K276" s="248"/>
      <c r="L276" s="248"/>
      <c r="M276" s="248"/>
      <c r="N276" s="248"/>
      <c r="AV276" s="339"/>
      <c r="BI276" s="339"/>
    </row>
    <row r="277" spans="5:61" s="247" customFormat="1">
      <c r="E277" s="248"/>
      <c r="F277" s="248"/>
      <c r="G277" s="248"/>
      <c r="H277" s="248"/>
      <c r="I277" s="248"/>
      <c r="J277" s="248"/>
      <c r="K277" s="248"/>
      <c r="L277" s="248"/>
      <c r="M277" s="248"/>
      <c r="N277" s="248"/>
      <c r="AV277" s="339"/>
      <c r="BI277" s="339"/>
    </row>
    <row r="278" spans="5:61" s="247" customFormat="1">
      <c r="E278" s="248"/>
      <c r="F278" s="248"/>
      <c r="G278" s="248"/>
      <c r="H278" s="248"/>
      <c r="I278" s="248"/>
      <c r="J278" s="248"/>
      <c r="K278" s="248"/>
      <c r="L278" s="248"/>
      <c r="M278" s="248"/>
      <c r="N278" s="248"/>
      <c r="AV278" s="339"/>
      <c r="BI278" s="339"/>
    </row>
    <row r="279" spans="5:61" s="247" customFormat="1">
      <c r="E279" s="248"/>
      <c r="F279" s="248"/>
      <c r="G279" s="248"/>
      <c r="H279" s="248"/>
      <c r="I279" s="248"/>
      <c r="J279" s="248"/>
      <c r="K279" s="248"/>
      <c r="L279" s="248"/>
      <c r="M279" s="248"/>
      <c r="N279" s="248"/>
      <c r="AV279" s="339"/>
      <c r="BI279" s="339"/>
    </row>
    <row r="280" spans="5:61" s="247" customFormat="1">
      <c r="E280" s="248"/>
      <c r="F280" s="248"/>
      <c r="G280" s="248"/>
      <c r="H280" s="248"/>
      <c r="I280" s="248"/>
      <c r="J280" s="248"/>
      <c r="K280" s="248"/>
      <c r="L280" s="248"/>
      <c r="M280" s="248"/>
      <c r="N280" s="248"/>
      <c r="AV280" s="339"/>
      <c r="BI280" s="339"/>
    </row>
    <row r="281" spans="5:61" s="247" customFormat="1">
      <c r="E281" s="248"/>
      <c r="F281" s="248"/>
      <c r="G281" s="248"/>
      <c r="H281" s="248"/>
      <c r="I281" s="248"/>
      <c r="J281" s="248"/>
      <c r="K281" s="248"/>
      <c r="L281" s="248"/>
      <c r="M281" s="248"/>
      <c r="N281" s="248"/>
      <c r="AV281" s="339"/>
      <c r="BI281" s="339"/>
    </row>
    <row r="282" spans="5:61" s="247" customFormat="1">
      <c r="E282" s="248"/>
      <c r="F282" s="248"/>
      <c r="G282" s="248"/>
      <c r="H282" s="248"/>
      <c r="I282" s="248"/>
      <c r="J282" s="248"/>
      <c r="K282" s="248"/>
      <c r="L282" s="248"/>
      <c r="M282" s="248"/>
      <c r="N282" s="248"/>
      <c r="AV282" s="339"/>
      <c r="BI282" s="339"/>
    </row>
    <row r="283" spans="5:61" s="247" customFormat="1">
      <c r="E283" s="248"/>
      <c r="F283" s="248"/>
      <c r="G283" s="248"/>
      <c r="H283" s="248"/>
      <c r="I283" s="248"/>
      <c r="J283" s="248"/>
      <c r="K283" s="248"/>
      <c r="L283" s="248"/>
      <c r="M283" s="248"/>
      <c r="N283" s="248"/>
      <c r="AV283" s="339"/>
      <c r="BI283" s="339"/>
    </row>
    <row r="284" spans="5:61" s="247" customFormat="1">
      <c r="E284" s="248"/>
      <c r="F284" s="248"/>
      <c r="G284" s="248"/>
      <c r="H284" s="248"/>
      <c r="I284" s="248"/>
      <c r="J284" s="248"/>
      <c r="K284" s="248"/>
      <c r="L284" s="248"/>
      <c r="M284" s="248"/>
      <c r="N284" s="248"/>
      <c r="AV284" s="339"/>
      <c r="BI284" s="339"/>
    </row>
    <row r="285" spans="5:61" s="247" customFormat="1">
      <c r="E285" s="248"/>
      <c r="F285" s="248"/>
      <c r="G285" s="248"/>
      <c r="H285" s="248"/>
      <c r="I285" s="248"/>
      <c r="J285" s="248"/>
      <c r="K285" s="248"/>
      <c r="L285" s="248"/>
      <c r="M285" s="248"/>
      <c r="N285" s="248"/>
      <c r="AV285" s="339"/>
      <c r="BI285" s="339"/>
    </row>
    <row r="286" spans="5:61" s="247" customFormat="1">
      <c r="E286" s="248"/>
      <c r="F286" s="248"/>
      <c r="G286" s="248"/>
      <c r="H286" s="248"/>
      <c r="I286" s="248"/>
      <c r="J286" s="248"/>
      <c r="K286" s="248"/>
      <c r="L286" s="248"/>
      <c r="M286" s="248"/>
      <c r="N286" s="248"/>
      <c r="AV286" s="339"/>
      <c r="BI286" s="339"/>
    </row>
    <row r="287" spans="5:61" s="247" customFormat="1">
      <c r="E287" s="248"/>
      <c r="F287" s="248"/>
      <c r="G287" s="248"/>
      <c r="H287" s="248"/>
      <c r="I287" s="248"/>
      <c r="J287" s="248"/>
      <c r="K287" s="248"/>
      <c r="L287" s="248"/>
      <c r="M287" s="248"/>
      <c r="N287" s="248"/>
      <c r="AV287" s="339"/>
      <c r="BI287" s="339"/>
    </row>
    <row r="288" spans="5:61" s="247" customFormat="1">
      <c r="E288" s="248"/>
      <c r="F288" s="248"/>
      <c r="G288" s="248"/>
      <c r="H288" s="248"/>
      <c r="I288" s="248"/>
      <c r="J288" s="248"/>
      <c r="K288" s="248"/>
      <c r="L288" s="248"/>
      <c r="M288" s="248"/>
      <c r="N288" s="248"/>
      <c r="AV288" s="339"/>
      <c r="BI288" s="339"/>
    </row>
    <row r="289" spans="5:61" s="247" customFormat="1">
      <c r="E289" s="248"/>
      <c r="F289" s="248"/>
      <c r="G289" s="248"/>
      <c r="H289" s="248"/>
      <c r="I289" s="248"/>
      <c r="J289" s="248"/>
      <c r="K289" s="248"/>
      <c r="L289" s="248"/>
      <c r="M289" s="248"/>
      <c r="N289" s="248"/>
      <c r="AV289" s="339"/>
      <c r="BI289" s="339"/>
    </row>
    <row r="290" spans="5:61" s="247" customFormat="1">
      <c r="E290" s="248"/>
      <c r="F290" s="248"/>
      <c r="G290" s="248"/>
      <c r="H290" s="248"/>
      <c r="I290" s="248"/>
      <c r="J290" s="248"/>
      <c r="K290" s="248"/>
      <c r="L290" s="248"/>
      <c r="M290" s="248"/>
      <c r="N290" s="248"/>
      <c r="AV290" s="339"/>
      <c r="BI290" s="339"/>
    </row>
    <row r="291" spans="5:61" s="247" customFormat="1">
      <c r="E291" s="248"/>
      <c r="F291" s="248"/>
      <c r="G291" s="248"/>
      <c r="H291" s="248"/>
      <c r="I291" s="248"/>
      <c r="J291" s="248"/>
      <c r="K291" s="248"/>
      <c r="L291" s="248"/>
      <c r="M291" s="248"/>
      <c r="N291" s="248"/>
      <c r="AV291" s="339"/>
      <c r="BI291" s="339"/>
    </row>
    <row r="292" spans="5:61" s="247" customFormat="1">
      <c r="E292" s="248"/>
      <c r="F292" s="248"/>
      <c r="G292" s="248"/>
      <c r="H292" s="248"/>
      <c r="I292" s="248"/>
      <c r="J292" s="248"/>
      <c r="K292" s="248"/>
      <c r="L292" s="248"/>
      <c r="M292" s="248"/>
      <c r="N292" s="248"/>
      <c r="AV292" s="339"/>
      <c r="BI292" s="339"/>
    </row>
    <row r="293" spans="5:61" s="247" customFormat="1">
      <c r="E293" s="248"/>
      <c r="F293" s="248"/>
      <c r="G293" s="248"/>
      <c r="H293" s="248"/>
      <c r="I293" s="248"/>
      <c r="J293" s="248"/>
      <c r="K293" s="248"/>
      <c r="L293" s="248"/>
      <c r="M293" s="248"/>
      <c r="N293" s="248"/>
      <c r="AV293" s="339"/>
      <c r="BI293" s="339"/>
    </row>
    <row r="294" spans="5:61" s="247" customFormat="1">
      <c r="E294" s="248"/>
      <c r="F294" s="248"/>
      <c r="G294" s="248"/>
      <c r="H294" s="248"/>
      <c r="I294" s="248"/>
      <c r="J294" s="248"/>
      <c r="K294" s="248"/>
      <c r="L294" s="248"/>
      <c r="M294" s="248"/>
      <c r="N294" s="248"/>
      <c r="AV294" s="339"/>
      <c r="BI294" s="339"/>
    </row>
    <row r="295" spans="5:61" s="247" customFormat="1">
      <c r="E295" s="248"/>
      <c r="F295" s="248"/>
      <c r="G295" s="248"/>
      <c r="H295" s="248"/>
      <c r="I295" s="248"/>
      <c r="J295" s="248"/>
      <c r="K295" s="248"/>
      <c r="L295" s="248"/>
      <c r="M295" s="248"/>
      <c r="N295" s="248"/>
      <c r="AV295" s="339"/>
      <c r="BI295" s="339"/>
    </row>
    <row r="296" spans="5:61" s="247" customFormat="1">
      <c r="E296" s="248"/>
      <c r="F296" s="248"/>
      <c r="G296" s="248"/>
      <c r="H296" s="248"/>
      <c r="I296" s="248"/>
      <c r="J296" s="248"/>
      <c r="K296" s="248"/>
      <c r="L296" s="248"/>
      <c r="M296" s="248"/>
      <c r="N296" s="248"/>
      <c r="AV296" s="339"/>
      <c r="BI296" s="339"/>
    </row>
    <row r="297" spans="5:61" s="247" customFormat="1">
      <c r="E297" s="248"/>
      <c r="F297" s="248"/>
      <c r="G297" s="248"/>
      <c r="H297" s="248"/>
      <c r="I297" s="248"/>
      <c r="J297" s="248"/>
      <c r="K297" s="248"/>
      <c r="L297" s="248"/>
      <c r="M297" s="248"/>
      <c r="N297" s="248"/>
      <c r="AV297" s="339"/>
      <c r="BI297" s="339"/>
    </row>
    <row r="298" spans="5:61" s="247" customFormat="1">
      <c r="E298" s="248"/>
      <c r="F298" s="248"/>
      <c r="G298" s="248"/>
      <c r="H298" s="248"/>
      <c r="I298" s="248"/>
      <c r="J298" s="248"/>
      <c r="K298" s="248"/>
      <c r="L298" s="248"/>
      <c r="M298" s="248"/>
      <c r="N298" s="248"/>
      <c r="AV298" s="339"/>
      <c r="BI298" s="339"/>
    </row>
    <row r="299" spans="5:61" s="247" customFormat="1">
      <c r="E299" s="248"/>
      <c r="F299" s="248"/>
      <c r="G299" s="248"/>
      <c r="H299" s="248"/>
      <c r="I299" s="248"/>
      <c r="J299" s="248"/>
      <c r="K299" s="248"/>
      <c r="L299" s="248"/>
      <c r="M299" s="248"/>
      <c r="N299" s="248"/>
      <c r="AV299" s="339"/>
      <c r="BI299" s="339"/>
    </row>
    <row r="300" spans="5:61" s="247" customFormat="1">
      <c r="E300" s="248"/>
      <c r="F300" s="248"/>
      <c r="G300" s="248"/>
      <c r="H300" s="248"/>
      <c r="I300" s="248"/>
      <c r="J300" s="248"/>
      <c r="K300" s="248"/>
      <c r="L300" s="248"/>
      <c r="M300" s="248"/>
      <c r="N300" s="248"/>
      <c r="AV300" s="339"/>
      <c r="BI300" s="339"/>
    </row>
    <row r="301" spans="5:61" s="247" customFormat="1">
      <c r="E301" s="248"/>
      <c r="F301" s="248"/>
      <c r="G301" s="248"/>
      <c r="H301" s="248"/>
      <c r="I301" s="248"/>
      <c r="J301" s="248"/>
      <c r="K301" s="248"/>
      <c r="L301" s="248"/>
      <c r="M301" s="248"/>
      <c r="N301" s="248"/>
      <c r="AV301" s="339"/>
      <c r="BI301" s="339"/>
    </row>
    <row r="302" spans="5:61" s="247" customFormat="1">
      <c r="E302" s="248"/>
      <c r="F302" s="248"/>
      <c r="G302" s="248"/>
      <c r="H302" s="248"/>
      <c r="I302" s="248"/>
      <c r="J302" s="248"/>
      <c r="K302" s="248"/>
      <c r="L302" s="248"/>
      <c r="M302" s="248"/>
      <c r="N302" s="248"/>
      <c r="AV302" s="339"/>
      <c r="BI302" s="339"/>
    </row>
    <row r="303" spans="5:61" s="247" customFormat="1">
      <c r="E303" s="248"/>
      <c r="F303" s="248"/>
      <c r="G303" s="248"/>
      <c r="H303" s="248"/>
      <c r="I303" s="248"/>
      <c r="J303" s="248"/>
      <c r="K303" s="248"/>
      <c r="L303" s="248"/>
      <c r="M303" s="248"/>
      <c r="N303" s="248"/>
      <c r="AV303" s="339"/>
      <c r="BI303" s="339"/>
    </row>
    <row r="304" spans="5:61" s="247" customFormat="1">
      <c r="E304" s="248"/>
      <c r="F304" s="248"/>
      <c r="G304" s="248"/>
      <c r="H304" s="248"/>
      <c r="I304" s="248"/>
      <c r="J304" s="248"/>
      <c r="K304" s="248"/>
      <c r="L304" s="248"/>
      <c r="M304" s="248"/>
      <c r="N304" s="248"/>
      <c r="AV304" s="339"/>
      <c r="BI304" s="339"/>
    </row>
    <row r="305" spans="5:61" s="247" customFormat="1">
      <c r="E305" s="248"/>
      <c r="F305" s="248"/>
      <c r="G305" s="248"/>
      <c r="H305" s="248"/>
      <c r="I305" s="248"/>
      <c r="J305" s="248"/>
      <c r="K305" s="248"/>
      <c r="L305" s="248"/>
      <c r="M305" s="248"/>
      <c r="N305" s="248"/>
      <c r="AV305" s="339"/>
      <c r="BI305" s="339"/>
    </row>
    <row r="306" spans="5:61" s="247" customFormat="1">
      <c r="E306" s="248"/>
      <c r="F306" s="248"/>
      <c r="G306" s="248"/>
      <c r="H306" s="248"/>
      <c r="I306" s="248"/>
      <c r="J306" s="248"/>
      <c r="K306" s="248"/>
      <c r="L306" s="248"/>
      <c r="M306" s="248"/>
      <c r="N306" s="248"/>
      <c r="AV306" s="339"/>
      <c r="BI306" s="339"/>
    </row>
    <row r="307" spans="5:61" s="247" customFormat="1">
      <c r="E307" s="248"/>
      <c r="F307" s="248"/>
      <c r="G307" s="248"/>
      <c r="H307" s="248"/>
      <c r="I307" s="248"/>
      <c r="J307" s="248"/>
      <c r="K307" s="248"/>
      <c r="L307" s="248"/>
      <c r="M307" s="248"/>
      <c r="N307" s="248"/>
      <c r="AV307" s="339"/>
      <c r="BI307" s="339"/>
    </row>
    <row r="308" spans="5:61" s="247" customFormat="1">
      <c r="E308" s="248"/>
      <c r="F308" s="248"/>
      <c r="G308" s="248"/>
      <c r="H308" s="248"/>
      <c r="I308" s="248"/>
      <c r="J308" s="248"/>
      <c r="K308" s="248"/>
      <c r="L308" s="248"/>
      <c r="M308" s="248"/>
      <c r="N308" s="248"/>
      <c r="AV308" s="339"/>
      <c r="BI308" s="339"/>
    </row>
    <row r="309" spans="5:61" s="247" customFormat="1">
      <c r="E309" s="248"/>
      <c r="F309" s="248"/>
      <c r="G309" s="248"/>
      <c r="H309" s="248"/>
      <c r="I309" s="248"/>
      <c r="J309" s="248"/>
      <c r="K309" s="248"/>
      <c r="L309" s="248"/>
      <c r="M309" s="248"/>
      <c r="N309" s="248"/>
      <c r="AV309" s="339"/>
      <c r="BI309" s="339"/>
    </row>
    <row r="310" spans="5:61" s="247" customFormat="1">
      <c r="E310" s="248"/>
      <c r="F310" s="248"/>
      <c r="G310" s="248"/>
      <c r="H310" s="248"/>
      <c r="I310" s="248"/>
      <c r="J310" s="248"/>
      <c r="K310" s="248"/>
      <c r="L310" s="248"/>
      <c r="M310" s="248"/>
      <c r="N310" s="248"/>
      <c r="AV310" s="339"/>
      <c r="BI310" s="339"/>
    </row>
    <row r="311" spans="5:61" s="247" customFormat="1">
      <c r="E311" s="248"/>
      <c r="F311" s="248"/>
      <c r="G311" s="248"/>
      <c r="H311" s="248"/>
      <c r="I311" s="248"/>
      <c r="J311" s="248"/>
      <c r="K311" s="248"/>
      <c r="L311" s="248"/>
      <c r="M311" s="248"/>
      <c r="N311" s="248"/>
      <c r="AV311" s="339"/>
      <c r="BI311" s="339"/>
    </row>
    <row r="312" spans="5:61" s="247" customFormat="1">
      <c r="E312" s="248"/>
      <c r="F312" s="248"/>
      <c r="G312" s="248"/>
      <c r="H312" s="248"/>
      <c r="I312" s="248"/>
      <c r="J312" s="248"/>
      <c r="K312" s="248"/>
      <c r="L312" s="248"/>
      <c r="M312" s="248"/>
      <c r="N312" s="248"/>
      <c r="AV312" s="339"/>
      <c r="BI312" s="339"/>
    </row>
    <row r="313" spans="5:61" s="247" customFormat="1">
      <c r="E313" s="248"/>
      <c r="F313" s="248"/>
      <c r="G313" s="248"/>
      <c r="H313" s="248"/>
      <c r="I313" s="248"/>
      <c r="J313" s="248"/>
      <c r="K313" s="248"/>
      <c r="L313" s="248"/>
      <c r="M313" s="248"/>
      <c r="N313" s="248"/>
      <c r="AV313" s="339"/>
      <c r="BI313" s="339"/>
    </row>
    <row r="314" spans="5:61" s="247" customFormat="1">
      <c r="E314" s="248"/>
      <c r="F314" s="248"/>
      <c r="G314" s="248"/>
      <c r="H314" s="248"/>
      <c r="I314" s="248"/>
      <c r="J314" s="248"/>
      <c r="K314" s="248"/>
      <c r="L314" s="248"/>
      <c r="M314" s="248"/>
      <c r="N314" s="248"/>
      <c r="AV314" s="339"/>
      <c r="BI314" s="339"/>
    </row>
    <row r="315" spans="5:61" s="247" customFormat="1">
      <c r="E315" s="248"/>
      <c r="F315" s="248"/>
      <c r="G315" s="248"/>
      <c r="H315" s="248"/>
      <c r="I315" s="248"/>
      <c r="J315" s="248"/>
      <c r="K315" s="248"/>
      <c r="L315" s="248"/>
      <c r="M315" s="248"/>
      <c r="N315" s="248"/>
      <c r="AV315" s="339"/>
      <c r="BI315" s="339"/>
    </row>
    <row r="316" spans="5:61" s="247" customFormat="1">
      <c r="E316" s="248"/>
      <c r="F316" s="248"/>
      <c r="G316" s="248"/>
      <c r="H316" s="248"/>
      <c r="I316" s="248"/>
      <c r="J316" s="248"/>
      <c r="K316" s="248"/>
      <c r="L316" s="248"/>
      <c r="M316" s="248"/>
      <c r="N316" s="248"/>
      <c r="AV316" s="339"/>
      <c r="BI316" s="339"/>
    </row>
    <row r="317" spans="5:61" s="247" customFormat="1">
      <c r="E317" s="248"/>
      <c r="F317" s="248"/>
      <c r="G317" s="248"/>
      <c r="H317" s="248"/>
      <c r="I317" s="248"/>
      <c r="J317" s="248"/>
      <c r="K317" s="248"/>
      <c r="L317" s="248"/>
      <c r="M317" s="248"/>
      <c r="N317" s="248"/>
      <c r="AV317" s="339"/>
      <c r="BI317" s="339"/>
    </row>
    <row r="318" spans="5:61" s="247" customFormat="1">
      <c r="E318" s="248"/>
      <c r="F318" s="248"/>
      <c r="G318" s="248"/>
      <c r="H318" s="248"/>
      <c r="I318" s="248"/>
      <c r="J318" s="248"/>
      <c r="K318" s="248"/>
      <c r="L318" s="248"/>
      <c r="M318" s="248"/>
      <c r="N318" s="248"/>
      <c r="AV318" s="339"/>
      <c r="BI318" s="339"/>
    </row>
    <row r="319" spans="5:61" s="247" customFormat="1">
      <c r="E319" s="248"/>
      <c r="F319" s="248"/>
      <c r="G319" s="248"/>
      <c r="H319" s="248"/>
      <c r="I319" s="248"/>
      <c r="J319" s="248"/>
      <c r="K319" s="248"/>
      <c r="L319" s="248"/>
      <c r="M319" s="248"/>
      <c r="N319" s="248"/>
      <c r="AV319" s="339"/>
      <c r="BI319" s="339"/>
    </row>
    <row r="320" spans="5:61" s="247" customFormat="1">
      <c r="E320" s="248"/>
      <c r="F320" s="248"/>
      <c r="G320" s="248"/>
      <c r="H320" s="248"/>
      <c r="I320" s="248"/>
      <c r="J320" s="248"/>
      <c r="K320" s="248"/>
      <c r="L320" s="248"/>
      <c r="M320" s="248"/>
      <c r="N320" s="248"/>
      <c r="AV320" s="339"/>
      <c r="BI320" s="339"/>
    </row>
    <row r="321" spans="5:61" s="247" customFormat="1">
      <c r="E321" s="248"/>
      <c r="F321" s="248"/>
      <c r="G321" s="248"/>
      <c r="H321" s="248"/>
      <c r="I321" s="248"/>
      <c r="J321" s="248"/>
      <c r="K321" s="248"/>
      <c r="L321" s="248"/>
      <c r="M321" s="248"/>
      <c r="N321" s="248"/>
      <c r="AV321" s="339"/>
      <c r="BI321" s="339"/>
    </row>
    <row r="322" spans="5:61" s="247" customFormat="1">
      <c r="E322" s="248"/>
      <c r="F322" s="248"/>
      <c r="G322" s="248"/>
      <c r="H322" s="248"/>
      <c r="I322" s="248"/>
      <c r="J322" s="248"/>
      <c r="K322" s="248"/>
      <c r="L322" s="248"/>
      <c r="M322" s="248"/>
      <c r="N322" s="248"/>
      <c r="AV322" s="339"/>
      <c r="BI322" s="339"/>
    </row>
    <row r="323" spans="5:61" s="247" customFormat="1">
      <c r="E323" s="248"/>
      <c r="F323" s="248"/>
      <c r="G323" s="248"/>
      <c r="H323" s="248"/>
      <c r="I323" s="248"/>
      <c r="J323" s="248"/>
      <c r="K323" s="248"/>
      <c r="L323" s="248"/>
      <c r="M323" s="248"/>
      <c r="N323" s="248"/>
      <c r="AV323" s="339"/>
      <c r="BI323" s="339"/>
    </row>
    <row r="324" spans="5:61" s="247" customFormat="1">
      <c r="E324" s="248"/>
      <c r="F324" s="248"/>
      <c r="G324" s="248"/>
      <c r="H324" s="248"/>
      <c r="I324" s="248"/>
      <c r="J324" s="248"/>
      <c r="K324" s="248"/>
      <c r="L324" s="248"/>
      <c r="M324" s="248"/>
      <c r="N324" s="248"/>
      <c r="AV324" s="339"/>
      <c r="BI324" s="339"/>
    </row>
    <row r="325" spans="5:61" s="247" customFormat="1">
      <c r="E325" s="248"/>
      <c r="F325" s="248"/>
      <c r="G325" s="248"/>
      <c r="H325" s="248"/>
      <c r="I325" s="248"/>
      <c r="J325" s="248"/>
      <c r="K325" s="248"/>
      <c r="L325" s="248"/>
      <c r="M325" s="248"/>
      <c r="N325" s="248"/>
      <c r="AV325" s="339"/>
      <c r="BI325" s="339"/>
    </row>
    <row r="326" spans="5:61" s="247" customFormat="1">
      <c r="E326" s="248"/>
      <c r="F326" s="248"/>
      <c r="G326" s="248"/>
      <c r="H326" s="248"/>
      <c r="I326" s="248"/>
      <c r="J326" s="248"/>
      <c r="K326" s="248"/>
      <c r="L326" s="248"/>
      <c r="M326" s="248"/>
      <c r="N326" s="248"/>
      <c r="AV326" s="339"/>
      <c r="BI326" s="339"/>
    </row>
    <row r="327" spans="5:61" s="247" customFormat="1">
      <c r="E327" s="248"/>
      <c r="F327" s="248"/>
      <c r="G327" s="248"/>
      <c r="H327" s="248"/>
      <c r="I327" s="248"/>
      <c r="J327" s="248"/>
      <c r="K327" s="248"/>
      <c r="L327" s="248"/>
      <c r="M327" s="248"/>
      <c r="N327" s="248"/>
      <c r="AV327" s="339"/>
      <c r="BI327" s="339"/>
    </row>
    <row r="328" spans="5:61" s="247" customFormat="1">
      <c r="E328" s="248"/>
      <c r="F328" s="248"/>
      <c r="G328" s="248"/>
      <c r="H328" s="248"/>
      <c r="I328" s="248"/>
      <c r="J328" s="248"/>
      <c r="K328" s="248"/>
      <c r="L328" s="248"/>
      <c r="M328" s="248"/>
      <c r="N328" s="248"/>
      <c r="AV328" s="339"/>
      <c r="BI328" s="339"/>
    </row>
    <row r="329" spans="5:61" s="247" customFormat="1">
      <c r="E329" s="248"/>
      <c r="F329" s="248"/>
      <c r="G329" s="248"/>
      <c r="H329" s="248"/>
      <c r="I329" s="248"/>
      <c r="J329" s="248"/>
      <c r="K329" s="248"/>
      <c r="L329" s="248"/>
      <c r="M329" s="248"/>
      <c r="N329" s="248"/>
      <c r="AV329" s="339"/>
      <c r="BI329" s="339"/>
    </row>
    <row r="330" spans="5:61" s="247" customFormat="1">
      <c r="E330" s="248"/>
      <c r="F330" s="248"/>
      <c r="G330" s="248"/>
      <c r="H330" s="248"/>
      <c r="I330" s="248"/>
      <c r="J330" s="248"/>
      <c r="K330" s="248"/>
      <c r="L330" s="248"/>
      <c r="M330" s="248"/>
      <c r="N330" s="248"/>
      <c r="AV330" s="339"/>
      <c r="BI330" s="339"/>
    </row>
    <row r="331" spans="5:61" s="247" customFormat="1">
      <c r="E331" s="248"/>
      <c r="F331" s="248"/>
      <c r="G331" s="248"/>
      <c r="H331" s="248"/>
      <c r="I331" s="248"/>
      <c r="J331" s="248"/>
      <c r="K331" s="248"/>
      <c r="L331" s="248"/>
      <c r="M331" s="248"/>
      <c r="N331" s="248"/>
      <c r="AV331" s="339"/>
      <c r="BI331" s="339"/>
    </row>
    <row r="332" spans="5:61" s="247" customFormat="1">
      <c r="E332" s="248"/>
      <c r="F332" s="248"/>
      <c r="G332" s="248"/>
      <c r="H332" s="248"/>
      <c r="I332" s="248"/>
      <c r="J332" s="248"/>
      <c r="K332" s="248"/>
      <c r="L332" s="248"/>
      <c r="M332" s="248"/>
      <c r="N332" s="248"/>
      <c r="AV332" s="339"/>
      <c r="BI332" s="339"/>
    </row>
    <row r="333" spans="5:61" s="247" customFormat="1">
      <c r="E333" s="248"/>
      <c r="F333" s="248"/>
      <c r="G333" s="248"/>
      <c r="H333" s="248"/>
      <c r="I333" s="248"/>
      <c r="J333" s="248"/>
      <c r="K333" s="248"/>
      <c r="L333" s="248"/>
      <c r="M333" s="248"/>
      <c r="N333" s="248"/>
      <c r="AV333" s="339"/>
      <c r="BI333" s="339"/>
    </row>
    <row r="334" spans="5:61" s="247" customFormat="1">
      <c r="E334" s="248"/>
      <c r="F334" s="248"/>
      <c r="G334" s="248"/>
      <c r="H334" s="248"/>
      <c r="I334" s="248"/>
      <c r="J334" s="248"/>
      <c r="K334" s="248"/>
      <c r="L334" s="248"/>
      <c r="M334" s="248"/>
      <c r="N334" s="248"/>
      <c r="AV334" s="339"/>
      <c r="BI334" s="339"/>
    </row>
    <row r="335" spans="5:61" s="247" customFormat="1">
      <c r="E335" s="248"/>
      <c r="F335" s="248"/>
      <c r="G335" s="248"/>
      <c r="H335" s="248"/>
      <c r="I335" s="248"/>
      <c r="J335" s="248"/>
      <c r="K335" s="248"/>
      <c r="L335" s="248"/>
      <c r="M335" s="248"/>
      <c r="N335" s="248"/>
      <c r="AV335" s="339"/>
      <c r="BI335" s="339"/>
    </row>
    <row r="336" spans="5:61" s="247" customFormat="1">
      <c r="E336" s="248"/>
      <c r="F336" s="248"/>
      <c r="G336" s="248"/>
      <c r="H336" s="248"/>
      <c r="I336" s="248"/>
      <c r="J336" s="248"/>
      <c r="K336" s="248"/>
      <c r="L336" s="248"/>
      <c r="M336" s="248"/>
      <c r="N336" s="248"/>
      <c r="AV336" s="339"/>
      <c r="BI336" s="339"/>
    </row>
    <row r="337" spans="5:61" s="247" customFormat="1">
      <c r="E337" s="248"/>
      <c r="F337" s="248"/>
      <c r="G337" s="248"/>
      <c r="H337" s="248"/>
      <c r="I337" s="248"/>
      <c r="J337" s="248"/>
      <c r="K337" s="248"/>
      <c r="L337" s="248"/>
      <c r="M337" s="248"/>
      <c r="N337" s="248"/>
      <c r="AV337" s="339"/>
      <c r="BI337" s="339"/>
    </row>
    <row r="338" spans="5:61" s="247" customFormat="1">
      <c r="E338" s="248"/>
      <c r="F338" s="248"/>
      <c r="G338" s="248"/>
      <c r="H338" s="248"/>
      <c r="I338" s="248"/>
      <c r="J338" s="248"/>
      <c r="K338" s="248"/>
      <c r="L338" s="248"/>
      <c r="M338" s="248"/>
      <c r="N338" s="248"/>
      <c r="AV338" s="339"/>
      <c r="BI338" s="339"/>
    </row>
    <row r="339" spans="5:61" s="247" customFormat="1">
      <c r="E339" s="248"/>
      <c r="F339" s="248"/>
      <c r="G339" s="248"/>
      <c r="H339" s="248"/>
      <c r="I339" s="248"/>
      <c r="J339" s="248"/>
      <c r="K339" s="248"/>
      <c r="L339" s="248"/>
      <c r="M339" s="248"/>
      <c r="N339" s="248"/>
      <c r="AV339" s="339"/>
      <c r="BI339" s="339"/>
    </row>
    <row r="340" spans="5:61" s="247" customFormat="1">
      <c r="E340" s="248"/>
      <c r="F340" s="248"/>
      <c r="G340" s="248"/>
      <c r="H340" s="248"/>
      <c r="I340" s="248"/>
      <c r="J340" s="248"/>
      <c r="K340" s="248"/>
      <c r="L340" s="248"/>
      <c r="M340" s="248"/>
      <c r="N340" s="248"/>
      <c r="AV340" s="339"/>
      <c r="BI340" s="339"/>
    </row>
    <row r="341" spans="5:61" s="247" customFormat="1">
      <c r="E341" s="248"/>
      <c r="F341" s="248"/>
      <c r="G341" s="248"/>
      <c r="H341" s="248"/>
      <c r="I341" s="248"/>
      <c r="J341" s="248"/>
      <c r="K341" s="248"/>
      <c r="L341" s="248"/>
      <c r="M341" s="248"/>
      <c r="N341" s="248"/>
      <c r="AV341" s="339"/>
      <c r="BI341" s="339"/>
    </row>
    <row r="342" spans="5:61" s="247" customFormat="1">
      <c r="E342" s="248"/>
      <c r="F342" s="248"/>
      <c r="G342" s="248"/>
      <c r="H342" s="248"/>
      <c r="I342" s="248"/>
      <c r="J342" s="248"/>
      <c r="K342" s="248"/>
      <c r="L342" s="248"/>
      <c r="M342" s="248"/>
      <c r="N342" s="248"/>
      <c r="AV342" s="339"/>
      <c r="BI342" s="339"/>
    </row>
    <row r="343" spans="5:61" s="247" customFormat="1">
      <c r="E343" s="248"/>
      <c r="F343" s="248"/>
      <c r="G343" s="248"/>
      <c r="H343" s="248"/>
      <c r="I343" s="248"/>
      <c r="J343" s="248"/>
      <c r="K343" s="248"/>
      <c r="L343" s="248"/>
      <c r="M343" s="248"/>
      <c r="N343" s="248"/>
      <c r="AV343" s="339"/>
      <c r="BI343" s="339"/>
    </row>
    <row r="344" spans="5:61" s="247" customFormat="1">
      <c r="E344" s="248"/>
      <c r="F344" s="248"/>
      <c r="G344" s="248"/>
      <c r="H344" s="248"/>
      <c r="I344" s="248"/>
      <c r="J344" s="248"/>
      <c r="K344" s="248"/>
      <c r="L344" s="248"/>
      <c r="M344" s="248"/>
      <c r="N344" s="248"/>
      <c r="AV344" s="339"/>
      <c r="BI344" s="339"/>
    </row>
    <row r="345" spans="5:61" s="247" customFormat="1">
      <c r="E345" s="248"/>
      <c r="F345" s="248"/>
      <c r="G345" s="248"/>
      <c r="H345" s="248"/>
      <c r="I345" s="248"/>
      <c r="J345" s="248"/>
      <c r="K345" s="248"/>
      <c r="L345" s="248"/>
      <c r="M345" s="248"/>
      <c r="N345" s="248"/>
      <c r="AV345" s="339"/>
      <c r="BI345" s="339"/>
    </row>
    <row r="346" spans="5:61" s="247" customFormat="1">
      <c r="E346" s="248"/>
      <c r="F346" s="248"/>
      <c r="G346" s="248"/>
      <c r="H346" s="248"/>
      <c r="I346" s="248"/>
      <c r="J346" s="248"/>
      <c r="K346" s="248"/>
      <c r="L346" s="248"/>
      <c r="M346" s="248"/>
      <c r="N346" s="248"/>
      <c r="AV346" s="339"/>
      <c r="BI346" s="339"/>
    </row>
    <row r="347" spans="5:61" s="247" customFormat="1">
      <c r="E347" s="248"/>
      <c r="F347" s="248"/>
      <c r="G347" s="248"/>
      <c r="H347" s="248"/>
      <c r="I347" s="248"/>
      <c r="J347" s="248"/>
      <c r="K347" s="248"/>
      <c r="L347" s="248"/>
      <c r="M347" s="248"/>
      <c r="N347" s="248"/>
      <c r="AV347" s="339"/>
      <c r="BI347" s="339"/>
    </row>
    <row r="348" spans="5:61" s="247" customFormat="1">
      <c r="E348" s="248"/>
      <c r="F348" s="248"/>
      <c r="G348" s="248"/>
      <c r="H348" s="248"/>
      <c r="I348" s="248"/>
      <c r="J348" s="248"/>
      <c r="K348" s="248"/>
      <c r="L348" s="248"/>
      <c r="M348" s="248"/>
      <c r="N348" s="248"/>
      <c r="AV348" s="339"/>
      <c r="BI348" s="339"/>
    </row>
    <row r="349" spans="5:61" s="247" customFormat="1">
      <c r="E349" s="248"/>
      <c r="F349" s="248"/>
      <c r="G349" s="248"/>
      <c r="H349" s="248"/>
      <c r="I349" s="248"/>
      <c r="J349" s="248"/>
      <c r="K349" s="248"/>
      <c r="L349" s="248"/>
      <c r="M349" s="248"/>
      <c r="N349" s="248"/>
      <c r="AV349" s="339"/>
      <c r="BI349" s="339"/>
    </row>
    <row r="350" spans="5:61" s="247" customFormat="1">
      <c r="E350" s="248"/>
      <c r="F350" s="248"/>
      <c r="G350" s="248"/>
      <c r="H350" s="248"/>
      <c r="I350" s="248"/>
      <c r="J350" s="248"/>
      <c r="K350" s="248"/>
      <c r="L350" s="248"/>
      <c r="M350" s="248"/>
      <c r="N350" s="248"/>
      <c r="AV350" s="339"/>
      <c r="BI350" s="339"/>
    </row>
    <row r="351" spans="5:61" s="247" customFormat="1">
      <c r="E351" s="248"/>
      <c r="F351" s="248"/>
      <c r="G351" s="248"/>
      <c r="H351" s="248"/>
      <c r="I351" s="248"/>
      <c r="J351" s="248"/>
      <c r="K351" s="248"/>
      <c r="L351" s="248"/>
      <c r="M351" s="248"/>
      <c r="N351" s="248"/>
      <c r="AV351" s="339"/>
      <c r="BI351" s="339"/>
    </row>
    <row r="352" spans="5:61" s="247" customFormat="1">
      <c r="E352" s="248"/>
      <c r="F352" s="248"/>
      <c r="G352" s="248"/>
      <c r="H352" s="248"/>
      <c r="I352" s="248"/>
      <c r="J352" s="248"/>
      <c r="K352" s="248"/>
      <c r="L352" s="248"/>
      <c r="M352" s="248"/>
      <c r="N352" s="248"/>
      <c r="AV352" s="339"/>
      <c r="BI352" s="339"/>
    </row>
    <row r="353" spans="5:61" s="247" customFormat="1">
      <c r="E353" s="248"/>
      <c r="F353" s="248"/>
      <c r="G353" s="248"/>
      <c r="H353" s="248"/>
      <c r="I353" s="248"/>
      <c r="J353" s="248"/>
      <c r="K353" s="248"/>
      <c r="L353" s="248"/>
      <c r="M353" s="248"/>
      <c r="N353" s="248"/>
      <c r="AV353" s="339"/>
      <c r="BI353" s="339"/>
    </row>
    <row r="354" spans="5:61" s="247" customFormat="1">
      <c r="E354" s="248"/>
      <c r="F354" s="248"/>
      <c r="G354" s="248"/>
      <c r="H354" s="248"/>
      <c r="I354" s="248"/>
      <c r="J354" s="248"/>
      <c r="K354" s="248"/>
      <c r="L354" s="248"/>
      <c r="M354" s="248"/>
      <c r="N354" s="248"/>
      <c r="AV354" s="339"/>
      <c r="BI354" s="339"/>
    </row>
    <row r="355" spans="5:61" s="247" customFormat="1">
      <c r="E355" s="248"/>
      <c r="F355" s="248"/>
      <c r="G355" s="248"/>
      <c r="H355" s="248"/>
      <c r="I355" s="248"/>
      <c r="J355" s="248"/>
      <c r="K355" s="248"/>
      <c r="L355" s="248"/>
      <c r="M355" s="248"/>
      <c r="N355" s="248"/>
      <c r="AV355" s="339"/>
      <c r="BI355" s="339"/>
    </row>
    <row r="356" spans="5:61" s="247" customFormat="1">
      <c r="E356" s="248"/>
      <c r="F356" s="248"/>
      <c r="G356" s="248"/>
      <c r="H356" s="248"/>
      <c r="I356" s="248"/>
      <c r="J356" s="248"/>
      <c r="K356" s="248"/>
      <c r="L356" s="248"/>
      <c r="M356" s="248"/>
      <c r="N356" s="248"/>
      <c r="AV356" s="339"/>
      <c r="BI356" s="339"/>
    </row>
    <row r="357" spans="5:61" s="247" customFormat="1">
      <c r="E357" s="248"/>
      <c r="F357" s="248"/>
      <c r="G357" s="248"/>
      <c r="H357" s="248"/>
      <c r="I357" s="248"/>
      <c r="J357" s="248"/>
      <c r="K357" s="248"/>
      <c r="L357" s="248"/>
      <c r="M357" s="248"/>
      <c r="N357" s="248"/>
      <c r="AV357" s="339"/>
      <c r="BI357" s="339"/>
    </row>
    <row r="358" spans="5:61" s="247" customFormat="1">
      <c r="E358" s="248"/>
      <c r="F358" s="248"/>
      <c r="G358" s="248"/>
      <c r="H358" s="248"/>
      <c r="I358" s="248"/>
      <c r="J358" s="248"/>
      <c r="K358" s="248"/>
      <c r="L358" s="248"/>
      <c r="M358" s="248"/>
      <c r="N358" s="248"/>
      <c r="AV358" s="339"/>
      <c r="BI358" s="339"/>
    </row>
    <row r="359" spans="5:61" s="247" customFormat="1">
      <c r="E359" s="248"/>
      <c r="F359" s="248"/>
      <c r="G359" s="248"/>
      <c r="H359" s="248"/>
      <c r="I359" s="248"/>
      <c r="J359" s="248"/>
      <c r="K359" s="248"/>
      <c r="L359" s="248"/>
      <c r="M359" s="248"/>
      <c r="N359" s="248"/>
      <c r="AV359" s="339"/>
      <c r="BI359" s="339"/>
    </row>
    <row r="360" spans="5:61" s="247" customFormat="1">
      <c r="E360" s="248"/>
      <c r="F360" s="248"/>
      <c r="G360" s="248"/>
      <c r="H360" s="248"/>
      <c r="I360" s="248"/>
      <c r="J360" s="248"/>
      <c r="K360" s="248"/>
      <c r="L360" s="248"/>
      <c r="M360" s="248"/>
      <c r="N360" s="248"/>
      <c r="AV360" s="339"/>
      <c r="BI360" s="339"/>
    </row>
    <row r="361" spans="5:61" s="247" customFormat="1">
      <c r="E361" s="248"/>
      <c r="F361" s="248"/>
      <c r="G361" s="248"/>
      <c r="H361" s="248"/>
      <c r="I361" s="248"/>
      <c r="J361" s="248"/>
      <c r="K361" s="248"/>
      <c r="L361" s="248"/>
      <c r="M361" s="248"/>
      <c r="N361" s="248"/>
      <c r="AV361" s="339"/>
      <c r="BI361" s="339"/>
    </row>
    <row r="362" spans="5:61" s="247" customFormat="1">
      <c r="E362" s="248"/>
      <c r="F362" s="248"/>
      <c r="G362" s="248"/>
      <c r="H362" s="248"/>
      <c r="I362" s="248"/>
      <c r="J362" s="248"/>
      <c r="K362" s="248"/>
      <c r="L362" s="248"/>
      <c r="M362" s="248"/>
      <c r="N362" s="248"/>
      <c r="AV362" s="339"/>
      <c r="BI362" s="339"/>
    </row>
    <row r="363" spans="5:61" s="247" customFormat="1">
      <c r="E363" s="248"/>
      <c r="F363" s="248"/>
      <c r="G363" s="248"/>
      <c r="H363" s="248"/>
      <c r="I363" s="248"/>
      <c r="J363" s="248"/>
      <c r="K363" s="248"/>
      <c r="L363" s="248"/>
      <c r="M363" s="248"/>
      <c r="N363" s="248"/>
      <c r="AV363" s="339"/>
      <c r="BI363" s="339"/>
    </row>
    <row r="364" spans="5:61" s="247" customFormat="1">
      <c r="E364" s="248"/>
      <c r="F364" s="248"/>
      <c r="G364" s="248"/>
      <c r="H364" s="248"/>
      <c r="I364" s="248"/>
      <c r="J364" s="248"/>
      <c r="K364" s="248"/>
      <c r="L364" s="248"/>
      <c r="M364" s="248"/>
      <c r="N364" s="248"/>
      <c r="AV364" s="339"/>
      <c r="BI364" s="339"/>
    </row>
    <row r="365" spans="5:61" s="247" customFormat="1">
      <c r="E365" s="248"/>
      <c r="F365" s="248"/>
      <c r="G365" s="248"/>
      <c r="H365" s="248"/>
      <c r="I365" s="248"/>
      <c r="J365" s="248"/>
      <c r="K365" s="248"/>
      <c r="L365" s="248"/>
      <c r="M365" s="248"/>
      <c r="N365" s="248"/>
      <c r="AV365" s="339"/>
      <c r="BI365" s="339"/>
    </row>
    <row r="366" spans="5:61" s="247" customFormat="1">
      <c r="E366" s="248"/>
      <c r="F366" s="248"/>
      <c r="G366" s="248"/>
      <c r="H366" s="248"/>
      <c r="I366" s="248"/>
      <c r="J366" s="248"/>
      <c r="K366" s="248"/>
      <c r="L366" s="248"/>
      <c r="M366" s="248"/>
      <c r="N366" s="248"/>
      <c r="AV366" s="339"/>
      <c r="BI366" s="339"/>
    </row>
    <row r="367" spans="5:61" s="247" customFormat="1">
      <c r="E367" s="248"/>
      <c r="F367" s="248"/>
      <c r="G367" s="248"/>
      <c r="H367" s="248"/>
      <c r="I367" s="248"/>
      <c r="J367" s="248"/>
      <c r="K367" s="248"/>
      <c r="L367" s="248"/>
      <c r="M367" s="248"/>
      <c r="N367" s="248"/>
      <c r="AV367" s="339"/>
      <c r="BI367" s="339"/>
    </row>
    <row r="368" spans="5:61" s="247" customFormat="1">
      <c r="E368" s="248"/>
      <c r="F368" s="248"/>
      <c r="G368" s="248"/>
      <c r="H368" s="248"/>
      <c r="I368" s="248"/>
      <c r="J368" s="248"/>
      <c r="K368" s="248"/>
      <c r="L368" s="248"/>
      <c r="M368" s="248"/>
      <c r="N368" s="248"/>
      <c r="AV368" s="339"/>
      <c r="BI368" s="339"/>
    </row>
    <row r="369" spans="5:61" s="247" customFormat="1">
      <c r="E369" s="248"/>
      <c r="F369" s="248"/>
      <c r="G369" s="248"/>
      <c r="H369" s="248"/>
      <c r="I369" s="248"/>
      <c r="J369" s="248"/>
      <c r="K369" s="248"/>
      <c r="L369" s="248"/>
      <c r="M369" s="248"/>
      <c r="N369" s="248"/>
      <c r="AV369" s="339"/>
      <c r="BI369" s="339"/>
    </row>
    <row r="370" spans="5:61" s="247" customFormat="1">
      <c r="E370" s="248"/>
      <c r="F370" s="248"/>
      <c r="G370" s="248"/>
      <c r="H370" s="248"/>
      <c r="I370" s="248"/>
      <c r="J370" s="248"/>
      <c r="K370" s="248"/>
      <c r="L370" s="248"/>
      <c r="M370" s="248"/>
      <c r="N370" s="248"/>
      <c r="AV370" s="339"/>
      <c r="BI370" s="339"/>
    </row>
    <row r="371" spans="5:61" s="247" customFormat="1">
      <c r="E371" s="248"/>
      <c r="F371" s="248"/>
      <c r="G371" s="248"/>
      <c r="H371" s="248"/>
      <c r="I371" s="248"/>
      <c r="J371" s="248"/>
      <c r="K371" s="248"/>
      <c r="L371" s="248"/>
      <c r="M371" s="248"/>
      <c r="N371" s="248"/>
      <c r="AV371" s="339"/>
      <c r="BI371" s="339"/>
    </row>
    <row r="372" spans="5:61" s="247" customFormat="1">
      <c r="E372" s="248"/>
      <c r="F372" s="248"/>
      <c r="G372" s="248"/>
      <c r="H372" s="248"/>
      <c r="I372" s="248"/>
      <c r="J372" s="248"/>
      <c r="K372" s="248"/>
      <c r="L372" s="248"/>
      <c r="M372" s="248"/>
      <c r="N372" s="248"/>
      <c r="AV372" s="339"/>
      <c r="BI372" s="339"/>
    </row>
    <row r="373" spans="5:61" s="247" customFormat="1">
      <c r="E373" s="248"/>
      <c r="F373" s="248"/>
      <c r="G373" s="248"/>
      <c r="H373" s="248"/>
      <c r="I373" s="248"/>
      <c r="J373" s="248"/>
      <c r="K373" s="248"/>
      <c r="L373" s="248"/>
      <c r="M373" s="248"/>
      <c r="N373" s="248"/>
      <c r="AV373" s="339"/>
      <c r="BI373" s="339"/>
    </row>
    <row r="374" spans="5:61" s="247" customFormat="1">
      <c r="E374" s="248"/>
      <c r="F374" s="248"/>
      <c r="G374" s="248"/>
      <c r="H374" s="248"/>
      <c r="I374" s="248"/>
      <c r="J374" s="248"/>
      <c r="K374" s="248"/>
      <c r="L374" s="248"/>
      <c r="M374" s="248"/>
      <c r="N374" s="248"/>
      <c r="AV374" s="339"/>
      <c r="BI374" s="339"/>
    </row>
    <row r="375" spans="5:61" s="247" customFormat="1">
      <c r="E375" s="248"/>
      <c r="F375" s="248"/>
      <c r="G375" s="248"/>
      <c r="H375" s="248"/>
      <c r="I375" s="248"/>
      <c r="J375" s="248"/>
      <c r="K375" s="248"/>
      <c r="L375" s="248"/>
      <c r="M375" s="248"/>
      <c r="N375" s="248"/>
      <c r="AV375" s="339"/>
      <c r="BI375" s="339"/>
    </row>
    <row r="376" spans="5:61" s="247" customFormat="1">
      <c r="E376" s="248"/>
      <c r="F376" s="248"/>
      <c r="G376" s="248"/>
      <c r="H376" s="248"/>
      <c r="I376" s="248"/>
      <c r="J376" s="248"/>
      <c r="K376" s="248"/>
      <c r="L376" s="248"/>
      <c r="M376" s="248"/>
      <c r="N376" s="248"/>
      <c r="AV376" s="339"/>
      <c r="BI376" s="339"/>
    </row>
    <row r="377" spans="5:61" s="247" customFormat="1">
      <c r="E377" s="248"/>
      <c r="F377" s="248"/>
      <c r="G377" s="248"/>
      <c r="H377" s="248"/>
      <c r="I377" s="248"/>
      <c r="J377" s="248"/>
      <c r="K377" s="248"/>
      <c r="L377" s="248"/>
      <c r="M377" s="248"/>
      <c r="N377" s="248"/>
      <c r="AV377" s="339"/>
      <c r="BI377" s="339"/>
    </row>
    <row r="378" spans="5:61" s="247" customFormat="1">
      <c r="E378" s="248"/>
      <c r="F378" s="248"/>
      <c r="G378" s="248"/>
      <c r="H378" s="248"/>
      <c r="I378" s="248"/>
      <c r="J378" s="248"/>
      <c r="K378" s="248"/>
      <c r="L378" s="248"/>
      <c r="M378" s="248"/>
      <c r="N378" s="248"/>
      <c r="AV378" s="339"/>
      <c r="BI378" s="339"/>
    </row>
    <row r="379" spans="5:61" s="247" customFormat="1">
      <c r="E379" s="248"/>
      <c r="F379" s="248"/>
      <c r="G379" s="248"/>
      <c r="H379" s="248"/>
      <c r="I379" s="248"/>
      <c r="J379" s="248"/>
      <c r="K379" s="248"/>
      <c r="L379" s="248"/>
      <c r="M379" s="248"/>
      <c r="N379" s="248"/>
      <c r="AV379" s="339"/>
      <c r="BI379" s="339"/>
    </row>
    <row r="380" spans="5:61" s="247" customFormat="1">
      <c r="E380" s="248"/>
      <c r="F380" s="248"/>
      <c r="G380" s="248"/>
      <c r="H380" s="248"/>
      <c r="I380" s="248"/>
      <c r="J380" s="248"/>
      <c r="K380" s="248"/>
      <c r="L380" s="248"/>
      <c r="M380" s="248"/>
      <c r="N380" s="248"/>
      <c r="AV380" s="339"/>
      <c r="BI380" s="339"/>
    </row>
    <row r="381" spans="5:61" s="247" customFormat="1">
      <c r="E381" s="248"/>
      <c r="F381" s="248"/>
      <c r="G381" s="248"/>
      <c r="H381" s="248"/>
      <c r="I381" s="248"/>
      <c r="J381" s="248"/>
      <c r="K381" s="248"/>
      <c r="L381" s="248"/>
      <c r="M381" s="248"/>
      <c r="N381" s="248"/>
      <c r="AV381" s="339"/>
      <c r="BI381" s="339"/>
    </row>
    <row r="382" spans="5:61" s="247" customFormat="1">
      <c r="E382" s="248"/>
      <c r="F382" s="248"/>
      <c r="G382" s="248"/>
      <c r="H382" s="248"/>
      <c r="I382" s="248"/>
      <c r="J382" s="248"/>
      <c r="K382" s="248"/>
      <c r="L382" s="248"/>
      <c r="M382" s="248"/>
      <c r="N382" s="248"/>
      <c r="AV382" s="339"/>
      <c r="BI382" s="339"/>
    </row>
    <row r="383" spans="5:61" s="247" customFormat="1">
      <c r="E383" s="248"/>
      <c r="F383" s="248"/>
      <c r="G383" s="248"/>
      <c r="H383" s="248"/>
      <c r="I383" s="248"/>
      <c r="J383" s="248"/>
      <c r="K383" s="248"/>
      <c r="L383" s="248"/>
      <c r="M383" s="248"/>
      <c r="N383" s="248"/>
      <c r="AV383" s="339"/>
      <c r="BI383" s="339"/>
    </row>
    <row r="384" spans="5:61" s="247" customFormat="1">
      <c r="E384" s="248"/>
      <c r="F384" s="248"/>
      <c r="G384" s="248"/>
      <c r="H384" s="248"/>
      <c r="I384" s="248"/>
      <c r="J384" s="248"/>
      <c r="K384" s="248"/>
      <c r="L384" s="248"/>
      <c r="M384" s="248"/>
      <c r="N384" s="248"/>
      <c r="AV384" s="339"/>
      <c r="BI384" s="339"/>
    </row>
    <row r="385" spans="5:61" s="247" customFormat="1">
      <c r="E385" s="248"/>
      <c r="F385" s="248"/>
      <c r="G385" s="248"/>
      <c r="H385" s="248"/>
      <c r="I385" s="248"/>
      <c r="J385" s="248"/>
      <c r="K385" s="248"/>
      <c r="L385" s="248"/>
      <c r="M385" s="248"/>
      <c r="N385" s="248"/>
      <c r="AV385" s="339"/>
      <c r="BI385" s="339"/>
    </row>
    <row r="386" spans="5:61" s="247" customFormat="1">
      <c r="E386" s="248"/>
      <c r="F386" s="248"/>
      <c r="G386" s="248"/>
      <c r="H386" s="248"/>
      <c r="I386" s="248"/>
      <c r="J386" s="248"/>
      <c r="K386" s="248"/>
      <c r="L386" s="248"/>
      <c r="M386" s="248"/>
      <c r="N386" s="248"/>
      <c r="AV386" s="339"/>
      <c r="BI386" s="339"/>
    </row>
    <row r="387" spans="5:61" s="247" customFormat="1">
      <c r="E387" s="248"/>
      <c r="F387" s="248"/>
      <c r="G387" s="248"/>
      <c r="H387" s="248"/>
      <c r="I387" s="248"/>
      <c r="J387" s="248"/>
      <c r="K387" s="248"/>
      <c r="L387" s="248"/>
      <c r="M387" s="248"/>
      <c r="N387" s="248"/>
      <c r="AV387" s="339"/>
      <c r="BI387" s="339"/>
    </row>
    <row r="388" spans="5:61" s="247" customFormat="1">
      <c r="E388" s="248"/>
      <c r="F388" s="248"/>
      <c r="G388" s="248"/>
      <c r="H388" s="248"/>
      <c r="I388" s="248"/>
      <c r="J388" s="248"/>
      <c r="K388" s="248"/>
      <c r="L388" s="248"/>
      <c r="M388" s="248"/>
      <c r="N388" s="248"/>
      <c r="AV388" s="339"/>
      <c r="BI388" s="339"/>
    </row>
    <row r="389" spans="5:61" s="247" customFormat="1">
      <c r="E389" s="248"/>
      <c r="F389" s="248"/>
      <c r="G389" s="248"/>
      <c r="H389" s="248"/>
      <c r="I389" s="248"/>
      <c r="J389" s="248"/>
      <c r="K389" s="248"/>
      <c r="L389" s="248"/>
      <c r="M389" s="248"/>
      <c r="N389" s="248"/>
      <c r="AV389" s="339"/>
      <c r="BI389" s="339"/>
    </row>
    <row r="390" spans="5:61" s="247" customFormat="1">
      <c r="E390" s="248"/>
      <c r="F390" s="248"/>
      <c r="G390" s="248"/>
      <c r="H390" s="248"/>
      <c r="I390" s="248"/>
      <c r="J390" s="248"/>
      <c r="K390" s="248"/>
      <c r="L390" s="248"/>
      <c r="M390" s="248"/>
      <c r="N390" s="248"/>
      <c r="AV390" s="339"/>
      <c r="BI390" s="339"/>
    </row>
    <row r="391" spans="5:61" s="247" customFormat="1">
      <c r="E391" s="248"/>
      <c r="F391" s="248"/>
      <c r="G391" s="248"/>
      <c r="H391" s="248"/>
      <c r="I391" s="248"/>
      <c r="J391" s="248"/>
      <c r="K391" s="248"/>
      <c r="L391" s="248"/>
      <c r="M391" s="248"/>
      <c r="N391" s="248"/>
      <c r="AV391" s="339"/>
      <c r="BI391" s="339"/>
    </row>
    <row r="392" spans="5:61" s="247" customFormat="1">
      <c r="E392" s="248"/>
      <c r="F392" s="248"/>
      <c r="G392" s="248"/>
      <c r="H392" s="248"/>
      <c r="I392" s="248"/>
      <c r="J392" s="248"/>
      <c r="K392" s="248"/>
      <c r="L392" s="248"/>
      <c r="M392" s="248"/>
      <c r="N392" s="248"/>
      <c r="AV392" s="339"/>
      <c r="BI392" s="339"/>
    </row>
    <row r="393" spans="5:61" s="247" customFormat="1">
      <c r="E393" s="248"/>
      <c r="F393" s="248"/>
      <c r="G393" s="248"/>
      <c r="H393" s="248"/>
      <c r="I393" s="248"/>
      <c r="J393" s="248"/>
      <c r="K393" s="248"/>
      <c r="L393" s="248"/>
      <c r="M393" s="248"/>
      <c r="N393" s="248"/>
      <c r="AV393" s="339"/>
      <c r="BI393" s="339"/>
    </row>
    <row r="394" spans="5:61" s="247" customFormat="1">
      <c r="E394" s="248"/>
      <c r="F394" s="248"/>
      <c r="G394" s="248"/>
      <c r="H394" s="248"/>
      <c r="I394" s="248"/>
      <c r="J394" s="248"/>
      <c r="K394" s="248"/>
      <c r="L394" s="248"/>
      <c r="M394" s="248"/>
      <c r="N394" s="248"/>
      <c r="AV394" s="339"/>
      <c r="BI394" s="339"/>
    </row>
    <row r="395" spans="5:61" s="247" customFormat="1">
      <c r="E395" s="248"/>
      <c r="F395" s="248"/>
      <c r="G395" s="248"/>
      <c r="H395" s="248"/>
      <c r="I395" s="248"/>
      <c r="J395" s="248"/>
      <c r="K395" s="248"/>
      <c r="L395" s="248"/>
      <c r="M395" s="248"/>
      <c r="N395" s="248"/>
      <c r="AV395" s="339"/>
      <c r="BI395" s="339"/>
    </row>
    <row r="396" spans="5:61" s="247" customFormat="1">
      <c r="E396" s="248"/>
      <c r="F396" s="248"/>
      <c r="G396" s="248"/>
      <c r="H396" s="248"/>
      <c r="I396" s="248"/>
      <c r="J396" s="248"/>
      <c r="K396" s="248"/>
      <c r="L396" s="248"/>
      <c r="M396" s="248"/>
      <c r="N396" s="248"/>
      <c r="AV396" s="339"/>
      <c r="BI396" s="339"/>
    </row>
    <row r="397" spans="5:61" s="247" customFormat="1">
      <c r="E397" s="248"/>
      <c r="F397" s="248"/>
      <c r="G397" s="248"/>
      <c r="H397" s="248"/>
      <c r="I397" s="248"/>
      <c r="J397" s="248"/>
      <c r="K397" s="248"/>
      <c r="L397" s="248"/>
      <c r="M397" s="248"/>
      <c r="N397" s="248"/>
      <c r="AV397" s="339"/>
      <c r="BI397" s="339"/>
    </row>
    <row r="398" spans="5:61" s="247" customFormat="1">
      <c r="E398" s="248"/>
      <c r="F398" s="248"/>
      <c r="G398" s="248"/>
      <c r="H398" s="248"/>
      <c r="I398" s="248"/>
      <c r="J398" s="248"/>
      <c r="K398" s="248"/>
      <c r="L398" s="248"/>
      <c r="M398" s="248"/>
      <c r="N398" s="248"/>
      <c r="AV398" s="339"/>
      <c r="BI398" s="339"/>
    </row>
    <row r="399" spans="5:61" s="247" customFormat="1">
      <c r="E399" s="248"/>
      <c r="F399" s="248"/>
      <c r="G399" s="248"/>
      <c r="H399" s="248"/>
      <c r="I399" s="248"/>
      <c r="J399" s="248"/>
      <c r="K399" s="248"/>
      <c r="L399" s="248"/>
      <c r="M399" s="248"/>
      <c r="N399" s="248"/>
      <c r="AV399" s="339"/>
      <c r="BI399" s="339"/>
    </row>
    <row r="400" spans="5:61" s="247" customFormat="1">
      <c r="E400" s="248"/>
      <c r="F400" s="248"/>
      <c r="G400" s="248"/>
      <c r="H400" s="248"/>
      <c r="I400" s="248"/>
      <c r="J400" s="248"/>
      <c r="K400" s="248"/>
      <c r="L400" s="248"/>
      <c r="M400" s="248"/>
      <c r="N400" s="248"/>
      <c r="AV400" s="339"/>
      <c r="BI400" s="339"/>
    </row>
    <row r="401" spans="5:61" s="247" customFormat="1">
      <c r="E401" s="248"/>
      <c r="F401" s="248"/>
      <c r="G401" s="248"/>
      <c r="H401" s="248"/>
      <c r="I401" s="248"/>
      <c r="J401" s="248"/>
      <c r="K401" s="248"/>
      <c r="L401" s="248"/>
      <c r="M401" s="248"/>
      <c r="N401" s="248"/>
      <c r="AV401" s="339"/>
      <c r="BI401" s="339"/>
    </row>
    <row r="402" spans="5:61" s="247" customFormat="1">
      <c r="E402" s="248"/>
      <c r="F402" s="248"/>
      <c r="G402" s="248"/>
      <c r="H402" s="248"/>
      <c r="I402" s="248"/>
      <c r="J402" s="248"/>
      <c r="K402" s="248"/>
      <c r="L402" s="248"/>
      <c r="M402" s="248"/>
      <c r="N402" s="248"/>
      <c r="AV402" s="339"/>
      <c r="BI402" s="339"/>
    </row>
    <row r="403" spans="5:61" s="247" customFormat="1">
      <c r="E403" s="248"/>
      <c r="F403" s="248"/>
      <c r="G403" s="248"/>
      <c r="H403" s="248"/>
      <c r="I403" s="248"/>
      <c r="J403" s="248"/>
      <c r="K403" s="248"/>
      <c r="L403" s="248"/>
      <c r="M403" s="248"/>
      <c r="N403" s="248"/>
      <c r="AV403" s="339"/>
      <c r="BI403" s="339"/>
    </row>
    <row r="404" spans="5:61" s="247" customFormat="1">
      <c r="E404" s="248"/>
      <c r="F404" s="248"/>
      <c r="G404" s="248"/>
      <c r="H404" s="248"/>
      <c r="I404" s="248"/>
      <c r="J404" s="248"/>
      <c r="K404" s="248"/>
      <c r="L404" s="248"/>
      <c r="M404" s="248"/>
      <c r="N404" s="248"/>
      <c r="AV404" s="339"/>
      <c r="BI404" s="339"/>
    </row>
    <row r="405" spans="5:61" s="247" customFormat="1">
      <c r="E405" s="248"/>
      <c r="F405" s="248"/>
      <c r="G405" s="248"/>
      <c r="H405" s="248"/>
      <c r="I405" s="248"/>
      <c r="J405" s="248"/>
      <c r="K405" s="248"/>
      <c r="L405" s="248"/>
      <c r="M405" s="248"/>
      <c r="N405" s="248"/>
      <c r="AV405" s="339"/>
      <c r="BI405" s="339"/>
    </row>
    <row r="406" spans="5:61" s="247" customFormat="1">
      <c r="E406" s="248"/>
      <c r="F406" s="248"/>
      <c r="G406" s="248"/>
      <c r="H406" s="248"/>
      <c r="I406" s="248"/>
      <c r="J406" s="248"/>
      <c r="K406" s="248"/>
      <c r="L406" s="248"/>
      <c r="M406" s="248"/>
      <c r="N406" s="248"/>
      <c r="AV406" s="339"/>
      <c r="BI406" s="339"/>
    </row>
    <row r="407" spans="5:61" s="247" customFormat="1">
      <c r="E407" s="248"/>
      <c r="F407" s="248"/>
      <c r="G407" s="248"/>
      <c r="H407" s="248"/>
      <c r="I407" s="248"/>
      <c r="J407" s="248"/>
      <c r="K407" s="248"/>
      <c r="L407" s="248"/>
      <c r="M407" s="248"/>
      <c r="N407" s="248"/>
      <c r="AV407" s="339"/>
      <c r="BI407" s="339"/>
    </row>
    <row r="408" spans="5:61" s="247" customFormat="1">
      <c r="E408" s="248"/>
      <c r="F408" s="248"/>
      <c r="G408" s="248"/>
      <c r="H408" s="248"/>
      <c r="I408" s="248"/>
      <c r="J408" s="248"/>
      <c r="K408" s="248"/>
      <c r="L408" s="248"/>
      <c r="M408" s="248"/>
      <c r="N408" s="248"/>
      <c r="AV408" s="339"/>
      <c r="BI408" s="339"/>
    </row>
    <row r="409" spans="5:61" s="247" customFormat="1">
      <c r="E409" s="248"/>
      <c r="F409" s="248"/>
      <c r="G409" s="248"/>
      <c r="H409" s="248"/>
      <c r="I409" s="248"/>
      <c r="J409" s="248"/>
      <c r="K409" s="248"/>
      <c r="L409" s="248"/>
      <c r="M409" s="248"/>
      <c r="N409" s="248"/>
      <c r="AV409" s="339"/>
      <c r="BI409" s="339"/>
    </row>
    <row r="410" spans="5:61" s="247" customFormat="1">
      <c r="E410" s="248"/>
      <c r="F410" s="248"/>
      <c r="G410" s="248"/>
      <c r="H410" s="248"/>
      <c r="I410" s="248"/>
      <c r="J410" s="248"/>
      <c r="K410" s="248"/>
      <c r="L410" s="248"/>
      <c r="M410" s="248"/>
      <c r="N410" s="248"/>
      <c r="AV410" s="339"/>
      <c r="BI410" s="339"/>
    </row>
    <row r="411" spans="5:61" s="247" customFormat="1">
      <c r="E411" s="248"/>
      <c r="F411" s="248"/>
      <c r="G411" s="248"/>
      <c r="H411" s="248"/>
      <c r="I411" s="248"/>
      <c r="J411" s="248"/>
      <c r="K411" s="248"/>
      <c r="L411" s="248"/>
      <c r="M411" s="248"/>
      <c r="N411" s="248"/>
      <c r="AV411" s="339"/>
      <c r="BI411" s="339"/>
    </row>
    <row r="412" spans="5:61" s="247" customFormat="1">
      <c r="E412" s="248"/>
      <c r="F412" s="248"/>
      <c r="G412" s="248"/>
      <c r="H412" s="248"/>
      <c r="I412" s="248"/>
      <c r="J412" s="248"/>
      <c r="K412" s="248"/>
      <c r="L412" s="248"/>
      <c r="M412" s="248"/>
      <c r="N412" s="248"/>
      <c r="AV412" s="339"/>
      <c r="BI412" s="339"/>
    </row>
    <row r="413" spans="5:61" s="247" customFormat="1">
      <c r="E413" s="248"/>
      <c r="F413" s="248"/>
      <c r="G413" s="248"/>
      <c r="H413" s="248"/>
      <c r="I413" s="248"/>
      <c r="J413" s="248"/>
      <c r="K413" s="248"/>
      <c r="L413" s="248"/>
      <c r="M413" s="248"/>
      <c r="N413" s="248"/>
      <c r="AV413" s="339"/>
      <c r="BI413" s="339"/>
    </row>
    <row r="414" spans="5:61" s="247" customFormat="1">
      <c r="E414" s="248"/>
      <c r="F414" s="248"/>
      <c r="G414" s="248"/>
      <c r="H414" s="248"/>
      <c r="I414" s="248"/>
      <c r="J414" s="248"/>
      <c r="K414" s="248"/>
      <c r="L414" s="248"/>
      <c r="M414" s="248"/>
      <c r="N414" s="248"/>
      <c r="AV414" s="339"/>
      <c r="BI414" s="339"/>
    </row>
    <row r="415" spans="5:61" s="247" customFormat="1">
      <c r="E415" s="248"/>
      <c r="F415" s="248"/>
      <c r="G415" s="248"/>
      <c r="H415" s="248"/>
      <c r="I415" s="248"/>
      <c r="J415" s="248"/>
      <c r="K415" s="248"/>
      <c r="L415" s="248"/>
      <c r="M415" s="248"/>
      <c r="N415" s="248"/>
      <c r="AV415" s="339"/>
      <c r="BI415" s="339"/>
    </row>
    <row r="416" spans="5:61" s="247" customFormat="1">
      <c r="E416" s="248"/>
      <c r="F416" s="248"/>
      <c r="G416" s="248"/>
      <c r="H416" s="248"/>
      <c r="I416" s="248"/>
      <c r="J416" s="248"/>
      <c r="K416" s="248"/>
      <c r="L416" s="248"/>
      <c r="M416" s="248"/>
      <c r="N416" s="248"/>
      <c r="AV416" s="339"/>
      <c r="BI416" s="339"/>
    </row>
    <row r="417" spans="5:61" s="247" customFormat="1">
      <c r="E417" s="248"/>
      <c r="F417" s="248"/>
      <c r="G417" s="248"/>
      <c r="H417" s="248"/>
      <c r="I417" s="248"/>
      <c r="J417" s="248"/>
      <c r="K417" s="248"/>
      <c r="L417" s="248"/>
      <c r="M417" s="248"/>
      <c r="N417" s="248"/>
      <c r="AV417" s="339"/>
      <c r="BI417" s="339"/>
    </row>
    <row r="418" spans="5:61" s="247" customFormat="1">
      <c r="E418" s="248"/>
      <c r="F418" s="248"/>
      <c r="G418" s="248"/>
      <c r="H418" s="248"/>
      <c r="I418" s="248"/>
      <c r="J418" s="248"/>
      <c r="K418" s="248"/>
      <c r="L418" s="248"/>
      <c r="M418" s="248"/>
      <c r="N418" s="248"/>
      <c r="AV418" s="339"/>
      <c r="BI418" s="339"/>
    </row>
    <row r="419" spans="5:61" s="247" customFormat="1">
      <c r="E419" s="248"/>
      <c r="F419" s="248"/>
      <c r="G419" s="248"/>
      <c r="H419" s="248"/>
      <c r="I419" s="248"/>
      <c r="J419" s="248"/>
      <c r="K419" s="248"/>
      <c r="L419" s="248"/>
      <c r="M419" s="248"/>
      <c r="N419" s="248"/>
      <c r="AV419" s="339"/>
      <c r="BI419" s="339"/>
    </row>
    <row r="420" spans="5:61" s="247" customFormat="1">
      <c r="E420" s="248"/>
      <c r="F420" s="248"/>
      <c r="G420" s="248"/>
      <c r="H420" s="248"/>
      <c r="I420" s="248"/>
      <c r="J420" s="248"/>
      <c r="K420" s="248"/>
      <c r="L420" s="248"/>
      <c r="M420" s="248"/>
      <c r="N420" s="248"/>
      <c r="AV420" s="339"/>
      <c r="BI420" s="339"/>
    </row>
    <row r="421" spans="5:61" s="247" customFormat="1">
      <c r="E421" s="248"/>
      <c r="F421" s="248"/>
      <c r="G421" s="248"/>
      <c r="H421" s="248"/>
      <c r="I421" s="248"/>
      <c r="J421" s="248"/>
      <c r="K421" s="248"/>
      <c r="L421" s="248"/>
      <c r="M421" s="248"/>
      <c r="N421" s="248"/>
      <c r="AV421" s="339"/>
      <c r="BI421" s="339"/>
    </row>
    <row r="422" spans="5:61" s="247" customFormat="1">
      <c r="E422" s="248"/>
      <c r="F422" s="248"/>
      <c r="G422" s="248"/>
      <c r="H422" s="248"/>
      <c r="I422" s="248"/>
      <c r="J422" s="248"/>
      <c r="K422" s="248"/>
      <c r="L422" s="248"/>
      <c r="M422" s="248"/>
      <c r="N422" s="248"/>
      <c r="AV422" s="339"/>
      <c r="BI422" s="339"/>
    </row>
    <row r="423" spans="5:61" s="247" customFormat="1">
      <c r="E423" s="248"/>
      <c r="F423" s="248"/>
      <c r="G423" s="248"/>
      <c r="H423" s="248"/>
      <c r="I423" s="248"/>
      <c r="J423" s="248"/>
      <c r="K423" s="248"/>
      <c r="L423" s="248"/>
      <c r="M423" s="248"/>
      <c r="N423" s="248"/>
      <c r="AV423" s="339"/>
      <c r="BI423" s="339"/>
    </row>
    <row r="424" spans="5:61" s="247" customFormat="1">
      <c r="E424" s="248"/>
      <c r="F424" s="248"/>
      <c r="G424" s="248"/>
      <c r="H424" s="248"/>
      <c r="I424" s="248"/>
      <c r="J424" s="248"/>
      <c r="K424" s="248"/>
      <c r="L424" s="248"/>
      <c r="M424" s="248"/>
      <c r="N424" s="248"/>
      <c r="AV424" s="339"/>
      <c r="BI424" s="339"/>
    </row>
    <row r="425" spans="5:61" s="247" customFormat="1">
      <c r="E425" s="248"/>
      <c r="F425" s="248"/>
      <c r="G425" s="248"/>
      <c r="H425" s="248"/>
      <c r="I425" s="248"/>
      <c r="J425" s="248"/>
      <c r="K425" s="248"/>
      <c r="L425" s="248"/>
      <c r="M425" s="248"/>
      <c r="N425" s="248"/>
      <c r="AV425" s="339"/>
      <c r="BI425" s="339"/>
    </row>
    <row r="426" spans="5:61" s="247" customFormat="1">
      <c r="E426" s="248"/>
      <c r="F426" s="248"/>
      <c r="G426" s="248"/>
      <c r="H426" s="248"/>
      <c r="I426" s="248"/>
      <c r="J426" s="248"/>
      <c r="K426" s="248"/>
      <c r="L426" s="248"/>
      <c r="M426" s="248"/>
      <c r="N426" s="248"/>
      <c r="AV426" s="339"/>
      <c r="BI426" s="339"/>
    </row>
    <row r="427" spans="5:61" s="247" customFormat="1">
      <c r="E427" s="248"/>
      <c r="F427" s="248"/>
      <c r="G427" s="248"/>
      <c r="H427" s="248"/>
      <c r="I427" s="248"/>
      <c r="J427" s="248"/>
      <c r="K427" s="248"/>
      <c r="L427" s="248"/>
      <c r="M427" s="248"/>
      <c r="N427" s="248"/>
      <c r="AV427" s="339"/>
      <c r="BI427" s="339"/>
    </row>
    <row r="428" spans="5:61" s="247" customFormat="1">
      <c r="E428" s="248"/>
      <c r="F428" s="248"/>
      <c r="G428" s="248"/>
      <c r="H428" s="248"/>
      <c r="I428" s="248"/>
      <c r="J428" s="248"/>
      <c r="K428" s="248"/>
      <c r="L428" s="248"/>
      <c r="M428" s="248"/>
      <c r="N428" s="248"/>
      <c r="AV428" s="339"/>
      <c r="BI428" s="339"/>
    </row>
    <row r="429" spans="5:61" s="247" customFormat="1">
      <c r="E429" s="248"/>
      <c r="F429" s="248"/>
      <c r="G429" s="248"/>
      <c r="H429" s="248"/>
      <c r="I429" s="248"/>
      <c r="J429" s="248"/>
      <c r="K429" s="248"/>
      <c r="L429" s="248"/>
      <c r="M429" s="248"/>
      <c r="N429" s="248"/>
      <c r="AV429" s="339"/>
      <c r="BI429" s="339"/>
    </row>
    <row r="430" spans="5:61" s="247" customFormat="1">
      <c r="E430" s="248"/>
      <c r="F430" s="248"/>
      <c r="G430" s="248"/>
      <c r="H430" s="248"/>
      <c r="I430" s="248"/>
      <c r="J430" s="248"/>
      <c r="K430" s="248"/>
      <c r="L430" s="248"/>
      <c r="M430" s="248"/>
      <c r="N430" s="248"/>
      <c r="AV430" s="339"/>
      <c r="BI430" s="339"/>
    </row>
    <row r="431" spans="5:61" s="247" customFormat="1">
      <c r="E431" s="248"/>
      <c r="F431" s="248"/>
      <c r="G431" s="248"/>
      <c r="H431" s="248"/>
      <c r="I431" s="248"/>
      <c r="J431" s="248"/>
      <c r="K431" s="248"/>
      <c r="L431" s="248"/>
      <c r="M431" s="248"/>
      <c r="N431" s="248"/>
      <c r="AV431" s="339"/>
      <c r="BI431" s="339"/>
    </row>
    <row r="432" spans="5:61" s="247" customFormat="1">
      <c r="E432" s="248"/>
      <c r="F432" s="248"/>
      <c r="G432" s="248"/>
      <c r="H432" s="248"/>
      <c r="I432" s="248"/>
      <c r="J432" s="248"/>
      <c r="K432" s="248"/>
      <c r="L432" s="248"/>
      <c r="M432" s="248"/>
      <c r="N432" s="248"/>
      <c r="AV432" s="339"/>
      <c r="BI432" s="339"/>
    </row>
    <row r="433" spans="2:61" s="247" customFormat="1">
      <c r="E433" s="248"/>
      <c r="F433" s="248"/>
      <c r="G433" s="248"/>
      <c r="H433" s="248"/>
      <c r="I433" s="248"/>
      <c r="J433" s="248"/>
      <c r="K433" s="248"/>
      <c r="L433" s="248"/>
      <c r="M433" s="248"/>
      <c r="N433" s="248"/>
      <c r="AV433" s="339"/>
      <c r="BI433" s="339"/>
    </row>
    <row r="434" spans="2:61" s="247" customFormat="1">
      <c r="E434" s="248"/>
      <c r="F434" s="248"/>
      <c r="G434" s="248"/>
      <c r="H434" s="248"/>
      <c r="I434" s="248"/>
      <c r="J434" s="248"/>
      <c r="K434" s="248"/>
      <c r="L434" s="248"/>
      <c r="M434" s="248"/>
      <c r="N434" s="248"/>
      <c r="AV434" s="339"/>
      <c r="BI434" s="339"/>
    </row>
    <row r="435" spans="2:61" s="247" customFormat="1">
      <c r="B435" s="70"/>
      <c r="C435" s="70"/>
      <c r="D435" s="70"/>
      <c r="E435" s="236"/>
      <c r="F435" s="236"/>
      <c r="G435" s="236"/>
      <c r="H435" s="236"/>
      <c r="I435" s="236"/>
      <c r="J435" s="236"/>
      <c r="K435" s="236"/>
      <c r="L435" s="236"/>
      <c r="M435" s="236"/>
      <c r="N435" s="236"/>
      <c r="O435" s="70"/>
      <c r="P435" s="70"/>
      <c r="Q435" s="70"/>
      <c r="AV435" s="339"/>
      <c r="BI435" s="339"/>
    </row>
    <row r="436" spans="2:61" s="247" customFormat="1">
      <c r="B436" s="70"/>
      <c r="C436" s="70"/>
      <c r="D436" s="70"/>
      <c r="E436" s="236"/>
      <c r="F436" s="236"/>
      <c r="G436" s="236"/>
      <c r="H436" s="236"/>
      <c r="I436" s="236"/>
      <c r="J436" s="236"/>
      <c r="K436" s="236"/>
      <c r="L436" s="236"/>
      <c r="M436" s="236"/>
      <c r="N436" s="236"/>
      <c r="O436" s="70"/>
      <c r="P436" s="70"/>
      <c r="Q436" s="70"/>
      <c r="AV436" s="339"/>
      <c r="BI436" s="339"/>
    </row>
    <row r="437" spans="2:61" s="247" customFormat="1">
      <c r="B437" s="70"/>
      <c r="C437" s="70"/>
      <c r="D437" s="70"/>
      <c r="E437" s="236"/>
      <c r="F437" s="236"/>
      <c r="G437" s="236"/>
      <c r="H437" s="236"/>
      <c r="I437" s="236"/>
      <c r="J437" s="236"/>
      <c r="K437" s="236"/>
      <c r="L437" s="236"/>
      <c r="M437" s="236"/>
      <c r="N437" s="236"/>
      <c r="O437" s="70"/>
      <c r="P437" s="70"/>
      <c r="Q437" s="70"/>
      <c r="AV437" s="339"/>
      <c r="BI437" s="339"/>
    </row>
    <row r="438" spans="2:61" s="247" customFormat="1">
      <c r="B438" s="70"/>
      <c r="C438" s="70"/>
      <c r="D438" s="70"/>
      <c r="E438" s="236"/>
      <c r="F438" s="236"/>
      <c r="G438" s="236"/>
      <c r="H438" s="236"/>
      <c r="I438" s="236"/>
      <c r="J438" s="236"/>
      <c r="K438" s="236"/>
      <c r="L438" s="236"/>
      <c r="M438" s="236"/>
      <c r="N438" s="236"/>
      <c r="O438" s="70"/>
      <c r="P438" s="70"/>
      <c r="Q438" s="70"/>
      <c r="AV438" s="339"/>
      <c r="BI438" s="339"/>
    </row>
    <row r="439" spans="2:61" s="247" customFormat="1">
      <c r="B439" s="70"/>
      <c r="C439" s="70"/>
      <c r="D439" s="70"/>
      <c r="E439" s="236"/>
      <c r="F439" s="236"/>
      <c r="G439" s="236"/>
      <c r="H439" s="236"/>
      <c r="I439" s="236"/>
      <c r="J439" s="236"/>
      <c r="K439" s="236"/>
      <c r="L439" s="236"/>
      <c r="M439" s="236"/>
      <c r="N439" s="236"/>
      <c r="O439" s="70"/>
      <c r="P439" s="70"/>
      <c r="Q439" s="70"/>
      <c r="AV439" s="339"/>
      <c r="BI439" s="339"/>
    </row>
    <row r="440" spans="2:61" s="247" customFormat="1">
      <c r="B440" s="70"/>
      <c r="C440" s="70"/>
      <c r="D440" s="70"/>
      <c r="E440" s="236"/>
      <c r="F440" s="236"/>
      <c r="G440" s="236"/>
      <c r="H440" s="236"/>
      <c r="I440" s="236"/>
      <c r="J440" s="236"/>
      <c r="K440" s="236"/>
      <c r="L440" s="236"/>
      <c r="M440" s="236"/>
      <c r="N440" s="236"/>
      <c r="O440" s="70"/>
      <c r="P440" s="70"/>
      <c r="Q440" s="70"/>
      <c r="AV440" s="339"/>
      <c r="BI440" s="339"/>
    </row>
  </sheetData>
  <mergeCells count="57">
    <mergeCell ref="E4:N4"/>
    <mergeCell ref="L5:L6"/>
    <mergeCell ref="M5:M6"/>
    <mergeCell ref="N5:N6"/>
    <mergeCell ref="E5:E6"/>
    <mergeCell ref="F5:F6"/>
    <mergeCell ref="G5:G6"/>
    <mergeCell ref="H5:H6"/>
    <mergeCell ref="I5:I6"/>
    <mergeCell ref="J5:J6"/>
    <mergeCell ref="K5:K6"/>
    <mergeCell ref="BS5:BS6"/>
    <mergeCell ref="BT5:BT6"/>
    <mergeCell ref="S215:V215"/>
    <mergeCell ref="AT4:AU5"/>
    <mergeCell ref="AX4:AX6"/>
    <mergeCell ref="BJ4:BJ6"/>
    <mergeCell ref="BK4:BT4"/>
    <mergeCell ref="BK5:BK6"/>
    <mergeCell ref="BL5:BL6"/>
    <mergeCell ref="BM5:BM6"/>
    <mergeCell ref="BN5:BN6"/>
    <mergeCell ref="BO5:BO6"/>
    <mergeCell ref="BP5:BP6"/>
    <mergeCell ref="AK4:AK6"/>
    <mergeCell ref="BG5:BG6"/>
    <mergeCell ref="BH5:BH6"/>
    <mergeCell ref="AO4:AP5"/>
    <mergeCell ref="AQ4:AQ6"/>
    <mergeCell ref="AR4:AS5"/>
    <mergeCell ref="BQ5:BQ6"/>
    <mergeCell ref="BR5:BR6"/>
    <mergeCell ref="AY4:BH4"/>
    <mergeCell ref="AY5:AY6"/>
    <mergeCell ref="AZ5:AZ6"/>
    <mergeCell ref="BA5:BA6"/>
    <mergeCell ref="BB5:BB6"/>
    <mergeCell ref="BC5:BC6"/>
    <mergeCell ref="BD5:BD6"/>
    <mergeCell ref="BE5:BE6"/>
    <mergeCell ref="BF5:BF6"/>
    <mergeCell ref="AV4:AV6"/>
    <mergeCell ref="AL4:AM5"/>
    <mergeCell ref="AN4:AN6"/>
    <mergeCell ref="AI4:AJ5"/>
    <mergeCell ref="O2:Q2"/>
    <mergeCell ref="S4:S6"/>
    <mergeCell ref="T4:T6"/>
    <mergeCell ref="U4:X5"/>
    <mergeCell ref="Y4:Y6"/>
    <mergeCell ref="Z4:AA5"/>
    <mergeCell ref="AB4:AB6"/>
    <mergeCell ref="AC4:AD5"/>
    <mergeCell ref="AE4:AE6"/>
    <mergeCell ref="AF4:AG5"/>
    <mergeCell ref="AH4:AH6"/>
    <mergeCell ref="O4:O6"/>
  </mergeCells>
  <dataValidations disablePrompts="1" count="3">
    <dataValidation type="list" allowBlank="1" showInputMessage="1" showErrorMessage="1" sqref="O107 O121">
      <formula1>$C$15:$C$17</formula1>
    </dataValidation>
    <dataValidation type="list" allowBlank="1" showInputMessage="1" showErrorMessage="1" sqref="O21 O26:O28 O38 P29">
      <formula1>"Sans objet,à définir,Compris,Non prévu,"</formula1>
    </dataValidation>
    <dataValidation type="list" allowBlank="1" showInputMessage="1" showErrorMessage="1" sqref="O46 O55">
      <formula1>"Sans objet,à définir,Compris,Non prévu,Pm,"</formula1>
    </dataValidation>
  </dataValidations>
  <pageMargins left="0.25" right="0.25" top="0.75" bottom="0.75" header="0.3" footer="0.3"/>
  <pageSetup paperSize="9" fitToHeight="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3" sqref="E33"/>
    </sheetView>
  </sheetViews>
  <sheetFormatPr baseColWidth="10" defaultRowHeight="1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A55"/>
  <sheetViews>
    <sheetView tabSelected="1" zoomScale="70" zoomScaleNormal="70" workbookViewId="0">
      <pane xSplit="1" ySplit="4" topLeftCell="B5" activePane="bottomRight" state="frozen"/>
      <selection activeCell="B12" sqref="B12:G12"/>
      <selection pane="topRight" activeCell="B12" sqref="B12:G12"/>
      <selection pane="bottomLeft" activeCell="B12" sqref="B12:G12"/>
      <selection pane="bottomRight" activeCell="L21" sqref="L21"/>
    </sheetView>
  </sheetViews>
  <sheetFormatPr baseColWidth="10" defaultRowHeight="15"/>
  <cols>
    <col min="1" max="1" width="2.7109375" style="148" customWidth="1"/>
    <col min="2" max="2" width="5.28515625" style="149" customWidth="1"/>
    <col min="3" max="3" width="10.28515625" style="149" customWidth="1"/>
    <col min="4" max="4" width="51.5703125" style="149" customWidth="1"/>
    <col min="5" max="6" width="5.5703125" style="149" customWidth="1"/>
    <col min="7" max="7" width="11.42578125" style="149" customWidth="1"/>
    <col min="8" max="8" width="12.5703125" style="149" customWidth="1"/>
    <col min="9" max="9" width="5.5703125" style="149" customWidth="1"/>
    <col min="10" max="10" width="11.42578125" style="149" customWidth="1"/>
    <col min="11" max="11" width="13" style="149" customWidth="1"/>
    <col min="12" max="13" width="11.42578125" style="149" customWidth="1"/>
    <col min="14" max="14" width="5.5703125" style="149" customWidth="1"/>
    <col min="15" max="16" width="11.42578125" style="149" customWidth="1"/>
    <col min="17" max="17" width="5.5703125" style="149" customWidth="1" collapsed="1"/>
    <col min="18" max="19" width="11.42578125" style="149" customWidth="1"/>
    <col min="20" max="20" width="5.5703125" style="149" customWidth="1" collapsed="1"/>
    <col min="21" max="22" width="11.42578125" style="149" customWidth="1"/>
    <col min="23" max="23" width="5.5703125" style="149" customWidth="1"/>
    <col min="24" max="25" width="11.42578125" style="149" customWidth="1"/>
    <col min="26" max="26" width="5.5703125" style="149" customWidth="1"/>
    <col min="27" max="28" width="11.42578125" style="149" customWidth="1"/>
    <col min="29" max="29" width="5.5703125" style="149" customWidth="1"/>
    <col min="30" max="31" width="11.42578125" style="149" customWidth="1"/>
    <col min="32" max="32" width="5.5703125" style="149" customWidth="1"/>
    <col min="33" max="36" width="11.42578125" style="149" customWidth="1"/>
    <col min="37" max="53" width="11.5703125" style="148"/>
    <col min="54" max="258" width="11.5703125" style="149"/>
    <col min="259" max="259" width="2.7109375" style="149" customWidth="1"/>
    <col min="260" max="260" width="11.5703125" style="149"/>
    <col min="261" max="261" width="10.28515625" style="149" customWidth="1"/>
    <col min="262" max="262" width="37.28515625" style="149" customWidth="1"/>
    <col min="263" max="263" width="11.5703125" style="149"/>
    <col min="264" max="264" width="12.5703125" style="149" bestFit="1" customWidth="1"/>
    <col min="265" max="265" width="5.5703125" style="149" customWidth="1"/>
    <col min="266" max="266" width="11.5703125" style="149"/>
    <col min="267" max="267" width="13" style="149" customWidth="1"/>
    <col min="268" max="269" width="11.5703125" style="149"/>
    <col min="270" max="270" width="5.5703125" style="149" customWidth="1"/>
    <col min="271" max="272" width="11.5703125" style="149"/>
    <col min="273" max="273" width="5.5703125" style="149" customWidth="1"/>
    <col min="274" max="275" width="11.5703125" style="149"/>
    <col min="276" max="276" width="5.5703125" style="149" customWidth="1"/>
    <col min="277" max="278" width="11.5703125" style="149"/>
    <col min="279" max="279" width="5.5703125" style="149" customWidth="1"/>
    <col min="280" max="281" width="11.5703125" style="149"/>
    <col min="282" max="282" width="5.5703125" style="149" customWidth="1"/>
    <col min="283" max="284" width="11.5703125" style="149"/>
    <col min="285" max="285" width="5.5703125" style="149" customWidth="1"/>
    <col min="286" max="287" width="11.5703125" style="149"/>
    <col min="288" max="288" width="5.5703125" style="149" customWidth="1"/>
    <col min="289" max="514" width="11.5703125" style="149"/>
    <col min="515" max="515" width="2.7109375" style="149" customWidth="1"/>
    <col min="516" max="516" width="11.5703125" style="149"/>
    <col min="517" max="517" width="10.28515625" style="149" customWidth="1"/>
    <col min="518" max="518" width="37.28515625" style="149" customWidth="1"/>
    <col min="519" max="519" width="11.5703125" style="149"/>
    <col min="520" max="520" width="12.5703125" style="149" bestFit="1" customWidth="1"/>
    <col min="521" max="521" width="5.5703125" style="149" customWidth="1"/>
    <col min="522" max="522" width="11.5703125" style="149"/>
    <col min="523" max="523" width="13" style="149" customWidth="1"/>
    <col min="524" max="525" width="11.5703125" style="149"/>
    <col min="526" max="526" width="5.5703125" style="149" customWidth="1"/>
    <col min="527" max="528" width="11.5703125" style="149"/>
    <col min="529" max="529" width="5.5703125" style="149" customWidth="1"/>
    <col min="530" max="531" width="11.5703125" style="149"/>
    <col min="532" max="532" width="5.5703125" style="149" customWidth="1"/>
    <col min="533" max="534" width="11.5703125" style="149"/>
    <col min="535" max="535" width="5.5703125" style="149" customWidth="1"/>
    <col min="536" max="537" width="11.5703125" style="149"/>
    <col min="538" max="538" width="5.5703125" style="149" customWidth="1"/>
    <col min="539" max="540" width="11.5703125" style="149"/>
    <col min="541" max="541" width="5.5703125" style="149" customWidth="1"/>
    <col min="542" max="543" width="11.5703125" style="149"/>
    <col min="544" max="544" width="5.5703125" style="149" customWidth="1"/>
    <col min="545" max="770" width="11.5703125" style="149"/>
    <col min="771" max="771" width="2.7109375" style="149" customWidth="1"/>
    <col min="772" max="772" width="11.5703125" style="149"/>
    <col min="773" max="773" width="10.28515625" style="149" customWidth="1"/>
    <col min="774" max="774" width="37.28515625" style="149" customWidth="1"/>
    <col min="775" max="775" width="11.5703125" style="149"/>
    <col min="776" max="776" width="12.5703125" style="149" bestFit="1" customWidth="1"/>
    <col min="777" max="777" width="5.5703125" style="149" customWidth="1"/>
    <col min="778" max="778" width="11.5703125" style="149"/>
    <col min="779" max="779" width="13" style="149" customWidth="1"/>
    <col min="780" max="781" width="11.5703125" style="149"/>
    <col min="782" max="782" width="5.5703125" style="149" customWidth="1"/>
    <col min="783" max="784" width="11.5703125" style="149"/>
    <col min="785" max="785" width="5.5703125" style="149" customWidth="1"/>
    <col min="786" max="787" width="11.5703125" style="149"/>
    <col min="788" max="788" width="5.5703125" style="149" customWidth="1"/>
    <col min="789" max="790" width="11.5703125" style="149"/>
    <col min="791" max="791" width="5.5703125" style="149" customWidth="1"/>
    <col min="792" max="793" width="11.5703125" style="149"/>
    <col min="794" max="794" width="5.5703125" style="149" customWidth="1"/>
    <col min="795" max="796" width="11.5703125" style="149"/>
    <col min="797" max="797" width="5.5703125" style="149" customWidth="1"/>
    <col min="798" max="799" width="11.5703125" style="149"/>
    <col min="800" max="800" width="5.5703125" style="149" customWidth="1"/>
    <col min="801" max="1026" width="11.5703125" style="149"/>
    <col min="1027" max="1027" width="2.7109375" style="149" customWidth="1"/>
    <col min="1028" max="1028" width="11.5703125" style="149"/>
    <col min="1029" max="1029" width="10.28515625" style="149" customWidth="1"/>
    <col min="1030" max="1030" width="37.28515625" style="149" customWidth="1"/>
    <col min="1031" max="1031" width="11.5703125" style="149"/>
    <col min="1032" max="1032" width="12.5703125" style="149" bestFit="1" customWidth="1"/>
    <col min="1033" max="1033" width="5.5703125" style="149" customWidth="1"/>
    <col min="1034" max="1034" width="11.5703125" style="149"/>
    <col min="1035" max="1035" width="13" style="149" customWidth="1"/>
    <col min="1036" max="1037" width="11.5703125" style="149"/>
    <col min="1038" max="1038" width="5.5703125" style="149" customWidth="1"/>
    <col min="1039" max="1040" width="11.5703125" style="149"/>
    <col min="1041" max="1041" width="5.5703125" style="149" customWidth="1"/>
    <col min="1042" max="1043" width="11.5703125" style="149"/>
    <col min="1044" max="1044" width="5.5703125" style="149" customWidth="1"/>
    <col min="1045" max="1046" width="11.5703125" style="149"/>
    <col min="1047" max="1047" width="5.5703125" style="149" customWidth="1"/>
    <col min="1048" max="1049" width="11.5703125" style="149"/>
    <col min="1050" max="1050" width="5.5703125" style="149" customWidth="1"/>
    <col min="1051" max="1052" width="11.5703125" style="149"/>
    <col min="1053" max="1053" width="5.5703125" style="149" customWidth="1"/>
    <col min="1054" max="1055" width="11.5703125" style="149"/>
    <col min="1056" max="1056" width="5.5703125" style="149" customWidth="1"/>
    <col min="1057" max="1282" width="11.5703125" style="149"/>
    <col min="1283" max="1283" width="2.7109375" style="149" customWidth="1"/>
    <col min="1284" max="1284" width="11.5703125" style="149"/>
    <col min="1285" max="1285" width="10.28515625" style="149" customWidth="1"/>
    <col min="1286" max="1286" width="37.28515625" style="149" customWidth="1"/>
    <col min="1287" max="1287" width="11.5703125" style="149"/>
    <col min="1288" max="1288" width="12.5703125" style="149" bestFit="1" customWidth="1"/>
    <col min="1289" max="1289" width="5.5703125" style="149" customWidth="1"/>
    <col min="1290" max="1290" width="11.5703125" style="149"/>
    <col min="1291" max="1291" width="13" style="149" customWidth="1"/>
    <col min="1292" max="1293" width="11.5703125" style="149"/>
    <col min="1294" max="1294" width="5.5703125" style="149" customWidth="1"/>
    <col min="1295" max="1296" width="11.5703125" style="149"/>
    <col min="1297" max="1297" width="5.5703125" style="149" customWidth="1"/>
    <col min="1298" max="1299" width="11.5703125" style="149"/>
    <col min="1300" max="1300" width="5.5703125" style="149" customWidth="1"/>
    <col min="1301" max="1302" width="11.5703125" style="149"/>
    <col min="1303" max="1303" width="5.5703125" style="149" customWidth="1"/>
    <col min="1304" max="1305" width="11.5703125" style="149"/>
    <col min="1306" max="1306" width="5.5703125" style="149" customWidth="1"/>
    <col min="1307" max="1308" width="11.5703125" style="149"/>
    <col min="1309" max="1309" width="5.5703125" style="149" customWidth="1"/>
    <col min="1310" max="1311" width="11.5703125" style="149"/>
    <col min="1312" max="1312" width="5.5703125" style="149" customWidth="1"/>
    <col min="1313" max="1538" width="11.5703125" style="149"/>
    <col min="1539" max="1539" width="2.7109375" style="149" customWidth="1"/>
    <col min="1540" max="1540" width="11.5703125" style="149"/>
    <col min="1541" max="1541" width="10.28515625" style="149" customWidth="1"/>
    <col min="1542" max="1542" width="37.28515625" style="149" customWidth="1"/>
    <col min="1543" max="1543" width="11.5703125" style="149"/>
    <col min="1544" max="1544" width="12.5703125" style="149" bestFit="1" customWidth="1"/>
    <col min="1545" max="1545" width="5.5703125" style="149" customWidth="1"/>
    <col min="1546" max="1546" width="11.5703125" style="149"/>
    <col min="1547" max="1547" width="13" style="149" customWidth="1"/>
    <col min="1548" max="1549" width="11.5703125" style="149"/>
    <col min="1550" max="1550" width="5.5703125" style="149" customWidth="1"/>
    <col min="1551" max="1552" width="11.5703125" style="149"/>
    <col min="1553" max="1553" width="5.5703125" style="149" customWidth="1"/>
    <col min="1554" max="1555" width="11.5703125" style="149"/>
    <col min="1556" max="1556" width="5.5703125" style="149" customWidth="1"/>
    <col min="1557" max="1558" width="11.5703125" style="149"/>
    <col min="1559" max="1559" width="5.5703125" style="149" customWidth="1"/>
    <col min="1560" max="1561" width="11.5703125" style="149"/>
    <col min="1562" max="1562" width="5.5703125" style="149" customWidth="1"/>
    <col min="1563" max="1564" width="11.5703125" style="149"/>
    <col min="1565" max="1565" width="5.5703125" style="149" customWidth="1"/>
    <col min="1566" max="1567" width="11.5703125" style="149"/>
    <col min="1568" max="1568" width="5.5703125" style="149" customWidth="1"/>
    <col min="1569" max="1794" width="11.5703125" style="149"/>
    <col min="1795" max="1795" width="2.7109375" style="149" customWidth="1"/>
    <col min="1796" max="1796" width="11.5703125" style="149"/>
    <col min="1797" max="1797" width="10.28515625" style="149" customWidth="1"/>
    <col min="1798" max="1798" width="37.28515625" style="149" customWidth="1"/>
    <col min="1799" max="1799" width="11.5703125" style="149"/>
    <col min="1800" max="1800" width="12.5703125" style="149" bestFit="1" customWidth="1"/>
    <col min="1801" max="1801" width="5.5703125" style="149" customWidth="1"/>
    <col min="1802" max="1802" width="11.5703125" style="149"/>
    <col min="1803" max="1803" width="13" style="149" customWidth="1"/>
    <col min="1804" max="1805" width="11.5703125" style="149"/>
    <col min="1806" max="1806" width="5.5703125" style="149" customWidth="1"/>
    <col min="1807" max="1808" width="11.5703125" style="149"/>
    <col min="1809" max="1809" width="5.5703125" style="149" customWidth="1"/>
    <col min="1810" max="1811" width="11.5703125" style="149"/>
    <col min="1812" max="1812" width="5.5703125" style="149" customWidth="1"/>
    <col min="1813" max="1814" width="11.5703125" style="149"/>
    <col min="1815" max="1815" width="5.5703125" style="149" customWidth="1"/>
    <col min="1816" max="1817" width="11.5703125" style="149"/>
    <col min="1818" max="1818" width="5.5703125" style="149" customWidth="1"/>
    <col min="1819" max="1820" width="11.5703125" style="149"/>
    <col min="1821" max="1821" width="5.5703125" style="149" customWidth="1"/>
    <col min="1822" max="1823" width="11.5703125" style="149"/>
    <col min="1824" max="1824" width="5.5703125" style="149" customWidth="1"/>
    <col min="1825" max="2050" width="11.5703125" style="149"/>
    <col min="2051" max="2051" width="2.7109375" style="149" customWidth="1"/>
    <col min="2052" max="2052" width="11.5703125" style="149"/>
    <col min="2053" max="2053" width="10.28515625" style="149" customWidth="1"/>
    <col min="2054" max="2054" width="37.28515625" style="149" customWidth="1"/>
    <col min="2055" max="2055" width="11.5703125" style="149"/>
    <col min="2056" max="2056" width="12.5703125" style="149" bestFit="1" customWidth="1"/>
    <col min="2057" max="2057" width="5.5703125" style="149" customWidth="1"/>
    <col min="2058" max="2058" width="11.5703125" style="149"/>
    <col min="2059" max="2059" width="13" style="149" customWidth="1"/>
    <col min="2060" max="2061" width="11.5703125" style="149"/>
    <col min="2062" max="2062" width="5.5703125" style="149" customWidth="1"/>
    <col min="2063" max="2064" width="11.5703125" style="149"/>
    <col min="2065" max="2065" width="5.5703125" style="149" customWidth="1"/>
    <col min="2066" max="2067" width="11.5703125" style="149"/>
    <col min="2068" max="2068" width="5.5703125" style="149" customWidth="1"/>
    <col min="2069" max="2070" width="11.5703125" style="149"/>
    <col min="2071" max="2071" width="5.5703125" style="149" customWidth="1"/>
    <col min="2072" max="2073" width="11.5703125" style="149"/>
    <col min="2074" max="2074" width="5.5703125" style="149" customWidth="1"/>
    <col min="2075" max="2076" width="11.5703125" style="149"/>
    <col min="2077" max="2077" width="5.5703125" style="149" customWidth="1"/>
    <col min="2078" max="2079" width="11.5703125" style="149"/>
    <col min="2080" max="2080" width="5.5703125" style="149" customWidth="1"/>
    <col min="2081" max="2306" width="11.5703125" style="149"/>
    <col min="2307" max="2307" width="2.7109375" style="149" customWidth="1"/>
    <col min="2308" max="2308" width="11.5703125" style="149"/>
    <col min="2309" max="2309" width="10.28515625" style="149" customWidth="1"/>
    <col min="2310" max="2310" width="37.28515625" style="149" customWidth="1"/>
    <col min="2311" max="2311" width="11.5703125" style="149"/>
    <col min="2312" max="2312" width="12.5703125" style="149" bestFit="1" customWidth="1"/>
    <col min="2313" max="2313" width="5.5703125" style="149" customWidth="1"/>
    <col min="2314" max="2314" width="11.5703125" style="149"/>
    <col min="2315" max="2315" width="13" style="149" customWidth="1"/>
    <col min="2316" max="2317" width="11.5703125" style="149"/>
    <col min="2318" max="2318" width="5.5703125" style="149" customWidth="1"/>
    <col min="2319" max="2320" width="11.5703125" style="149"/>
    <col min="2321" max="2321" width="5.5703125" style="149" customWidth="1"/>
    <col min="2322" max="2323" width="11.5703125" style="149"/>
    <col min="2324" max="2324" width="5.5703125" style="149" customWidth="1"/>
    <col min="2325" max="2326" width="11.5703125" style="149"/>
    <col min="2327" max="2327" width="5.5703125" style="149" customWidth="1"/>
    <col min="2328" max="2329" width="11.5703125" style="149"/>
    <col min="2330" max="2330" width="5.5703125" style="149" customWidth="1"/>
    <col min="2331" max="2332" width="11.5703125" style="149"/>
    <col min="2333" max="2333" width="5.5703125" style="149" customWidth="1"/>
    <col min="2334" max="2335" width="11.5703125" style="149"/>
    <col min="2336" max="2336" width="5.5703125" style="149" customWidth="1"/>
    <col min="2337" max="2562" width="11.5703125" style="149"/>
    <col min="2563" max="2563" width="2.7109375" style="149" customWidth="1"/>
    <col min="2564" max="2564" width="11.5703125" style="149"/>
    <col min="2565" max="2565" width="10.28515625" style="149" customWidth="1"/>
    <col min="2566" max="2566" width="37.28515625" style="149" customWidth="1"/>
    <col min="2567" max="2567" width="11.5703125" style="149"/>
    <col min="2568" max="2568" width="12.5703125" style="149" bestFit="1" customWidth="1"/>
    <col min="2569" max="2569" width="5.5703125" style="149" customWidth="1"/>
    <col min="2570" max="2570" width="11.5703125" style="149"/>
    <col min="2571" max="2571" width="13" style="149" customWidth="1"/>
    <col min="2572" max="2573" width="11.5703125" style="149"/>
    <col min="2574" max="2574" width="5.5703125" style="149" customWidth="1"/>
    <col min="2575" max="2576" width="11.5703125" style="149"/>
    <col min="2577" max="2577" width="5.5703125" style="149" customWidth="1"/>
    <col min="2578" max="2579" width="11.5703125" style="149"/>
    <col min="2580" max="2580" width="5.5703125" style="149" customWidth="1"/>
    <col min="2581" max="2582" width="11.5703125" style="149"/>
    <col min="2583" max="2583" width="5.5703125" style="149" customWidth="1"/>
    <col min="2584" max="2585" width="11.5703125" style="149"/>
    <col min="2586" max="2586" width="5.5703125" style="149" customWidth="1"/>
    <col min="2587" max="2588" width="11.5703125" style="149"/>
    <col min="2589" max="2589" width="5.5703125" style="149" customWidth="1"/>
    <col min="2590" max="2591" width="11.5703125" style="149"/>
    <col min="2592" max="2592" width="5.5703125" style="149" customWidth="1"/>
    <col min="2593" max="2818" width="11.5703125" style="149"/>
    <col min="2819" max="2819" width="2.7109375" style="149" customWidth="1"/>
    <col min="2820" max="2820" width="11.5703125" style="149"/>
    <col min="2821" max="2821" width="10.28515625" style="149" customWidth="1"/>
    <col min="2822" max="2822" width="37.28515625" style="149" customWidth="1"/>
    <col min="2823" max="2823" width="11.5703125" style="149"/>
    <col min="2824" max="2824" width="12.5703125" style="149" bestFit="1" customWidth="1"/>
    <col min="2825" max="2825" width="5.5703125" style="149" customWidth="1"/>
    <col min="2826" max="2826" width="11.5703125" style="149"/>
    <col min="2827" max="2827" width="13" style="149" customWidth="1"/>
    <col min="2828" max="2829" width="11.5703125" style="149"/>
    <col min="2830" max="2830" width="5.5703125" style="149" customWidth="1"/>
    <col min="2831" max="2832" width="11.5703125" style="149"/>
    <col min="2833" max="2833" width="5.5703125" style="149" customWidth="1"/>
    <col min="2834" max="2835" width="11.5703125" style="149"/>
    <col min="2836" max="2836" width="5.5703125" style="149" customWidth="1"/>
    <col min="2837" max="2838" width="11.5703125" style="149"/>
    <col min="2839" max="2839" width="5.5703125" style="149" customWidth="1"/>
    <col min="2840" max="2841" width="11.5703125" style="149"/>
    <col min="2842" max="2842" width="5.5703125" style="149" customWidth="1"/>
    <col min="2843" max="2844" width="11.5703125" style="149"/>
    <col min="2845" max="2845" width="5.5703125" style="149" customWidth="1"/>
    <col min="2846" max="2847" width="11.5703125" style="149"/>
    <col min="2848" max="2848" width="5.5703125" style="149" customWidth="1"/>
    <col min="2849" max="3074" width="11.5703125" style="149"/>
    <col min="3075" max="3075" width="2.7109375" style="149" customWidth="1"/>
    <col min="3076" max="3076" width="11.5703125" style="149"/>
    <col min="3077" max="3077" width="10.28515625" style="149" customWidth="1"/>
    <col min="3078" max="3078" width="37.28515625" style="149" customWidth="1"/>
    <col min="3079" max="3079" width="11.5703125" style="149"/>
    <col min="3080" max="3080" width="12.5703125" style="149" bestFit="1" customWidth="1"/>
    <col min="3081" max="3081" width="5.5703125" style="149" customWidth="1"/>
    <col min="3082" max="3082" width="11.5703125" style="149"/>
    <col min="3083" max="3083" width="13" style="149" customWidth="1"/>
    <col min="3084" max="3085" width="11.5703125" style="149"/>
    <col min="3086" max="3086" width="5.5703125" style="149" customWidth="1"/>
    <col min="3087" max="3088" width="11.5703125" style="149"/>
    <col min="3089" max="3089" width="5.5703125" style="149" customWidth="1"/>
    <col min="3090" max="3091" width="11.5703125" style="149"/>
    <col min="3092" max="3092" width="5.5703125" style="149" customWidth="1"/>
    <col min="3093" max="3094" width="11.5703125" style="149"/>
    <col min="3095" max="3095" width="5.5703125" style="149" customWidth="1"/>
    <col min="3096" max="3097" width="11.5703125" style="149"/>
    <col min="3098" max="3098" width="5.5703125" style="149" customWidth="1"/>
    <col min="3099" max="3100" width="11.5703125" style="149"/>
    <col min="3101" max="3101" width="5.5703125" style="149" customWidth="1"/>
    <col min="3102" max="3103" width="11.5703125" style="149"/>
    <col min="3104" max="3104" width="5.5703125" style="149" customWidth="1"/>
    <col min="3105" max="3330" width="11.5703125" style="149"/>
    <col min="3331" max="3331" width="2.7109375" style="149" customWidth="1"/>
    <col min="3332" max="3332" width="11.5703125" style="149"/>
    <col min="3333" max="3333" width="10.28515625" style="149" customWidth="1"/>
    <col min="3334" max="3334" width="37.28515625" style="149" customWidth="1"/>
    <col min="3335" max="3335" width="11.5703125" style="149"/>
    <col min="3336" max="3336" width="12.5703125" style="149" bestFit="1" customWidth="1"/>
    <col min="3337" max="3337" width="5.5703125" style="149" customWidth="1"/>
    <col min="3338" max="3338" width="11.5703125" style="149"/>
    <col min="3339" max="3339" width="13" style="149" customWidth="1"/>
    <col min="3340" max="3341" width="11.5703125" style="149"/>
    <col min="3342" max="3342" width="5.5703125" style="149" customWidth="1"/>
    <col min="3343" max="3344" width="11.5703125" style="149"/>
    <col min="3345" max="3345" width="5.5703125" style="149" customWidth="1"/>
    <col min="3346" max="3347" width="11.5703125" style="149"/>
    <col min="3348" max="3348" width="5.5703125" style="149" customWidth="1"/>
    <col min="3349" max="3350" width="11.5703125" style="149"/>
    <col min="3351" max="3351" width="5.5703125" style="149" customWidth="1"/>
    <col min="3352" max="3353" width="11.5703125" style="149"/>
    <col min="3354" max="3354" width="5.5703125" style="149" customWidth="1"/>
    <col min="3355" max="3356" width="11.5703125" style="149"/>
    <col min="3357" max="3357" width="5.5703125" style="149" customWidth="1"/>
    <col min="3358" max="3359" width="11.5703125" style="149"/>
    <col min="3360" max="3360" width="5.5703125" style="149" customWidth="1"/>
    <col min="3361" max="3586" width="11.5703125" style="149"/>
    <col min="3587" max="3587" width="2.7109375" style="149" customWidth="1"/>
    <col min="3588" max="3588" width="11.5703125" style="149"/>
    <col min="3589" max="3589" width="10.28515625" style="149" customWidth="1"/>
    <col min="3590" max="3590" width="37.28515625" style="149" customWidth="1"/>
    <col min="3591" max="3591" width="11.5703125" style="149"/>
    <col min="3592" max="3592" width="12.5703125" style="149" bestFit="1" customWidth="1"/>
    <col min="3593" max="3593" width="5.5703125" style="149" customWidth="1"/>
    <col min="3594" max="3594" width="11.5703125" style="149"/>
    <col min="3595" max="3595" width="13" style="149" customWidth="1"/>
    <col min="3596" max="3597" width="11.5703125" style="149"/>
    <col min="3598" max="3598" width="5.5703125" style="149" customWidth="1"/>
    <col min="3599" max="3600" width="11.5703125" style="149"/>
    <col min="3601" max="3601" width="5.5703125" style="149" customWidth="1"/>
    <col min="3602" max="3603" width="11.5703125" style="149"/>
    <col min="3604" max="3604" width="5.5703125" style="149" customWidth="1"/>
    <col min="3605" max="3606" width="11.5703125" style="149"/>
    <col min="3607" max="3607" width="5.5703125" style="149" customWidth="1"/>
    <col min="3608" max="3609" width="11.5703125" style="149"/>
    <col min="3610" max="3610" width="5.5703125" style="149" customWidth="1"/>
    <col min="3611" max="3612" width="11.5703125" style="149"/>
    <col min="3613" max="3613" width="5.5703125" style="149" customWidth="1"/>
    <col min="3614" max="3615" width="11.5703125" style="149"/>
    <col min="3616" max="3616" width="5.5703125" style="149" customWidth="1"/>
    <col min="3617" max="3842" width="11.5703125" style="149"/>
    <col min="3843" max="3843" width="2.7109375" style="149" customWidth="1"/>
    <col min="3844" max="3844" width="11.5703125" style="149"/>
    <col min="3845" max="3845" width="10.28515625" style="149" customWidth="1"/>
    <col min="3846" max="3846" width="37.28515625" style="149" customWidth="1"/>
    <col min="3847" max="3847" width="11.5703125" style="149"/>
    <col min="3848" max="3848" width="12.5703125" style="149" bestFit="1" customWidth="1"/>
    <col min="3849" max="3849" width="5.5703125" style="149" customWidth="1"/>
    <col min="3850" max="3850" width="11.5703125" style="149"/>
    <col min="3851" max="3851" width="13" style="149" customWidth="1"/>
    <col min="3852" max="3853" width="11.5703125" style="149"/>
    <col min="3854" max="3854" width="5.5703125" style="149" customWidth="1"/>
    <col min="3855" max="3856" width="11.5703125" style="149"/>
    <col min="3857" max="3857" width="5.5703125" style="149" customWidth="1"/>
    <col min="3858" max="3859" width="11.5703125" style="149"/>
    <col min="3860" max="3860" width="5.5703125" style="149" customWidth="1"/>
    <col min="3861" max="3862" width="11.5703125" style="149"/>
    <col min="3863" max="3863" width="5.5703125" style="149" customWidth="1"/>
    <col min="3864" max="3865" width="11.5703125" style="149"/>
    <col min="3866" max="3866" width="5.5703125" style="149" customWidth="1"/>
    <col min="3867" max="3868" width="11.5703125" style="149"/>
    <col min="3869" max="3869" width="5.5703125" style="149" customWidth="1"/>
    <col min="3870" max="3871" width="11.5703125" style="149"/>
    <col min="3872" max="3872" width="5.5703125" style="149" customWidth="1"/>
    <col min="3873" max="4098" width="11.5703125" style="149"/>
    <col min="4099" max="4099" width="2.7109375" style="149" customWidth="1"/>
    <col min="4100" max="4100" width="11.5703125" style="149"/>
    <col min="4101" max="4101" width="10.28515625" style="149" customWidth="1"/>
    <col min="4102" max="4102" width="37.28515625" style="149" customWidth="1"/>
    <col min="4103" max="4103" width="11.5703125" style="149"/>
    <col min="4104" max="4104" width="12.5703125" style="149" bestFit="1" customWidth="1"/>
    <col min="4105" max="4105" width="5.5703125" style="149" customWidth="1"/>
    <col min="4106" max="4106" width="11.5703125" style="149"/>
    <col min="4107" max="4107" width="13" style="149" customWidth="1"/>
    <col min="4108" max="4109" width="11.5703125" style="149"/>
    <col min="4110" max="4110" width="5.5703125" style="149" customWidth="1"/>
    <col min="4111" max="4112" width="11.5703125" style="149"/>
    <col min="4113" max="4113" width="5.5703125" style="149" customWidth="1"/>
    <col min="4114" max="4115" width="11.5703125" style="149"/>
    <col min="4116" max="4116" width="5.5703125" style="149" customWidth="1"/>
    <col min="4117" max="4118" width="11.5703125" style="149"/>
    <col min="4119" max="4119" width="5.5703125" style="149" customWidth="1"/>
    <col min="4120" max="4121" width="11.5703125" style="149"/>
    <col min="4122" max="4122" width="5.5703125" style="149" customWidth="1"/>
    <col min="4123" max="4124" width="11.5703125" style="149"/>
    <col min="4125" max="4125" width="5.5703125" style="149" customWidth="1"/>
    <col min="4126" max="4127" width="11.5703125" style="149"/>
    <col min="4128" max="4128" width="5.5703125" style="149" customWidth="1"/>
    <col min="4129" max="4354" width="11.5703125" style="149"/>
    <col min="4355" max="4355" width="2.7109375" style="149" customWidth="1"/>
    <col min="4356" max="4356" width="11.5703125" style="149"/>
    <col min="4357" max="4357" width="10.28515625" style="149" customWidth="1"/>
    <col min="4358" max="4358" width="37.28515625" style="149" customWidth="1"/>
    <col min="4359" max="4359" width="11.5703125" style="149"/>
    <col min="4360" max="4360" width="12.5703125" style="149" bestFit="1" customWidth="1"/>
    <col min="4361" max="4361" width="5.5703125" style="149" customWidth="1"/>
    <col min="4362" max="4362" width="11.5703125" style="149"/>
    <col min="4363" max="4363" width="13" style="149" customWidth="1"/>
    <col min="4364" max="4365" width="11.5703125" style="149"/>
    <col min="4366" max="4366" width="5.5703125" style="149" customWidth="1"/>
    <col min="4367" max="4368" width="11.5703125" style="149"/>
    <col min="4369" max="4369" width="5.5703125" style="149" customWidth="1"/>
    <col min="4370" max="4371" width="11.5703125" style="149"/>
    <col min="4372" max="4372" width="5.5703125" style="149" customWidth="1"/>
    <col min="4373" max="4374" width="11.5703125" style="149"/>
    <col min="4375" max="4375" width="5.5703125" style="149" customWidth="1"/>
    <col min="4376" max="4377" width="11.5703125" style="149"/>
    <col min="4378" max="4378" width="5.5703125" style="149" customWidth="1"/>
    <col min="4379" max="4380" width="11.5703125" style="149"/>
    <col min="4381" max="4381" width="5.5703125" style="149" customWidth="1"/>
    <col min="4382" max="4383" width="11.5703125" style="149"/>
    <col min="4384" max="4384" width="5.5703125" style="149" customWidth="1"/>
    <col min="4385" max="4610" width="11.5703125" style="149"/>
    <col min="4611" max="4611" width="2.7109375" style="149" customWidth="1"/>
    <col min="4612" max="4612" width="11.5703125" style="149"/>
    <col min="4613" max="4613" width="10.28515625" style="149" customWidth="1"/>
    <col min="4614" max="4614" width="37.28515625" style="149" customWidth="1"/>
    <col min="4615" max="4615" width="11.5703125" style="149"/>
    <col min="4616" max="4616" width="12.5703125" style="149" bestFit="1" customWidth="1"/>
    <col min="4617" max="4617" width="5.5703125" style="149" customWidth="1"/>
    <col min="4618" max="4618" width="11.5703125" style="149"/>
    <col min="4619" max="4619" width="13" style="149" customWidth="1"/>
    <col min="4620" max="4621" width="11.5703125" style="149"/>
    <col min="4622" max="4622" width="5.5703125" style="149" customWidth="1"/>
    <col min="4623" max="4624" width="11.5703125" style="149"/>
    <col min="4625" max="4625" width="5.5703125" style="149" customWidth="1"/>
    <col min="4626" max="4627" width="11.5703125" style="149"/>
    <col min="4628" max="4628" width="5.5703125" style="149" customWidth="1"/>
    <col min="4629" max="4630" width="11.5703125" style="149"/>
    <col min="4631" max="4631" width="5.5703125" style="149" customWidth="1"/>
    <col min="4632" max="4633" width="11.5703125" style="149"/>
    <col min="4634" max="4634" width="5.5703125" style="149" customWidth="1"/>
    <col min="4635" max="4636" width="11.5703125" style="149"/>
    <col min="4637" max="4637" width="5.5703125" style="149" customWidth="1"/>
    <col min="4638" max="4639" width="11.5703125" style="149"/>
    <col min="4640" max="4640" width="5.5703125" style="149" customWidth="1"/>
    <col min="4641" max="4866" width="11.5703125" style="149"/>
    <col min="4867" max="4867" width="2.7109375" style="149" customWidth="1"/>
    <col min="4868" max="4868" width="11.5703125" style="149"/>
    <col min="4869" max="4869" width="10.28515625" style="149" customWidth="1"/>
    <col min="4870" max="4870" width="37.28515625" style="149" customWidth="1"/>
    <col min="4871" max="4871" width="11.5703125" style="149"/>
    <col min="4872" max="4872" width="12.5703125" style="149" bestFit="1" customWidth="1"/>
    <col min="4873" max="4873" width="5.5703125" style="149" customWidth="1"/>
    <col min="4874" max="4874" width="11.5703125" style="149"/>
    <col min="4875" max="4875" width="13" style="149" customWidth="1"/>
    <col min="4876" max="4877" width="11.5703125" style="149"/>
    <col min="4878" max="4878" width="5.5703125" style="149" customWidth="1"/>
    <col min="4879" max="4880" width="11.5703125" style="149"/>
    <col min="4881" max="4881" width="5.5703125" style="149" customWidth="1"/>
    <col min="4882" max="4883" width="11.5703125" style="149"/>
    <col min="4884" max="4884" width="5.5703125" style="149" customWidth="1"/>
    <col min="4885" max="4886" width="11.5703125" style="149"/>
    <col min="4887" max="4887" width="5.5703125" style="149" customWidth="1"/>
    <col min="4888" max="4889" width="11.5703125" style="149"/>
    <col min="4890" max="4890" width="5.5703125" style="149" customWidth="1"/>
    <col min="4891" max="4892" width="11.5703125" style="149"/>
    <col min="4893" max="4893" width="5.5703125" style="149" customWidth="1"/>
    <col min="4894" max="4895" width="11.5703125" style="149"/>
    <col min="4896" max="4896" width="5.5703125" style="149" customWidth="1"/>
    <col min="4897" max="5122" width="11.5703125" style="149"/>
    <col min="5123" max="5123" width="2.7109375" style="149" customWidth="1"/>
    <col min="5124" max="5124" width="11.5703125" style="149"/>
    <col min="5125" max="5125" width="10.28515625" style="149" customWidth="1"/>
    <col min="5126" max="5126" width="37.28515625" style="149" customWidth="1"/>
    <col min="5127" max="5127" width="11.5703125" style="149"/>
    <col min="5128" max="5128" width="12.5703125" style="149" bestFit="1" customWidth="1"/>
    <col min="5129" max="5129" width="5.5703125" style="149" customWidth="1"/>
    <col min="5130" max="5130" width="11.5703125" style="149"/>
    <col min="5131" max="5131" width="13" style="149" customWidth="1"/>
    <col min="5132" max="5133" width="11.5703125" style="149"/>
    <col min="5134" max="5134" width="5.5703125" style="149" customWidth="1"/>
    <col min="5135" max="5136" width="11.5703125" style="149"/>
    <col min="5137" max="5137" width="5.5703125" style="149" customWidth="1"/>
    <col min="5138" max="5139" width="11.5703125" style="149"/>
    <col min="5140" max="5140" width="5.5703125" style="149" customWidth="1"/>
    <col min="5141" max="5142" width="11.5703125" style="149"/>
    <col min="5143" max="5143" width="5.5703125" style="149" customWidth="1"/>
    <col min="5144" max="5145" width="11.5703125" style="149"/>
    <col min="5146" max="5146" width="5.5703125" style="149" customWidth="1"/>
    <col min="5147" max="5148" width="11.5703125" style="149"/>
    <col min="5149" max="5149" width="5.5703125" style="149" customWidth="1"/>
    <col min="5150" max="5151" width="11.5703125" style="149"/>
    <col min="5152" max="5152" width="5.5703125" style="149" customWidth="1"/>
    <col min="5153" max="5378" width="11.5703125" style="149"/>
    <col min="5379" max="5379" width="2.7109375" style="149" customWidth="1"/>
    <col min="5380" max="5380" width="11.5703125" style="149"/>
    <col min="5381" max="5381" width="10.28515625" style="149" customWidth="1"/>
    <col min="5382" max="5382" width="37.28515625" style="149" customWidth="1"/>
    <col min="5383" max="5383" width="11.5703125" style="149"/>
    <col min="5384" max="5384" width="12.5703125" style="149" bestFit="1" customWidth="1"/>
    <col min="5385" max="5385" width="5.5703125" style="149" customWidth="1"/>
    <col min="5386" max="5386" width="11.5703125" style="149"/>
    <col min="5387" max="5387" width="13" style="149" customWidth="1"/>
    <col min="5388" max="5389" width="11.5703125" style="149"/>
    <col min="5390" max="5390" width="5.5703125" style="149" customWidth="1"/>
    <col min="5391" max="5392" width="11.5703125" style="149"/>
    <col min="5393" max="5393" width="5.5703125" style="149" customWidth="1"/>
    <col min="5394" max="5395" width="11.5703125" style="149"/>
    <col min="5396" max="5396" width="5.5703125" style="149" customWidth="1"/>
    <col min="5397" max="5398" width="11.5703125" style="149"/>
    <col min="5399" max="5399" width="5.5703125" style="149" customWidth="1"/>
    <col min="5400" max="5401" width="11.5703125" style="149"/>
    <col min="5402" max="5402" width="5.5703125" style="149" customWidth="1"/>
    <col min="5403" max="5404" width="11.5703125" style="149"/>
    <col min="5405" max="5405" width="5.5703125" style="149" customWidth="1"/>
    <col min="5406" max="5407" width="11.5703125" style="149"/>
    <col min="5408" max="5408" width="5.5703125" style="149" customWidth="1"/>
    <col min="5409" max="5634" width="11.5703125" style="149"/>
    <col min="5635" max="5635" width="2.7109375" style="149" customWidth="1"/>
    <col min="5636" max="5636" width="11.5703125" style="149"/>
    <col min="5637" max="5637" width="10.28515625" style="149" customWidth="1"/>
    <col min="5638" max="5638" width="37.28515625" style="149" customWidth="1"/>
    <col min="5639" max="5639" width="11.5703125" style="149"/>
    <col min="5640" max="5640" width="12.5703125" style="149" bestFit="1" customWidth="1"/>
    <col min="5641" max="5641" width="5.5703125" style="149" customWidth="1"/>
    <col min="5642" max="5642" width="11.5703125" style="149"/>
    <col min="5643" max="5643" width="13" style="149" customWidth="1"/>
    <col min="5644" max="5645" width="11.5703125" style="149"/>
    <col min="5646" max="5646" width="5.5703125" style="149" customWidth="1"/>
    <col min="5647" max="5648" width="11.5703125" style="149"/>
    <col min="5649" max="5649" width="5.5703125" style="149" customWidth="1"/>
    <col min="5650" max="5651" width="11.5703125" style="149"/>
    <col min="5652" max="5652" width="5.5703125" style="149" customWidth="1"/>
    <col min="5653" max="5654" width="11.5703125" style="149"/>
    <col min="5655" max="5655" width="5.5703125" style="149" customWidth="1"/>
    <col min="5656" max="5657" width="11.5703125" style="149"/>
    <col min="5658" max="5658" width="5.5703125" style="149" customWidth="1"/>
    <col min="5659" max="5660" width="11.5703125" style="149"/>
    <col min="5661" max="5661" width="5.5703125" style="149" customWidth="1"/>
    <col min="5662" max="5663" width="11.5703125" style="149"/>
    <col min="5664" max="5664" width="5.5703125" style="149" customWidth="1"/>
    <col min="5665" max="5890" width="11.5703125" style="149"/>
    <col min="5891" max="5891" width="2.7109375" style="149" customWidth="1"/>
    <col min="5892" max="5892" width="11.5703125" style="149"/>
    <col min="5893" max="5893" width="10.28515625" style="149" customWidth="1"/>
    <col min="5894" max="5894" width="37.28515625" style="149" customWidth="1"/>
    <col min="5895" max="5895" width="11.5703125" style="149"/>
    <col min="5896" max="5896" width="12.5703125" style="149" bestFit="1" customWidth="1"/>
    <col min="5897" max="5897" width="5.5703125" style="149" customWidth="1"/>
    <col min="5898" max="5898" width="11.5703125" style="149"/>
    <col min="5899" max="5899" width="13" style="149" customWidth="1"/>
    <col min="5900" max="5901" width="11.5703125" style="149"/>
    <col min="5902" max="5902" width="5.5703125" style="149" customWidth="1"/>
    <col min="5903" max="5904" width="11.5703125" style="149"/>
    <col min="5905" max="5905" width="5.5703125" style="149" customWidth="1"/>
    <col min="5906" max="5907" width="11.5703125" style="149"/>
    <col min="5908" max="5908" width="5.5703125" style="149" customWidth="1"/>
    <col min="5909" max="5910" width="11.5703125" style="149"/>
    <col min="5911" max="5911" width="5.5703125" style="149" customWidth="1"/>
    <col min="5912" max="5913" width="11.5703125" style="149"/>
    <col min="5914" max="5914" width="5.5703125" style="149" customWidth="1"/>
    <col min="5915" max="5916" width="11.5703125" style="149"/>
    <col min="5917" max="5917" width="5.5703125" style="149" customWidth="1"/>
    <col min="5918" max="5919" width="11.5703125" style="149"/>
    <col min="5920" max="5920" width="5.5703125" style="149" customWidth="1"/>
    <col min="5921" max="6146" width="11.5703125" style="149"/>
    <col min="6147" max="6147" width="2.7109375" style="149" customWidth="1"/>
    <col min="6148" max="6148" width="11.5703125" style="149"/>
    <col min="6149" max="6149" width="10.28515625" style="149" customWidth="1"/>
    <col min="6150" max="6150" width="37.28515625" style="149" customWidth="1"/>
    <col min="6151" max="6151" width="11.5703125" style="149"/>
    <col min="6152" max="6152" width="12.5703125" style="149" bestFit="1" customWidth="1"/>
    <col min="6153" max="6153" width="5.5703125" style="149" customWidth="1"/>
    <col min="6154" max="6154" width="11.5703125" style="149"/>
    <col min="6155" max="6155" width="13" style="149" customWidth="1"/>
    <col min="6156" max="6157" width="11.5703125" style="149"/>
    <col min="6158" max="6158" width="5.5703125" style="149" customWidth="1"/>
    <col min="6159" max="6160" width="11.5703125" style="149"/>
    <col min="6161" max="6161" width="5.5703125" style="149" customWidth="1"/>
    <col min="6162" max="6163" width="11.5703125" style="149"/>
    <col min="6164" max="6164" width="5.5703125" style="149" customWidth="1"/>
    <col min="6165" max="6166" width="11.5703125" style="149"/>
    <col min="6167" max="6167" width="5.5703125" style="149" customWidth="1"/>
    <col min="6168" max="6169" width="11.5703125" style="149"/>
    <col min="6170" max="6170" width="5.5703125" style="149" customWidth="1"/>
    <col min="6171" max="6172" width="11.5703125" style="149"/>
    <col min="6173" max="6173" width="5.5703125" style="149" customWidth="1"/>
    <col min="6174" max="6175" width="11.5703125" style="149"/>
    <col min="6176" max="6176" width="5.5703125" style="149" customWidth="1"/>
    <col min="6177" max="6402" width="11.5703125" style="149"/>
    <col min="6403" max="6403" width="2.7109375" style="149" customWidth="1"/>
    <col min="6404" max="6404" width="11.5703125" style="149"/>
    <col min="6405" max="6405" width="10.28515625" style="149" customWidth="1"/>
    <col min="6406" max="6406" width="37.28515625" style="149" customWidth="1"/>
    <col min="6407" max="6407" width="11.5703125" style="149"/>
    <col min="6408" max="6408" width="12.5703125" style="149" bestFit="1" customWidth="1"/>
    <col min="6409" max="6409" width="5.5703125" style="149" customWidth="1"/>
    <col min="6410" max="6410" width="11.5703125" style="149"/>
    <col min="6411" max="6411" width="13" style="149" customWidth="1"/>
    <col min="6412" max="6413" width="11.5703125" style="149"/>
    <col min="6414" max="6414" width="5.5703125" style="149" customWidth="1"/>
    <col min="6415" max="6416" width="11.5703125" style="149"/>
    <col min="6417" max="6417" width="5.5703125" style="149" customWidth="1"/>
    <col min="6418" max="6419" width="11.5703125" style="149"/>
    <col min="6420" max="6420" width="5.5703125" style="149" customWidth="1"/>
    <col min="6421" max="6422" width="11.5703125" style="149"/>
    <col min="6423" max="6423" width="5.5703125" style="149" customWidth="1"/>
    <col min="6424" max="6425" width="11.5703125" style="149"/>
    <col min="6426" max="6426" width="5.5703125" style="149" customWidth="1"/>
    <col min="6427" max="6428" width="11.5703125" style="149"/>
    <col min="6429" max="6429" width="5.5703125" style="149" customWidth="1"/>
    <col min="6430" max="6431" width="11.5703125" style="149"/>
    <col min="6432" max="6432" width="5.5703125" style="149" customWidth="1"/>
    <col min="6433" max="6658" width="11.5703125" style="149"/>
    <col min="6659" max="6659" width="2.7109375" style="149" customWidth="1"/>
    <col min="6660" max="6660" width="11.5703125" style="149"/>
    <col min="6661" max="6661" width="10.28515625" style="149" customWidth="1"/>
    <col min="6662" max="6662" width="37.28515625" style="149" customWidth="1"/>
    <col min="6663" max="6663" width="11.5703125" style="149"/>
    <col min="6664" max="6664" width="12.5703125" style="149" bestFit="1" customWidth="1"/>
    <col min="6665" max="6665" width="5.5703125" style="149" customWidth="1"/>
    <col min="6666" max="6666" width="11.5703125" style="149"/>
    <col min="6667" max="6667" width="13" style="149" customWidth="1"/>
    <col min="6668" max="6669" width="11.5703125" style="149"/>
    <col min="6670" max="6670" width="5.5703125" style="149" customWidth="1"/>
    <col min="6671" max="6672" width="11.5703125" style="149"/>
    <col min="6673" max="6673" width="5.5703125" style="149" customWidth="1"/>
    <col min="6674" max="6675" width="11.5703125" style="149"/>
    <col min="6676" max="6676" width="5.5703125" style="149" customWidth="1"/>
    <col min="6677" max="6678" width="11.5703125" style="149"/>
    <col min="6679" max="6679" width="5.5703125" style="149" customWidth="1"/>
    <col min="6680" max="6681" width="11.5703125" style="149"/>
    <col min="6682" max="6682" width="5.5703125" style="149" customWidth="1"/>
    <col min="6683" max="6684" width="11.5703125" style="149"/>
    <col min="6685" max="6685" width="5.5703125" style="149" customWidth="1"/>
    <col min="6686" max="6687" width="11.5703125" style="149"/>
    <col min="6688" max="6688" width="5.5703125" style="149" customWidth="1"/>
    <col min="6689" max="6914" width="11.5703125" style="149"/>
    <col min="6915" max="6915" width="2.7109375" style="149" customWidth="1"/>
    <col min="6916" max="6916" width="11.5703125" style="149"/>
    <col min="6917" max="6917" width="10.28515625" style="149" customWidth="1"/>
    <col min="6918" max="6918" width="37.28515625" style="149" customWidth="1"/>
    <col min="6919" max="6919" width="11.5703125" style="149"/>
    <col min="6920" max="6920" width="12.5703125" style="149" bestFit="1" customWidth="1"/>
    <col min="6921" max="6921" width="5.5703125" style="149" customWidth="1"/>
    <col min="6922" max="6922" width="11.5703125" style="149"/>
    <col min="6923" max="6923" width="13" style="149" customWidth="1"/>
    <col min="6924" max="6925" width="11.5703125" style="149"/>
    <col min="6926" max="6926" width="5.5703125" style="149" customWidth="1"/>
    <col min="6927" max="6928" width="11.5703125" style="149"/>
    <col min="6929" max="6929" width="5.5703125" style="149" customWidth="1"/>
    <col min="6930" max="6931" width="11.5703125" style="149"/>
    <col min="6932" max="6932" width="5.5703125" style="149" customWidth="1"/>
    <col min="6933" max="6934" width="11.5703125" style="149"/>
    <col min="6935" max="6935" width="5.5703125" style="149" customWidth="1"/>
    <col min="6936" max="6937" width="11.5703125" style="149"/>
    <col min="6938" max="6938" width="5.5703125" style="149" customWidth="1"/>
    <col min="6939" max="6940" width="11.5703125" style="149"/>
    <col min="6941" max="6941" width="5.5703125" style="149" customWidth="1"/>
    <col min="6942" max="6943" width="11.5703125" style="149"/>
    <col min="6944" max="6944" width="5.5703125" style="149" customWidth="1"/>
    <col min="6945" max="7170" width="11.5703125" style="149"/>
    <col min="7171" max="7171" width="2.7109375" style="149" customWidth="1"/>
    <col min="7172" max="7172" width="11.5703125" style="149"/>
    <col min="7173" max="7173" width="10.28515625" style="149" customWidth="1"/>
    <col min="7174" max="7174" width="37.28515625" style="149" customWidth="1"/>
    <col min="7175" max="7175" width="11.5703125" style="149"/>
    <col min="7176" max="7176" width="12.5703125" style="149" bestFit="1" customWidth="1"/>
    <col min="7177" max="7177" width="5.5703125" style="149" customWidth="1"/>
    <col min="7178" max="7178" width="11.5703125" style="149"/>
    <col min="7179" max="7179" width="13" style="149" customWidth="1"/>
    <col min="7180" max="7181" width="11.5703125" style="149"/>
    <col min="7182" max="7182" width="5.5703125" style="149" customWidth="1"/>
    <col min="7183" max="7184" width="11.5703125" style="149"/>
    <col min="7185" max="7185" width="5.5703125" style="149" customWidth="1"/>
    <col min="7186" max="7187" width="11.5703125" style="149"/>
    <col min="7188" max="7188" width="5.5703125" style="149" customWidth="1"/>
    <col min="7189" max="7190" width="11.5703125" style="149"/>
    <col min="7191" max="7191" width="5.5703125" style="149" customWidth="1"/>
    <col min="7192" max="7193" width="11.5703125" style="149"/>
    <col min="7194" max="7194" width="5.5703125" style="149" customWidth="1"/>
    <col min="7195" max="7196" width="11.5703125" style="149"/>
    <col min="7197" max="7197" width="5.5703125" style="149" customWidth="1"/>
    <col min="7198" max="7199" width="11.5703125" style="149"/>
    <col min="7200" max="7200" width="5.5703125" style="149" customWidth="1"/>
    <col min="7201" max="7426" width="11.5703125" style="149"/>
    <col min="7427" max="7427" width="2.7109375" style="149" customWidth="1"/>
    <col min="7428" max="7428" width="11.5703125" style="149"/>
    <col min="7429" max="7429" width="10.28515625" style="149" customWidth="1"/>
    <col min="7430" max="7430" width="37.28515625" style="149" customWidth="1"/>
    <col min="7431" max="7431" width="11.5703125" style="149"/>
    <col min="7432" max="7432" width="12.5703125" style="149" bestFit="1" customWidth="1"/>
    <col min="7433" max="7433" width="5.5703125" style="149" customWidth="1"/>
    <col min="7434" max="7434" width="11.5703125" style="149"/>
    <col min="7435" max="7435" width="13" style="149" customWidth="1"/>
    <col min="7436" max="7437" width="11.5703125" style="149"/>
    <col min="7438" max="7438" width="5.5703125" style="149" customWidth="1"/>
    <col min="7439" max="7440" width="11.5703125" style="149"/>
    <col min="7441" max="7441" width="5.5703125" style="149" customWidth="1"/>
    <col min="7442" max="7443" width="11.5703125" style="149"/>
    <col min="7444" max="7444" width="5.5703125" style="149" customWidth="1"/>
    <col min="7445" max="7446" width="11.5703125" style="149"/>
    <col min="7447" max="7447" width="5.5703125" style="149" customWidth="1"/>
    <col min="7448" max="7449" width="11.5703125" style="149"/>
    <col min="7450" max="7450" width="5.5703125" style="149" customWidth="1"/>
    <col min="7451" max="7452" width="11.5703125" style="149"/>
    <col min="7453" max="7453" width="5.5703125" style="149" customWidth="1"/>
    <col min="7454" max="7455" width="11.5703125" style="149"/>
    <col min="7456" max="7456" width="5.5703125" style="149" customWidth="1"/>
    <col min="7457" max="7682" width="11.5703125" style="149"/>
    <col min="7683" max="7683" width="2.7109375" style="149" customWidth="1"/>
    <col min="7684" max="7684" width="11.5703125" style="149"/>
    <col min="7685" max="7685" width="10.28515625" style="149" customWidth="1"/>
    <col min="7686" max="7686" width="37.28515625" style="149" customWidth="1"/>
    <col min="7687" max="7687" width="11.5703125" style="149"/>
    <col min="7688" max="7688" width="12.5703125" style="149" bestFit="1" customWidth="1"/>
    <col min="7689" max="7689" width="5.5703125" style="149" customWidth="1"/>
    <col min="7690" max="7690" width="11.5703125" style="149"/>
    <col min="7691" max="7691" width="13" style="149" customWidth="1"/>
    <col min="7692" max="7693" width="11.5703125" style="149"/>
    <col min="7694" max="7694" width="5.5703125" style="149" customWidth="1"/>
    <col min="7695" max="7696" width="11.5703125" style="149"/>
    <col min="7697" max="7697" width="5.5703125" style="149" customWidth="1"/>
    <col min="7698" max="7699" width="11.5703125" style="149"/>
    <col min="7700" max="7700" width="5.5703125" style="149" customWidth="1"/>
    <col min="7701" max="7702" width="11.5703125" style="149"/>
    <col min="7703" max="7703" width="5.5703125" style="149" customWidth="1"/>
    <col min="7704" max="7705" width="11.5703125" style="149"/>
    <col min="7706" max="7706" width="5.5703125" style="149" customWidth="1"/>
    <col min="7707" max="7708" width="11.5703125" style="149"/>
    <col min="7709" max="7709" width="5.5703125" style="149" customWidth="1"/>
    <col min="7710" max="7711" width="11.5703125" style="149"/>
    <col min="7712" max="7712" width="5.5703125" style="149" customWidth="1"/>
    <col min="7713" max="7938" width="11.5703125" style="149"/>
    <col min="7939" max="7939" width="2.7109375" style="149" customWidth="1"/>
    <col min="7940" max="7940" width="11.5703125" style="149"/>
    <col min="7941" max="7941" width="10.28515625" style="149" customWidth="1"/>
    <col min="7942" max="7942" width="37.28515625" style="149" customWidth="1"/>
    <col min="7943" max="7943" width="11.5703125" style="149"/>
    <col min="7944" max="7944" width="12.5703125" style="149" bestFit="1" customWidth="1"/>
    <col min="7945" max="7945" width="5.5703125" style="149" customWidth="1"/>
    <col min="7946" max="7946" width="11.5703125" style="149"/>
    <col min="7947" max="7947" width="13" style="149" customWidth="1"/>
    <col min="7948" max="7949" width="11.5703125" style="149"/>
    <col min="7950" max="7950" width="5.5703125" style="149" customWidth="1"/>
    <col min="7951" max="7952" width="11.5703125" style="149"/>
    <col min="7953" max="7953" width="5.5703125" style="149" customWidth="1"/>
    <col min="7954" max="7955" width="11.5703125" style="149"/>
    <col min="7956" max="7956" width="5.5703125" style="149" customWidth="1"/>
    <col min="7957" max="7958" width="11.5703125" style="149"/>
    <col min="7959" max="7959" width="5.5703125" style="149" customWidth="1"/>
    <col min="7960" max="7961" width="11.5703125" style="149"/>
    <col min="7962" max="7962" width="5.5703125" style="149" customWidth="1"/>
    <col min="7963" max="7964" width="11.5703125" style="149"/>
    <col min="7965" max="7965" width="5.5703125" style="149" customWidth="1"/>
    <col min="7966" max="7967" width="11.5703125" style="149"/>
    <col min="7968" max="7968" width="5.5703125" style="149" customWidth="1"/>
    <col min="7969" max="8194" width="11.5703125" style="149"/>
    <col min="8195" max="8195" width="2.7109375" style="149" customWidth="1"/>
    <col min="8196" max="8196" width="11.5703125" style="149"/>
    <col min="8197" max="8197" width="10.28515625" style="149" customWidth="1"/>
    <col min="8198" max="8198" width="37.28515625" style="149" customWidth="1"/>
    <col min="8199" max="8199" width="11.5703125" style="149"/>
    <col min="8200" max="8200" width="12.5703125" style="149" bestFit="1" customWidth="1"/>
    <col min="8201" max="8201" width="5.5703125" style="149" customWidth="1"/>
    <col min="8202" max="8202" width="11.5703125" style="149"/>
    <col min="8203" max="8203" width="13" style="149" customWidth="1"/>
    <col min="8204" max="8205" width="11.5703125" style="149"/>
    <col min="8206" max="8206" width="5.5703125" style="149" customWidth="1"/>
    <col min="8207" max="8208" width="11.5703125" style="149"/>
    <col min="8209" max="8209" width="5.5703125" style="149" customWidth="1"/>
    <col min="8210" max="8211" width="11.5703125" style="149"/>
    <col min="8212" max="8212" width="5.5703125" style="149" customWidth="1"/>
    <col min="8213" max="8214" width="11.5703125" style="149"/>
    <col min="8215" max="8215" width="5.5703125" style="149" customWidth="1"/>
    <col min="8216" max="8217" width="11.5703125" style="149"/>
    <col min="8218" max="8218" width="5.5703125" style="149" customWidth="1"/>
    <col min="8219" max="8220" width="11.5703125" style="149"/>
    <col min="8221" max="8221" width="5.5703125" style="149" customWidth="1"/>
    <col min="8222" max="8223" width="11.5703125" style="149"/>
    <col min="8224" max="8224" width="5.5703125" style="149" customWidth="1"/>
    <col min="8225" max="8450" width="11.5703125" style="149"/>
    <col min="8451" max="8451" width="2.7109375" style="149" customWidth="1"/>
    <col min="8452" max="8452" width="11.5703125" style="149"/>
    <col min="8453" max="8453" width="10.28515625" style="149" customWidth="1"/>
    <col min="8454" max="8454" width="37.28515625" style="149" customWidth="1"/>
    <col min="8455" max="8455" width="11.5703125" style="149"/>
    <col min="8456" max="8456" width="12.5703125" style="149" bestFit="1" customWidth="1"/>
    <col min="8457" max="8457" width="5.5703125" style="149" customWidth="1"/>
    <col min="8458" max="8458" width="11.5703125" style="149"/>
    <col min="8459" max="8459" width="13" style="149" customWidth="1"/>
    <col min="8460" max="8461" width="11.5703125" style="149"/>
    <col min="8462" max="8462" width="5.5703125" style="149" customWidth="1"/>
    <col min="8463" max="8464" width="11.5703125" style="149"/>
    <col min="8465" max="8465" width="5.5703125" style="149" customWidth="1"/>
    <col min="8466" max="8467" width="11.5703125" style="149"/>
    <col min="8468" max="8468" width="5.5703125" style="149" customWidth="1"/>
    <col min="8469" max="8470" width="11.5703125" style="149"/>
    <col min="8471" max="8471" width="5.5703125" style="149" customWidth="1"/>
    <col min="8472" max="8473" width="11.5703125" style="149"/>
    <col min="8474" max="8474" width="5.5703125" style="149" customWidth="1"/>
    <col min="8475" max="8476" width="11.5703125" style="149"/>
    <col min="8477" max="8477" width="5.5703125" style="149" customWidth="1"/>
    <col min="8478" max="8479" width="11.5703125" style="149"/>
    <col min="8480" max="8480" width="5.5703125" style="149" customWidth="1"/>
    <col min="8481" max="8706" width="11.5703125" style="149"/>
    <col min="8707" max="8707" width="2.7109375" style="149" customWidth="1"/>
    <col min="8708" max="8708" width="11.5703125" style="149"/>
    <col min="8709" max="8709" width="10.28515625" style="149" customWidth="1"/>
    <col min="8710" max="8710" width="37.28515625" style="149" customWidth="1"/>
    <col min="8711" max="8711" width="11.5703125" style="149"/>
    <col min="8712" max="8712" width="12.5703125" style="149" bestFit="1" customWidth="1"/>
    <col min="8713" max="8713" width="5.5703125" style="149" customWidth="1"/>
    <col min="8714" max="8714" width="11.5703125" style="149"/>
    <col min="8715" max="8715" width="13" style="149" customWidth="1"/>
    <col min="8716" max="8717" width="11.5703125" style="149"/>
    <col min="8718" max="8718" width="5.5703125" style="149" customWidth="1"/>
    <col min="8719" max="8720" width="11.5703125" style="149"/>
    <col min="8721" max="8721" width="5.5703125" style="149" customWidth="1"/>
    <col min="8722" max="8723" width="11.5703125" style="149"/>
    <col min="8724" max="8724" width="5.5703125" style="149" customWidth="1"/>
    <col min="8725" max="8726" width="11.5703125" style="149"/>
    <col min="8727" max="8727" width="5.5703125" style="149" customWidth="1"/>
    <col min="8728" max="8729" width="11.5703125" style="149"/>
    <col min="8730" max="8730" width="5.5703125" style="149" customWidth="1"/>
    <col min="8731" max="8732" width="11.5703125" style="149"/>
    <col min="8733" max="8733" width="5.5703125" style="149" customWidth="1"/>
    <col min="8734" max="8735" width="11.5703125" style="149"/>
    <col min="8736" max="8736" width="5.5703125" style="149" customWidth="1"/>
    <col min="8737" max="8962" width="11.5703125" style="149"/>
    <col min="8963" max="8963" width="2.7109375" style="149" customWidth="1"/>
    <col min="8964" max="8964" width="11.5703125" style="149"/>
    <col min="8965" max="8965" width="10.28515625" style="149" customWidth="1"/>
    <col min="8966" max="8966" width="37.28515625" style="149" customWidth="1"/>
    <col min="8967" max="8967" width="11.5703125" style="149"/>
    <col min="8968" max="8968" width="12.5703125" style="149" bestFit="1" customWidth="1"/>
    <col min="8969" max="8969" width="5.5703125" style="149" customWidth="1"/>
    <col min="8970" max="8970" width="11.5703125" style="149"/>
    <col min="8971" max="8971" width="13" style="149" customWidth="1"/>
    <col min="8972" max="8973" width="11.5703125" style="149"/>
    <col min="8974" max="8974" width="5.5703125" style="149" customWidth="1"/>
    <col min="8975" max="8976" width="11.5703125" style="149"/>
    <col min="8977" max="8977" width="5.5703125" style="149" customWidth="1"/>
    <col min="8978" max="8979" width="11.5703125" style="149"/>
    <col min="8980" max="8980" width="5.5703125" style="149" customWidth="1"/>
    <col min="8981" max="8982" width="11.5703125" style="149"/>
    <col min="8983" max="8983" width="5.5703125" style="149" customWidth="1"/>
    <col min="8984" max="8985" width="11.5703125" style="149"/>
    <col min="8986" max="8986" width="5.5703125" style="149" customWidth="1"/>
    <col min="8987" max="8988" width="11.5703125" style="149"/>
    <col min="8989" max="8989" width="5.5703125" style="149" customWidth="1"/>
    <col min="8990" max="8991" width="11.5703125" style="149"/>
    <col min="8992" max="8992" width="5.5703125" style="149" customWidth="1"/>
    <col min="8993" max="9218" width="11.5703125" style="149"/>
    <col min="9219" max="9219" width="2.7109375" style="149" customWidth="1"/>
    <col min="9220" max="9220" width="11.5703125" style="149"/>
    <col min="9221" max="9221" width="10.28515625" style="149" customWidth="1"/>
    <col min="9222" max="9222" width="37.28515625" style="149" customWidth="1"/>
    <col min="9223" max="9223" width="11.5703125" style="149"/>
    <col min="9224" max="9224" width="12.5703125" style="149" bestFit="1" customWidth="1"/>
    <col min="9225" max="9225" width="5.5703125" style="149" customWidth="1"/>
    <col min="9226" max="9226" width="11.5703125" style="149"/>
    <col min="9227" max="9227" width="13" style="149" customWidth="1"/>
    <col min="9228" max="9229" width="11.5703125" style="149"/>
    <col min="9230" max="9230" width="5.5703125" style="149" customWidth="1"/>
    <col min="9231" max="9232" width="11.5703125" style="149"/>
    <col min="9233" max="9233" width="5.5703125" style="149" customWidth="1"/>
    <col min="9234" max="9235" width="11.5703125" style="149"/>
    <col min="9236" max="9236" width="5.5703125" style="149" customWidth="1"/>
    <col min="9237" max="9238" width="11.5703125" style="149"/>
    <col min="9239" max="9239" width="5.5703125" style="149" customWidth="1"/>
    <col min="9240" max="9241" width="11.5703125" style="149"/>
    <col min="9242" max="9242" width="5.5703125" style="149" customWidth="1"/>
    <col min="9243" max="9244" width="11.5703125" style="149"/>
    <col min="9245" max="9245" width="5.5703125" style="149" customWidth="1"/>
    <col min="9246" max="9247" width="11.5703125" style="149"/>
    <col min="9248" max="9248" width="5.5703125" style="149" customWidth="1"/>
    <col min="9249" max="9474" width="11.5703125" style="149"/>
    <col min="9475" max="9475" width="2.7109375" style="149" customWidth="1"/>
    <col min="9476" max="9476" width="11.5703125" style="149"/>
    <col min="9477" max="9477" width="10.28515625" style="149" customWidth="1"/>
    <col min="9478" max="9478" width="37.28515625" style="149" customWidth="1"/>
    <col min="9479" max="9479" width="11.5703125" style="149"/>
    <col min="9480" max="9480" width="12.5703125" style="149" bestFit="1" customWidth="1"/>
    <col min="9481" max="9481" width="5.5703125" style="149" customWidth="1"/>
    <col min="9482" max="9482" width="11.5703125" style="149"/>
    <col min="9483" max="9483" width="13" style="149" customWidth="1"/>
    <col min="9484" max="9485" width="11.5703125" style="149"/>
    <col min="9486" max="9486" width="5.5703125" style="149" customWidth="1"/>
    <col min="9487" max="9488" width="11.5703125" style="149"/>
    <col min="9489" max="9489" width="5.5703125" style="149" customWidth="1"/>
    <col min="9490" max="9491" width="11.5703125" style="149"/>
    <col min="9492" max="9492" width="5.5703125" style="149" customWidth="1"/>
    <col min="9493" max="9494" width="11.5703125" style="149"/>
    <col min="9495" max="9495" width="5.5703125" style="149" customWidth="1"/>
    <col min="9496" max="9497" width="11.5703125" style="149"/>
    <col min="9498" max="9498" width="5.5703125" style="149" customWidth="1"/>
    <col min="9499" max="9500" width="11.5703125" style="149"/>
    <col min="9501" max="9501" width="5.5703125" style="149" customWidth="1"/>
    <col min="9502" max="9503" width="11.5703125" style="149"/>
    <col min="9504" max="9504" width="5.5703125" style="149" customWidth="1"/>
    <col min="9505" max="9730" width="11.5703125" style="149"/>
    <col min="9731" max="9731" width="2.7109375" style="149" customWidth="1"/>
    <col min="9732" max="9732" width="11.5703125" style="149"/>
    <col min="9733" max="9733" width="10.28515625" style="149" customWidth="1"/>
    <col min="9734" max="9734" width="37.28515625" style="149" customWidth="1"/>
    <col min="9735" max="9735" width="11.5703125" style="149"/>
    <col min="9736" max="9736" width="12.5703125" style="149" bestFit="1" customWidth="1"/>
    <col min="9737" max="9737" width="5.5703125" style="149" customWidth="1"/>
    <col min="9738" max="9738" width="11.5703125" style="149"/>
    <col min="9739" max="9739" width="13" style="149" customWidth="1"/>
    <col min="9740" max="9741" width="11.5703125" style="149"/>
    <col min="9742" max="9742" width="5.5703125" style="149" customWidth="1"/>
    <col min="9743" max="9744" width="11.5703125" style="149"/>
    <col min="9745" max="9745" width="5.5703125" style="149" customWidth="1"/>
    <col min="9746" max="9747" width="11.5703125" style="149"/>
    <col min="9748" max="9748" width="5.5703125" style="149" customWidth="1"/>
    <col min="9749" max="9750" width="11.5703125" style="149"/>
    <col min="9751" max="9751" width="5.5703125" style="149" customWidth="1"/>
    <col min="9752" max="9753" width="11.5703125" style="149"/>
    <col min="9754" max="9754" width="5.5703125" style="149" customWidth="1"/>
    <col min="9755" max="9756" width="11.5703125" style="149"/>
    <col min="9757" max="9757" width="5.5703125" style="149" customWidth="1"/>
    <col min="9758" max="9759" width="11.5703125" style="149"/>
    <col min="9760" max="9760" width="5.5703125" style="149" customWidth="1"/>
    <col min="9761" max="9986" width="11.5703125" style="149"/>
    <col min="9987" max="9987" width="2.7109375" style="149" customWidth="1"/>
    <col min="9988" max="9988" width="11.5703125" style="149"/>
    <col min="9989" max="9989" width="10.28515625" style="149" customWidth="1"/>
    <col min="9990" max="9990" width="37.28515625" style="149" customWidth="1"/>
    <col min="9991" max="9991" width="11.5703125" style="149"/>
    <col min="9992" max="9992" width="12.5703125" style="149" bestFit="1" customWidth="1"/>
    <col min="9993" max="9993" width="5.5703125" style="149" customWidth="1"/>
    <col min="9994" max="9994" width="11.5703125" style="149"/>
    <col min="9995" max="9995" width="13" style="149" customWidth="1"/>
    <col min="9996" max="9997" width="11.5703125" style="149"/>
    <col min="9998" max="9998" width="5.5703125" style="149" customWidth="1"/>
    <col min="9999" max="10000" width="11.5703125" style="149"/>
    <col min="10001" max="10001" width="5.5703125" style="149" customWidth="1"/>
    <col min="10002" max="10003" width="11.5703125" style="149"/>
    <col min="10004" max="10004" width="5.5703125" style="149" customWidth="1"/>
    <col min="10005" max="10006" width="11.5703125" style="149"/>
    <col min="10007" max="10007" width="5.5703125" style="149" customWidth="1"/>
    <col min="10008" max="10009" width="11.5703125" style="149"/>
    <col min="10010" max="10010" width="5.5703125" style="149" customWidth="1"/>
    <col min="10011" max="10012" width="11.5703125" style="149"/>
    <col min="10013" max="10013" width="5.5703125" style="149" customWidth="1"/>
    <col min="10014" max="10015" width="11.5703125" style="149"/>
    <col min="10016" max="10016" width="5.5703125" style="149" customWidth="1"/>
    <col min="10017" max="10242" width="11.5703125" style="149"/>
    <col min="10243" max="10243" width="2.7109375" style="149" customWidth="1"/>
    <col min="10244" max="10244" width="11.5703125" style="149"/>
    <col min="10245" max="10245" width="10.28515625" style="149" customWidth="1"/>
    <col min="10246" max="10246" width="37.28515625" style="149" customWidth="1"/>
    <col min="10247" max="10247" width="11.5703125" style="149"/>
    <col min="10248" max="10248" width="12.5703125" style="149" bestFit="1" customWidth="1"/>
    <col min="10249" max="10249" width="5.5703125" style="149" customWidth="1"/>
    <col min="10250" max="10250" width="11.5703125" style="149"/>
    <col min="10251" max="10251" width="13" style="149" customWidth="1"/>
    <col min="10252" max="10253" width="11.5703125" style="149"/>
    <col min="10254" max="10254" width="5.5703125" style="149" customWidth="1"/>
    <col min="10255" max="10256" width="11.5703125" style="149"/>
    <col min="10257" max="10257" width="5.5703125" style="149" customWidth="1"/>
    <col min="10258" max="10259" width="11.5703125" style="149"/>
    <col min="10260" max="10260" width="5.5703125" style="149" customWidth="1"/>
    <col min="10261" max="10262" width="11.5703125" style="149"/>
    <col min="10263" max="10263" width="5.5703125" style="149" customWidth="1"/>
    <col min="10264" max="10265" width="11.5703125" style="149"/>
    <col min="10266" max="10266" width="5.5703125" style="149" customWidth="1"/>
    <col min="10267" max="10268" width="11.5703125" style="149"/>
    <col min="10269" max="10269" width="5.5703125" style="149" customWidth="1"/>
    <col min="10270" max="10271" width="11.5703125" style="149"/>
    <col min="10272" max="10272" width="5.5703125" style="149" customWidth="1"/>
    <col min="10273" max="10498" width="11.5703125" style="149"/>
    <col min="10499" max="10499" width="2.7109375" style="149" customWidth="1"/>
    <col min="10500" max="10500" width="11.5703125" style="149"/>
    <col min="10501" max="10501" width="10.28515625" style="149" customWidth="1"/>
    <col min="10502" max="10502" width="37.28515625" style="149" customWidth="1"/>
    <col min="10503" max="10503" width="11.5703125" style="149"/>
    <col min="10504" max="10504" width="12.5703125" style="149" bestFit="1" customWidth="1"/>
    <col min="10505" max="10505" width="5.5703125" style="149" customWidth="1"/>
    <col min="10506" max="10506" width="11.5703125" style="149"/>
    <col min="10507" max="10507" width="13" style="149" customWidth="1"/>
    <col min="10508" max="10509" width="11.5703125" style="149"/>
    <col min="10510" max="10510" width="5.5703125" style="149" customWidth="1"/>
    <col min="10511" max="10512" width="11.5703125" style="149"/>
    <col min="10513" max="10513" width="5.5703125" style="149" customWidth="1"/>
    <col min="10514" max="10515" width="11.5703125" style="149"/>
    <col min="10516" max="10516" width="5.5703125" style="149" customWidth="1"/>
    <col min="10517" max="10518" width="11.5703125" style="149"/>
    <col min="10519" max="10519" width="5.5703125" style="149" customWidth="1"/>
    <col min="10520" max="10521" width="11.5703125" style="149"/>
    <col min="10522" max="10522" width="5.5703125" style="149" customWidth="1"/>
    <col min="10523" max="10524" width="11.5703125" style="149"/>
    <col min="10525" max="10525" width="5.5703125" style="149" customWidth="1"/>
    <col min="10526" max="10527" width="11.5703125" style="149"/>
    <col min="10528" max="10528" width="5.5703125" style="149" customWidth="1"/>
    <col min="10529" max="10754" width="11.5703125" style="149"/>
    <col min="10755" max="10755" width="2.7109375" style="149" customWidth="1"/>
    <col min="10756" max="10756" width="11.5703125" style="149"/>
    <col min="10757" max="10757" width="10.28515625" style="149" customWidth="1"/>
    <col min="10758" max="10758" width="37.28515625" style="149" customWidth="1"/>
    <col min="10759" max="10759" width="11.5703125" style="149"/>
    <col min="10760" max="10760" width="12.5703125" style="149" bestFit="1" customWidth="1"/>
    <col min="10761" max="10761" width="5.5703125" style="149" customWidth="1"/>
    <col min="10762" max="10762" width="11.5703125" style="149"/>
    <col min="10763" max="10763" width="13" style="149" customWidth="1"/>
    <col min="10764" max="10765" width="11.5703125" style="149"/>
    <col min="10766" max="10766" width="5.5703125" style="149" customWidth="1"/>
    <col min="10767" max="10768" width="11.5703125" style="149"/>
    <col min="10769" max="10769" width="5.5703125" style="149" customWidth="1"/>
    <col min="10770" max="10771" width="11.5703125" style="149"/>
    <col min="10772" max="10772" width="5.5703125" style="149" customWidth="1"/>
    <col min="10773" max="10774" width="11.5703125" style="149"/>
    <col min="10775" max="10775" width="5.5703125" style="149" customWidth="1"/>
    <col min="10776" max="10777" width="11.5703125" style="149"/>
    <col min="10778" max="10778" width="5.5703125" style="149" customWidth="1"/>
    <col min="10779" max="10780" width="11.5703125" style="149"/>
    <col min="10781" max="10781" width="5.5703125" style="149" customWidth="1"/>
    <col min="10782" max="10783" width="11.5703125" style="149"/>
    <col min="10784" max="10784" width="5.5703125" style="149" customWidth="1"/>
    <col min="10785" max="11010" width="11.5703125" style="149"/>
    <col min="11011" max="11011" width="2.7109375" style="149" customWidth="1"/>
    <col min="11012" max="11012" width="11.5703125" style="149"/>
    <col min="11013" max="11013" width="10.28515625" style="149" customWidth="1"/>
    <col min="11014" max="11014" width="37.28515625" style="149" customWidth="1"/>
    <col min="11015" max="11015" width="11.5703125" style="149"/>
    <col min="11016" max="11016" width="12.5703125" style="149" bestFit="1" customWidth="1"/>
    <col min="11017" max="11017" width="5.5703125" style="149" customWidth="1"/>
    <col min="11018" max="11018" width="11.5703125" style="149"/>
    <col min="11019" max="11019" width="13" style="149" customWidth="1"/>
    <col min="11020" max="11021" width="11.5703125" style="149"/>
    <col min="11022" max="11022" width="5.5703125" style="149" customWidth="1"/>
    <col min="11023" max="11024" width="11.5703125" style="149"/>
    <col min="11025" max="11025" width="5.5703125" style="149" customWidth="1"/>
    <col min="11026" max="11027" width="11.5703125" style="149"/>
    <col min="11028" max="11028" width="5.5703125" style="149" customWidth="1"/>
    <col min="11029" max="11030" width="11.5703125" style="149"/>
    <col min="11031" max="11031" width="5.5703125" style="149" customWidth="1"/>
    <col min="11032" max="11033" width="11.5703125" style="149"/>
    <col min="11034" max="11034" width="5.5703125" style="149" customWidth="1"/>
    <col min="11035" max="11036" width="11.5703125" style="149"/>
    <col min="11037" max="11037" width="5.5703125" style="149" customWidth="1"/>
    <col min="11038" max="11039" width="11.5703125" style="149"/>
    <col min="11040" max="11040" width="5.5703125" style="149" customWidth="1"/>
    <col min="11041" max="11266" width="11.5703125" style="149"/>
    <col min="11267" max="11267" width="2.7109375" style="149" customWidth="1"/>
    <col min="11268" max="11268" width="11.5703125" style="149"/>
    <col min="11269" max="11269" width="10.28515625" style="149" customWidth="1"/>
    <col min="11270" max="11270" width="37.28515625" style="149" customWidth="1"/>
    <col min="11271" max="11271" width="11.5703125" style="149"/>
    <col min="11272" max="11272" width="12.5703125" style="149" bestFit="1" customWidth="1"/>
    <col min="11273" max="11273" width="5.5703125" style="149" customWidth="1"/>
    <col min="11274" max="11274" width="11.5703125" style="149"/>
    <col min="11275" max="11275" width="13" style="149" customWidth="1"/>
    <col min="11276" max="11277" width="11.5703125" style="149"/>
    <col min="11278" max="11278" width="5.5703125" style="149" customWidth="1"/>
    <col min="11279" max="11280" width="11.5703125" style="149"/>
    <col min="11281" max="11281" width="5.5703125" style="149" customWidth="1"/>
    <col min="11282" max="11283" width="11.5703125" style="149"/>
    <col min="11284" max="11284" width="5.5703125" style="149" customWidth="1"/>
    <col min="11285" max="11286" width="11.5703125" style="149"/>
    <col min="11287" max="11287" width="5.5703125" style="149" customWidth="1"/>
    <col min="11288" max="11289" width="11.5703125" style="149"/>
    <col min="11290" max="11290" width="5.5703125" style="149" customWidth="1"/>
    <col min="11291" max="11292" width="11.5703125" style="149"/>
    <col min="11293" max="11293" width="5.5703125" style="149" customWidth="1"/>
    <col min="11294" max="11295" width="11.5703125" style="149"/>
    <col min="11296" max="11296" width="5.5703125" style="149" customWidth="1"/>
    <col min="11297" max="11522" width="11.5703125" style="149"/>
    <col min="11523" max="11523" width="2.7109375" style="149" customWidth="1"/>
    <col min="11524" max="11524" width="11.5703125" style="149"/>
    <col min="11525" max="11525" width="10.28515625" style="149" customWidth="1"/>
    <col min="11526" max="11526" width="37.28515625" style="149" customWidth="1"/>
    <col min="11527" max="11527" width="11.5703125" style="149"/>
    <col min="11528" max="11528" width="12.5703125" style="149" bestFit="1" customWidth="1"/>
    <col min="11529" max="11529" width="5.5703125" style="149" customWidth="1"/>
    <col min="11530" max="11530" width="11.5703125" style="149"/>
    <col min="11531" max="11531" width="13" style="149" customWidth="1"/>
    <col min="11532" max="11533" width="11.5703125" style="149"/>
    <col min="11534" max="11534" width="5.5703125" style="149" customWidth="1"/>
    <col min="11535" max="11536" width="11.5703125" style="149"/>
    <col min="11537" max="11537" width="5.5703125" style="149" customWidth="1"/>
    <col min="11538" max="11539" width="11.5703125" style="149"/>
    <col min="11540" max="11540" width="5.5703125" style="149" customWidth="1"/>
    <col min="11541" max="11542" width="11.5703125" style="149"/>
    <col min="11543" max="11543" width="5.5703125" style="149" customWidth="1"/>
    <col min="11544" max="11545" width="11.5703125" style="149"/>
    <col min="11546" max="11546" width="5.5703125" style="149" customWidth="1"/>
    <col min="11547" max="11548" width="11.5703125" style="149"/>
    <col min="11549" max="11549" width="5.5703125" style="149" customWidth="1"/>
    <col min="11550" max="11551" width="11.5703125" style="149"/>
    <col min="11552" max="11552" width="5.5703125" style="149" customWidth="1"/>
    <col min="11553" max="11778" width="11.5703125" style="149"/>
    <col min="11779" max="11779" width="2.7109375" style="149" customWidth="1"/>
    <col min="11780" max="11780" width="11.5703125" style="149"/>
    <col min="11781" max="11781" width="10.28515625" style="149" customWidth="1"/>
    <col min="11782" max="11782" width="37.28515625" style="149" customWidth="1"/>
    <col min="11783" max="11783" width="11.5703125" style="149"/>
    <col min="11784" max="11784" width="12.5703125" style="149" bestFit="1" customWidth="1"/>
    <col min="11785" max="11785" width="5.5703125" style="149" customWidth="1"/>
    <col min="11786" max="11786" width="11.5703125" style="149"/>
    <col min="11787" max="11787" width="13" style="149" customWidth="1"/>
    <col min="11788" max="11789" width="11.5703125" style="149"/>
    <col min="11790" max="11790" width="5.5703125" style="149" customWidth="1"/>
    <col min="11791" max="11792" width="11.5703125" style="149"/>
    <col min="11793" max="11793" width="5.5703125" style="149" customWidth="1"/>
    <col min="11794" max="11795" width="11.5703125" style="149"/>
    <col min="11796" max="11796" width="5.5703125" style="149" customWidth="1"/>
    <col min="11797" max="11798" width="11.5703125" style="149"/>
    <col min="11799" max="11799" width="5.5703125" style="149" customWidth="1"/>
    <col min="11800" max="11801" width="11.5703125" style="149"/>
    <col min="11802" max="11802" width="5.5703125" style="149" customWidth="1"/>
    <col min="11803" max="11804" width="11.5703125" style="149"/>
    <col min="11805" max="11805" width="5.5703125" style="149" customWidth="1"/>
    <col min="11806" max="11807" width="11.5703125" style="149"/>
    <col min="11808" max="11808" width="5.5703125" style="149" customWidth="1"/>
    <col min="11809" max="12034" width="11.5703125" style="149"/>
    <col min="12035" max="12035" width="2.7109375" style="149" customWidth="1"/>
    <col min="12036" max="12036" width="11.5703125" style="149"/>
    <col min="12037" max="12037" width="10.28515625" style="149" customWidth="1"/>
    <col min="12038" max="12038" width="37.28515625" style="149" customWidth="1"/>
    <col min="12039" max="12039" width="11.5703125" style="149"/>
    <col min="12040" max="12040" width="12.5703125" style="149" bestFit="1" customWidth="1"/>
    <col min="12041" max="12041" width="5.5703125" style="149" customWidth="1"/>
    <col min="12042" max="12042" width="11.5703125" style="149"/>
    <col min="12043" max="12043" width="13" style="149" customWidth="1"/>
    <col min="12044" max="12045" width="11.5703125" style="149"/>
    <col min="12046" max="12046" width="5.5703125" style="149" customWidth="1"/>
    <col min="12047" max="12048" width="11.5703125" style="149"/>
    <col min="12049" max="12049" width="5.5703125" style="149" customWidth="1"/>
    <col min="12050" max="12051" width="11.5703125" style="149"/>
    <col min="12052" max="12052" width="5.5703125" style="149" customWidth="1"/>
    <col min="12053" max="12054" width="11.5703125" style="149"/>
    <col min="12055" max="12055" width="5.5703125" style="149" customWidth="1"/>
    <col min="12056" max="12057" width="11.5703125" style="149"/>
    <col min="12058" max="12058" width="5.5703125" style="149" customWidth="1"/>
    <col min="12059" max="12060" width="11.5703125" style="149"/>
    <col min="12061" max="12061" width="5.5703125" style="149" customWidth="1"/>
    <col min="12062" max="12063" width="11.5703125" style="149"/>
    <col min="12064" max="12064" width="5.5703125" style="149" customWidth="1"/>
    <col min="12065" max="12290" width="11.5703125" style="149"/>
    <col min="12291" max="12291" width="2.7109375" style="149" customWidth="1"/>
    <col min="12292" max="12292" width="11.5703125" style="149"/>
    <col min="12293" max="12293" width="10.28515625" style="149" customWidth="1"/>
    <col min="12294" max="12294" width="37.28515625" style="149" customWidth="1"/>
    <col min="12295" max="12295" width="11.5703125" style="149"/>
    <col min="12296" max="12296" width="12.5703125" style="149" bestFit="1" customWidth="1"/>
    <col min="12297" max="12297" width="5.5703125" style="149" customWidth="1"/>
    <col min="12298" max="12298" width="11.5703125" style="149"/>
    <col min="12299" max="12299" width="13" style="149" customWidth="1"/>
    <col min="12300" max="12301" width="11.5703125" style="149"/>
    <col min="12302" max="12302" width="5.5703125" style="149" customWidth="1"/>
    <col min="12303" max="12304" width="11.5703125" style="149"/>
    <col min="12305" max="12305" width="5.5703125" style="149" customWidth="1"/>
    <col min="12306" max="12307" width="11.5703125" style="149"/>
    <col min="12308" max="12308" width="5.5703125" style="149" customWidth="1"/>
    <col min="12309" max="12310" width="11.5703125" style="149"/>
    <col min="12311" max="12311" width="5.5703125" style="149" customWidth="1"/>
    <col min="12312" max="12313" width="11.5703125" style="149"/>
    <col min="12314" max="12314" width="5.5703125" style="149" customWidth="1"/>
    <col min="12315" max="12316" width="11.5703125" style="149"/>
    <col min="12317" max="12317" width="5.5703125" style="149" customWidth="1"/>
    <col min="12318" max="12319" width="11.5703125" style="149"/>
    <col min="12320" max="12320" width="5.5703125" style="149" customWidth="1"/>
    <col min="12321" max="12546" width="11.5703125" style="149"/>
    <col min="12547" max="12547" width="2.7109375" style="149" customWidth="1"/>
    <col min="12548" max="12548" width="11.5703125" style="149"/>
    <col min="12549" max="12549" width="10.28515625" style="149" customWidth="1"/>
    <col min="12550" max="12550" width="37.28515625" style="149" customWidth="1"/>
    <col min="12551" max="12551" width="11.5703125" style="149"/>
    <col min="12552" max="12552" width="12.5703125" style="149" bestFit="1" customWidth="1"/>
    <col min="12553" max="12553" width="5.5703125" style="149" customWidth="1"/>
    <col min="12554" max="12554" width="11.5703125" style="149"/>
    <col min="12555" max="12555" width="13" style="149" customWidth="1"/>
    <col min="12556" max="12557" width="11.5703125" style="149"/>
    <col min="12558" max="12558" width="5.5703125" style="149" customWidth="1"/>
    <col min="12559" max="12560" width="11.5703125" style="149"/>
    <col min="12561" max="12561" width="5.5703125" style="149" customWidth="1"/>
    <col min="12562" max="12563" width="11.5703125" style="149"/>
    <col min="12564" max="12564" width="5.5703125" style="149" customWidth="1"/>
    <col min="12565" max="12566" width="11.5703125" style="149"/>
    <col min="12567" max="12567" width="5.5703125" style="149" customWidth="1"/>
    <col min="12568" max="12569" width="11.5703125" style="149"/>
    <col min="12570" max="12570" width="5.5703125" style="149" customWidth="1"/>
    <col min="12571" max="12572" width="11.5703125" style="149"/>
    <col min="12573" max="12573" width="5.5703125" style="149" customWidth="1"/>
    <col min="12574" max="12575" width="11.5703125" style="149"/>
    <col min="12576" max="12576" width="5.5703125" style="149" customWidth="1"/>
    <col min="12577" max="12802" width="11.5703125" style="149"/>
    <col min="12803" max="12803" width="2.7109375" style="149" customWidth="1"/>
    <col min="12804" max="12804" width="11.5703125" style="149"/>
    <col min="12805" max="12805" width="10.28515625" style="149" customWidth="1"/>
    <col min="12806" max="12806" width="37.28515625" style="149" customWidth="1"/>
    <col min="12807" max="12807" width="11.5703125" style="149"/>
    <col min="12808" max="12808" width="12.5703125" style="149" bestFit="1" customWidth="1"/>
    <col min="12809" max="12809" width="5.5703125" style="149" customWidth="1"/>
    <col min="12810" max="12810" width="11.5703125" style="149"/>
    <col min="12811" max="12811" width="13" style="149" customWidth="1"/>
    <col min="12812" max="12813" width="11.5703125" style="149"/>
    <col min="12814" max="12814" width="5.5703125" style="149" customWidth="1"/>
    <col min="12815" max="12816" width="11.5703125" style="149"/>
    <col min="12817" max="12817" width="5.5703125" style="149" customWidth="1"/>
    <col min="12818" max="12819" width="11.5703125" style="149"/>
    <col min="12820" max="12820" width="5.5703125" style="149" customWidth="1"/>
    <col min="12821" max="12822" width="11.5703125" style="149"/>
    <col min="12823" max="12823" width="5.5703125" style="149" customWidth="1"/>
    <col min="12824" max="12825" width="11.5703125" style="149"/>
    <col min="12826" max="12826" width="5.5703125" style="149" customWidth="1"/>
    <col min="12827" max="12828" width="11.5703125" style="149"/>
    <col min="12829" max="12829" width="5.5703125" style="149" customWidth="1"/>
    <col min="12830" max="12831" width="11.5703125" style="149"/>
    <col min="12832" max="12832" width="5.5703125" style="149" customWidth="1"/>
    <col min="12833" max="13058" width="11.5703125" style="149"/>
    <col min="13059" max="13059" width="2.7109375" style="149" customWidth="1"/>
    <col min="13060" max="13060" width="11.5703125" style="149"/>
    <col min="13061" max="13061" width="10.28515625" style="149" customWidth="1"/>
    <col min="13062" max="13062" width="37.28515625" style="149" customWidth="1"/>
    <col min="13063" max="13063" width="11.5703125" style="149"/>
    <col min="13064" max="13064" width="12.5703125" style="149" bestFit="1" customWidth="1"/>
    <col min="13065" max="13065" width="5.5703125" style="149" customWidth="1"/>
    <col min="13066" max="13066" width="11.5703125" style="149"/>
    <col min="13067" max="13067" width="13" style="149" customWidth="1"/>
    <col min="13068" max="13069" width="11.5703125" style="149"/>
    <col min="13070" max="13070" width="5.5703125" style="149" customWidth="1"/>
    <col min="13071" max="13072" width="11.5703125" style="149"/>
    <col min="13073" max="13073" width="5.5703125" style="149" customWidth="1"/>
    <col min="13074" max="13075" width="11.5703125" style="149"/>
    <col min="13076" max="13076" width="5.5703125" style="149" customWidth="1"/>
    <col min="13077" max="13078" width="11.5703125" style="149"/>
    <col min="13079" max="13079" width="5.5703125" style="149" customWidth="1"/>
    <col min="13080" max="13081" width="11.5703125" style="149"/>
    <col min="13082" max="13082" width="5.5703125" style="149" customWidth="1"/>
    <col min="13083" max="13084" width="11.5703125" style="149"/>
    <col min="13085" max="13085" width="5.5703125" style="149" customWidth="1"/>
    <col min="13086" max="13087" width="11.5703125" style="149"/>
    <col min="13088" max="13088" width="5.5703125" style="149" customWidth="1"/>
    <col min="13089" max="13314" width="11.5703125" style="149"/>
    <col min="13315" max="13315" width="2.7109375" style="149" customWidth="1"/>
    <col min="13316" max="13316" width="11.5703125" style="149"/>
    <col min="13317" max="13317" width="10.28515625" style="149" customWidth="1"/>
    <col min="13318" max="13318" width="37.28515625" style="149" customWidth="1"/>
    <col min="13319" max="13319" width="11.5703125" style="149"/>
    <col min="13320" max="13320" width="12.5703125" style="149" bestFit="1" customWidth="1"/>
    <col min="13321" max="13321" width="5.5703125" style="149" customWidth="1"/>
    <col min="13322" max="13322" width="11.5703125" style="149"/>
    <col min="13323" max="13323" width="13" style="149" customWidth="1"/>
    <col min="13324" max="13325" width="11.5703125" style="149"/>
    <col min="13326" max="13326" width="5.5703125" style="149" customWidth="1"/>
    <col min="13327" max="13328" width="11.5703125" style="149"/>
    <col min="13329" max="13329" width="5.5703125" style="149" customWidth="1"/>
    <col min="13330" max="13331" width="11.5703125" style="149"/>
    <col min="13332" max="13332" width="5.5703125" style="149" customWidth="1"/>
    <col min="13333" max="13334" width="11.5703125" style="149"/>
    <col min="13335" max="13335" width="5.5703125" style="149" customWidth="1"/>
    <col min="13336" max="13337" width="11.5703125" style="149"/>
    <col min="13338" max="13338" width="5.5703125" style="149" customWidth="1"/>
    <col min="13339" max="13340" width="11.5703125" style="149"/>
    <col min="13341" max="13341" width="5.5703125" style="149" customWidth="1"/>
    <col min="13342" max="13343" width="11.5703125" style="149"/>
    <col min="13344" max="13344" width="5.5703125" style="149" customWidth="1"/>
    <col min="13345" max="13570" width="11.5703125" style="149"/>
    <col min="13571" max="13571" width="2.7109375" style="149" customWidth="1"/>
    <col min="13572" max="13572" width="11.5703125" style="149"/>
    <col min="13573" max="13573" width="10.28515625" style="149" customWidth="1"/>
    <col min="13574" max="13574" width="37.28515625" style="149" customWidth="1"/>
    <col min="13575" max="13575" width="11.5703125" style="149"/>
    <col min="13576" max="13576" width="12.5703125" style="149" bestFit="1" customWidth="1"/>
    <col min="13577" max="13577" width="5.5703125" style="149" customWidth="1"/>
    <col min="13578" max="13578" width="11.5703125" style="149"/>
    <col min="13579" max="13579" width="13" style="149" customWidth="1"/>
    <col min="13580" max="13581" width="11.5703125" style="149"/>
    <col min="13582" max="13582" width="5.5703125" style="149" customWidth="1"/>
    <col min="13583" max="13584" width="11.5703125" style="149"/>
    <col min="13585" max="13585" width="5.5703125" style="149" customWidth="1"/>
    <col min="13586" max="13587" width="11.5703125" style="149"/>
    <col min="13588" max="13588" width="5.5703125" style="149" customWidth="1"/>
    <col min="13589" max="13590" width="11.5703125" style="149"/>
    <col min="13591" max="13591" width="5.5703125" style="149" customWidth="1"/>
    <col min="13592" max="13593" width="11.5703125" style="149"/>
    <col min="13594" max="13594" width="5.5703125" style="149" customWidth="1"/>
    <col min="13595" max="13596" width="11.5703125" style="149"/>
    <col min="13597" max="13597" width="5.5703125" style="149" customWidth="1"/>
    <col min="13598" max="13599" width="11.5703125" style="149"/>
    <col min="13600" max="13600" width="5.5703125" style="149" customWidth="1"/>
    <col min="13601" max="13826" width="11.5703125" style="149"/>
    <col min="13827" max="13827" width="2.7109375" style="149" customWidth="1"/>
    <col min="13828" max="13828" width="11.5703125" style="149"/>
    <col min="13829" max="13829" width="10.28515625" style="149" customWidth="1"/>
    <col min="13830" max="13830" width="37.28515625" style="149" customWidth="1"/>
    <col min="13831" max="13831" width="11.5703125" style="149"/>
    <col min="13832" max="13832" width="12.5703125" style="149" bestFit="1" customWidth="1"/>
    <col min="13833" max="13833" width="5.5703125" style="149" customWidth="1"/>
    <col min="13834" max="13834" width="11.5703125" style="149"/>
    <col min="13835" max="13835" width="13" style="149" customWidth="1"/>
    <col min="13836" max="13837" width="11.5703125" style="149"/>
    <col min="13838" max="13838" width="5.5703125" style="149" customWidth="1"/>
    <col min="13839" max="13840" width="11.5703125" style="149"/>
    <col min="13841" max="13841" width="5.5703125" style="149" customWidth="1"/>
    <col min="13842" max="13843" width="11.5703125" style="149"/>
    <col min="13844" max="13844" width="5.5703125" style="149" customWidth="1"/>
    <col min="13845" max="13846" width="11.5703125" style="149"/>
    <col min="13847" max="13847" width="5.5703125" style="149" customWidth="1"/>
    <col min="13848" max="13849" width="11.5703125" style="149"/>
    <col min="13850" max="13850" width="5.5703125" style="149" customWidth="1"/>
    <col min="13851" max="13852" width="11.5703125" style="149"/>
    <col min="13853" max="13853" width="5.5703125" style="149" customWidth="1"/>
    <col min="13854" max="13855" width="11.5703125" style="149"/>
    <col min="13856" max="13856" width="5.5703125" style="149" customWidth="1"/>
    <col min="13857" max="14082" width="11.5703125" style="149"/>
    <col min="14083" max="14083" width="2.7109375" style="149" customWidth="1"/>
    <col min="14084" max="14084" width="11.5703125" style="149"/>
    <col min="14085" max="14085" width="10.28515625" style="149" customWidth="1"/>
    <col min="14086" max="14086" width="37.28515625" style="149" customWidth="1"/>
    <col min="14087" max="14087" width="11.5703125" style="149"/>
    <col min="14088" max="14088" width="12.5703125" style="149" bestFit="1" customWidth="1"/>
    <col min="14089" max="14089" width="5.5703125" style="149" customWidth="1"/>
    <col min="14090" max="14090" width="11.5703125" style="149"/>
    <col min="14091" max="14091" width="13" style="149" customWidth="1"/>
    <col min="14092" max="14093" width="11.5703125" style="149"/>
    <col min="14094" max="14094" width="5.5703125" style="149" customWidth="1"/>
    <col min="14095" max="14096" width="11.5703125" style="149"/>
    <col min="14097" max="14097" width="5.5703125" style="149" customWidth="1"/>
    <col min="14098" max="14099" width="11.5703125" style="149"/>
    <col min="14100" max="14100" width="5.5703125" style="149" customWidth="1"/>
    <col min="14101" max="14102" width="11.5703125" style="149"/>
    <col min="14103" max="14103" width="5.5703125" style="149" customWidth="1"/>
    <col min="14104" max="14105" width="11.5703125" style="149"/>
    <col min="14106" max="14106" width="5.5703125" style="149" customWidth="1"/>
    <col min="14107" max="14108" width="11.5703125" style="149"/>
    <col min="14109" max="14109" width="5.5703125" style="149" customWidth="1"/>
    <col min="14110" max="14111" width="11.5703125" style="149"/>
    <col min="14112" max="14112" width="5.5703125" style="149" customWidth="1"/>
    <col min="14113" max="14338" width="11.5703125" style="149"/>
    <col min="14339" max="14339" width="2.7109375" style="149" customWidth="1"/>
    <col min="14340" max="14340" width="11.5703125" style="149"/>
    <col min="14341" max="14341" width="10.28515625" style="149" customWidth="1"/>
    <col min="14342" max="14342" width="37.28515625" style="149" customWidth="1"/>
    <col min="14343" max="14343" width="11.5703125" style="149"/>
    <col min="14344" max="14344" width="12.5703125" style="149" bestFit="1" customWidth="1"/>
    <col min="14345" max="14345" width="5.5703125" style="149" customWidth="1"/>
    <col min="14346" max="14346" width="11.5703125" style="149"/>
    <col min="14347" max="14347" width="13" style="149" customWidth="1"/>
    <col min="14348" max="14349" width="11.5703125" style="149"/>
    <col min="14350" max="14350" width="5.5703125" style="149" customWidth="1"/>
    <col min="14351" max="14352" width="11.5703125" style="149"/>
    <col min="14353" max="14353" width="5.5703125" style="149" customWidth="1"/>
    <col min="14354" max="14355" width="11.5703125" style="149"/>
    <col min="14356" max="14356" width="5.5703125" style="149" customWidth="1"/>
    <col min="14357" max="14358" width="11.5703125" style="149"/>
    <col min="14359" max="14359" width="5.5703125" style="149" customWidth="1"/>
    <col min="14360" max="14361" width="11.5703125" style="149"/>
    <col min="14362" max="14362" width="5.5703125" style="149" customWidth="1"/>
    <col min="14363" max="14364" width="11.5703125" style="149"/>
    <col min="14365" max="14365" width="5.5703125" style="149" customWidth="1"/>
    <col min="14366" max="14367" width="11.5703125" style="149"/>
    <col min="14368" max="14368" width="5.5703125" style="149" customWidth="1"/>
    <col min="14369" max="14594" width="11.5703125" style="149"/>
    <col min="14595" max="14595" width="2.7109375" style="149" customWidth="1"/>
    <col min="14596" max="14596" width="11.5703125" style="149"/>
    <col min="14597" max="14597" width="10.28515625" style="149" customWidth="1"/>
    <col min="14598" max="14598" width="37.28515625" style="149" customWidth="1"/>
    <col min="14599" max="14599" width="11.5703125" style="149"/>
    <col min="14600" max="14600" width="12.5703125" style="149" bestFit="1" customWidth="1"/>
    <col min="14601" max="14601" width="5.5703125" style="149" customWidth="1"/>
    <col min="14602" max="14602" width="11.5703125" style="149"/>
    <col min="14603" max="14603" width="13" style="149" customWidth="1"/>
    <col min="14604" max="14605" width="11.5703125" style="149"/>
    <col min="14606" max="14606" width="5.5703125" style="149" customWidth="1"/>
    <col min="14607" max="14608" width="11.5703125" style="149"/>
    <col min="14609" max="14609" width="5.5703125" style="149" customWidth="1"/>
    <col min="14610" max="14611" width="11.5703125" style="149"/>
    <col min="14612" max="14612" width="5.5703125" style="149" customWidth="1"/>
    <col min="14613" max="14614" width="11.5703125" style="149"/>
    <col min="14615" max="14615" width="5.5703125" style="149" customWidth="1"/>
    <col min="14616" max="14617" width="11.5703125" style="149"/>
    <col min="14618" max="14618" width="5.5703125" style="149" customWidth="1"/>
    <col min="14619" max="14620" width="11.5703125" style="149"/>
    <col min="14621" max="14621" width="5.5703125" style="149" customWidth="1"/>
    <col min="14622" max="14623" width="11.5703125" style="149"/>
    <col min="14624" max="14624" width="5.5703125" style="149" customWidth="1"/>
    <col min="14625" max="14850" width="11.5703125" style="149"/>
    <col min="14851" max="14851" width="2.7109375" style="149" customWidth="1"/>
    <col min="14852" max="14852" width="11.5703125" style="149"/>
    <col min="14853" max="14853" width="10.28515625" style="149" customWidth="1"/>
    <col min="14854" max="14854" width="37.28515625" style="149" customWidth="1"/>
    <col min="14855" max="14855" width="11.5703125" style="149"/>
    <col min="14856" max="14856" width="12.5703125" style="149" bestFit="1" customWidth="1"/>
    <col min="14857" max="14857" width="5.5703125" style="149" customWidth="1"/>
    <col min="14858" max="14858" width="11.5703125" style="149"/>
    <col min="14859" max="14859" width="13" style="149" customWidth="1"/>
    <col min="14860" max="14861" width="11.5703125" style="149"/>
    <col min="14862" max="14862" width="5.5703125" style="149" customWidth="1"/>
    <col min="14863" max="14864" width="11.5703125" style="149"/>
    <col min="14865" max="14865" width="5.5703125" style="149" customWidth="1"/>
    <col min="14866" max="14867" width="11.5703125" style="149"/>
    <col min="14868" max="14868" width="5.5703125" style="149" customWidth="1"/>
    <col min="14869" max="14870" width="11.5703125" style="149"/>
    <col min="14871" max="14871" width="5.5703125" style="149" customWidth="1"/>
    <col min="14872" max="14873" width="11.5703125" style="149"/>
    <col min="14874" max="14874" width="5.5703125" style="149" customWidth="1"/>
    <col min="14875" max="14876" width="11.5703125" style="149"/>
    <col min="14877" max="14877" width="5.5703125" style="149" customWidth="1"/>
    <col min="14878" max="14879" width="11.5703125" style="149"/>
    <col min="14880" max="14880" width="5.5703125" style="149" customWidth="1"/>
    <col min="14881" max="15106" width="11.5703125" style="149"/>
    <col min="15107" max="15107" width="2.7109375" style="149" customWidth="1"/>
    <col min="15108" max="15108" width="11.5703125" style="149"/>
    <col min="15109" max="15109" width="10.28515625" style="149" customWidth="1"/>
    <col min="15110" max="15110" width="37.28515625" style="149" customWidth="1"/>
    <col min="15111" max="15111" width="11.5703125" style="149"/>
    <col min="15112" max="15112" width="12.5703125" style="149" bestFit="1" customWidth="1"/>
    <col min="15113" max="15113" width="5.5703125" style="149" customWidth="1"/>
    <col min="15114" max="15114" width="11.5703125" style="149"/>
    <col min="15115" max="15115" width="13" style="149" customWidth="1"/>
    <col min="15116" max="15117" width="11.5703125" style="149"/>
    <col min="15118" max="15118" width="5.5703125" style="149" customWidth="1"/>
    <col min="15119" max="15120" width="11.5703125" style="149"/>
    <col min="15121" max="15121" width="5.5703125" style="149" customWidth="1"/>
    <col min="15122" max="15123" width="11.5703125" style="149"/>
    <col min="15124" max="15124" width="5.5703125" style="149" customWidth="1"/>
    <col min="15125" max="15126" width="11.5703125" style="149"/>
    <col min="15127" max="15127" width="5.5703125" style="149" customWidth="1"/>
    <col min="15128" max="15129" width="11.5703125" style="149"/>
    <col min="15130" max="15130" width="5.5703125" style="149" customWidth="1"/>
    <col min="15131" max="15132" width="11.5703125" style="149"/>
    <col min="15133" max="15133" width="5.5703125" style="149" customWidth="1"/>
    <col min="15134" max="15135" width="11.5703125" style="149"/>
    <col min="15136" max="15136" width="5.5703125" style="149" customWidth="1"/>
    <col min="15137" max="15362" width="11.5703125" style="149"/>
    <col min="15363" max="15363" width="2.7109375" style="149" customWidth="1"/>
    <col min="15364" max="15364" width="11.5703125" style="149"/>
    <col min="15365" max="15365" width="10.28515625" style="149" customWidth="1"/>
    <col min="15366" max="15366" width="37.28515625" style="149" customWidth="1"/>
    <col min="15367" max="15367" width="11.5703125" style="149"/>
    <col min="15368" max="15368" width="12.5703125" style="149" bestFit="1" customWidth="1"/>
    <col min="15369" max="15369" width="5.5703125" style="149" customWidth="1"/>
    <col min="15370" max="15370" width="11.5703125" style="149"/>
    <col min="15371" max="15371" width="13" style="149" customWidth="1"/>
    <col min="15372" max="15373" width="11.5703125" style="149"/>
    <col min="15374" max="15374" width="5.5703125" style="149" customWidth="1"/>
    <col min="15375" max="15376" width="11.5703125" style="149"/>
    <col min="15377" max="15377" width="5.5703125" style="149" customWidth="1"/>
    <col min="15378" max="15379" width="11.5703125" style="149"/>
    <col min="15380" max="15380" width="5.5703125" style="149" customWidth="1"/>
    <col min="15381" max="15382" width="11.5703125" style="149"/>
    <col min="15383" max="15383" width="5.5703125" style="149" customWidth="1"/>
    <col min="15384" max="15385" width="11.5703125" style="149"/>
    <col min="15386" max="15386" width="5.5703125" style="149" customWidth="1"/>
    <col min="15387" max="15388" width="11.5703125" style="149"/>
    <col min="15389" max="15389" width="5.5703125" style="149" customWidth="1"/>
    <col min="15390" max="15391" width="11.5703125" style="149"/>
    <col min="15392" max="15392" width="5.5703125" style="149" customWidth="1"/>
    <col min="15393" max="15618" width="11.5703125" style="149"/>
    <col min="15619" max="15619" width="2.7109375" style="149" customWidth="1"/>
    <col min="15620" max="15620" width="11.5703125" style="149"/>
    <col min="15621" max="15621" width="10.28515625" style="149" customWidth="1"/>
    <col min="15622" max="15622" width="37.28515625" style="149" customWidth="1"/>
    <col min="15623" max="15623" width="11.5703125" style="149"/>
    <col min="15624" max="15624" width="12.5703125" style="149" bestFit="1" customWidth="1"/>
    <col min="15625" max="15625" width="5.5703125" style="149" customWidth="1"/>
    <col min="15626" max="15626" width="11.5703125" style="149"/>
    <col min="15627" max="15627" width="13" style="149" customWidth="1"/>
    <col min="15628" max="15629" width="11.5703125" style="149"/>
    <col min="15630" max="15630" width="5.5703125" style="149" customWidth="1"/>
    <col min="15631" max="15632" width="11.5703125" style="149"/>
    <col min="15633" max="15633" width="5.5703125" style="149" customWidth="1"/>
    <col min="15634" max="15635" width="11.5703125" style="149"/>
    <col min="15636" max="15636" width="5.5703125" style="149" customWidth="1"/>
    <col min="15637" max="15638" width="11.5703125" style="149"/>
    <col min="15639" max="15639" width="5.5703125" style="149" customWidth="1"/>
    <col min="15640" max="15641" width="11.5703125" style="149"/>
    <col min="15642" max="15642" width="5.5703125" style="149" customWidth="1"/>
    <col min="15643" max="15644" width="11.5703125" style="149"/>
    <col min="15645" max="15645" width="5.5703125" style="149" customWidth="1"/>
    <col min="15646" max="15647" width="11.5703125" style="149"/>
    <col min="15648" max="15648" width="5.5703125" style="149" customWidth="1"/>
    <col min="15649" max="15874" width="11.5703125" style="149"/>
    <col min="15875" max="15875" width="2.7109375" style="149" customWidth="1"/>
    <col min="15876" max="15876" width="11.5703125" style="149"/>
    <col min="15877" max="15877" width="10.28515625" style="149" customWidth="1"/>
    <col min="15878" max="15878" width="37.28515625" style="149" customWidth="1"/>
    <col min="15879" max="15879" width="11.5703125" style="149"/>
    <col min="15880" max="15880" width="12.5703125" style="149" bestFit="1" customWidth="1"/>
    <col min="15881" max="15881" width="5.5703125" style="149" customWidth="1"/>
    <col min="15882" max="15882" width="11.5703125" style="149"/>
    <col min="15883" max="15883" width="13" style="149" customWidth="1"/>
    <col min="15884" max="15885" width="11.5703125" style="149"/>
    <col min="15886" max="15886" width="5.5703125" style="149" customWidth="1"/>
    <col min="15887" max="15888" width="11.5703125" style="149"/>
    <col min="15889" max="15889" width="5.5703125" style="149" customWidth="1"/>
    <col min="15890" max="15891" width="11.5703125" style="149"/>
    <col min="15892" max="15892" width="5.5703125" style="149" customWidth="1"/>
    <col min="15893" max="15894" width="11.5703125" style="149"/>
    <col min="15895" max="15895" width="5.5703125" style="149" customWidth="1"/>
    <col min="15896" max="15897" width="11.5703125" style="149"/>
    <col min="15898" max="15898" width="5.5703125" style="149" customWidth="1"/>
    <col min="15899" max="15900" width="11.5703125" style="149"/>
    <col min="15901" max="15901" width="5.5703125" style="149" customWidth="1"/>
    <col min="15902" max="15903" width="11.5703125" style="149"/>
    <col min="15904" max="15904" width="5.5703125" style="149" customWidth="1"/>
    <col min="15905" max="16130" width="11.5703125" style="149"/>
    <col min="16131" max="16131" width="2.7109375" style="149" customWidth="1"/>
    <col min="16132" max="16132" width="11.5703125" style="149"/>
    <col min="16133" max="16133" width="10.28515625" style="149" customWidth="1"/>
    <col min="16134" max="16134" width="37.28515625" style="149" customWidth="1"/>
    <col min="16135" max="16135" width="11.5703125" style="149"/>
    <col min="16136" max="16136" width="12.5703125" style="149" bestFit="1" customWidth="1"/>
    <col min="16137" max="16137" width="5.5703125" style="149" customWidth="1"/>
    <col min="16138" max="16138" width="11.5703125" style="149"/>
    <col min="16139" max="16139" width="13" style="149" customWidth="1"/>
    <col min="16140" max="16141" width="11.5703125" style="149"/>
    <col min="16142" max="16142" width="5.5703125" style="149" customWidth="1"/>
    <col min="16143" max="16144" width="11.5703125" style="149"/>
    <col min="16145" max="16145" width="5.5703125" style="149" customWidth="1"/>
    <col min="16146" max="16147" width="11.5703125" style="149"/>
    <col min="16148" max="16148" width="5.5703125" style="149" customWidth="1"/>
    <col min="16149" max="16150" width="11.5703125" style="149"/>
    <col min="16151" max="16151" width="5.5703125" style="149" customWidth="1"/>
    <col min="16152" max="16153" width="11.5703125" style="149"/>
    <col min="16154" max="16154" width="5.5703125" style="149" customWidth="1"/>
    <col min="16155" max="16156" width="11.5703125" style="149"/>
    <col min="16157" max="16157" width="5.5703125" style="149" customWidth="1"/>
    <col min="16158" max="16159" width="11.5703125" style="149"/>
    <col min="16160" max="16160" width="5.5703125" style="149" customWidth="1"/>
    <col min="16161" max="16384" width="11.5703125" style="149"/>
  </cols>
  <sheetData>
    <row r="1" spans="2:36" s="148" customFormat="1" ht="9" customHeight="1" thickBot="1"/>
    <row r="2" spans="2:36" ht="41.25" customHeight="1" thickBot="1">
      <c r="B2" s="520" t="s">
        <v>90</v>
      </c>
      <c r="C2" s="521"/>
      <c r="D2" s="522"/>
      <c r="E2" s="486" t="s">
        <v>89</v>
      </c>
      <c r="F2" s="487"/>
      <c r="G2" s="487"/>
      <c r="H2" s="488"/>
      <c r="I2" s="483" t="s">
        <v>87</v>
      </c>
      <c r="J2" s="484"/>
      <c r="K2" s="484"/>
      <c r="L2" s="484"/>
      <c r="M2" s="485"/>
      <c r="N2" s="483" t="s">
        <v>91</v>
      </c>
      <c r="O2" s="484"/>
      <c r="P2" s="484"/>
      <c r="Q2" s="484"/>
      <c r="R2" s="484"/>
      <c r="S2" s="484"/>
      <c r="T2" s="484"/>
      <c r="U2" s="484"/>
      <c r="V2" s="485"/>
      <c r="W2" s="483" t="s">
        <v>92</v>
      </c>
      <c r="X2" s="484"/>
      <c r="Y2" s="484"/>
      <c r="Z2" s="484"/>
      <c r="AA2" s="484"/>
      <c r="AB2" s="485"/>
      <c r="AC2" s="483" t="s">
        <v>100</v>
      </c>
      <c r="AD2" s="484"/>
      <c r="AE2" s="484"/>
      <c r="AF2" s="484"/>
      <c r="AG2" s="484"/>
      <c r="AH2" s="484"/>
      <c r="AI2" s="503" t="s">
        <v>101</v>
      </c>
      <c r="AJ2" s="504"/>
    </row>
    <row r="3" spans="2:36" ht="31.9" customHeight="1" thickBot="1">
      <c r="B3" s="523"/>
      <c r="C3" s="524"/>
      <c r="D3" s="525"/>
      <c r="E3" s="489"/>
      <c r="F3" s="490"/>
      <c r="G3" s="490"/>
      <c r="H3" s="491"/>
      <c r="I3" s="476" t="s">
        <v>88</v>
      </c>
      <c r="J3" s="477"/>
      <c r="K3" s="477"/>
      <c r="L3" s="477"/>
      <c r="M3" s="150">
        <v>1.3</v>
      </c>
      <c r="N3" s="501" t="s">
        <v>121</v>
      </c>
      <c r="O3" s="502"/>
      <c r="P3" s="150">
        <v>1.3</v>
      </c>
      <c r="Q3" s="501" t="s">
        <v>120</v>
      </c>
      <c r="R3" s="502"/>
      <c r="S3" s="150">
        <v>1.3</v>
      </c>
      <c r="T3" s="501" t="s">
        <v>119</v>
      </c>
      <c r="U3" s="502"/>
      <c r="V3" s="150">
        <v>1.3</v>
      </c>
      <c r="W3" s="497" t="s">
        <v>93</v>
      </c>
      <c r="X3" s="498"/>
      <c r="Y3" s="150">
        <v>1.3</v>
      </c>
      <c r="Z3" s="499" t="s">
        <v>94</v>
      </c>
      <c r="AA3" s="500"/>
      <c r="AB3" s="150">
        <v>1.3</v>
      </c>
      <c r="AC3" s="499" t="s">
        <v>103</v>
      </c>
      <c r="AD3" s="500"/>
      <c r="AE3" s="150">
        <v>1.1100000000000001</v>
      </c>
      <c r="AF3" s="499" t="s">
        <v>107</v>
      </c>
      <c r="AG3" s="500"/>
      <c r="AH3" s="150">
        <v>1.1100000000000001</v>
      </c>
      <c r="AI3" s="505"/>
      <c r="AJ3" s="506"/>
    </row>
    <row r="4" spans="2:36" s="148" customFormat="1" ht="15.75" thickBot="1"/>
    <row r="5" spans="2:36" s="148" customFormat="1" ht="27" customHeight="1" thickBot="1">
      <c r="B5" s="514" t="s">
        <v>106</v>
      </c>
      <c r="C5" s="515"/>
      <c r="D5" s="515"/>
      <c r="E5" s="516" t="s">
        <v>102</v>
      </c>
      <c r="F5" s="517"/>
      <c r="G5" s="517"/>
      <c r="H5" s="518"/>
      <c r="I5" s="492" t="s">
        <v>0</v>
      </c>
      <c r="J5" s="495" t="s">
        <v>14</v>
      </c>
      <c r="K5" s="519"/>
      <c r="L5" s="519"/>
      <c r="M5" s="519"/>
      <c r="N5" s="492" t="s">
        <v>0</v>
      </c>
      <c r="O5" s="495" t="s">
        <v>95</v>
      </c>
      <c r="P5" s="496"/>
      <c r="Q5" s="492" t="s">
        <v>0</v>
      </c>
      <c r="R5" s="495" t="s">
        <v>96</v>
      </c>
      <c r="S5" s="496"/>
      <c r="T5" s="492" t="s">
        <v>0</v>
      </c>
      <c r="U5" s="495" t="s">
        <v>122</v>
      </c>
      <c r="V5" s="496"/>
      <c r="W5" s="492" t="s">
        <v>0</v>
      </c>
      <c r="X5" s="495" t="s">
        <v>98</v>
      </c>
      <c r="Y5" s="496"/>
      <c r="Z5" s="492" t="s">
        <v>0</v>
      </c>
      <c r="AA5" s="495" t="s">
        <v>99</v>
      </c>
      <c r="AB5" s="496"/>
      <c r="AC5" s="492" t="s">
        <v>0</v>
      </c>
      <c r="AD5" s="495" t="s">
        <v>104</v>
      </c>
      <c r="AE5" s="496"/>
      <c r="AF5" s="492" t="s">
        <v>0</v>
      </c>
      <c r="AG5" s="495" t="s">
        <v>105</v>
      </c>
      <c r="AH5" s="496"/>
      <c r="AI5" s="526" t="s">
        <v>9</v>
      </c>
      <c r="AJ5" s="527"/>
    </row>
    <row r="6" spans="2:36" s="148" customFormat="1" ht="27" customHeight="1">
      <c r="B6" s="530" t="s">
        <v>10</v>
      </c>
      <c r="C6" s="531"/>
      <c r="D6" s="534" t="s">
        <v>11</v>
      </c>
      <c r="E6" s="536" t="s">
        <v>27</v>
      </c>
      <c r="F6" s="538" t="s">
        <v>30</v>
      </c>
      <c r="G6" s="151" t="s">
        <v>12</v>
      </c>
      <c r="H6" s="152" t="s">
        <v>13</v>
      </c>
      <c r="I6" s="493"/>
      <c r="J6" s="153" t="s">
        <v>109</v>
      </c>
      <c r="K6" s="154">
        <v>29.5</v>
      </c>
      <c r="L6" s="155" t="s">
        <v>1</v>
      </c>
      <c r="M6" s="156">
        <f>+COEF_MO</f>
        <v>1.3</v>
      </c>
      <c r="N6" s="493"/>
      <c r="O6" s="155" t="s">
        <v>2</v>
      </c>
      <c r="P6" s="157">
        <f>+COEF_FOURNITURE1</f>
        <v>1.3</v>
      </c>
      <c r="Q6" s="493"/>
      <c r="R6" s="155" t="s">
        <v>3</v>
      </c>
      <c r="S6" s="157">
        <v>1.3</v>
      </c>
      <c r="T6" s="493"/>
      <c r="U6" s="155" t="s">
        <v>4</v>
      </c>
      <c r="V6" s="157">
        <v>1.3</v>
      </c>
      <c r="W6" s="493"/>
      <c r="X6" s="155" t="s">
        <v>5</v>
      </c>
      <c r="Y6" s="157">
        <v>1.1499999999999999</v>
      </c>
      <c r="Z6" s="493"/>
      <c r="AA6" s="155" t="s">
        <v>6</v>
      </c>
      <c r="AB6" s="157">
        <v>1.3</v>
      </c>
      <c r="AC6" s="493"/>
      <c r="AD6" s="155" t="s">
        <v>7</v>
      </c>
      <c r="AE6" s="157">
        <f>+COEF_ST1</f>
        <v>1.1100000000000001</v>
      </c>
      <c r="AF6" s="493"/>
      <c r="AG6" s="155" t="s">
        <v>8</v>
      </c>
      <c r="AH6" s="157">
        <f>+COEF_ST2</f>
        <v>1.1100000000000001</v>
      </c>
      <c r="AI6" s="528"/>
      <c r="AJ6" s="529"/>
    </row>
    <row r="7" spans="2:36" s="148" customFormat="1" ht="27" customHeight="1">
      <c r="B7" s="532"/>
      <c r="C7" s="533"/>
      <c r="D7" s="535"/>
      <c r="E7" s="537"/>
      <c r="F7" s="539"/>
      <c r="G7" s="158" t="s">
        <v>15</v>
      </c>
      <c r="H7" s="159" t="s">
        <v>15</v>
      </c>
      <c r="I7" s="494"/>
      <c r="J7" s="160" t="s">
        <v>16</v>
      </c>
      <c r="K7" s="161" t="s">
        <v>17</v>
      </c>
      <c r="L7" s="161" t="s">
        <v>18</v>
      </c>
      <c r="M7" s="162" t="s">
        <v>19</v>
      </c>
      <c r="N7" s="494"/>
      <c r="O7" s="162" t="s">
        <v>20</v>
      </c>
      <c r="P7" s="163" t="s">
        <v>21</v>
      </c>
      <c r="Q7" s="494"/>
      <c r="R7" s="162" t="s">
        <v>20</v>
      </c>
      <c r="S7" s="163" t="s">
        <v>21</v>
      </c>
      <c r="T7" s="494"/>
      <c r="U7" s="162" t="s">
        <v>20</v>
      </c>
      <c r="V7" s="163" t="s">
        <v>21</v>
      </c>
      <c r="W7" s="494"/>
      <c r="X7" s="162" t="s">
        <v>20</v>
      </c>
      <c r="Y7" s="163" t="s">
        <v>21</v>
      </c>
      <c r="Z7" s="494"/>
      <c r="AA7" s="162" t="s">
        <v>20</v>
      </c>
      <c r="AB7" s="163" t="s">
        <v>21</v>
      </c>
      <c r="AC7" s="494"/>
      <c r="AD7" s="162" t="s">
        <v>20</v>
      </c>
      <c r="AE7" s="163" t="s">
        <v>21</v>
      </c>
      <c r="AF7" s="494"/>
      <c r="AG7" s="162" t="s">
        <v>20</v>
      </c>
      <c r="AH7" s="163" t="s">
        <v>21</v>
      </c>
      <c r="AI7" s="164" t="s">
        <v>22</v>
      </c>
      <c r="AJ7" s="163" t="s">
        <v>23</v>
      </c>
    </row>
    <row r="8" spans="2:36" s="148" customFormat="1">
      <c r="B8" s="165"/>
      <c r="C8" s="166"/>
      <c r="D8" s="167"/>
      <c r="E8" s="168"/>
      <c r="F8" s="166"/>
      <c r="G8" s="169"/>
      <c r="H8" s="170"/>
      <c r="I8" s="171"/>
      <c r="J8" s="169"/>
      <c r="K8" s="169"/>
      <c r="L8" s="169"/>
      <c r="M8" s="172"/>
      <c r="N8" s="171"/>
      <c r="O8" s="169"/>
      <c r="P8" s="170"/>
      <c r="Q8" s="171"/>
      <c r="R8" s="169"/>
      <c r="S8" s="170"/>
      <c r="T8" s="171"/>
      <c r="U8" s="169"/>
      <c r="V8" s="170"/>
      <c r="W8" s="171"/>
      <c r="X8" s="169"/>
      <c r="Y8" s="170"/>
      <c r="Z8" s="171"/>
      <c r="AA8" s="169"/>
      <c r="AB8" s="170"/>
      <c r="AC8" s="171"/>
      <c r="AD8" s="169"/>
      <c r="AE8" s="170"/>
      <c r="AF8" s="171"/>
      <c r="AG8" s="169"/>
      <c r="AH8" s="170"/>
      <c r="AI8" s="173"/>
      <c r="AJ8" s="170"/>
    </row>
    <row r="9" spans="2:36" s="148" customFormat="1">
      <c r="B9" s="165"/>
      <c r="C9" s="174" t="s">
        <v>24</v>
      </c>
      <c r="D9" s="175"/>
      <c r="E9" s="176"/>
      <c r="F9" s="177"/>
      <c r="G9" s="178"/>
      <c r="H9" s="179"/>
      <c r="I9" s="180"/>
      <c r="J9" s="178"/>
      <c r="K9" s="178"/>
      <c r="L9" s="178"/>
      <c r="M9" s="181"/>
      <c r="N9" s="180"/>
      <c r="O9" s="178"/>
      <c r="P9" s="179"/>
      <c r="Q9" s="180"/>
      <c r="R9" s="178"/>
      <c r="S9" s="179"/>
      <c r="T9" s="180"/>
      <c r="U9" s="178"/>
      <c r="V9" s="179"/>
      <c r="W9" s="180"/>
      <c r="X9" s="178"/>
      <c r="Y9" s="179"/>
      <c r="Z9" s="180"/>
      <c r="AA9" s="178"/>
      <c r="AB9" s="179"/>
      <c r="AC9" s="180"/>
      <c r="AD9" s="178"/>
      <c r="AE9" s="179"/>
      <c r="AF9" s="180"/>
      <c r="AG9" s="178"/>
      <c r="AH9" s="179"/>
      <c r="AI9" s="182"/>
      <c r="AJ9" s="179"/>
    </row>
    <row r="10" spans="2:36" s="148" customFormat="1">
      <c r="B10" s="165"/>
      <c r="C10" s="183"/>
      <c r="D10" s="351"/>
      <c r="E10" s="176"/>
      <c r="F10" s="177"/>
      <c r="G10" s="178"/>
      <c r="H10" s="179"/>
      <c r="I10" s="180"/>
      <c r="J10" s="178"/>
      <c r="K10" s="178"/>
      <c r="L10" s="178"/>
      <c r="M10" s="181"/>
      <c r="N10" s="180"/>
      <c r="O10" s="178"/>
      <c r="P10" s="179"/>
      <c r="Q10" s="180"/>
      <c r="R10" s="178"/>
      <c r="S10" s="179"/>
      <c r="T10" s="180"/>
      <c r="U10" s="178"/>
      <c r="V10" s="179"/>
      <c r="W10" s="180"/>
      <c r="X10" s="178"/>
      <c r="Y10" s="179"/>
      <c r="Z10" s="180"/>
      <c r="AA10" s="178"/>
      <c r="AB10" s="179"/>
      <c r="AC10" s="180"/>
      <c r="AD10" s="178"/>
      <c r="AE10" s="179"/>
      <c r="AF10" s="180"/>
      <c r="AG10" s="178"/>
      <c r="AH10" s="179"/>
      <c r="AI10" s="182"/>
      <c r="AJ10" s="179"/>
    </row>
    <row r="11" spans="2:36" s="148" customFormat="1">
      <c r="B11" s="165"/>
      <c r="C11" s="186"/>
      <c r="D11" s="187" t="s">
        <v>25</v>
      </c>
      <c r="E11" s="188" t="s">
        <v>28</v>
      </c>
      <c r="F11" s="189">
        <v>1</v>
      </c>
      <c r="G11" s="350">
        <f>+AI11+H11</f>
        <v>154.84799999999998</v>
      </c>
      <c r="H11" s="349">
        <f>+K11+O11+R11+U11+X11+AA11+AD11+AG11</f>
        <v>122.05</v>
      </c>
      <c r="I11" s="191">
        <f>+COEF_MO_INSTALL</f>
        <v>1.3</v>
      </c>
      <c r="J11" s="130">
        <v>1</v>
      </c>
      <c r="K11" s="130">
        <f>+J11*TH_INSTALL</f>
        <v>29.5</v>
      </c>
      <c r="L11" s="130">
        <f>+J11*F11</f>
        <v>1</v>
      </c>
      <c r="M11" s="192">
        <f>+K11*F11</f>
        <v>29.5</v>
      </c>
      <c r="N11" s="191">
        <f>+COEF_FOUR1_INSTALL</f>
        <v>1.3</v>
      </c>
      <c r="O11" s="130">
        <v>35</v>
      </c>
      <c r="P11" s="190">
        <f>+F11*O11</f>
        <v>35</v>
      </c>
      <c r="Q11" s="191">
        <f>+COEF_FOUR2_INSTALL</f>
        <v>1.3</v>
      </c>
      <c r="R11" s="130">
        <v>3.5</v>
      </c>
      <c r="S11" s="190">
        <f>+R11*F11</f>
        <v>3.5</v>
      </c>
      <c r="T11" s="191">
        <f>+COEF_FOUR3_INSTALL</f>
        <v>1.3</v>
      </c>
      <c r="U11" s="130">
        <v>0.55000000000000004</v>
      </c>
      <c r="V11" s="190">
        <f>+U11*F11</f>
        <v>0.55000000000000004</v>
      </c>
      <c r="W11" s="191">
        <f>+COEF_MTLLOC_INSTALL</f>
        <v>1.1499999999999999</v>
      </c>
      <c r="X11" s="130">
        <v>16.5</v>
      </c>
      <c r="Y11" s="190">
        <f>+X11*F11</f>
        <v>16.5</v>
      </c>
      <c r="Z11" s="191">
        <f>+COEF_MTLAMR_INSTALL</f>
        <v>1.3</v>
      </c>
      <c r="AA11" s="130">
        <v>16.5</v>
      </c>
      <c r="AB11" s="190">
        <f>+AA11*F11</f>
        <v>16.5</v>
      </c>
      <c r="AC11" s="191">
        <f>+COEF_ST1_INSTALL</f>
        <v>1.1100000000000001</v>
      </c>
      <c r="AD11" s="130">
        <v>18.2</v>
      </c>
      <c r="AE11" s="190">
        <f>+AD11*F11</f>
        <v>18.2</v>
      </c>
      <c r="AF11" s="191">
        <f>+COEF_ST2_INSTALL</f>
        <v>1.1100000000000001</v>
      </c>
      <c r="AG11" s="130">
        <v>2.2999999999999998</v>
      </c>
      <c r="AH11" s="190">
        <f>+AG11*F11</f>
        <v>2.2999999999999998</v>
      </c>
      <c r="AI11" s="193">
        <f>+(((J11*K11)*I11)+(O11*N11)+(R11*Q11)+(U11*T11)+(X11*W11)+(AA11*Z11)+(AD11*AC11)+(AG11*AF11)+(AG11*AF11))-(H11)</f>
        <v>32.797999999999988</v>
      </c>
      <c r="AJ11" s="190">
        <f>+AI11*F11</f>
        <v>32.797999999999988</v>
      </c>
    </row>
    <row r="12" spans="2:36" s="148" customFormat="1">
      <c r="B12" s="165"/>
      <c r="C12" s="186"/>
      <c r="D12" s="187"/>
      <c r="E12" s="188"/>
      <c r="F12" s="189"/>
      <c r="G12" s="130"/>
      <c r="H12" s="190"/>
      <c r="I12" s="191"/>
      <c r="J12" s="130"/>
      <c r="K12" s="130"/>
      <c r="L12" s="130"/>
      <c r="M12" s="192"/>
      <c r="N12" s="191"/>
      <c r="O12" s="130"/>
      <c r="P12" s="190"/>
      <c r="Q12" s="191"/>
      <c r="R12" s="130"/>
      <c r="S12" s="190"/>
      <c r="T12" s="191"/>
      <c r="U12" s="130"/>
      <c r="V12" s="190"/>
      <c r="W12" s="191"/>
      <c r="X12" s="130"/>
      <c r="Y12" s="190"/>
      <c r="Z12" s="191"/>
      <c r="AA12" s="130"/>
      <c r="AB12" s="190"/>
      <c r="AC12" s="191"/>
      <c r="AD12" s="130"/>
      <c r="AE12" s="190"/>
      <c r="AF12" s="191"/>
      <c r="AG12" s="130"/>
      <c r="AH12" s="190"/>
      <c r="AI12" s="193"/>
      <c r="AJ12" s="190"/>
    </row>
    <row r="13" spans="2:36" s="148" customFormat="1">
      <c r="B13" s="165"/>
      <c r="C13" s="174" t="s">
        <v>110</v>
      </c>
      <c r="D13" s="175"/>
      <c r="E13" s="188"/>
      <c r="F13" s="189"/>
      <c r="G13" s="130"/>
      <c r="H13" s="190"/>
      <c r="I13" s="191"/>
      <c r="J13" s="130"/>
      <c r="K13" s="130"/>
      <c r="L13" s="130"/>
      <c r="M13" s="192"/>
      <c r="N13" s="191"/>
      <c r="O13" s="130"/>
      <c r="P13" s="190"/>
      <c r="Q13" s="191"/>
      <c r="R13" s="130"/>
      <c r="S13" s="190"/>
      <c r="T13" s="191"/>
      <c r="U13" s="130"/>
      <c r="V13" s="190"/>
      <c r="W13" s="191"/>
      <c r="X13" s="130"/>
      <c r="Y13" s="190"/>
      <c r="Z13" s="191"/>
      <c r="AA13" s="130"/>
      <c r="AB13" s="190"/>
      <c r="AC13" s="191"/>
      <c r="AD13" s="130"/>
      <c r="AE13" s="190"/>
      <c r="AF13" s="191"/>
      <c r="AG13" s="130"/>
      <c r="AH13" s="190"/>
      <c r="AI13" s="193"/>
      <c r="AJ13" s="190"/>
    </row>
    <row r="14" spans="2:36" s="148" customFormat="1">
      <c r="B14" s="165"/>
      <c r="C14" s="183"/>
      <c r="D14" s="187" t="s">
        <v>111</v>
      </c>
      <c r="E14" s="188" t="s">
        <v>28</v>
      </c>
      <c r="F14" s="189">
        <v>1</v>
      </c>
      <c r="G14" s="130">
        <f>+AI14+H14</f>
        <v>214.36350000000002</v>
      </c>
      <c r="H14" s="190">
        <f>+K14+O14+R14+U14+X14+AA14+AD14+AG14</f>
        <v>143.05000000000001</v>
      </c>
      <c r="I14" s="191">
        <f>+COEF_MO_INSTALL</f>
        <v>1.3</v>
      </c>
      <c r="J14" s="130">
        <v>1.5</v>
      </c>
      <c r="K14" s="130">
        <f>+J14*TH_INSTALL</f>
        <v>44.25</v>
      </c>
      <c r="L14" s="130">
        <f>+J14*F14</f>
        <v>1.5</v>
      </c>
      <c r="M14" s="192">
        <f>+K14*F14</f>
        <v>44.25</v>
      </c>
      <c r="N14" s="191">
        <f>+COEF_FOUR1_INSTALL</f>
        <v>1.3</v>
      </c>
      <c r="O14" s="130">
        <v>60</v>
      </c>
      <c r="P14" s="190">
        <f>+F14*O14</f>
        <v>60</v>
      </c>
      <c r="Q14" s="191">
        <f>+COEF_FOUR2_INSTALL</f>
        <v>1.3</v>
      </c>
      <c r="R14" s="130">
        <v>3.5</v>
      </c>
      <c r="S14" s="190">
        <f>+R14*F14</f>
        <v>3.5</v>
      </c>
      <c r="T14" s="191">
        <f>+COEF_FOUR3_INSTALL</f>
        <v>1.3</v>
      </c>
      <c r="U14" s="130">
        <v>12</v>
      </c>
      <c r="V14" s="190">
        <f>+U14*F14</f>
        <v>12</v>
      </c>
      <c r="W14" s="191">
        <f>+COEF_MTLLOC_INSTALL</f>
        <v>1.1499999999999999</v>
      </c>
      <c r="X14" s="130">
        <v>14</v>
      </c>
      <c r="Y14" s="190">
        <f>+X14*F14</f>
        <v>14</v>
      </c>
      <c r="Z14" s="191">
        <f>+COEF_MTLAMR_INSTALL</f>
        <v>1.3</v>
      </c>
      <c r="AA14" s="130">
        <v>5</v>
      </c>
      <c r="AB14" s="190">
        <f>+AA14*F14</f>
        <v>5</v>
      </c>
      <c r="AC14" s="191">
        <f>+COEF_ST1_INSTALL</f>
        <v>1.1100000000000001</v>
      </c>
      <c r="AD14" s="130">
        <v>2</v>
      </c>
      <c r="AE14" s="190">
        <f>+AD14*F14</f>
        <v>2</v>
      </c>
      <c r="AF14" s="191">
        <f>+COEF_ST2_INSTALL</f>
        <v>1.1100000000000001</v>
      </c>
      <c r="AG14" s="130">
        <v>2.2999999999999998</v>
      </c>
      <c r="AH14" s="190">
        <f>+AG14*F14</f>
        <v>2.2999999999999998</v>
      </c>
      <c r="AI14" s="193">
        <f>+(((J14*K14)*I14)+(O14*N14)+(R14*Q14)+(U14*T14)+(X14*W14)+(AA14*Z14)+(AD14*AC14)+(AG14*AF14)+(AG14*AF14))-(H14)</f>
        <v>71.313500000000005</v>
      </c>
      <c r="AJ14" s="190">
        <f>+AI14*F14</f>
        <v>71.313500000000005</v>
      </c>
    </row>
    <row r="15" spans="2:36" s="148" customFormat="1">
      <c r="B15" s="165"/>
      <c r="C15" s="183"/>
      <c r="D15" s="187"/>
      <c r="E15" s="188"/>
      <c r="F15" s="189"/>
      <c r="G15" s="130"/>
      <c r="H15" s="190"/>
      <c r="I15" s="191"/>
      <c r="J15" s="130"/>
      <c r="K15" s="130"/>
      <c r="L15" s="130"/>
      <c r="M15" s="192"/>
      <c r="N15" s="191"/>
      <c r="O15" s="130"/>
      <c r="P15" s="190"/>
      <c r="Q15" s="191"/>
      <c r="R15" s="130"/>
      <c r="S15" s="190"/>
      <c r="T15" s="191"/>
      <c r="U15" s="130"/>
      <c r="V15" s="190"/>
      <c r="W15" s="191"/>
      <c r="X15" s="130"/>
      <c r="Y15" s="190"/>
      <c r="Z15" s="191"/>
      <c r="AA15" s="130"/>
      <c r="AB15" s="190"/>
      <c r="AC15" s="191"/>
      <c r="AD15" s="130"/>
      <c r="AE15" s="190"/>
      <c r="AF15" s="191"/>
      <c r="AG15" s="130"/>
      <c r="AH15" s="190"/>
      <c r="AI15" s="193"/>
      <c r="AJ15" s="190"/>
    </row>
    <row r="16" spans="2:36" s="148" customFormat="1">
      <c r="B16" s="165"/>
      <c r="C16" s="174" t="s">
        <v>24</v>
      </c>
      <c r="D16" s="175"/>
      <c r="E16" s="188"/>
      <c r="F16" s="189"/>
      <c r="G16" s="130"/>
      <c r="H16" s="190"/>
      <c r="I16" s="191"/>
      <c r="J16" s="130"/>
      <c r="K16" s="130"/>
      <c r="L16" s="130"/>
      <c r="M16" s="192"/>
      <c r="N16" s="191"/>
      <c r="O16" s="130"/>
      <c r="P16" s="190"/>
      <c r="Q16" s="191"/>
      <c r="R16" s="130"/>
      <c r="S16" s="190"/>
      <c r="T16" s="191"/>
      <c r="U16" s="130"/>
      <c r="V16" s="190"/>
      <c r="W16" s="191"/>
      <c r="X16" s="130"/>
      <c r="Y16" s="190"/>
      <c r="Z16" s="191"/>
      <c r="AA16" s="130"/>
      <c r="AB16" s="190"/>
      <c r="AC16" s="191"/>
      <c r="AD16" s="130"/>
      <c r="AE16" s="190"/>
      <c r="AF16" s="191"/>
      <c r="AG16" s="130"/>
      <c r="AH16" s="190"/>
      <c r="AI16" s="193"/>
      <c r="AJ16" s="190"/>
    </row>
    <row r="17" spans="2:36" s="148" customFormat="1" ht="15.75" thickBot="1">
      <c r="B17" s="165"/>
      <c r="C17" s="186"/>
      <c r="D17" s="187"/>
      <c r="E17" s="188"/>
      <c r="F17" s="189"/>
      <c r="G17" s="130"/>
      <c r="H17" s="190"/>
      <c r="I17" s="191"/>
      <c r="J17" s="130"/>
      <c r="K17" s="130"/>
      <c r="L17" s="130"/>
      <c r="M17" s="192"/>
      <c r="N17" s="191"/>
      <c r="O17" s="130"/>
      <c r="P17" s="190"/>
      <c r="Q17" s="191"/>
      <c r="R17" s="130"/>
      <c r="S17" s="190"/>
      <c r="T17" s="191"/>
      <c r="U17" s="130"/>
      <c r="V17" s="190"/>
      <c r="W17" s="191"/>
      <c r="X17" s="130"/>
      <c r="Y17" s="190"/>
      <c r="Z17" s="191"/>
      <c r="AA17" s="130"/>
      <c r="AB17" s="190"/>
      <c r="AC17" s="191"/>
      <c r="AD17" s="130"/>
      <c r="AE17" s="190"/>
      <c r="AF17" s="191"/>
      <c r="AG17" s="130"/>
      <c r="AH17" s="190"/>
      <c r="AI17" s="193"/>
      <c r="AJ17" s="190"/>
    </row>
    <row r="18" spans="2:36" s="148" customFormat="1" ht="27" customHeight="1" thickBot="1">
      <c r="B18" s="540" t="s">
        <v>126</v>
      </c>
      <c r="C18" s="541"/>
      <c r="D18" s="541"/>
      <c r="E18" s="542" t="s">
        <v>102</v>
      </c>
      <c r="F18" s="543"/>
      <c r="G18" s="543"/>
      <c r="H18" s="544"/>
      <c r="I18" s="478" t="s">
        <v>0</v>
      </c>
      <c r="J18" s="481" t="s">
        <v>14</v>
      </c>
      <c r="K18" s="545"/>
      <c r="L18" s="545"/>
      <c r="M18" s="545"/>
      <c r="N18" s="478" t="s">
        <v>0</v>
      </c>
      <c r="O18" s="481" t="s">
        <v>95</v>
      </c>
      <c r="P18" s="482"/>
      <c r="Q18" s="478" t="s">
        <v>0</v>
      </c>
      <c r="R18" s="481" t="s">
        <v>96</v>
      </c>
      <c r="S18" s="482"/>
      <c r="T18" s="478" t="s">
        <v>0</v>
      </c>
      <c r="U18" s="481" t="s">
        <v>122</v>
      </c>
      <c r="V18" s="482"/>
      <c r="W18" s="478" t="s">
        <v>0</v>
      </c>
      <c r="X18" s="481" t="s">
        <v>98</v>
      </c>
      <c r="Y18" s="482"/>
      <c r="Z18" s="478" t="s">
        <v>0</v>
      </c>
      <c r="AA18" s="481" t="s">
        <v>99</v>
      </c>
      <c r="AB18" s="482"/>
      <c r="AC18" s="478" t="s">
        <v>0</v>
      </c>
      <c r="AD18" s="481" t="s">
        <v>104</v>
      </c>
      <c r="AE18" s="482"/>
      <c r="AF18" s="478" t="s">
        <v>0</v>
      </c>
      <c r="AG18" s="481" t="s">
        <v>105</v>
      </c>
      <c r="AH18" s="482"/>
      <c r="AI18" s="546" t="s">
        <v>9</v>
      </c>
      <c r="AJ18" s="547"/>
    </row>
    <row r="19" spans="2:36" s="148" customFormat="1" ht="27" customHeight="1">
      <c r="B19" s="550" t="s">
        <v>10</v>
      </c>
      <c r="C19" s="551"/>
      <c r="D19" s="554" t="s">
        <v>11</v>
      </c>
      <c r="E19" s="556" t="s">
        <v>27</v>
      </c>
      <c r="F19" s="558" t="s">
        <v>30</v>
      </c>
      <c r="G19" s="194" t="s">
        <v>12</v>
      </c>
      <c r="H19" s="195" t="s">
        <v>13</v>
      </c>
      <c r="I19" s="479"/>
      <c r="J19" s="196" t="s">
        <v>327</v>
      </c>
      <c r="K19" s="197">
        <v>27.8</v>
      </c>
      <c r="L19" s="198" t="s">
        <v>1</v>
      </c>
      <c r="M19" s="199">
        <f>+COEF_MO</f>
        <v>1.3</v>
      </c>
      <c r="N19" s="479"/>
      <c r="O19" s="198" t="s">
        <v>2</v>
      </c>
      <c r="P19" s="200">
        <f>+COEF_FOURNITURE1</f>
        <v>1.3</v>
      </c>
      <c r="Q19" s="479"/>
      <c r="R19" s="198" t="s">
        <v>3</v>
      </c>
      <c r="S19" s="200">
        <v>1.3</v>
      </c>
      <c r="T19" s="479"/>
      <c r="U19" s="198" t="s">
        <v>4</v>
      </c>
      <c r="V19" s="200">
        <v>1.3</v>
      </c>
      <c r="W19" s="479"/>
      <c r="X19" s="198" t="s">
        <v>5</v>
      </c>
      <c r="Y19" s="200">
        <v>1.3</v>
      </c>
      <c r="Z19" s="479"/>
      <c r="AA19" s="198" t="s">
        <v>6</v>
      </c>
      <c r="AB19" s="200">
        <v>1.3</v>
      </c>
      <c r="AC19" s="479"/>
      <c r="AD19" s="198" t="s">
        <v>7</v>
      </c>
      <c r="AE19" s="200">
        <f>+COEF_ST1</f>
        <v>1.1100000000000001</v>
      </c>
      <c r="AF19" s="479"/>
      <c r="AG19" s="198" t="s">
        <v>8</v>
      </c>
      <c r="AH19" s="200">
        <f>+COEF_ST2</f>
        <v>1.1100000000000001</v>
      </c>
      <c r="AI19" s="548"/>
      <c r="AJ19" s="549"/>
    </row>
    <row r="20" spans="2:36" s="148" customFormat="1" ht="27" customHeight="1">
      <c r="B20" s="552"/>
      <c r="C20" s="553"/>
      <c r="D20" s="555"/>
      <c r="E20" s="557"/>
      <c r="F20" s="559"/>
      <c r="G20" s="201" t="s">
        <v>15</v>
      </c>
      <c r="H20" s="202" t="s">
        <v>15</v>
      </c>
      <c r="I20" s="480"/>
      <c r="J20" s="203" t="s">
        <v>16</v>
      </c>
      <c r="K20" s="204" t="s">
        <v>17</v>
      </c>
      <c r="L20" s="204" t="s">
        <v>18</v>
      </c>
      <c r="M20" s="205" t="s">
        <v>19</v>
      </c>
      <c r="N20" s="480"/>
      <c r="O20" s="205" t="s">
        <v>20</v>
      </c>
      <c r="P20" s="206" t="s">
        <v>21</v>
      </c>
      <c r="Q20" s="480"/>
      <c r="R20" s="205" t="s">
        <v>20</v>
      </c>
      <c r="S20" s="206" t="s">
        <v>21</v>
      </c>
      <c r="T20" s="480"/>
      <c r="U20" s="205" t="s">
        <v>20</v>
      </c>
      <c r="V20" s="206" t="s">
        <v>21</v>
      </c>
      <c r="W20" s="480"/>
      <c r="X20" s="205" t="s">
        <v>20</v>
      </c>
      <c r="Y20" s="206" t="s">
        <v>21</v>
      </c>
      <c r="Z20" s="480"/>
      <c r="AA20" s="205" t="s">
        <v>20</v>
      </c>
      <c r="AB20" s="206" t="s">
        <v>21</v>
      </c>
      <c r="AC20" s="480"/>
      <c r="AD20" s="205" t="s">
        <v>20</v>
      </c>
      <c r="AE20" s="206" t="s">
        <v>21</v>
      </c>
      <c r="AF20" s="480"/>
      <c r="AG20" s="205" t="s">
        <v>20</v>
      </c>
      <c r="AH20" s="206" t="s">
        <v>21</v>
      </c>
      <c r="AI20" s="207" t="s">
        <v>22</v>
      </c>
      <c r="AJ20" s="206" t="s">
        <v>23</v>
      </c>
    </row>
    <row r="21" spans="2:36" s="148" customFormat="1">
      <c r="B21" s="208"/>
      <c r="C21" s="166"/>
      <c r="D21" s="167"/>
      <c r="E21" s="168"/>
      <c r="F21" s="166"/>
      <c r="G21" s="169"/>
      <c r="H21" s="170"/>
      <c r="I21" s="171"/>
      <c r="J21" s="169"/>
      <c r="K21" s="169"/>
      <c r="L21" s="169"/>
      <c r="M21" s="172"/>
      <c r="N21" s="171"/>
      <c r="O21" s="169"/>
      <c r="P21" s="170"/>
      <c r="Q21" s="171"/>
      <c r="R21" s="169"/>
      <c r="S21" s="170"/>
      <c r="T21" s="171"/>
      <c r="U21" s="169"/>
      <c r="V21" s="170"/>
      <c r="W21" s="171"/>
      <c r="X21" s="169"/>
      <c r="Y21" s="170"/>
      <c r="Z21" s="171"/>
      <c r="AA21" s="169"/>
      <c r="AB21" s="170"/>
      <c r="AC21" s="171"/>
      <c r="AD21" s="169"/>
      <c r="AE21" s="170"/>
      <c r="AF21" s="171"/>
      <c r="AG21" s="169"/>
      <c r="AH21" s="170"/>
      <c r="AI21" s="173"/>
      <c r="AJ21" s="170"/>
    </row>
    <row r="22" spans="2:36" s="148" customFormat="1">
      <c r="B22" s="208"/>
      <c r="C22" s="209" t="s">
        <v>113</v>
      </c>
      <c r="D22" s="210"/>
      <c r="E22" s="176"/>
      <c r="F22" s="177"/>
      <c r="G22" s="178"/>
      <c r="H22" s="179"/>
      <c r="I22" s="180"/>
      <c r="J22" s="178"/>
      <c r="K22" s="178"/>
      <c r="L22" s="178"/>
      <c r="M22" s="181"/>
      <c r="N22" s="180"/>
      <c r="O22" s="178"/>
      <c r="P22" s="179"/>
      <c r="Q22" s="180"/>
      <c r="R22" s="178"/>
      <c r="S22" s="179"/>
      <c r="T22" s="180"/>
      <c r="U22" s="178"/>
      <c r="V22" s="179"/>
      <c r="W22" s="180"/>
      <c r="X22" s="178"/>
      <c r="Y22" s="179"/>
      <c r="Z22" s="180"/>
      <c r="AA22" s="178"/>
      <c r="AB22" s="179"/>
      <c r="AC22" s="180"/>
      <c r="AD22" s="178"/>
      <c r="AE22" s="179"/>
      <c r="AF22" s="180"/>
      <c r="AG22" s="178"/>
      <c r="AH22" s="179"/>
      <c r="AI22" s="182"/>
      <c r="AJ22" s="179"/>
    </row>
    <row r="23" spans="2:36" s="148" customFormat="1">
      <c r="B23" s="208"/>
      <c r="C23" s="183"/>
      <c r="D23" s="184"/>
      <c r="E23" s="176"/>
      <c r="F23" s="177"/>
      <c r="G23" s="178"/>
      <c r="H23" s="179"/>
      <c r="I23" s="180"/>
      <c r="J23" s="178"/>
      <c r="K23" s="178"/>
      <c r="L23" s="178"/>
      <c r="M23" s="181"/>
      <c r="N23" s="180"/>
      <c r="O23" s="178"/>
      <c r="P23" s="179"/>
      <c r="Q23" s="180"/>
      <c r="R23" s="178"/>
      <c r="S23" s="179"/>
      <c r="T23" s="180"/>
      <c r="U23" s="178"/>
      <c r="V23" s="179"/>
      <c r="W23" s="180"/>
      <c r="X23" s="178"/>
      <c r="Y23" s="179"/>
      <c r="Z23" s="180"/>
      <c r="AA23" s="178"/>
      <c r="AB23" s="179"/>
      <c r="AC23" s="180"/>
      <c r="AD23" s="178"/>
      <c r="AE23" s="179"/>
      <c r="AF23" s="180"/>
      <c r="AG23" s="178"/>
      <c r="AH23" s="179"/>
      <c r="AI23" s="182"/>
      <c r="AJ23" s="179"/>
    </row>
    <row r="24" spans="2:36" s="148" customFormat="1">
      <c r="B24" s="208"/>
      <c r="C24" s="183"/>
      <c r="D24" s="131" t="s">
        <v>128</v>
      </c>
      <c r="E24" s="188" t="s">
        <v>39</v>
      </c>
      <c r="F24" s="189">
        <v>1</v>
      </c>
      <c r="G24" s="130">
        <f>+AI24+H24</f>
        <v>6.1938000000000004</v>
      </c>
      <c r="H24" s="190">
        <f>+K24+O24+R24+U24+X24+AA24+AD24+AG24</f>
        <v>5.58</v>
      </c>
      <c r="I24" s="191">
        <f>+COEF_MO_TERR</f>
        <v>1.3</v>
      </c>
      <c r="J24" s="130">
        <v>0</v>
      </c>
      <c r="K24" s="130">
        <f>+J24*TH_TERR</f>
        <v>0</v>
      </c>
      <c r="L24" s="130">
        <f>+J24*F24</f>
        <v>0</v>
      </c>
      <c r="M24" s="192">
        <f>+K24*F24</f>
        <v>0</v>
      </c>
      <c r="N24" s="191">
        <f>+COEF_FOUR1_TERR</f>
        <v>1.3</v>
      </c>
      <c r="O24" s="130">
        <v>0</v>
      </c>
      <c r="P24" s="190">
        <f>+F24*O24</f>
        <v>0</v>
      </c>
      <c r="Q24" s="191">
        <f>+COEF_FOUR2_TERR</f>
        <v>1.3</v>
      </c>
      <c r="R24" s="130">
        <v>0</v>
      </c>
      <c r="S24" s="190">
        <f>+R24*F24</f>
        <v>0</v>
      </c>
      <c r="T24" s="191">
        <f>+COEF_FOUR3_TERR</f>
        <v>1.3</v>
      </c>
      <c r="U24" s="130">
        <v>0</v>
      </c>
      <c r="V24" s="190">
        <f>+U24*F24</f>
        <v>0</v>
      </c>
      <c r="W24" s="191">
        <f>+COEF_MTLLOC_TERR</f>
        <v>1.3</v>
      </c>
      <c r="X24" s="130">
        <v>0</v>
      </c>
      <c r="Y24" s="190">
        <f>+X24*F24</f>
        <v>0</v>
      </c>
      <c r="Z24" s="191">
        <f>+COEF_MTLAMR_TERR</f>
        <v>1.3</v>
      </c>
      <c r="AA24" s="130">
        <v>0</v>
      </c>
      <c r="AB24" s="190">
        <f>+AA24*F24</f>
        <v>0</v>
      </c>
      <c r="AC24" s="191">
        <f>+COEF_ST1_TERR</f>
        <v>1.1100000000000001</v>
      </c>
      <c r="AD24" s="229">
        <f>ROUND((20.1+22)*1.02*0.13,2)</f>
        <v>5.58</v>
      </c>
      <c r="AE24" s="190">
        <f>+AD24*F24</f>
        <v>5.58</v>
      </c>
      <c r="AF24" s="191">
        <f>+COEF_ST2_TERR</f>
        <v>1.1100000000000001</v>
      </c>
      <c r="AG24" s="130">
        <v>0</v>
      </c>
      <c r="AH24" s="190">
        <f>+AG24*F24</f>
        <v>0</v>
      </c>
      <c r="AI24" s="193">
        <f>+(((J24*K24)*I24)+(O24*N24)+(R24*Q24)+(U24*T24)+(X24*W24)+(AA24*Z24)+(AD24*AC24)+(AG24*AF24)+(AG24*AF24))-(H24)</f>
        <v>0.61380000000000035</v>
      </c>
      <c r="AJ24" s="190">
        <f>+AI24*F24</f>
        <v>0.61380000000000035</v>
      </c>
    </row>
    <row r="25" spans="2:36" s="148" customFormat="1">
      <c r="B25" s="208"/>
      <c r="C25" s="186"/>
      <c r="D25" s="131"/>
      <c r="E25" s="188"/>
      <c r="F25" s="189"/>
      <c r="G25" s="130"/>
      <c r="H25" s="190"/>
      <c r="I25" s="191"/>
      <c r="J25" s="130"/>
      <c r="K25" s="130"/>
      <c r="L25" s="130"/>
      <c r="M25" s="192"/>
      <c r="N25" s="191"/>
      <c r="O25" s="130"/>
      <c r="P25" s="190"/>
      <c r="Q25" s="191"/>
      <c r="R25" s="130"/>
      <c r="S25" s="190"/>
      <c r="T25" s="191"/>
      <c r="U25" s="130"/>
      <c r="V25" s="190"/>
      <c r="W25" s="191"/>
      <c r="X25" s="130"/>
      <c r="Y25" s="190"/>
      <c r="Z25" s="191"/>
      <c r="AA25" s="130"/>
      <c r="AB25" s="190"/>
      <c r="AC25" s="191"/>
      <c r="AD25" s="130"/>
      <c r="AE25" s="190"/>
      <c r="AF25" s="191"/>
      <c r="AG25" s="130"/>
      <c r="AH25" s="190"/>
      <c r="AI25" s="193"/>
      <c r="AJ25" s="190"/>
    </row>
    <row r="26" spans="2:36" s="148" customFormat="1">
      <c r="B26" s="208"/>
      <c r="C26" s="209" t="s">
        <v>125</v>
      </c>
      <c r="D26" s="210"/>
      <c r="E26" s="188"/>
      <c r="F26" s="189"/>
      <c r="G26" s="130"/>
      <c r="H26" s="190"/>
      <c r="I26" s="191"/>
      <c r="J26" s="130"/>
      <c r="K26" s="130"/>
      <c r="L26" s="130"/>
      <c r="M26" s="192"/>
      <c r="N26" s="191"/>
      <c r="O26" s="130"/>
      <c r="P26" s="190"/>
      <c r="Q26" s="191"/>
      <c r="R26" s="130"/>
      <c r="S26" s="190"/>
      <c r="T26" s="191"/>
      <c r="U26" s="130"/>
      <c r="V26" s="190"/>
      <c r="W26" s="191"/>
      <c r="X26" s="130"/>
      <c r="Y26" s="190"/>
      <c r="Z26" s="191"/>
      <c r="AA26" s="130"/>
      <c r="AB26" s="190"/>
      <c r="AC26" s="191"/>
      <c r="AD26" s="130"/>
      <c r="AE26" s="190"/>
      <c r="AF26" s="191"/>
      <c r="AG26" s="130"/>
      <c r="AH26" s="190"/>
      <c r="AI26" s="193"/>
      <c r="AJ26" s="190"/>
    </row>
    <row r="27" spans="2:36" s="148" customFormat="1">
      <c r="B27" s="208"/>
      <c r="C27" s="186"/>
      <c r="D27" s="131"/>
      <c r="E27" s="188"/>
      <c r="F27" s="189"/>
      <c r="G27" s="130"/>
      <c r="H27" s="190"/>
      <c r="I27" s="191"/>
      <c r="J27" s="130"/>
      <c r="K27" s="130"/>
      <c r="L27" s="130"/>
      <c r="M27" s="192"/>
      <c r="N27" s="191"/>
      <c r="O27" s="130"/>
      <c r="P27" s="190"/>
      <c r="Q27" s="191"/>
      <c r="R27" s="130"/>
      <c r="S27" s="190"/>
      <c r="T27" s="191"/>
      <c r="U27" s="130"/>
      <c r="V27" s="190"/>
      <c r="W27" s="191"/>
      <c r="X27" s="130"/>
      <c r="Y27" s="190"/>
      <c r="Z27" s="191"/>
      <c r="AA27" s="130"/>
      <c r="AB27" s="190"/>
      <c r="AC27" s="191"/>
      <c r="AD27" s="130"/>
      <c r="AE27" s="190"/>
      <c r="AF27" s="191"/>
      <c r="AG27" s="130"/>
      <c r="AH27" s="190"/>
      <c r="AI27" s="193"/>
      <c r="AJ27" s="190"/>
    </row>
    <row r="28" spans="2:36" s="148" customFormat="1">
      <c r="B28" s="208"/>
      <c r="C28" s="186"/>
      <c r="D28" s="131" t="s">
        <v>127</v>
      </c>
      <c r="E28" s="188" t="s">
        <v>39</v>
      </c>
      <c r="F28" s="189">
        <v>1</v>
      </c>
      <c r="G28" s="130">
        <f t="shared" ref="G28" si="0">+AI28+H28</f>
        <v>5.6943000000000001</v>
      </c>
      <c r="H28" s="190">
        <f t="shared" ref="H28" si="1">+K28+O28+R28+U28+X28+AA28+AD28+AG28</f>
        <v>5.13</v>
      </c>
      <c r="I28" s="191">
        <f>+COEF_MO_TERR</f>
        <v>1.3</v>
      </c>
      <c r="J28" s="130">
        <v>0</v>
      </c>
      <c r="K28" s="130">
        <f>+J28*TH_TERR</f>
        <v>0</v>
      </c>
      <c r="L28" s="130">
        <f t="shared" ref="L28" si="2">+J28*F28</f>
        <v>0</v>
      </c>
      <c r="M28" s="192">
        <f t="shared" ref="M28" si="3">+K28*F28</f>
        <v>0</v>
      </c>
      <c r="N28" s="191">
        <f>+COEF_FOUR1_TERR</f>
        <v>1.3</v>
      </c>
      <c r="O28" s="130">
        <v>0</v>
      </c>
      <c r="P28" s="190">
        <f t="shared" ref="P28" si="4">+F28*O28</f>
        <v>0</v>
      </c>
      <c r="Q28" s="191">
        <f>+COEF_FOUR2_TERR</f>
        <v>1.3</v>
      </c>
      <c r="R28" s="130">
        <v>0</v>
      </c>
      <c r="S28" s="190">
        <f t="shared" ref="S28" si="5">+R28*F28</f>
        <v>0</v>
      </c>
      <c r="T28" s="191">
        <f>+COEF_FOUR3_TERR</f>
        <v>1.3</v>
      </c>
      <c r="U28" s="130">
        <v>0</v>
      </c>
      <c r="V28" s="190">
        <f t="shared" ref="V28" si="6">+U28*F28</f>
        <v>0</v>
      </c>
      <c r="W28" s="191">
        <f>+COEF_MTLLOC_TERR</f>
        <v>1.3</v>
      </c>
      <c r="X28" s="130">
        <v>0</v>
      </c>
      <c r="Y28" s="190">
        <f t="shared" ref="Y28" si="7">+X28*F28</f>
        <v>0</v>
      </c>
      <c r="Z28" s="191">
        <f>+COEF_MTLAMR_TERR</f>
        <v>1.3</v>
      </c>
      <c r="AA28" s="130">
        <v>0</v>
      </c>
      <c r="AB28" s="190">
        <f t="shared" ref="AB28" si="8">+AA28*F28</f>
        <v>0</v>
      </c>
      <c r="AC28" s="191">
        <f>+COEF_ST1_TERR</f>
        <v>1.1100000000000001</v>
      </c>
      <c r="AD28" s="229">
        <f t="shared" ref="AD28" si="9">ROUND(20.1*1.02*0.25,2)</f>
        <v>5.13</v>
      </c>
      <c r="AE28" s="190">
        <f t="shared" ref="AE28" si="10">+AD28*F28</f>
        <v>5.13</v>
      </c>
      <c r="AF28" s="191">
        <f>+COEF_ST2_TERR</f>
        <v>1.1100000000000001</v>
      </c>
      <c r="AG28" s="130">
        <v>0</v>
      </c>
      <c r="AH28" s="190">
        <f t="shared" ref="AH28" si="11">+AG28*F28</f>
        <v>0</v>
      </c>
      <c r="AI28" s="193">
        <f t="shared" ref="AI28" si="12">+(((J28*K28)*I28)+(O28*N28)+(R28*Q28)+(U28*T28)+(X28*W28)+(AA28*Z28)+(AD28*AC28)+(AG28*AF28)+(AG28*AF28))-(H28)</f>
        <v>0.56430000000000025</v>
      </c>
      <c r="AJ28" s="190">
        <f t="shared" ref="AJ28" si="13">+AI28*F28</f>
        <v>0.56430000000000025</v>
      </c>
    </row>
    <row r="29" spans="2:36" s="148" customFormat="1" ht="15.75" thickBot="1">
      <c r="B29" s="208"/>
      <c r="C29" s="186"/>
      <c r="D29" s="187"/>
      <c r="E29" s="188"/>
      <c r="F29" s="189"/>
      <c r="G29" s="130"/>
      <c r="H29" s="190"/>
      <c r="I29" s="191"/>
      <c r="J29" s="130"/>
      <c r="K29" s="130"/>
      <c r="L29" s="130"/>
      <c r="M29" s="192"/>
      <c r="N29" s="191"/>
      <c r="O29" s="130"/>
      <c r="P29" s="190"/>
      <c r="Q29" s="191"/>
      <c r="R29" s="130"/>
      <c r="S29" s="190"/>
      <c r="T29" s="191"/>
      <c r="U29" s="130"/>
      <c r="V29" s="190"/>
      <c r="W29" s="191"/>
      <c r="X29" s="130"/>
      <c r="Y29" s="190"/>
      <c r="Z29" s="191"/>
      <c r="AA29" s="130"/>
      <c r="AB29" s="190"/>
      <c r="AC29" s="191"/>
      <c r="AD29" s="130"/>
      <c r="AE29" s="190"/>
      <c r="AF29" s="191"/>
      <c r="AG29" s="130"/>
      <c r="AH29" s="190"/>
      <c r="AI29" s="193"/>
      <c r="AJ29" s="190"/>
    </row>
    <row r="30" spans="2:36" ht="27" customHeight="1" thickBot="1">
      <c r="B30" s="468" t="s">
        <v>108</v>
      </c>
      <c r="C30" s="469"/>
      <c r="D30" s="469"/>
      <c r="E30" s="511" t="s">
        <v>102</v>
      </c>
      <c r="F30" s="512"/>
      <c r="G30" s="512"/>
      <c r="H30" s="513"/>
      <c r="I30" s="470" t="s">
        <v>0</v>
      </c>
      <c r="J30" s="458" t="s">
        <v>14</v>
      </c>
      <c r="K30" s="475"/>
      <c r="L30" s="475"/>
      <c r="M30" s="475"/>
      <c r="N30" s="470" t="s">
        <v>0</v>
      </c>
      <c r="O30" s="458" t="s">
        <v>95</v>
      </c>
      <c r="P30" s="459"/>
      <c r="Q30" s="470" t="s">
        <v>0</v>
      </c>
      <c r="R30" s="458" t="s">
        <v>96</v>
      </c>
      <c r="S30" s="459"/>
      <c r="T30" s="470" t="s">
        <v>0</v>
      </c>
      <c r="U30" s="458" t="s">
        <v>122</v>
      </c>
      <c r="V30" s="459"/>
      <c r="W30" s="470" t="s">
        <v>0</v>
      </c>
      <c r="X30" s="458" t="s">
        <v>98</v>
      </c>
      <c r="Y30" s="459"/>
      <c r="Z30" s="470" t="s">
        <v>0</v>
      </c>
      <c r="AA30" s="458" t="s">
        <v>99</v>
      </c>
      <c r="AB30" s="459"/>
      <c r="AC30" s="470" t="s">
        <v>0</v>
      </c>
      <c r="AD30" s="458" t="s">
        <v>104</v>
      </c>
      <c r="AE30" s="459"/>
      <c r="AF30" s="470" t="s">
        <v>0</v>
      </c>
      <c r="AG30" s="458" t="s">
        <v>105</v>
      </c>
      <c r="AH30" s="459"/>
      <c r="AI30" s="460" t="s">
        <v>9</v>
      </c>
      <c r="AJ30" s="461"/>
    </row>
    <row r="31" spans="2:36" ht="27" customHeight="1">
      <c r="B31" s="464" t="s">
        <v>10</v>
      </c>
      <c r="C31" s="465"/>
      <c r="D31" s="509" t="s">
        <v>11</v>
      </c>
      <c r="E31" s="507" t="s">
        <v>27</v>
      </c>
      <c r="F31" s="473" t="s">
        <v>30</v>
      </c>
      <c r="G31" s="211" t="s">
        <v>12</v>
      </c>
      <c r="H31" s="212" t="s">
        <v>13</v>
      </c>
      <c r="I31" s="471"/>
      <c r="J31" s="213" t="s">
        <v>327</v>
      </c>
      <c r="K31" s="214">
        <v>28.63</v>
      </c>
      <c r="L31" s="215" t="s">
        <v>1</v>
      </c>
      <c r="M31" s="216">
        <f>+COEF_MO</f>
        <v>1.3</v>
      </c>
      <c r="N31" s="471"/>
      <c r="O31" s="215" t="s">
        <v>2</v>
      </c>
      <c r="P31" s="217">
        <f>+COEF_FOURNITURE1</f>
        <v>1.3</v>
      </c>
      <c r="Q31" s="471"/>
      <c r="R31" s="215" t="s">
        <v>3</v>
      </c>
      <c r="S31" s="217">
        <v>1.3</v>
      </c>
      <c r="T31" s="471"/>
      <c r="U31" s="215" t="s">
        <v>4</v>
      </c>
      <c r="V31" s="217">
        <v>1.3</v>
      </c>
      <c r="W31" s="471"/>
      <c r="X31" s="215" t="s">
        <v>5</v>
      </c>
      <c r="Y31" s="217">
        <v>1.3</v>
      </c>
      <c r="Z31" s="471"/>
      <c r="AA31" s="215" t="s">
        <v>6</v>
      </c>
      <c r="AB31" s="217">
        <v>1.3</v>
      </c>
      <c r="AC31" s="471"/>
      <c r="AD31" s="215" t="s">
        <v>7</v>
      </c>
      <c r="AE31" s="217">
        <f>+COEF_ST1</f>
        <v>1.1100000000000001</v>
      </c>
      <c r="AF31" s="471"/>
      <c r="AG31" s="215" t="s">
        <v>8</v>
      </c>
      <c r="AH31" s="217">
        <f>+COEF_ST2</f>
        <v>1.1100000000000001</v>
      </c>
      <c r="AI31" s="462"/>
      <c r="AJ31" s="463"/>
    </row>
    <row r="32" spans="2:36" ht="27" customHeight="1">
      <c r="B32" s="466"/>
      <c r="C32" s="467"/>
      <c r="D32" s="510"/>
      <c r="E32" s="508"/>
      <c r="F32" s="474"/>
      <c r="G32" s="218" t="s">
        <v>15</v>
      </c>
      <c r="H32" s="219" t="s">
        <v>15</v>
      </c>
      <c r="I32" s="472"/>
      <c r="J32" s="220" t="s">
        <v>16</v>
      </c>
      <c r="K32" s="221" t="s">
        <v>17</v>
      </c>
      <c r="L32" s="221" t="s">
        <v>18</v>
      </c>
      <c r="M32" s="222" t="s">
        <v>19</v>
      </c>
      <c r="N32" s="472"/>
      <c r="O32" s="222" t="s">
        <v>20</v>
      </c>
      <c r="P32" s="223" t="s">
        <v>21</v>
      </c>
      <c r="Q32" s="472"/>
      <c r="R32" s="222" t="s">
        <v>20</v>
      </c>
      <c r="S32" s="223" t="s">
        <v>21</v>
      </c>
      <c r="T32" s="472"/>
      <c r="U32" s="222" t="s">
        <v>20</v>
      </c>
      <c r="V32" s="223" t="s">
        <v>21</v>
      </c>
      <c r="W32" s="472"/>
      <c r="X32" s="222" t="s">
        <v>20</v>
      </c>
      <c r="Y32" s="223" t="s">
        <v>21</v>
      </c>
      <c r="Z32" s="472"/>
      <c r="AA32" s="222" t="s">
        <v>20</v>
      </c>
      <c r="AB32" s="223" t="s">
        <v>21</v>
      </c>
      <c r="AC32" s="472"/>
      <c r="AD32" s="222" t="s">
        <v>20</v>
      </c>
      <c r="AE32" s="223" t="s">
        <v>21</v>
      </c>
      <c r="AF32" s="472"/>
      <c r="AG32" s="222" t="s">
        <v>20</v>
      </c>
      <c r="AH32" s="223" t="s">
        <v>21</v>
      </c>
      <c r="AI32" s="224" t="s">
        <v>22</v>
      </c>
      <c r="AJ32" s="223" t="s">
        <v>23</v>
      </c>
    </row>
    <row r="33" spans="1:36">
      <c r="B33" s="225"/>
      <c r="C33" s="166"/>
      <c r="D33" s="167"/>
      <c r="E33" s="168"/>
      <c r="F33" s="166"/>
      <c r="G33" s="169"/>
      <c r="H33" s="170"/>
      <c r="I33" s="171"/>
      <c r="J33" s="169"/>
      <c r="K33" s="169"/>
      <c r="L33" s="169"/>
      <c r="M33" s="172"/>
      <c r="N33" s="171"/>
      <c r="O33" s="169"/>
      <c r="P33" s="170"/>
      <c r="Q33" s="171"/>
      <c r="R33" s="169"/>
      <c r="S33" s="170"/>
      <c r="T33" s="171"/>
      <c r="U33" s="169"/>
      <c r="V33" s="170"/>
      <c r="W33" s="171"/>
      <c r="X33" s="169"/>
      <c r="Y33" s="170"/>
      <c r="Z33" s="171"/>
      <c r="AA33" s="169"/>
      <c r="AB33" s="170"/>
      <c r="AC33" s="171"/>
      <c r="AD33" s="169"/>
      <c r="AE33" s="170"/>
      <c r="AF33" s="171"/>
      <c r="AG33" s="169"/>
      <c r="AH33" s="170"/>
      <c r="AI33" s="173"/>
      <c r="AJ33" s="170"/>
    </row>
    <row r="34" spans="1:36" ht="14.45" customHeight="1">
      <c r="B34" s="225"/>
      <c r="C34" s="226" t="s">
        <v>24</v>
      </c>
      <c r="D34" s="227"/>
      <c r="E34" s="176"/>
      <c r="F34" s="177"/>
      <c r="G34" s="178"/>
      <c r="H34" s="179"/>
      <c r="I34" s="180"/>
      <c r="J34" s="178"/>
      <c r="K34" s="178"/>
      <c r="L34" s="178"/>
      <c r="M34" s="181"/>
      <c r="N34" s="180"/>
      <c r="O34" s="178"/>
      <c r="P34" s="179"/>
      <c r="Q34" s="180"/>
      <c r="R34" s="178"/>
      <c r="S34" s="179"/>
      <c r="T34" s="180"/>
      <c r="U34" s="178"/>
      <c r="V34" s="179"/>
      <c r="W34" s="180"/>
      <c r="X34" s="178"/>
      <c r="Y34" s="179"/>
      <c r="Z34" s="180"/>
      <c r="AA34" s="178"/>
      <c r="AB34" s="179"/>
      <c r="AC34" s="180"/>
      <c r="AD34" s="178"/>
      <c r="AE34" s="179"/>
      <c r="AF34" s="180"/>
      <c r="AG34" s="178"/>
      <c r="AH34" s="179"/>
      <c r="AI34" s="182"/>
      <c r="AJ34" s="179"/>
    </row>
    <row r="35" spans="1:36" ht="14.45" customHeight="1">
      <c r="B35" s="225"/>
      <c r="C35" s="183"/>
      <c r="D35" s="184"/>
      <c r="E35" s="176"/>
      <c r="F35" s="177"/>
      <c r="G35" s="178"/>
      <c r="H35" s="179"/>
      <c r="I35" s="180"/>
      <c r="J35" s="178"/>
      <c r="K35" s="178"/>
      <c r="L35" s="178"/>
      <c r="M35" s="181"/>
      <c r="N35" s="180"/>
      <c r="O35" s="178"/>
      <c r="P35" s="179"/>
      <c r="Q35" s="180"/>
      <c r="R35" s="178"/>
      <c r="S35" s="179"/>
      <c r="T35" s="180"/>
      <c r="U35" s="178"/>
      <c r="V35" s="179"/>
      <c r="W35" s="180"/>
      <c r="X35" s="178"/>
      <c r="Y35" s="179"/>
      <c r="Z35" s="180"/>
      <c r="AA35" s="178"/>
      <c r="AB35" s="179"/>
      <c r="AC35" s="180"/>
      <c r="AD35" s="178"/>
      <c r="AE35" s="179"/>
      <c r="AF35" s="180"/>
      <c r="AG35" s="178"/>
      <c r="AH35" s="179"/>
      <c r="AI35" s="182"/>
      <c r="AJ35" s="179"/>
    </row>
    <row r="36" spans="1:36">
      <c r="A36" s="228"/>
      <c r="B36" s="225"/>
      <c r="C36" s="186"/>
      <c r="D36" s="135" t="s">
        <v>25</v>
      </c>
      <c r="E36" s="188" t="s">
        <v>28</v>
      </c>
      <c r="F36" s="189">
        <v>1</v>
      </c>
      <c r="G36" s="130">
        <f>+AI36+H36</f>
        <v>156.19199999999998</v>
      </c>
      <c r="H36" s="190">
        <f>+K36+O36+R36+U36+X36+AA36+AD36+AG36</f>
        <v>121.17999999999999</v>
      </c>
      <c r="I36" s="191">
        <f>+COEF_MO_GO</f>
        <v>1.3</v>
      </c>
      <c r="J36" s="130">
        <v>1</v>
      </c>
      <c r="K36" s="130">
        <f>+J36*TH_GO</f>
        <v>28.63</v>
      </c>
      <c r="L36" s="130">
        <f>+J36*F36</f>
        <v>1</v>
      </c>
      <c r="M36" s="192">
        <f>+K36*F36</f>
        <v>28.63</v>
      </c>
      <c r="N36" s="191">
        <f>+COEF_FOUR1_GO</f>
        <v>1.3</v>
      </c>
      <c r="O36" s="130">
        <v>35</v>
      </c>
      <c r="P36" s="190">
        <f>+F36*O36</f>
        <v>35</v>
      </c>
      <c r="Q36" s="191">
        <f>+COEF_FOUR2_GO</f>
        <v>1.3</v>
      </c>
      <c r="R36" s="130">
        <v>3.5</v>
      </c>
      <c r="S36" s="190">
        <f>+R36*F36</f>
        <v>3.5</v>
      </c>
      <c r="T36" s="191">
        <f>+COEF_FOUR3_GO</f>
        <v>1.3</v>
      </c>
      <c r="U36" s="130">
        <v>0.55000000000000004</v>
      </c>
      <c r="V36" s="190">
        <f>+U36*F36</f>
        <v>0.55000000000000004</v>
      </c>
      <c r="W36" s="191">
        <f>+COEF_MTLLOC_GO</f>
        <v>1.3</v>
      </c>
      <c r="X36" s="130">
        <v>16.5</v>
      </c>
      <c r="Y36" s="190">
        <f>+X36*F36</f>
        <v>16.5</v>
      </c>
      <c r="Z36" s="191">
        <f>+COEF_MTLAMR_GO</f>
        <v>1.3</v>
      </c>
      <c r="AA36" s="130">
        <v>16.5</v>
      </c>
      <c r="AB36" s="190">
        <f>+AA36*F36</f>
        <v>16.5</v>
      </c>
      <c r="AC36" s="191">
        <f>+COEF_ST1_GO</f>
        <v>1.1100000000000001</v>
      </c>
      <c r="AD36" s="130">
        <v>18.2</v>
      </c>
      <c r="AE36" s="190">
        <f>+AD36*F36</f>
        <v>18.2</v>
      </c>
      <c r="AF36" s="191">
        <f>+COEF_ST2_GO</f>
        <v>1.1100000000000001</v>
      </c>
      <c r="AG36" s="130">
        <v>2.2999999999999998</v>
      </c>
      <c r="AH36" s="190">
        <f>+AG36*F36</f>
        <v>2.2999999999999998</v>
      </c>
      <c r="AI36" s="193">
        <f>+(((J36*K36)*I36)+(O36*N36)+(R36*Q36)+(U36*T36)+(X36*W36)+(AA36*Z36)+(AD36*AC36)+(AG36*AF36)+(AG36*AF36))-(H36)</f>
        <v>35.011999999999986</v>
      </c>
      <c r="AJ36" s="190">
        <f>+AI36*F36</f>
        <v>35.011999999999986</v>
      </c>
    </row>
    <row r="37" spans="1:36">
      <c r="B37" s="225"/>
      <c r="C37" s="186"/>
      <c r="D37" s="185"/>
      <c r="E37" s="176"/>
      <c r="F37" s="177"/>
      <c r="G37" s="178"/>
      <c r="H37" s="179"/>
      <c r="I37" s="180"/>
      <c r="J37" s="178"/>
      <c r="K37" s="178"/>
      <c r="L37" s="178"/>
      <c r="M37" s="181"/>
      <c r="N37" s="180"/>
      <c r="O37" s="178"/>
      <c r="P37" s="179"/>
      <c r="Q37" s="180"/>
      <c r="R37" s="178"/>
      <c r="S37" s="179"/>
      <c r="T37" s="180"/>
      <c r="U37" s="178"/>
      <c r="V37" s="179"/>
      <c r="W37" s="180"/>
      <c r="X37" s="178"/>
      <c r="Y37" s="179"/>
      <c r="Z37" s="180"/>
      <c r="AA37" s="178"/>
      <c r="AB37" s="179"/>
      <c r="AC37" s="180"/>
      <c r="AD37" s="178"/>
      <c r="AE37" s="179"/>
      <c r="AF37" s="180"/>
      <c r="AG37" s="178"/>
      <c r="AH37" s="179"/>
      <c r="AI37" s="182"/>
      <c r="AJ37" s="179"/>
    </row>
    <row r="38" spans="1:36">
      <c r="B38" s="225"/>
      <c r="C38" s="226" t="s">
        <v>26</v>
      </c>
      <c r="D38" s="227"/>
      <c r="E38" s="176"/>
      <c r="F38" s="177"/>
      <c r="G38" s="178"/>
      <c r="H38" s="179"/>
      <c r="I38" s="180"/>
      <c r="J38" s="178"/>
      <c r="K38" s="178"/>
      <c r="L38" s="178"/>
      <c r="M38" s="181"/>
      <c r="N38" s="180"/>
      <c r="O38" s="178"/>
      <c r="P38" s="179"/>
      <c r="Q38" s="180"/>
      <c r="R38" s="178"/>
      <c r="S38" s="179"/>
      <c r="T38" s="180"/>
      <c r="U38" s="178"/>
      <c r="V38" s="179"/>
      <c r="W38" s="180"/>
      <c r="X38" s="178"/>
      <c r="Y38" s="179"/>
      <c r="Z38" s="180"/>
      <c r="AA38" s="178"/>
      <c r="AB38" s="179"/>
      <c r="AC38" s="180"/>
      <c r="AD38" s="178"/>
      <c r="AE38" s="179"/>
      <c r="AF38" s="180"/>
      <c r="AG38" s="178"/>
      <c r="AH38" s="179"/>
      <c r="AI38" s="182"/>
      <c r="AJ38" s="179"/>
    </row>
    <row r="39" spans="1:36">
      <c r="B39" s="225"/>
      <c r="C39" s="177"/>
      <c r="D39" s="185"/>
      <c r="E39" s="176"/>
      <c r="F39" s="177"/>
      <c r="G39" s="178"/>
      <c r="H39" s="179"/>
      <c r="I39" s="180"/>
      <c r="J39" s="178"/>
      <c r="K39" s="178"/>
      <c r="L39" s="178"/>
      <c r="M39" s="181"/>
      <c r="N39" s="180"/>
      <c r="O39" s="178"/>
      <c r="P39" s="179"/>
      <c r="Q39" s="180"/>
      <c r="R39" s="178"/>
      <c r="S39" s="179"/>
      <c r="T39" s="180"/>
      <c r="U39" s="178"/>
      <c r="V39" s="179"/>
      <c r="W39" s="180"/>
      <c r="X39" s="178"/>
      <c r="Y39" s="179"/>
      <c r="Z39" s="180"/>
      <c r="AA39" s="178"/>
      <c r="AB39" s="179"/>
      <c r="AC39" s="180"/>
      <c r="AD39" s="178"/>
      <c r="AE39" s="179"/>
      <c r="AF39" s="180"/>
      <c r="AG39" s="178"/>
      <c r="AH39" s="179"/>
      <c r="AI39" s="182"/>
      <c r="AJ39" s="179"/>
    </row>
    <row r="40" spans="1:36">
      <c r="B40" s="225"/>
      <c r="C40" s="226" t="s">
        <v>29</v>
      </c>
      <c r="D40" s="227"/>
      <c r="E40" s="176"/>
      <c r="F40" s="177"/>
      <c r="G40" s="178"/>
      <c r="H40" s="179"/>
      <c r="I40" s="180"/>
      <c r="J40" s="178"/>
      <c r="K40" s="178"/>
      <c r="L40" s="178"/>
      <c r="M40" s="181"/>
      <c r="N40" s="180"/>
      <c r="O40" s="178"/>
      <c r="P40" s="179"/>
      <c r="Q40" s="180"/>
      <c r="R40" s="178"/>
      <c r="S40" s="179"/>
      <c r="T40" s="180"/>
      <c r="U40" s="178"/>
      <c r="V40" s="179"/>
      <c r="W40" s="180"/>
      <c r="X40" s="178"/>
      <c r="Y40" s="179"/>
      <c r="Z40" s="180"/>
      <c r="AA40" s="178"/>
      <c r="AB40" s="179"/>
      <c r="AC40" s="180"/>
      <c r="AD40" s="178"/>
      <c r="AE40" s="179"/>
      <c r="AF40" s="180"/>
      <c r="AG40" s="178"/>
      <c r="AH40" s="179"/>
      <c r="AI40" s="182"/>
      <c r="AJ40" s="179"/>
    </row>
    <row r="41" spans="1:36">
      <c r="B41" s="225"/>
      <c r="C41" s="177"/>
      <c r="D41" s="185"/>
      <c r="E41" s="176"/>
      <c r="F41" s="177"/>
      <c r="G41" s="178"/>
      <c r="H41" s="179"/>
      <c r="I41" s="180"/>
      <c r="J41" s="178"/>
      <c r="K41" s="178"/>
      <c r="L41" s="178"/>
      <c r="M41" s="181"/>
      <c r="N41" s="180"/>
      <c r="O41" s="178"/>
      <c r="P41" s="179"/>
      <c r="Q41" s="180"/>
      <c r="R41" s="178"/>
      <c r="S41" s="179"/>
      <c r="T41" s="180"/>
      <c r="U41" s="178"/>
      <c r="V41" s="179"/>
      <c r="W41" s="180"/>
      <c r="X41" s="178"/>
      <c r="Y41" s="179"/>
      <c r="Z41" s="180"/>
      <c r="AA41" s="178"/>
      <c r="AB41" s="179"/>
      <c r="AC41" s="180"/>
      <c r="AD41" s="178"/>
      <c r="AE41" s="179"/>
      <c r="AF41" s="180"/>
      <c r="AG41" s="178"/>
      <c r="AH41" s="179"/>
      <c r="AI41" s="182"/>
      <c r="AJ41" s="179"/>
    </row>
    <row r="42" spans="1:36" ht="15.75" thickBot="1">
      <c r="B42" s="225"/>
      <c r="C42" s="230"/>
      <c r="D42" s="231"/>
      <c r="E42" s="232"/>
      <c r="F42" s="233"/>
      <c r="G42" s="234"/>
      <c r="H42" s="179"/>
      <c r="I42" s="180"/>
      <c r="J42" s="178"/>
      <c r="K42" s="178"/>
      <c r="L42" s="178"/>
      <c r="M42" s="181"/>
      <c r="N42" s="180"/>
      <c r="O42" s="178"/>
      <c r="P42" s="179"/>
      <c r="Q42" s="180"/>
      <c r="R42" s="178"/>
      <c r="S42" s="179"/>
      <c r="T42" s="180"/>
      <c r="U42" s="178"/>
      <c r="V42" s="179"/>
      <c r="W42" s="180"/>
      <c r="X42" s="178"/>
      <c r="Y42" s="179"/>
      <c r="Z42" s="180"/>
      <c r="AA42" s="178"/>
      <c r="AB42" s="179"/>
      <c r="AC42" s="180"/>
      <c r="AD42" s="178"/>
      <c r="AE42" s="179"/>
      <c r="AF42" s="180"/>
      <c r="AG42" s="178"/>
      <c r="AH42" s="179"/>
      <c r="AI42" s="182"/>
      <c r="AJ42" s="179"/>
    </row>
    <row r="43" spans="1:36" ht="27" customHeight="1" thickBot="1">
      <c r="B43" s="452" t="s">
        <v>326</v>
      </c>
      <c r="C43" s="453"/>
      <c r="D43" s="453"/>
      <c r="E43" s="454" t="s">
        <v>102</v>
      </c>
      <c r="F43" s="455"/>
      <c r="G43" s="455"/>
      <c r="H43" s="456"/>
      <c r="I43" s="435" t="s">
        <v>0</v>
      </c>
      <c r="J43" s="433" t="s">
        <v>14</v>
      </c>
      <c r="K43" s="457"/>
      <c r="L43" s="457"/>
      <c r="M43" s="457"/>
      <c r="N43" s="435" t="s">
        <v>0</v>
      </c>
      <c r="O43" s="433" t="s">
        <v>95</v>
      </c>
      <c r="P43" s="434"/>
      <c r="Q43" s="435" t="s">
        <v>0</v>
      </c>
      <c r="R43" s="433" t="s">
        <v>96</v>
      </c>
      <c r="S43" s="434"/>
      <c r="T43" s="435" t="s">
        <v>0</v>
      </c>
      <c r="U43" s="433" t="s">
        <v>122</v>
      </c>
      <c r="V43" s="434"/>
      <c r="W43" s="435" t="s">
        <v>0</v>
      </c>
      <c r="X43" s="433" t="s">
        <v>98</v>
      </c>
      <c r="Y43" s="434"/>
      <c r="Z43" s="435" t="s">
        <v>0</v>
      </c>
      <c r="AA43" s="433" t="s">
        <v>99</v>
      </c>
      <c r="AB43" s="434"/>
      <c r="AC43" s="435" t="s">
        <v>0</v>
      </c>
      <c r="AD43" s="433" t="s">
        <v>104</v>
      </c>
      <c r="AE43" s="434"/>
      <c r="AF43" s="435" t="s">
        <v>0</v>
      </c>
      <c r="AG43" s="433" t="s">
        <v>105</v>
      </c>
      <c r="AH43" s="434"/>
      <c r="AI43" s="438" t="s">
        <v>9</v>
      </c>
      <c r="AJ43" s="439"/>
    </row>
    <row r="44" spans="1:36" ht="27" customHeight="1">
      <c r="B44" s="442" t="s">
        <v>10</v>
      </c>
      <c r="C44" s="443"/>
      <c r="D44" s="446" t="s">
        <v>11</v>
      </c>
      <c r="E44" s="448" t="s">
        <v>27</v>
      </c>
      <c r="F44" s="450" t="s">
        <v>30</v>
      </c>
      <c r="G44" s="352" t="s">
        <v>12</v>
      </c>
      <c r="H44" s="353" t="s">
        <v>13</v>
      </c>
      <c r="I44" s="436"/>
      <c r="J44" s="354" t="s">
        <v>327</v>
      </c>
      <c r="K44" s="355">
        <v>28.1</v>
      </c>
      <c r="L44" s="356" t="s">
        <v>1</v>
      </c>
      <c r="M44" s="357">
        <f>+COEF_MO</f>
        <v>1.3</v>
      </c>
      <c r="N44" s="436"/>
      <c r="O44" s="356" t="s">
        <v>2</v>
      </c>
      <c r="P44" s="358">
        <f>+COEF_FOURNITURE1</f>
        <v>1.3</v>
      </c>
      <c r="Q44" s="436"/>
      <c r="R44" s="356" t="s">
        <v>3</v>
      </c>
      <c r="S44" s="358">
        <v>1.3</v>
      </c>
      <c r="T44" s="436"/>
      <c r="U44" s="356" t="s">
        <v>4</v>
      </c>
      <c r="V44" s="358">
        <v>1.3</v>
      </c>
      <c r="W44" s="436"/>
      <c r="X44" s="356" t="s">
        <v>5</v>
      </c>
      <c r="Y44" s="358">
        <v>1.3</v>
      </c>
      <c r="Z44" s="436"/>
      <c r="AA44" s="356" t="s">
        <v>6</v>
      </c>
      <c r="AB44" s="358">
        <v>1.3</v>
      </c>
      <c r="AC44" s="436"/>
      <c r="AD44" s="356" t="s">
        <v>7</v>
      </c>
      <c r="AE44" s="358">
        <f>+COEF_ST1</f>
        <v>1.1100000000000001</v>
      </c>
      <c r="AF44" s="436"/>
      <c r="AG44" s="356" t="s">
        <v>8</v>
      </c>
      <c r="AH44" s="358">
        <f>+COEF_ST2</f>
        <v>1.1100000000000001</v>
      </c>
      <c r="AI44" s="440"/>
      <c r="AJ44" s="441"/>
    </row>
    <row r="45" spans="1:36" ht="27" customHeight="1">
      <c r="B45" s="444"/>
      <c r="C45" s="445"/>
      <c r="D45" s="447"/>
      <c r="E45" s="449"/>
      <c r="F45" s="451"/>
      <c r="G45" s="359" t="s">
        <v>15</v>
      </c>
      <c r="H45" s="360" t="s">
        <v>15</v>
      </c>
      <c r="I45" s="437"/>
      <c r="J45" s="361" t="s">
        <v>16</v>
      </c>
      <c r="K45" s="362" t="s">
        <v>17</v>
      </c>
      <c r="L45" s="362" t="s">
        <v>18</v>
      </c>
      <c r="M45" s="363" t="s">
        <v>19</v>
      </c>
      <c r="N45" s="437"/>
      <c r="O45" s="363" t="s">
        <v>20</v>
      </c>
      <c r="P45" s="364" t="s">
        <v>21</v>
      </c>
      <c r="Q45" s="437"/>
      <c r="R45" s="363" t="s">
        <v>20</v>
      </c>
      <c r="S45" s="364" t="s">
        <v>21</v>
      </c>
      <c r="T45" s="437"/>
      <c r="U45" s="363" t="s">
        <v>20</v>
      </c>
      <c r="V45" s="364" t="s">
        <v>21</v>
      </c>
      <c r="W45" s="437"/>
      <c r="X45" s="363" t="s">
        <v>20</v>
      </c>
      <c r="Y45" s="364" t="s">
        <v>21</v>
      </c>
      <c r="Z45" s="437"/>
      <c r="AA45" s="363" t="s">
        <v>20</v>
      </c>
      <c r="AB45" s="364" t="s">
        <v>21</v>
      </c>
      <c r="AC45" s="437"/>
      <c r="AD45" s="363" t="s">
        <v>20</v>
      </c>
      <c r="AE45" s="364" t="s">
        <v>21</v>
      </c>
      <c r="AF45" s="437"/>
      <c r="AG45" s="363" t="s">
        <v>20</v>
      </c>
      <c r="AH45" s="364" t="s">
        <v>21</v>
      </c>
      <c r="AI45" s="365" t="s">
        <v>22</v>
      </c>
      <c r="AJ45" s="364" t="s">
        <v>23</v>
      </c>
    </row>
    <row r="46" spans="1:36">
      <c r="B46" s="366"/>
      <c r="C46" s="166"/>
      <c r="D46" s="167"/>
      <c r="E46" s="168"/>
      <c r="F46" s="166"/>
      <c r="G46" s="169"/>
      <c r="H46" s="170"/>
      <c r="I46" s="171"/>
      <c r="J46" s="169"/>
      <c r="K46" s="169"/>
      <c r="L46" s="169"/>
      <c r="M46" s="172"/>
      <c r="N46" s="171"/>
      <c r="O46" s="169"/>
      <c r="P46" s="170"/>
      <c r="Q46" s="171"/>
      <c r="R46" s="169"/>
      <c r="S46" s="170"/>
      <c r="T46" s="171"/>
      <c r="U46" s="169"/>
      <c r="V46" s="170"/>
      <c r="W46" s="171"/>
      <c r="X46" s="169"/>
      <c r="Y46" s="170"/>
      <c r="Z46" s="171"/>
      <c r="AA46" s="169"/>
      <c r="AB46" s="170"/>
      <c r="AC46" s="171"/>
      <c r="AD46" s="169"/>
      <c r="AE46" s="170"/>
      <c r="AF46" s="171"/>
      <c r="AG46" s="169"/>
      <c r="AH46" s="170"/>
      <c r="AI46" s="173"/>
      <c r="AJ46" s="170"/>
    </row>
    <row r="47" spans="1:36">
      <c r="B47" s="366"/>
      <c r="C47" s="367" t="s">
        <v>113</v>
      </c>
      <c r="D47" s="368"/>
      <c r="E47" s="176"/>
      <c r="F47" s="177"/>
      <c r="G47" s="178"/>
      <c r="H47" s="179"/>
      <c r="I47" s="180"/>
      <c r="J47" s="178"/>
      <c r="K47" s="178"/>
      <c r="L47" s="178"/>
      <c r="M47" s="181"/>
      <c r="N47" s="180"/>
      <c r="O47" s="178"/>
      <c r="P47" s="179"/>
      <c r="Q47" s="180"/>
      <c r="R47" s="178"/>
      <c r="S47" s="179"/>
      <c r="T47" s="180"/>
      <c r="U47" s="178"/>
      <c r="V47" s="179"/>
      <c r="W47" s="180"/>
      <c r="X47" s="178"/>
      <c r="Y47" s="179"/>
      <c r="Z47" s="180"/>
      <c r="AA47" s="178"/>
      <c r="AB47" s="179"/>
      <c r="AC47" s="180"/>
      <c r="AD47" s="178"/>
      <c r="AE47" s="179"/>
      <c r="AF47" s="180"/>
      <c r="AG47" s="178"/>
      <c r="AH47" s="179"/>
      <c r="AI47" s="182"/>
      <c r="AJ47" s="179"/>
    </row>
    <row r="48" spans="1:36">
      <c r="B48" s="366"/>
      <c r="C48" s="183"/>
      <c r="D48" s="184"/>
      <c r="E48" s="176"/>
      <c r="F48" s="177"/>
      <c r="G48" s="178"/>
      <c r="H48" s="179"/>
      <c r="I48" s="180"/>
      <c r="J48" s="178"/>
      <c r="K48" s="178"/>
      <c r="L48" s="178"/>
      <c r="M48" s="181"/>
      <c r="N48" s="180"/>
      <c r="O48" s="178"/>
      <c r="P48" s="179"/>
      <c r="Q48" s="180"/>
      <c r="R48" s="178"/>
      <c r="S48" s="179"/>
      <c r="T48" s="180"/>
      <c r="U48" s="178"/>
      <c r="V48" s="179"/>
      <c r="W48" s="180"/>
      <c r="X48" s="178"/>
      <c r="Y48" s="179"/>
      <c r="Z48" s="180"/>
      <c r="AA48" s="178"/>
      <c r="AB48" s="179"/>
      <c r="AC48" s="180"/>
      <c r="AD48" s="178"/>
      <c r="AE48" s="179"/>
      <c r="AF48" s="180"/>
      <c r="AG48" s="178"/>
      <c r="AH48" s="179"/>
      <c r="AI48" s="182"/>
      <c r="AJ48" s="179"/>
    </row>
    <row r="49" spans="2:36">
      <c r="B49" s="366"/>
      <c r="C49" s="183"/>
      <c r="D49" s="131" t="s">
        <v>128</v>
      </c>
      <c r="E49" s="188" t="s">
        <v>39</v>
      </c>
      <c r="F49" s="189">
        <v>1</v>
      </c>
      <c r="G49" s="130">
        <f>+AI49+H49</f>
        <v>6.1938000000000004</v>
      </c>
      <c r="H49" s="190">
        <f>+K49+O49+R49+U49+X49+AA49+AD49+AG49</f>
        <v>5.58</v>
      </c>
      <c r="I49" s="191">
        <f>+COEF_MO_TERR</f>
        <v>1.3</v>
      </c>
      <c r="J49" s="130">
        <v>0</v>
      </c>
      <c r="K49" s="130">
        <f>+J49*TH_TERR</f>
        <v>0</v>
      </c>
      <c r="L49" s="130">
        <f>+J49*F49</f>
        <v>0</v>
      </c>
      <c r="M49" s="192">
        <f>+K49*F49</f>
        <v>0</v>
      </c>
      <c r="N49" s="191">
        <f>+COEF_FOUR1_TERR</f>
        <v>1.3</v>
      </c>
      <c r="O49" s="130">
        <v>0</v>
      </c>
      <c r="P49" s="190">
        <f>+F49*O49</f>
        <v>0</v>
      </c>
      <c r="Q49" s="191">
        <f>+COEF_FOUR2_TERR</f>
        <v>1.3</v>
      </c>
      <c r="R49" s="130">
        <v>0</v>
      </c>
      <c r="S49" s="190">
        <f>+R49*F49</f>
        <v>0</v>
      </c>
      <c r="T49" s="191">
        <f>+COEF_FOUR3_TERR</f>
        <v>1.3</v>
      </c>
      <c r="U49" s="130">
        <v>0</v>
      </c>
      <c r="V49" s="190">
        <f>+U49*F49</f>
        <v>0</v>
      </c>
      <c r="W49" s="191">
        <f>+COEF_MTLLOC_TERR</f>
        <v>1.3</v>
      </c>
      <c r="X49" s="130">
        <v>0</v>
      </c>
      <c r="Y49" s="190">
        <f>+X49*F49</f>
        <v>0</v>
      </c>
      <c r="Z49" s="191">
        <f>+COEF_MTLAMR_TERR</f>
        <v>1.3</v>
      </c>
      <c r="AA49" s="130">
        <v>0</v>
      </c>
      <c r="AB49" s="190">
        <f>+AA49*F49</f>
        <v>0</v>
      </c>
      <c r="AC49" s="191">
        <f>+COEF_ST1_TERR</f>
        <v>1.1100000000000001</v>
      </c>
      <c r="AD49" s="229">
        <f>ROUND((20.1+22)*1.02*0.13,2)</f>
        <v>5.58</v>
      </c>
      <c r="AE49" s="190">
        <f>+AD49*F49</f>
        <v>5.58</v>
      </c>
      <c r="AF49" s="191">
        <f>+COEF_ST2_TERR</f>
        <v>1.1100000000000001</v>
      </c>
      <c r="AG49" s="130">
        <v>0</v>
      </c>
      <c r="AH49" s="190">
        <f>+AG49*F49</f>
        <v>0</v>
      </c>
      <c r="AI49" s="193">
        <f>+(((J49*K49)*I49)+(O49*N49)+(R49*Q49)+(U49*T49)+(X49*W49)+(AA49*Z49)+(AD49*AC49)+(AG49*AF49)+(AG49*AF49))-(H49)</f>
        <v>0.61380000000000035</v>
      </c>
      <c r="AJ49" s="190">
        <f>+AI49*F49</f>
        <v>0.61380000000000035</v>
      </c>
    </row>
    <row r="50" spans="2:36">
      <c r="B50" s="366"/>
      <c r="C50" s="186"/>
      <c r="D50" s="131"/>
      <c r="E50" s="188"/>
      <c r="F50" s="189"/>
      <c r="G50" s="130"/>
      <c r="H50" s="190"/>
      <c r="I50" s="191"/>
      <c r="J50" s="130"/>
      <c r="K50" s="130"/>
      <c r="L50" s="130"/>
      <c r="M50" s="192"/>
      <c r="N50" s="191"/>
      <c r="O50" s="130"/>
      <c r="P50" s="190"/>
      <c r="Q50" s="191"/>
      <c r="R50" s="130"/>
      <c r="S50" s="190"/>
      <c r="T50" s="191"/>
      <c r="U50" s="130"/>
      <c r="V50" s="190"/>
      <c r="W50" s="191"/>
      <c r="X50" s="130"/>
      <c r="Y50" s="190"/>
      <c r="Z50" s="191"/>
      <c r="AA50" s="130"/>
      <c r="AB50" s="190"/>
      <c r="AC50" s="191"/>
      <c r="AD50" s="130"/>
      <c r="AE50" s="190"/>
      <c r="AF50" s="191"/>
      <c r="AG50" s="130"/>
      <c r="AH50" s="190"/>
      <c r="AI50" s="193"/>
      <c r="AJ50" s="190"/>
    </row>
    <row r="51" spans="2:36">
      <c r="B51" s="366"/>
      <c r="C51" s="367" t="s">
        <v>125</v>
      </c>
      <c r="D51" s="368"/>
      <c r="E51" s="188"/>
      <c r="F51" s="189"/>
      <c r="G51" s="130"/>
      <c r="H51" s="190"/>
      <c r="I51" s="191"/>
      <c r="J51" s="130"/>
      <c r="K51" s="130"/>
      <c r="L51" s="130"/>
      <c r="M51" s="192"/>
      <c r="N51" s="191"/>
      <c r="O51" s="130"/>
      <c r="P51" s="190"/>
      <c r="Q51" s="191"/>
      <c r="R51" s="130"/>
      <c r="S51" s="190"/>
      <c r="T51" s="191"/>
      <c r="U51" s="130"/>
      <c r="V51" s="190"/>
      <c r="W51" s="191"/>
      <c r="X51" s="130"/>
      <c r="Y51" s="190"/>
      <c r="Z51" s="191"/>
      <c r="AA51" s="130"/>
      <c r="AB51" s="190"/>
      <c r="AC51" s="191"/>
      <c r="AD51" s="130"/>
      <c r="AE51" s="190"/>
      <c r="AF51" s="191"/>
      <c r="AG51" s="130"/>
      <c r="AH51" s="190"/>
      <c r="AI51" s="193"/>
      <c r="AJ51" s="190"/>
    </row>
    <row r="52" spans="2:36">
      <c r="B52" s="366"/>
      <c r="C52" s="186"/>
      <c r="D52" s="131"/>
      <c r="E52" s="188"/>
      <c r="F52" s="189"/>
      <c r="G52" s="130"/>
      <c r="H52" s="190"/>
      <c r="I52" s="191"/>
      <c r="J52" s="130"/>
      <c r="K52" s="130"/>
      <c r="L52" s="130"/>
      <c r="M52" s="192"/>
      <c r="N52" s="191"/>
      <c r="O52" s="130"/>
      <c r="P52" s="190"/>
      <c r="Q52" s="191"/>
      <c r="R52" s="130"/>
      <c r="S52" s="190"/>
      <c r="T52" s="191"/>
      <c r="U52" s="130"/>
      <c r="V52" s="190"/>
      <c r="W52" s="191"/>
      <c r="X52" s="130"/>
      <c r="Y52" s="190"/>
      <c r="Z52" s="191"/>
      <c r="AA52" s="130"/>
      <c r="AB52" s="190"/>
      <c r="AC52" s="191"/>
      <c r="AD52" s="130"/>
      <c r="AE52" s="190"/>
      <c r="AF52" s="191"/>
      <c r="AG52" s="130"/>
      <c r="AH52" s="190"/>
      <c r="AI52" s="193"/>
      <c r="AJ52" s="190"/>
    </row>
    <row r="53" spans="2:36">
      <c r="B53" s="366"/>
      <c r="C53" s="186"/>
      <c r="D53" s="131" t="s">
        <v>124</v>
      </c>
      <c r="E53" s="188" t="s">
        <v>39</v>
      </c>
      <c r="F53" s="189">
        <v>1</v>
      </c>
      <c r="G53" s="130">
        <f t="shared" ref="G53" si="14">+AI53+H53</f>
        <v>5.6943000000000001</v>
      </c>
      <c r="H53" s="190">
        <f t="shared" ref="H53" si="15">+K53+O53+R53+U53+X53+AA53+AD53+AG53</f>
        <v>5.13</v>
      </c>
      <c r="I53" s="191">
        <f>+COEF_MO_TERR</f>
        <v>1.3</v>
      </c>
      <c r="J53" s="130">
        <v>0</v>
      </c>
      <c r="K53" s="130">
        <f>+J53*TH_TERR</f>
        <v>0</v>
      </c>
      <c r="L53" s="130">
        <f t="shared" ref="L53" si="16">+J53*F53</f>
        <v>0</v>
      </c>
      <c r="M53" s="192">
        <f t="shared" ref="M53" si="17">+K53*F53</f>
        <v>0</v>
      </c>
      <c r="N53" s="191">
        <f>+COEF_FOUR1_TERR</f>
        <v>1.3</v>
      </c>
      <c r="O53" s="130">
        <v>0</v>
      </c>
      <c r="P53" s="190">
        <f t="shared" ref="P53" si="18">+F53*O53</f>
        <v>0</v>
      </c>
      <c r="Q53" s="191">
        <f>+COEF_FOUR2_TERR</f>
        <v>1.3</v>
      </c>
      <c r="R53" s="130">
        <v>0</v>
      </c>
      <c r="S53" s="190">
        <f t="shared" ref="S53" si="19">+R53*F53</f>
        <v>0</v>
      </c>
      <c r="T53" s="191">
        <f>+COEF_FOUR3_TERR</f>
        <v>1.3</v>
      </c>
      <c r="U53" s="130">
        <v>0</v>
      </c>
      <c r="V53" s="190">
        <f t="shared" ref="V53" si="20">+U53*F53</f>
        <v>0</v>
      </c>
      <c r="W53" s="191">
        <f>+COEF_MTLLOC_TERR</f>
        <v>1.3</v>
      </c>
      <c r="X53" s="130">
        <v>0</v>
      </c>
      <c r="Y53" s="190">
        <f t="shared" ref="Y53" si="21">+X53*F53</f>
        <v>0</v>
      </c>
      <c r="Z53" s="191">
        <f>+COEF_MTLAMR_TERR</f>
        <v>1.3</v>
      </c>
      <c r="AA53" s="130">
        <v>0</v>
      </c>
      <c r="AB53" s="190">
        <f t="shared" ref="AB53" si="22">+AA53*F53</f>
        <v>0</v>
      </c>
      <c r="AC53" s="191">
        <f>+COEF_ST1_TERR</f>
        <v>1.1100000000000001</v>
      </c>
      <c r="AD53" s="229">
        <f t="shared" ref="AD53" si="23">ROUND(20.1*1.02*0.25,2)</f>
        <v>5.13</v>
      </c>
      <c r="AE53" s="190">
        <f t="shared" ref="AE53" si="24">+AD53*F53</f>
        <v>5.13</v>
      </c>
      <c r="AF53" s="191">
        <f>+COEF_ST2_TERR</f>
        <v>1.1100000000000001</v>
      </c>
      <c r="AG53" s="130">
        <v>0</v>
      </c>
      <c r="AH53" s="190">
        <f t="shared" ref="AH53" si="25">+AG53*F53</f>
        <v>0</v>
      </c>
      <c r="AI53" s="193">
        <f t="shared" ref="AI53" si="26">+(((J53*K53)*I53)+(O53*N53)+(R53*Q53)+(U53*T53)+(X53*W53)+(AA53*Z53)+(AD53*AC53)+(AG53*AF53)+(AG53*AF53))-(H53)</f>
        <v>0.56430000000000025</v>
      </c>
      <c r="AJ53" s="190">
        <f t="shared" ref="AJ53" si="27">+AI53*F53</f>
        <v>0.56430000000000025</v>
      </c>
    </row>
    <row r="54" spans="2:36">
      <c r="B54" s="366"/>
      <c r="C54" s="186"/>
      <c r="D54" s="187"/>
      <c r="E54" s="188"/>
      <c r="F54" s="189"/>
      <c r="G54" s="130"/>
      <c r="H54" s="190"/>
      <c r="I54" s="191"/>
      <c r="J54" s="130"/>
      <c r="K54" s="130"/>
      <c r="L54" s="130"/>
      <c r="M54" s="192"/>
      <c r="N54" s="191"/>
      <c r="O54" s="130"/>
      <c r="P54" s="190"/>
      <c r="Q54" s="191"/>
      <c r="R54" s="130"/>
      <c r="S54" s="190"/>
      <c r="T54" s="191"/>
      <c r="U54" s="130"/>
      <c r="V54" s="190"/>
      <c r="W54" s="191"/>
      <c r="X54" s="130"/>
      <c r="Y54" s="190"/>
      <c r="Z54" s="191"/>
      <c r="AA54" s="130"/>
      <c r="AB54" s="190"/>
      <c r="AC54" s="191"/>
      <c r="AD54" s="130"/>
      <c r="AE54" s="190"/>
      <c r="AF54" s="191"/>
      <c r="AG54" s="130"/>
      <c r="AH54" s="190"/>
      <c r="AI54" s="193"/>
      <c r="AJ54" s="190"/>
    </row>
    <row r="55" spans="2:36" ht="15.75" thickBot="1">
      <c r="B55" s="369"/>
      <c r="C55" s="370"/>
      <c r="D55" s="231"/>
      <c r="E55" s="371"/>
      <c r="F55" s="372"/>
      <c r="G55" s="373"/>
      <c r="H55" s="374"/>
      <c r="I55" s="375"/>
      <c r="J55" s="373"/>
      <c r="K55" s="373"/>
      <c r="L55" s="373"/>
      <c r="M55" s="376"/>
      <c r="N55" s="375"/>
      <c r="O55" s="373"/>
      <c r="P55" s="374"/>
      <c r="Q55" s="375"/>
      <c r="R55" s="373"/>
      <c r="S55" s="374"/>
      <c r="T55" s="375"/>
      <c r="U55" s="373"/>
      <c r="V55" s="374"/>
      <c r="W55" s="375"/>
      <c r="X55" s="373"/>
      <c r="Y55" s="374"/>
      <c r="Z55" s="375"/>
      <c r="AA55" s="373"/>
      <c r="AB55" s="374"/>
      <c r="AC55" s="375"/>
      <c r="AD55" s="373"/>
      <c r="AE55" s="374"/>
      <c r="AF55" s="375"/>
      <c r="AG55" s="373"/>
      <c r="AH55" s="374"/>
      <c r="AI55" s="377"/>
      <c r="AJ55" s="374"/>
    </row>
  </sheetData>
  <mergeCells count="107">
    <mergeCell ref="AI18:AJ19"/>
    <mergeCell ref="B19:C20"/>
    <mergeCell ref="D19:D20"/>
    <mergeCell ref="E19:E20"/>
    <mergeCell ref="F19:F20"/>
    <mergeCell ref="W18:W20"/>
    <mergeCell ref="X18:Y18"/>
    <mergeCell ref="Z18:Z20"/>
    <mergeCell ref="AA18:AB18"/>
    <mergeCell ref="AC18:AC20"/>
    <mergeCell ref="O18:P18"/>
    <mergeCell ref="Q18:Q20"/>
    <mergeCell ref="R18:S18"/>
    <mergeCell ref="AC5:AC7"/>
    <mergeCell ref="AG5:AH5"/>
    <mergeCell ref="B18:D18"/>
    <mergeCell ref="E18:H18"/>
    <mergeCell ref="I18:I20"/>
    <mergeCell ref="J18:M18"/>
    <mergeCell ref="N18:N20"/>
    <mergeCell ref="AD18:AE18"/>
    <mergeCell ref="AF18:AF20"/>
    <mergeCell ref="AG18:AH18"/>
    <mergeCell ref="AC2:AH2"/>
    <mergeCell ref="AI2:AJ3"/>
    <mergeCell ref="E31:E32"/>
    <mergeCell ref="D31:D32"/>
    <mergeCell ref="E30:H30"/>
    <mergeCell ref="AC3:AD3"/>
    <mergeCell ref="AF3:AG3"/>
    <mergeCell ref="B5:D5"/>
    <mergeCell ref="E5:H5"/>
    <mergeCell ref="I5:I7"/>
    <mergeCell ref="J5:M5"/>
    <mergeCell ref="N5:N7"/>
    <mergeCell ref="O5:P5"/>
    <mergeCell ref="Q5:Q7"/>
    <mergeCell ref="R5:S5"/>
    <mergeCell ref="B2:D3"/>
    <mergeCell ref="AD5:AE5"/>
    <mergeCell ref="AF5:AF7"/>
    <mergeCell ref="AI5:AJ6"/>
    <mergeCell ref="B6:C7"/>
    <mergeCell ref="D6:D7"/>
    <mergeCell ref="E6:E7"/>
    <mergeCell ref="F6:F7"/>
    <mergeCell ref="W5:W7"/>
    <mergeCell ref="I3:L3"/>
    <mergeCell ref="T18:T20"/>
    <mergeCell ref="U18:V18"/>
    <mergeCell ref="I2:M2"/>
    <mergeCell ref="E2:H3"/>
    <mergeCell ref="T5:T7"/>
    <mergeCell ref="U5:V5"/>
    <mergeCell ref="W2:AB2"/>
    <mergeCell ref="W3:X3"/>
    <mergeCell ref="Z3:AA3"/>
    <mergeCell ref="N2:V2"/>
    <mergeCell ref="N3:O3"/>
    <mergeCell ref="Q3:R3"/>
    <mergeCell ref="T3:U3"/>
    <mergeCell ref="X5:Y5"/>
    <mergeCell ref="Z5:Z7"/>
    <mergeCell ref="AA5:AB5"/>
    <mergeCell ref="AA30:AB30"/>
    <mergeCell ref="AD30:AE30"/>
    <mergeCell ref="AG30:AH30"/>
    <mergeCell ref="AI30:AJ31"/>
    <mergeCell ref="B31:C32"/>
    <mergeCell ref="B30:D30"/>
    <mergeCell ref="I30:I32"/>
    <mergeCell ref="N30:N32"/>
    <mergeCell ref="Q30:Q32"/>
    <mergeCell ref="T30:T32"/>
    <mergeCell ref="W30:W32"/>
    <mergeCell ref="Z30:Z32"/>
    <mergeCell ref="AC30:AC32"/>
    <mergeCell ref="AF30:AF32"/>
    <mergeCell ref="F31:F32"/>
    <mergeCell ref="J30:M30"/>
    <mergeCell ref="O30:P30"/>
    <mergeCell ref="R30:S30"/>
    <mergeCell ref="U30:V30"/>
    <mergeCell ref="X30:Y30"/>
    <mergeCell ref="AD43:AE43"/>
    <mergeCell ref="AF43:AF45"/>
    <mergeCell ref="AG43:AH43"/>
    <mergeCell ref="AI43:AJ44"/>
    <mergeCell ref="B44:C45"/>
    <mergeCell ref="D44:D45"/>
    <mergeCell ref="E44:E45"/>
    <mergeCell ref="F44:F45"/>
    <mergeCell ref="W43:W45"/>
    <mergeCell ref="X43:Y43"/>
    <mergeCell ref="Z43:Z45"/>
    <mergeCell ref="AA43:AB43"/>
    <mergeCell ref="AC43:AC45"/>
    <mergeCell ref="O43:P43"/>
    <mergeCell ref="Q43:Q45"/>
    <mergeCell ref="R43:S43"/>
    <mergeCell ref="T43:T45"/>
    <mergeCell ref="U43:V43"/>
    <mergeCell ref="B43:D43"/>
    <mergeCell ref="E43:H43"/>
    <mergeCell ref="I43:I45"/>
    <mergeCell ref="J43:M43"/>
    <mergeCell ref="N43:N45"/>
  </mergeCells>
  <dataValidations disablePrompts="1" count="1">
    <dataValidation type="list" allowBlank="1" showInputMessage="1" showErrorMessage="1" prompt="Choix ?" sqref="WVL983072 WLP983072 WBT983072 VRX983072 VIB983072 UYF983072 UOJ983072 UEN983072 TUR983072 TKV983072 TAZ983072 SRD983072 SHH983072 RXL983072 RNP983072 RDT983072 QTX983072 QKB983072 QAF983072 PQJ983072 PGN983072 OWR983072 OMV983072 OCZ983072 NTD983072 NJH983072 MZL983072 MPP983072 MFT983072 LVX983072 LMB983072 LCF983072 KSJ983072 KIN983072 JYR983072 JOV983072 JEZ983072 IVD983072 ILH983072 IBL983072 HRP983072 HHT983072 GXX983072 GOB983072 GEF983072 FUJ983072 FKN983072 FAR983072 EQV983072 EGZ983072 DXD983072 DNH983072 DDL983072 CTP983072 CJT983072 BZX983072 BQB983072 BGF983072 AWJ983072 AMN983072 ACR983072 SV983072 IZ983072 B983072 WVL917536 WLP917536 WBT917536 VRX917536 VIB917536 UYF917536 UOJ917536 UEN917536 TUR917536 TKV917536 TAZ917536 SRD917536 SHH917536 RXL917536 RNP917536 RDT917536 QTX917536 QKB917536 QAF917536 PQJ917536 PGN917536 OWR917536 OMV917536 OCZ917536 NTD917536 NJH917536 MZL917536 MPP917536 MFT917536 LVX917536 LMB917536 LCF917536 KSJ917536 KIN917536 JYR917536 JOV917536 JEZ917536 IVD917536 ILH917536 IBL917536 HRP917536 HHT917536 GXX917536 GOB917536 GEF917536 FUJ917536 FKN917536 FAR917536 EQV917536 EGZ917536 DXD917536 DNH917536 DDL917536 CTP917536 CJT917536 BZX917536 BQB917536 BGF917536 AWJ917536 AMN917536 ACR917536 SV917536 IZ917536 B917536 WVL852000 WLP852000 WBT852000 VRX852000 VIB852000 UYF852000 UOJ852000 UEN852000 TUR852000 TKV852000 TAZ852000 SRD852000 SHH852000 RXL852000 RNP852000 RDT852000 QTX852000 QKB852000 QAF852000 PQJ852000 PGN852000 OWR852000 OMV852000 OCZ852000 NTD852000 NJH852000 MZL852000 MPP852000 MFT852000 LVX852000 LMB852000 LCF852000 KSJ852000 KIN852000 JYR852000 JOV852000 JEZ852000 IVD852000 ILH852000 IBL852000 HRP852000 HHT852000 GXX852000 GOB852000 GEF852000 FUJ852000 FKN852000 FAR852000 EQV852000 EGZ852000 DXD852000 DNH852000 DDL852000 CTP852000 CJT852000 BZX852000 BQB852000 BGF852000 AWJ852000 AMN852000 ACR852000 SV852000 IZ852000 B852000 WVL786464 WLP786464 WBT786464 VRX786464 VIB786464 UYF786464 UOJ786464 UEN786464 TUR786464 TKV786464 TAZ786464 SRD786464 SHH786464 RXL786464 RNP786464 RDT786464 QTX786464 QKB786464 QAF786464 PQJ786464 PGN786464 OWR786464 OMV786464 OCZ786464 NTD786464 NJH786464 MZL786464 MPP786464 MFT786464 LVX786464 LMB786464 LCF786464 KSJ786464 KIN786464 JYR786464 JOV786464 JEZ786464 IVD786464 ILH786464 IBL786464 HRP786464 HHT786464 GXX786464 GOB786464 GEF786464 FUJ786464 FKN786464 FAR786464 EQV786464 EGZ786464 DXD786464 DNH786464 DDL786464 CTP786464 CJT786464 BZX786464 BQB786464 BGF786464 AWJ786464 AMN786464 ACR786464 SV786464 IZ786464 B786464 WVL720928 WLP720928 WBT720928 VRX720928 VIB720928 UYF720928 UOJ720928 UEN720928 TUR720928 TKV720928 TAZ720928 SRD720928 SHH720928 RXL720928 RNP720928 RDT720928 QTX720928 QKB720928 QAF720928 PQJ720928 PGN720928 OWR720928 OMV720928 OCZ720928 NTD720928 NJH720928 MZL720928 MPP720928 MFT720928 LVX720928 LMB720928 LCF720928 KSJ720928 KIN720928 JYR720928 JOV720928 JEZ720928 IVD720928 ILH720928 IBL720928 HRP720928 HHT720928 GXX720928 GOB720928 GEF720928 FUJ720928 FKN720928 FAR720928 EQV720928 EGZ720928 DXD720928 DNH720928 DDL720928 CTP720928 CJT720928 BZX720928 BQB720928 BGF720928 AWJ720928 AMN720928 ACR720928 SV720928 IZ720928 B720928 WVL655392 WLP655392 WBT655392 VRX655392 VIB655392 UYF655392 UOJ655392 UEN655392 TUR655392 TKV655392 TAZ655392 SRD655392 SHH655392 RXL655392 RNP655392 RDT655392 QTX655392 QKB655392 QAF655392 PQJ655392 PGN655392 OWR655392 OMV655392 OCZ655392 NTD655392 NJH655392 MZL655392 MPP655392 MFT655392 LVX655392 LMB655392 LCF655392 KSJ655392 KIN655392 JYR655392 JOV655392 JEZ655392 IVD655392 ILH655392 IBL655392 HRP655392 HHT655392 GXX655392 GOB655392 GEF655392 FUJ655392 FKN655392 FAR655392 EQV655392 EGZ655392 DXD655392 DNH655392 DDL655392 CTP655392 CJT655392 BZX655392 BQB655392 BGF655392 AWJ655392 AMN655392 ACR655392 SV655392 IZ655392 B655392 WVL589856 WLP589856 WBT589856 VRX589856 VIB589856 UYF589856 UOJ589856 UEN589856 TUR589856 TKV589856 TAZ589856 SRD589856 SHH589856 RXL589856 RNP589856 RDT589856 QTX589856 QKB589856 QAF589856 PQJ589856 PGN589856 OWR589856 OMV589856 OCZ589856 NTD589856 NJH589856 MZL589856 MPP589856 MFT589856 LVX589856 LMB589856 LCF589856 KSJ589856 KIN589856 JYR589856 JOV589856 JEZ589856 IVD589856 ILH589856 IBL589856 HRP589856 HHT589856 GXX589856 GOB589856 GEF589856 FUJ589856 FKN589856 FAR589856 EQV589856 EGZ589856 DXD589856 DNH589856 DDL589856 CTP589856 CJT589856 BZX589856 BQB589856 BGF589856 AWJ589856 AMN589856 ACR589856 SV589856 IZ589856 B589856 WVL524320 WLP524320 WBT524320 VRX524320 VIB524320 UYF524320 UOJ524320 UEN524320 TUR524320 TKV524320 TAZ524320 SRD524320 SHH524320 RXL524320 RNP524320 RDT524320 QTX524320 QKB524320 QAF524320 PQJ524320 PGN524320 OWR524320 OMV524320 OCZ524320 NTD524320 NJH524320 MZL524320 MPP524320 MFT524320 LVX524320 LMB524320 LCF524320 KSJ524320 KIN524320 JYR524320 JOV524320 JEZ524320 IVD524320 ILH524320 IBL524320 HRP524320 HHT524320 GXX524320 GOB524320 GEF524320 FUJ524320 FKN524320 FAR524320 EQV524320 EGZ524320 DXD524320 DNH524320 DDL524320 CTP524320 CJT524320 BZX524320 BQB524320 BGF524320 AWJ524320 AMN524320 ACR524320 SV524320 IZ524320 B524320 WVL458784 WLP458784 WBT458784 VRX458784 VIB458784 UYF458784 UOJ458784 UEN458784 TUR458784 TKV458784 TAZ458784 SRD458784 SHH458784 RXL458784 RNP458784 RDT458784 QTX458784 QKB458784 QAF458784 PQJ458784 PGN458784 OWR458784 OMV458784 OCZ458784 NTD458784 NJH458784 MZL458784 MPP458784 MFT458784 LVX458784 LMB458784 LCF458784 KSJ458784 KIN458784 JYR458784 JOV458784 JEZ458784 IVD458784 ILH458784 IBL458784 HRP458784 HHT458784 GXX458784 GOB458784 GEF458784 FUJ458784 FKN458784 FAR458784 EQV458784 EGZ458784 DXD458784 DNH458784 DDL458784 CTP458784 CJT458784 BZX458784 BQB458784 BGF458784 AWJ458784 AMN458784 ACR458784 SV458784 IZ458784 B458784 WVL393248 WLP393248 WBT393248 VRX393248 VIB393248 UYF393248 UOJ393248 UEN393248 TUR393248 TKV393248 TAZ393248 SRD393248 SHH393248 RXL393248 RNP393248 RDT393248 QTX393248 QKB393248 QAF393248 PQJ393248 PGN393248 OWR393248 OMV393248 OCZ393248 NTD393248 NJH393248 MZL393248 MPP393248 MFT393248 LVX393248 LMB393248 LCF393248 KSJ393248 KIN393248 JYR393248 JOV393248 JEZ393248 IVD393248 ILH393248 IBL393248 HRP393248 HHT393248 GXX393248 GOB393248 GEF393248 FUJ393248 FKN393248 FAR393248 EQV393248 EGZ393248 DXD393248 DNH393248 DDL393248 CTP393248 CJT393248 BZX393248 BQB393248 BGF393248 AWJ393248 AMN393248 ACR393248 SV393248 IZ393248 B393248 WVL327712 WLP327712 WBT327712 VRX327712 VIB327712 UYF327712 UOJ327712 UEN327712 TUR327712 TKV327712 TAZ327712 SRD327712 SHH327712 RXL327712 RNP327712 RDT327712 QTX327712 QKB327712 QAF327712 PQJ327712 PGN327712 OWR327712 OMV327712 OCZ327712 NTD327712 NJH327712 MZL327712 MPP327712 MFT327712 LVX327712 LMB327712 LCF327712 KSJ327712 KIN327712 JYR327712 JOV327712 JEZ327712 IVD327712 ILH327712 IBL327712 HRP327712 HHT327712 GXX327712 GOB327712 GEF327712 FUJ327712 FKN327712 FAR327712 EQV327712 EGZ327712 DXD327712 DNH327712 DDL327712 CTP327712 CJT327712 BZX327712 BQB327712 BGF327712 AWJ327712 AMN327712 ACR327712 SV327712 IZ327712 B327712 WVL262176 WLP262176 WBT262176 VRX262176 VIB262176 UYF262176 UOJ262176 UEN262176 TUR262176 TKV262176 TAZ262176 SRD262176 SHH262176 RXL262176 RNP262176 RDT262176 QTX262176 QKB262176 QAF262176 PQJ262176 PGN262176 OWR262176 OMV262176 OCZ262176 NTD262176 NJH262176 MZL262176 MPP262176 MFT262176 LVX262176 LMB262176 LCF262176 KSJ262176 KIN262176 JYR262176 JOV262176 JEZ262176 IVD262176 ILH262176 IBL262176 HRP262176 HHT262176 GXX262176 GOB262176 GEF262176 FUJ262176 FKN262176 FAR262176 EQV262176 EGZ262176 DXD262176 DNH262176 DDL262176 CTP262176 CJT262176 BZX262176 BQB262176 BGF262176 AWJ262176 AMN262176 ACR262176 SV262176 IZ262176 B262176 WVL196640 WLP196640 WBT196640 VRX196640 VIB196640 UYF196640 UOJ196640 UEN196640 TUR196640 TKV196640 TAZ196640 SRD196640 SHH196640 RXL196640 RNP196640 RDT196640 QTX196640 QKB196640 QAF196640 PQJ196640 PGN196640 OWR196640 OMV196640 OCZ196640 NTD196640 NJH196640 MZL196640 MPP196640 MFT196640 LVX196640 LMB196640 LCF196640 KSJ196640 KIN196640 JYR196640 JOV196640 JEZ196640 IVD196640 ILH196640 IBL196640 HRP196640 HHT196640 GXX196640 GOB196640 GEF196640 FUJ196640 FKN196640 FAR196640 EQV196640 EGZ196640 DXD196640 DNH196640 DDL196640 CTP196640 CJT196640 BZX196640 BQB196640 BGF196640 AWJ196640 AMN196640 ACR196640 SV196640 IZ196640 B196640 WVL131104 WLP131104 WBT131104 VRX131104 VIB131104 UYF131104 UOJ131104 UEN131104 TUR131104 TKV131104 TAZ131104 SRD131104 SHH131104 RXL131104 RNP131104 RDT131104 QTX131104 QKB131104 QAF131104 PQJ131104 PGN131104 OWR131104 OMV131104 OCZ131104 NTD131104 NJH131104 MZL131104 MPP131104 MFT131104 LVX131104 LMB131104 LCF131104 KSJ131104 KIN131104 JYR131104 JOV131104 JEZ131104 IVD131104 ILH131104 IBL131104 HRP131104 HHT131104 GXX131104 GOB131104 GEF131104 FUJ131104 FKN131104 FAR131104 EQV131104 EGZ131104 DXD131104 DNH131104 DDL131104 CTP131104 CJT131104 BZX131104 BQB131104 BGF131104 AWJ131104 AMN131104 ACR131104 SV131104 IZ131104 B131104 WVL65568 WLP65568 WBT65568 VRX65568 VIB65568 UYF65568 UOJ65568 UEN65568 TUR65568 TKV65568 TAZ65568 SRD65568 SHH65568 RXL65568 RNP65568 RDT65568 QTX65568 QKB65568 QAF65568 PQJ65568 PGN65568 OWR65568 OMV65568 OCZ65568 NTD65568 NJH65568 MZL65568 MPP65568 MFT65568 LVX65568 LMB65568 LCF65568 KSJ65568 KIN65568 JYR65568 JOV65568 JEZ65568 IVD65568 ILH65568 IBL65568 HRP65568 HHT65568 GXX65568 GOB65568 GEF65568 FUJ65568 FKN65568 FAR65568 EQV65568 EGZ65568 DXD65568 DNH65568 DDL65568 CTP65568 CJT65568 BZX65568 BQB65568 BGF65568 AWJ65568 AMN65568 ACR65568 SV65568 IZ65568 B65568">
      <formula1>$B$30:$B$55</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EU146"/>
  <sheetViews>
    <sheetView workbookViewId="0">
      <pane xSplit="4" ySplit="6" topLeftCell="E7" activePane="bottomRight" state="frozen"/>
      <selection activeCell="B12" sqref="B12:G12"/>
      <selection pane="topRight" activeCell="B12" sqref="B12:G12"/>
      <selection pane="bottomLeft" activeCell="B12" sqref="B12:G12"/>
      <selection pane="bottomRight" activeCell="F18" sqref="F18"/>
    </sheetView>
  </sheetViews>
  <sheetFormatPr baseColWidth="10" defaultColWidth="11.5703125" defaultRowHeight="15" outlineLevelCol="1"/>
  <cols>
    <col min="1" max="1" width="3.140625" style="339" customWidth="1"/>
    <col min="2" max="2" width="5.85546875" style="70" customWidth="1"/>
    <col min="3" max="3" width="50.7109375" style="70" customWidth="1"/>
    <col min="4" max="4" width="3.28515625" style="70" customWidth="1"/>
    <col min="5" max="14" width="7.85546875" style="236" customWidth="1" outlineLevel="1"/>
    <col min="15" max="15" width="11.42578125" style="70" customWidth="1"/>
    <col min="16" max="16" width="13.140625" style="70" customWidth="1"/>
    <col min="17" max="17" width="14.42578125" style="70" customWidth="1"/>
    <col min="18" max="18" width="4.5703125" style="70" customWidth="1"/>
    <col min="19" max="19" width="13.140625" style="70" customWidth="1" outlineLevel="1"/>
    <col min="20" max="20" width="4.42578125" style="70" customWidth="1" outlineLevel="1"/>
    <col min="21" max="21" width="12.5703125" style="70" customWidth="1" outlineLevel="1"/>
    <col min="22" max="22" width="13" style="70" customWidth="1" outlineLevel="1"/>
    <col min="23" max="24" width="11.5703125" style="70" customWidth="1" outlineLevel="1"/>
    <col min="25" max="25" width="4.42578125" style="70" customWidth="1" outlineLevel="1"/>
    <col min="26" max="27" width="11.5703125" style="70" customWidth="1" outlineLevel="1"/>
    <col min="28" max="28" width="4.42578125" style="70" customWidth="1" outlineLevel="1"/>
    <col min="29" max="30" width="11.5703125" style="70" customWidth="1" outlineLevel="1"/>
    <col min="31" max="31" width="4.42578125" style="70" customWidth="1" outlineLevel="1"/>
    <col min="32" max="33" width="11.5703125" style="70" customWidth="1" outlineLevel="1"/>
    <col min="34" max="34" width="4.42578125" style="70" customWidth="1" outlineLevel="1"/>
    <col min="35" max="36" width="11.5703125" style="70" customWidth="1" outlineLevel="1"/>
    <col min="37" max="37" width="4.42578125" style="70" customWidth="1" outlineLevel="1"/>
    <col min="38" max="39" width="11.5703125" style="70" customWidth="1" outlineLevel="1"/>
    <col min="40" max="40" width="4.42578125" style="70" customWidth="1" outlineLevel="1"/>
    <col min="41" max="42" width="11.5703125" style="70" customWidth="1" outlineLevel="1"/>
    <col min="43" max="43" width="4.42578125" style="70" customWidth="1" outlineLevel="1"/>
    <col min="44" max="48" width="11.5703125" style="70" customWidth="1" outlineLevel="1"/>
    <col min="49" max="49" width="9.7109375" style="339" customWidth="1"/>
    <col min="50" max="60" width="11.5703125" style="70" customWidth="1" outlineLevel="1"/>
    <col min="61" max="61" width="3.5703125" style="70" customWidth="1"/>
    <col min="62" max="72" width="11.5703125" style="70" hidden="1" customWidth="1" outlineLevel="1"/>
    <col min="73" max="73" width="11.5703125" style="70" collapsed="1"/>
    <col min="74" max="74" width="11.5703125" style="146"/>
    <col min="75" max="16384" width="11.5703125" style="70"/>
  </cols>
  <sheetData>
    <row r="1" spans="1:151" ht="15.75" thickBot="1">
      <c r="A1" s="381"/>
      <c r="B1" s="381"/>
      <c r="C1" s="381"/>
      <c r="D1" s="381"/>
      <c r="E1" s="248"/>
      <c r="F1" s="248"/>
      <c r="G1" s="248"/>
      <c r="H1" s="248"/>
      <c r="I1" s="248"/>
      <c r="J1" s="248"/>
      <c r="K1" s="248"/>
      <c r="L1" s="248"/>
      <c r="M1" s="248"/>
      <c r="N1" s="248"/>
      <c r="O1" s="381"/>
      <c r="P1" s="381"/>
      <c r="Q1" s="249"/>
      <c r="R1" s="381"/>
      <c r="S1" s="381"/>
      <c r="T1" s="381"/>
      <c r="U1" s="381"/>
      <c r="V1" s="381"/>
      <c r="W1" s="381"/>
      <c r="X1" s="381"/>
      <c r="Y1" s="381"/>
      <c r="Z1" s="381"/>
      <c r="AA1" s="381"/>
      <c r="AB1" s="381"/>
      <c r="AC1" s="381"/>
      <c r="AD1" s="381"/>
      <c r="AE1" s="381"/>
      <c r="AF1" s="381"/>
      <c r="AG1" s="381"/>
      <c r="AH1" s="381"/>
      <c r="AI1" s="381"/>
      <c r="AJ1" s="381"/>
      <c r="AK1" s="381"/>
      <c r="AL1" s="381"/>
      <c r="AM1" s="381"/>
      <c r="AN1" s="381"/>
      <c r="AO1" s="381"/>
      <c r="AP1" s="381"/>
      <c r="AQ1" s="381"/>
      <c r="AR1" s="381"/>
      <c r="AS1" s="381"/>
      <c r="AT1" s="381"/>
      <c r="AU1" s="381"/>
      <c r="AV1" s="381"/>
      <c r="AW1" s="381"/>
      <c r="AX1" s="381"/>
      <c r="AY1" s="381"/>
      <c r="AZ1" s="381"/>
      <c r="BA1" s="381"/>
      <c r="BB1" s="381"/>
      <c r="BC1" s="381"/>
      <c r="BD1" s="381"/>
      <c r="BE1" s="381"/>
      <c r="BF1" s="381"/>
      <c r="BG1" s="381"/>
      <c r="BH1" s="381"/>
      <c r="BI1" s="381"/>
      <c r="BJ1" s="381"/>
      <c r="BK1" s="381"/>
      <c r="BL1" s="381"/>
      <c r="BM1" s="381"/>
      <c r="BN1" s="381"/>
      <c r="BO1" s="381"/>
      <c r="BP1" s="381"/>
      <c r="BQ1" s="381"/>
      <c r="BR1" s="381"/>
      <c r="BS1" s="381"/>
      <c r="BT1" s="381"/>
      <c r="BU1" s="381"/>
      <c r="BV1" s="339"/>
      <c r="BW1" s="339"/>
      <c r="BX1" s="339"/>
      <c r="BY1" s="339"/>
      <c r="BZ1" s="339"/>
      <c r="CA1" s="339"/>
      <c r="CB1" s="339"/>
      <c r="CC1" s="339"/>
      <c r="CD1" s="339"/>
      <c r="CE1" s="339"/>
      <c r="CF1" s="339"/>
      <c r="CG1" s="339"/>
      <c r="CH1" s="339"/>
      <c r="CI1" s="339"/>
      <c r="CJ1" s="339"/>
      <c r="CK1" s="339"/>
      <c r="CL1" s="339"/>
      <c r="CM1" s="339"/>
      <c r="CN1" s="339"/>
      <c r="CO1" s="339"/>
      <c r="CP1" s="339"/>
      <c r="CQ1" s="339"/>
      <c r="CR1" s="339"/>
      <c r="CS1" s="339"/>
      <c r="CT1" s="339"/>
      <c r="CU1" s="339"/>
      <c r="CV1" s="339"/>
      <c r="CW1" s="339"/>
      <c r="CX1" s="339"/>
      <c r="CY1" s="339"/>
      <c r="CZ1" s="339"/>
      <c r="DA1" s="339"/>
      <c r="DB1" s="339"/>
      <c r="DC1" s="339"/>
      <c r="DD1" s="339"/>
      <c r="DE1" s="339"/>
      <c r="DF1" s="339"/>
      <c r="DG1" s="339"/>
      <c r="DH1" s="339"/>
      <c r="DI1" s="339"/>
      <c r="DJ1" s="339"/>
      <c r="DK1" s="339"/>
      <c r="DL1" s="339"/>
      <c r="DM1" s="339"/>
      <c r="DN1" s="339"/>
      <c r="DO1" s="339"/>
      <c r="DP1" s="339"/>
      <c r="DQ1" s="339"/>
      <c r="DR1" s="339"/>
      <c r="DS1" s="339"/>
      <c r="DT1" s="339"/>
      <c r="DU1" s="339"/>
      <c r="DV1" s="339"/>
      <c r="DW1" s="339"/>
      <c r="DX1" s="339"/>
      <c r="DY1" s="339"/>
      <c r="DZ1" s="339"/>
      <c r="EA1" s="339"/>
      <c r="EB1" s="339"/>
      <c r="EC1" s="339"/>
      <c r="ED1" s="339"/>
      <c r="EE1" s="339"/>
      <c r="EF1" s="339"/>
      <c r="EG1" s="339"/>
      <c r="EH1" s="339"/>
      <c r="EI1" s="339"/>
      <c r="EJ1" s="339"/>
      <c r="EK1" s="339"/>
      <c r="EL1" s="339"/>
      <c r="EM1" s="339"/>
      <c r="EN1" s="339"/>
      <c r="EO1" s="339"/>
      <c r="EP1" s="339"/>
      <c r="EQ1" s="339"/>
      <c r="ER1" s="339"/>
      <c r="ES1" s="339"/>
      <c r="ET1" s="339"/>
      <c r="EU1" s="339"/>
    </row>
    <row r="2" spans="1:151" ht="15.75" thickBot="1">
      <c r="A2" s="250"/>
      <c r="B2" s="251" t="str">
        <f>+"AFFAIRE : "&amp;PdG!B15</f>
        <v>AFFAIRE : 0080  _AAAA - AAAAAAA - AAAA</v>
      </c>
      <c r="C2" s="252"/>
      <c r="D2" s="252"/>
      <c r="E2" s="253"/>
      <c r="F2" s="253"/>
      <c r="G2" s="253"/>
      <c r="H2" s="253"/>
      <c r="I2" s="253"/>
      <c r="J2" s="253"/>
      <c r="K2" s="253"/>
      <c r="L2" s="253"/>
      <c r="M2" s="253"/>
      <c r="N2" s="253"/>
      <c r="O2" s="412" t="str">
        <f>+"Lot : "&amp;PdG!J22&amp;" - "&amp;PdG!K22&amp;" "&amp;PdG!M22</f>
        <v xml:space="preserve">Lot : LOT 01 - TERRASSEMENT - VRD - CLOTURES  </v>
      </c>
      <c r="P2" s="413"/>
      <c r="Q2" s="414"/>
      <c r="R2" s="381"/>
      <c r="S2" s="254" t="str">
        <f>"DÉBOURSÉ "&amp;B2</f>
        <v>DÉBOURSÉ AFFAIRE : 0080  _AAAA - AAAAAAA - AAAA</v>
      </c>
      <c r="T2" s="381"/>
      <c r="U2" s="381"/>
      <c r="V2" s="381"/>
      <c r="W2" s="381"/>
      <c r="X2" s="381"/>
      <c r="Y2" s="381"/>
      <c r="Z2" s="381"/>
      <c r="AA2" s="381"/>
      <c r="AB2" s="381"/>
      <c r="AC2" s="381"/>
      <c r="AD2" s="381"/>
      <c r="AE2" s="381"/>
      <c r="AF2" s="381"/>
      <c r="AG2" s="381"/>
      <c r="AH2" s="381"/>
      <c r="AI2" s="381"/>
      <c r="AJ2" s="381"/>
      <c r="AK2" s="381"/>
      <c r="AL2" s="381"/>
      <c r="AM2" s="381"/>
      <c r="AN2" s="381"/>
      <c r="AO2" s="381"/>
      <c r="AP2" s="381"/>
      <c r="AQ2" s="381"/>
      <c r="AR2" s="381"/>
      <c r="AS2" s="381"/>
      <c r="AT2" s="381"/>
      <c r="AU2" s="381"/>
      <c r="AV2" s="381"/>
      <c r="AW2" s="381"/>
      <c r="AX2" s="381"/>
      <c r="AY2" s="381"/>
      <c r="AZ2" s="381"/>
      <c r="BA2" s="381"/>
      <c r="BB2" s="381"/>
      <c r="BC2" s="381"/>
      <c r="BD2" s="381"/>
      <c r="BE2" s="381"/>
      <c r="BF2" s="381"/>
      <c r="BG2" s="381"/>
      <c r="BH2" s="381"/>
      <c r="BI2" s="381"/>
      <c r="BJ2" s="381"/>
      <c r="BK2" s="255" t="s">
        <v>140</v>
      </c>
      <c r="BL2" s="256">
        <v>1</v>
      </c>
      <c r="BM2" s="381"/>
      <c r="BN2" s="381"/>
      <c r="BO2" s="255" t="s">
        <v>139</v>
      </c>
      <c r="BP2" s="256">
        <v>1</v>
      </c>
      <c r="BQ2" s="381"/>
      <c r="BR2" s="381"/>
      <c r="BS2" s="255" t="s">
        <v>138</v>
      </c>
      <c r="BT2" s="256">
        <v>1</v>
      </c>
      <c r="BU2" s="381"/>
      <c r="BV2" s="339"/>
      <c r="BW2" s="339"/>
      <c r="BX2" s="339"/>
      <c r="BY2" s="339"/>
      <c r="BZ2" s="339"/>
      <c r="CA2" s="339"/>
      <c r="CB2" s="339"/>
      <c r="CC2" s="339"/>
      <c r="CD2" s="339"/>
      <c r="CE2" s="339"/>
      <c r="CF2" s="339"/>
      <c r="CG2" s="339"/>
      <c r="CH2" s="339"/>
      <c r="CI2" s="339"/>
      <c r="CJ2" s="339"/>
      <c r="CK2" s="339"/>
      <c r="CL2" s="339"/>
      <c r="CM2" s="339"/>
      <c r="CN2" s="339"/>
      <c r="CO2" s="339"/>
      <c r="CP2" s="339"/>
      <c r="CQ2" s="339"/>
      <c r="CR2" s="339"/>
      <c r="CS2" s="339"/>
      <c r="CT2" s="339"/>
      <c r="CU2" s="339"/>
      <c r="CV2" s="339"/>
      <c r="CW2" s="339"/>
      <c r="CX2" s="339"/>
      <c r="CY2" s="339"/>
      <c r="CZ2" s="339"/>
      <c r="DA2" s="339"/>
      <c r="DB2" s="339"/>
      <c r="DC2" s="339"/>
      <c r="DD2" s="339"/>
      <c r="DE2" s="339"/>
      <c r="DF2" s="339"/>
      <c r="DG2" s="339"/>
      <c r="DH2" s="339"/>
      <c r="DI2" s="339"/>
      <c r="DJ2" s="339"/>
      <c r="DK2" s="339"/>
      <c r="DL2" s="339"/>
      <c r="DM2" s="339"/>
      <c r="DN2" s="339"/>
      <c r="DO2" s="339"/>
      <c r="DP2" s="339"/>
      <c r="DQ2" s="339"/>
      <c r="DR2" s="339"/>
      <c r="DS2" s="339"/>
      <c r="DT2" s="339"/>
      <c r="DU2" s="339"/>
      <c r="DV2" s="339"/>
      <c r="DW2" s="339"/>
      <c r="DX2" s="339"/>
      <c r="DY2" s="339"/>
      <c r="DZ2" s="339"/>
      <c r="EA2" s="339"/>
      <c r="EB2" s="339"/>
      <c r="EC2" s="339"/>
      <c r="ED2" s="339"/>
      <c r="EE2" s="339"/>
      <c r="EF2" s="339"/>
      <c r="EG2" s="339"/>
      <c r="EH2" s="339"/>
      <c r="EI2" s="339"/>
      <c r="EJ2" s="339"/>
      <c r="EK2" s="339"/>
      <c r="EL2" s="339"/>
      <c r="EM2" s="339"/>
      <c r="EN2" s="339"/>
      <c r="EO2" s="339"/>
      <c r="EP2" s="339"/>
      <c r="EQ2" s="339"/>
      <c r="ER2" s="339"/>
      <c r="ES2" s="339"/>
      <c r="ET2" s="339"/>
      <c r="EU2" s="339"/>
    </row>
    <row r="3" spans="1:151">
      <c r="A3" s="250"/>
      <c r="B3" s="252"/>
      <c r="C3" s="252" t="s">
        <v>31</v>
      </c>
      <c r="D3" s="252"/>
      <c r="E3" s="253"/>
      <c r="F3" s="253"/>
      <c r="G3" s="253"/>
      <c r="H3" s="253"/>
      <c r="I3" s="253"/>
      <c r="J3" s="253"/>
      <c r="K3" s="253"/>
      <c r="L3" s="253"/>
      <c r="M3" s="253"/>
      <c r="N3" s="253"/>
      <c r="O3" s="252"/>
      <c r="P3" s="252"/>
      <c r="Q3" s="257"/>
      <c r="R3" s="381"/>
      <c r="S3" s="381"/>
      <c r="T3" s="381"/>
      <c r="U3" s="381"/>
      <c r="V3" s="381"/>
      <c r="W3" s="381"/>
      <c r="X3" s="381"/>
      <c r="Y3" s="381"/>
      <c r="Z3" s="381"/>
      <c r="AA3" s="381"/>
      <c r="AB3" s="381"/>
      <c r="AC3" s="381"/>
      <c r="AD3" s="381"/>
      <c r="AE3" s="381"/>
      <c r="AF3" s="381"/>
      <c r="AG3" s="381"/>
      <c r="AH3" s="381"/>
      <c r="AI3" s="381"/>
      <c r="AJ3" s="381"/>
      <c r="AK3" s="381"/>
      <c r="AL3" s="381"/>
      <c r="AM3" s="381"/>
      <c r="AN3" s="381"/>
      <c r="AO3" s="381"/>
      <c r="AP3" s="381"/>
      <c r="AQ3" s="381"/>
      <c r="AR3" s="381"/>
      <c r="AS3" s="381"/>
      <c r="AT3" s="381"/>
      <c r="AU3" s="381"/>
      <c r="AV3" s="381"/>
      <c r="AW3" s="381"/>
      <c r="AX3" s="381"/>
      <c r="AY3" s="381"/>
      <c r="AZ3" s="381"/>
      <c r="BA3" s="381"/>
      <c r="BB3" s="381"/>
      <c r="BC3" s="381"/>
      <c r="BD3" s="381"/>
      <c r="BE3" s="381"/>
      <c r="BF3" s="381"/>
      <c r="BG3" s="381"/>
      <c r="BH3" s="381"/>
      <c r="BI3" s="381"/>
      <c r="BJ3" s="381"/>
      <c r="BK3" s="381"/>
      <c r="BL3" s="381"/>
      <c r="BM3" s="381"/>
      <c r="BN3" s="381"/>
      <c r="BO3" s="381"/>
      <c r="BP3" s="381"/>
      <c r="BQ3" s="381"/>
      <c r="BR3" s="381"/>
      <c r="BS3" s="381"/>
      <c r="BT3" s="381"/>
      <c r="BU3" s="381"/>
      <c r="BV3" s="339"/>
      <c r="BW3" s="339"/>
      <c r="BX3" s="339"/>
      <c r="BY3" s="339"/>
      <c r="BZ3" s="339"/>
      <c r="CA3" s="339"/>
      <c r="CB3" s="339"/>
      <c r="CC3" s="339"/>
      <c r="CD3" s="339"/>
      <c r="CE3" s="339"/>
      <c r="CF3" s="339"/>
      <c r="CG3" s="339"/>
      <c r="CH3" s="339"/>
      <c r="CI3" s="339"/>
      <c r="CJ3" s="339"/>
      <c r="CK3" s="339"/>
      <c r="CL3" s="339"/>
      <c r="CM3" s="339"/>
      <c r="CN3" s="339"/>
      <c r="CO3" s="339"/>
      <c r="CP3" s="339"/>
      <c r="CQ3" s="339"/>
      <c r="CR3" s="339"/>
      <c r="CS3" s="339"/>
      <c r="CT3" s="339"/>
      <c r="CU3" s="339"/>
      <c r="CV3" s="339"/>
      <c r="CW3" s="339"/>
      <c r="CX3" s="339"/>
      <c r="CY3" s="339"/>
      <c r="CZ3" s="339"/>
      <c r="DA3" s="339"/>
      <c r="DB3" s="339"/>
      <c r="DC3" s="339"/>
      <c r="DD3" s="339"/>
      <c r="DE3" s="339"/>
      <c r="DF3" s="339"/>
      <c r="DG3" s="339"/>
      <c r="DH3" s="339"/>
      <c r="DI3" s="339"/>
      <c r="DJ3" s="339"/>
      <c r="DK3" s="339"/>
      <c r="DL3" s="339"/>
      <c r="DM3" s="339"/>
      <c r="DN3" s="339"/>
      <c r="DO3" s="339"/>
      <c r="DP3" s="339"/>
      <c r="DQ3" s="339"/>
      <c r="DR3" s="339"/>
      <c r="DS3" s="339"/>
      <c r="DT3" s="339"/>
      <c r="DU3" s="339"/>
      <c r="DV3" s="339"/>
      <c r="DW3" s="339"/>
      <c r="DX3" s="339"/>
      <c r="DY3" s="339"/>
      <c r="DZ3" s="339"/>
      <c r="EA3" s="339"/>
      <c r="EB3" s="339"/>
      <c r="EC3" s="339"/>
      <c r="ED3" s="339"/>
      <c r="EE3" s="339"/>
      <c r="EF3" s="339"/>
      <c r="EG3" s="339"/>
      <c r="EH3" s="339"/>
      <c r="EI3" s="339"/>
      <c r="EJ3" s="339"/>
      <c r="EK3" s="339"/>
      <c r="EL3" s="339"/>
      <c r="EM3" s="339"/>
      <c r="EN3" s="339"/>
      <c r="EO3" s="339"/>
      <c r="EP3" s="339"/>
      <c r="EQ3" s="339"/>
      <c r="ER3" s="339"/>
      <c r="ES3" s="339"/>
      <c r="ET3" s="339"/>
      <c r="EU3" s="339"/>
    </row>
    <row r="4" spans="1:151" s="339" customFormat="1" ht="14.45" customHeight="1">
      <c r="A4" s="250"/>
      <c r="B4" s="27" t="s">
        <v>31</v>
      </c>
      <c r="C4" s="27"/>
      <c r="D4" s="27"/>
      <c r="E4" s="425" t="s">
        <v>141</v>
      </c>
      <c r="F4" s="426"/>
      <c r="G4" s="426"/>
      <c r="H4" s="426"/>
      <c r="I4" s="426"/>
      <c r="J4" s="426"/>
      <c r="K4" s="426"/>
      <c r="L4" s="426"/>
      <c r="M4" s="426"/>
      <c r="N4" s="427"/>
      <c r="O4" s="420" t="s">
        <v>142</v>
      </c>
      <c r="P4" s="27"/>
      <c r="Q4" s="28"/>
      <c r="R4" s="381"/>
      <c r="S4" s="415" t="s">
        <v>43</v>
      </c>
      <c r="T4" s="409" t="s">
        <v>42</v>
      </c>
      <c r="U4" s="405" t="s">
        <v>14</v>
      </c>
      <c r="V4" s="418"/>
      <c r="W4" s="418"/>
      <c r="X4" s="406"/>
      <c r="Y4" s="409" t="s">
        <v>42</v>
      </c>
      <c r="Z4" s="405" t="s">
        <v>95</v>
      </c>
      <c r="AA4" s="406"/>
      <c r="AB4" s="409" t="s">
        <v>42</v>
      </c>
      <c r="AC4" s="405" t="s">
        <v>96</v>
      </c>
      <c r="AD4" s="406"/>
      <c r="AE4" s="409" t="s">
        <v>42</v>
      </c>
      <c r="AF4" s="405" t="s">
        <v>97</v>
      </c>
      <c r="AG4" s="406"/>
      <c r="AH4" s="409" t="s">
        <v>42</v>
      </c>
      <c r="AI4" s="405" t="s">
        <v>98</v>
      </c>
      <c r="AJ4" s="406"/>
      <c r="AK4" s="409" t="s">
        <v>42</v>
      </c>
      <c r="AL4" s="405" t="s">
        <v>99</v>
      </c>
      <c r="AM4" s="406"/>
      <c r="AN4" s="409" t="s">
        <v>42</v>
      </c>
      <c r="AO4" s="405" t="s">
        <v>104</v>
      </c>
      <c r="AP4" s="406"/>
      <c r="AQ4" s="409" t="s">
        <v>42</v>
      </c>
      <c r="AR4" s="405" t="s">
        <v>105</v>
      </c>
      <c r="AS4" s="406"/>
      <c r="AT4" s="429" t="s">
        <v>9</v>
      </c>
      <c r="AU4" s="430"/>
      <c r="AV4" s="415" t="s">
        <v>325</v>
      </c>
      <c r="AW4" s="381"/>
      <c r="AX4" s="420" t="s">
        <v>67</v>
      </c>
      <c r="AY4" s="425" t="s">
        <v>143</v>
      </c>
      <c r="AZ4" s="426"/>
      <c r="BA4" s="426"/>
      <c r="BB4" s="426"/>
      <c r="BC4" s="426"/>
      <c r="BD4" s="426"/>
      <c r="BE4" s="426"/>
      <c r="BF4" s="426"/>
      <c r="BG4" s="426"/>
      <c r="BH4" s="427"/>
      <c r="BI4" s="381"/>
      <c r="BJ4" s="420" t="s">
        <v>61</v>
      </c>
      <c r="BK4" s="425" t="s">
        <v>144</v>
      </c>
      <c r="BL4" s="426"/>
      <c r="BM4" s="426"/>
      <c r="BN4" s="426"/>
      <c r="BO4" s="426"/>
      <c r="BP4" s="426"/>
      <c r="BQ4" s="426"/>
      <c r="BR4" s="426"/>
      <c r="BS4" s="426"/>
      <c r="BT4" s="427"/>
      <c r="BU4" s="381"/>
    </row>
    <row r="5" spans="1:151" s="339" customFormat="1" ht="14.45" customHeight="1">
      <c r="A5" s="250"/>
      <c r="B5" s="29" t="s">
        <v>34</v>
      </c>
      <c r="C5" s="29" t="s">
        <v>35</v>
      </c>
      <c r="D5" s="29" t="s">
        <v>36</v>
      </c>
      <c r="E5" s="423" t="s">
        <v>131</v>
      </c>
      <c r="F5" s="423" t="s">
        <v>132</v>
      </c>
      <c r="G5" s="423" t="s">
        <v>130</v>
      </c>
      <c r="H5" s="423" t="s">
        <v>133</v>
      </c>
      <c r="I5" s="423" t="s">
        <v>134</v>
      </c>
      <c r="J5" s="423" t="s">
        <v>135</v>
      </c>
      <c r="K5" s="423" t="s">
        <v>136</v>
      </c>
      <c r="L5" s="423" t="s">
        <v>137</v>
      </c>
      <c r="M5" s="423" t="s">
        <v>62</v>
      </c>
      <c r="N5" s="423" t="s">
        <v>68</v>
      </c>
      <c r="O5" s="421"/>
      <c r="P5" s="29" t="s">
        <v>37</v>
      </c>
      <c r="Q5" s="30" t="s">
        <v>38</v>
      </c>
      <c r="R5" s="381"/>
      <c r="S5" s="416"/>
      <c r="T5" s="410"/>
      <c r="U5" s="407"/>
      <c r="V5" s="419"/>
      <c r="W5" s="419"/>
      <c r="X5" s="408"/>
      <c r="Y5" s="410"/>
      <c r="Z5" s="407"/>
      <c r="AA5" s="408"/>
      <c r="AB5" s="410"/>
      <c r="AC5" s="407"/>
      <c r="AD5" s="408"/>
      <c r="AE5" s="410"/>
      <c r="AF5" s="407"/>
      <c r="AG5" s="408"/>
      <c r="AH5" s="410"/>
      <c r="AI5" s="407"/>
      <c r="AJ5" s="408"/>
      <c r="AK5" s="410"/>
      <c r="AL5" s="407"/>
      <c r="AM5" s="408"/>
      <c r="AN5" s="410"/>
      <c r="AO5" s="407"/>
      <c r="AP5" s="408"/>
      <c r="AQ5" s="410"/>
      <c r="AR5" s="407"/>
      <c r="AS5" s="408"/>
      <c r="AT5" s="431"/>
      <c r="AU5" s="432"/>
      <c r="AV5" s="416"/>
      <c r="AW5" s="381"/>
      <c r="AX5" s="421"/>
      <c r="AY5" s="423" t="s">
        <v>131</v>
      </c>
      <c r="AZ5" s="423" t="s">
        <v>132</v>
      </c>
      <c r="BA5" s="423" t="s">
        <v>130</v>
      </c>
      <c r="BB5" s="423" t="s">
        <v>133</v>
      </c>
      <c r="BC5" s="423" t="s">
        <v>134</v>
      </c>
      <c r="BD5" s="423" t="s">
        <v>135</v>
      </c>
      <c r="BE5" s="423" t="s">
        <v>136</v>
      </c>
      <c r="BF5" s="423" t="s">
        <v>137</v>
      </c>
      <c r="BG5" s="423" t="s">
        <v>62</v>
      </c>
      <c r="BH5" s="423" t="s">
        <v>68</v>
      </c>
      <c r="BI5" s="381"/>
      <c r="BJ5" s="421"/>
      <c r="BK5" s="423" t="s">
        <v>131</v>
      </c>
      <c r="BL5" s="423" t="s">
        <v>132</v>
      </c>
      <c r="BM5" s="423" t="s">
        <v>130</v>
      </c>
      <c r="BN5" s="423" t="s">
        <v>133</v>
      </c>
      <c r="BO5" s="423" t="s">
        <v>134</v>
      </c>
      <c r="BP5" s="423" t="s">
        <v>135</v>
      </c>
      <c r="BQ5" s="423" t="s">
        <v>136</v>
      </c>
      <c r="BR5" s="423" t="s">
        <v>137</v>
      </c>
      <c r="BS5" s="423" t="s">
        <v>62</v>
      </c>
      <c r="BT5" s="423" t="s">
        <v>68</v>
      </c>
      <c r="BU5" s="381"/>
    </row>
    <row r="6" spans="1:151" s="339" customFormat="1">
      <c r="A6" s="250"/>
      <c r="B6" s="31"/>
      <c r="C6" s="31"/>
      <c r="D6" s="31"/>
      <c r="E6" s="424"/>
      <c r="F6" s="424"/>
      <c r="G6" s="424"/>
      <c r="H6" s="424"/>
      <c r="I6" s="424"/>
      <c r="J6" s="424"/>
      <c r="K6" s="424"/>
      <c r="L6" s="424"/>
      <c r="M6" s="424"/>
      <c r="N6" s="424"/>
      <c r="O6" s="422"/>
      <c r="P6" s="31"/>
      <c r="Q6" s="32"/>
      <c r="R6" s="381"/>
      <c r="S6" s="417"/>
      <c r="T6" s="411"/>
      <c r="U6" s="122" t="s">
        <v>16</v>
      </c>
      <c r="V6" s="123" t="s">
        <v>17</v>
      </c>
      <c r="W6" s="123" t="s">
        <v>18</v>
      </c>
      <c r="X6" s="123" t="s">
        <v>19</v>
      </c>
      <c r="Y6" s="411"/>
      <c r="Z6" s="124" t="s">
        <v>20</v>
      </c>
      <c r="AA6" s="123" t="s">
        <v>21</v>
      </c>
      <c r="AB6" s="411"/>
      <c r="AC6" s="124" t="s">
        <v>20</v>
      </c>
      <c r="AD6" s="123" t="s">
        <v>21</v>
      </c>
      <c r="AE6" s="411"/>
      <c r="AF6" s="124" t="s">
        <v>20</v>
      </c>
      <c r="AG6" s="123" t="s">
        <v>21</v>
      </c>
      <c r="AH6" s="411"/>
      <c r="AI6" s="124" t="s">
        <v>20</v>
      </c>
      <c r="AJ6" s="123" t="s">
        <v>21</v>
      </c>
      <c r="AK6" s="411"/>
      <c r="AL6" s="124" t="s">
        <v>20</v>
      </c>
      <c r="AM6" s="123" t="s">
        <v>21</v>
      </c>
      <c r="AN6" s="411"/>
      <c r="AO6" s="124" t="s">
        <v>20</v>
      </c>
      <c r="AP6" s="123" t="s">
        <v>21</v>
      </c>
      <c r="AQ6" s="411"/>
      <c r="AR6" s="124" t="s">
        <v>20</v>
      </c>
      <c r="AS6" s="123" t="s">
        <v>21</v>
      </c>
      <c r="AT6" s="124" t="s">
        <v>22</v>
      </c>
      <c r="AU6" s="123" t="s">
        <v>23</v>
      </c>
      <c r="AV6" s="417"/>
      <c r="AW6" s="381"/>
      <c r="AX6" s="422"/>
      <c r="AY6" s="424"/>
      <c r="AZ6" s="424"/>
      <c r="BA6" s="424"/>
      <c r="BB6" s="424"/>
      <c r="BC6" s="424"/>
      <c r="BD6" s="424"/>
      <c r="BE6" s="424"/>
      <c r="BF6" s="424"/>
      <c r="BG6" s="424"/>
      <c r="BH6" s="424"/>
      <c r="BI6" s="381"/>
      <c r="BJ6" s="422"/>
      <c r="BK6" s="424"/>
      <c r="BL6" s="424"/>
      <c r="BM6" s="424"/>
      <c r="BN6" s="424"/>
      <c r="BO6" s="424"/>
      <c r="BP6" s="424"/>
      <c r="BQ6" s="424"/>
      <c r="BR6" s="424"/>
      <c r="BS6" s="424"/>
      <c r="BT6" s="424"/>
      <c r="BU6" s="381"/>
    </row>
    <row r="7" spans="1:151" s="339" customFormat="1" ht="7.15" customHeight="1">
      <c r="A7" s="250"/>
      <c r="B7" s="33"/>
      <c r="C7" s="34"/>
      <c r="D7" s="34"/>
      <c r="E7" s="74"/>
      <c r="F7" s="74"/>
      <c r="G7" s="74"/>
      <c r="H7" s="74"/>
      <c r="I7" s="74"/>
      <c r="J7" s="74"/>
      <c r="K7" s="74"/>
      <c r="L7" s="74"/>
      <c r="M7" s="74"/>
      <c r="N7" s="74"/>
      <c r="O7" s="35"/>
      <c r="P7" s="36"/>
      <c r="Q7" s="37"/>
      <c r="R7" s="381"/>
      <c r="S7" s="284"/>
      <c r="T7" s="285"/>
      <c r="U7" s="286"/>
      <c r="V7" s="286"/>
      <c r="W7" s="286"/>
      <c r="X7" s="286"/>
      <c r="Y7" s="286"/>
      <c r="Z7" s="286"/>
      <c r="AA7" s="286"/>
      <c r="AB7" s="286"/>
      <c r="AC7" s="286"/>
      <c r="AD7" s="286"/>
      <c r="AE7" s="286"/>
      <c r="AF7" s="286"/>
      <c r="AG7" s="286"/>
      <c r="AH7" s="286"/>
      <c r="AI7" s="286"/>
      <c r="AJ7" s="286"/>
      <c r="AK7" s="286"/>
      <c r="AL7" s="286"/>
      <c r="AM7" s="286"/>
      <c r="AN7" s="286"/>
      <c r="AO7" s="286"/>
      <c r="AP7" s="286"/>
      <c r="AQ7" s="286"/>
      <c r="AR7" s="286"/>
      <c r="AS7" s="286"/>
      <c r="AT7" s="286"/>
      <c r="AU7" s="287"/>
      <c r="AV7" s="299"/>
      <c r="AW7" s="381"/>
      <c r="AX7" s="288"/>
      <c r="AY7" s="288"/>
      <c r="AZ7" s="288"/>
      <c r="BA7" s="288"/>
      <c r="BB7" s="288"/>
      <c r="BC7" s="288"/>
      <c r="BD7" s="288"/>
      <c r="BE7" s="288"/>
      <c r="BF7" s="288"/>
      <c r="BG7" s="288"/>
      <c r="BH7" s="288"/>
      <c r="BI7" s="381"/>
      <c r="BJ7" s="288"/>
      <c r="BK7" s="288"/>
      <c r="BL7" s="288"/>
      <c r="BM7" s="288"/>
      <c r="BN7" s="288"/>
      <c r="BO7" s="288"/>
      <c r="BP7" s="288"/>
      <c r="BQ7" s="288"/>
      <c r="BR7" s="288"/>
      <c r="BS7" s="288"/>
      <c r="BT7" s="288"/>
      <c r="BU7" s="381"/>
    </row>
    <row r="8" spans="1:151" s="339" customFormat="1">
      <c r="A8" s="250"/>
      <c r="B8" s="340" t="s">
        <v>41</v>
      </c>
      <c r="C8" s="44" t="s">
        <v>149</v>
      </c>
      <c r="D8" s="39"/>
      <c r="E8" s="75"/>
      <c r="F8" s="75"/>
      <c r="G8" s="75"/>
      <c r="H8" s="75"/>
      <c r="I8" s="75"/>
      <c r="J8" s="75"/>
      <c r="K8" s="75"/>
      <c r="L8" s="75"/>
      <c r="M8" s="75"/>
      <c r="N8" s="75"/>
      <c r="O8" s="40"/>
      <c r="P8" s="41"/>
      <c r="Q8" s="42"/>
      <c r="R8" s="381"/>
      <c r="S8" s="125" t="str">
        <f>+" Déboursé chapitre : "&amp;C8</f>
        <v xml:space="preserve"> Déboursé chapitre : TERRASSEMENT</v>
      </c>
      <c r="T8" s="126"/>
      <c r="U8" s="127"/>
      <c r="V8" s="127"/>
      <c r="W8" s="127"/>
      <c r="X8" s="127"/>
      <c r="Y8" s="127"/>
      <c r="Z8" s="127"/>
      <c r="AA8" s="127"/>
      <c r="AB8" s="127"/>
      <c r="AC8" s="127"/>
      <c r="AD8" s="127"/>
      <c r="AE8" s="127"/>
      <c r="AF8" s="127"/>
      <c r="AG8" s="127"/>
      <c r="AH8" s="127"/>
      <c r="AI8" s="127"/>
      <c r="AJ8" s="127"/>
      <c r="AK8" s="127"/>
      <c r="AL8" s="127"/>
      <c r="AM8" s="127"/>
      <c r="AN8" s="127"/>
      <c r="AO8" s="127"/>
      <c r="AP8" s="127"/>
      <c r="AQ8" s="127"/>
      <c r="AR8" s="127"/>
      <c r="AS8" s="127"/>
      <c r="AT8" s="127"/>
      <c r="AU8" s="128"/>
      <c r="AV8" s="143"/>
      <c r="AW8" s="381"/>
      <c r="AX8" s="75"/>
      <c r="AY8" s="75"/>
      <c r="AZ8" s="75"/>
      <c r="BA8" s="75"/>
      <c r="BB8" s="75"/>
      <c r="BC8" s="75"/>
      <c r="BD8" s="75"/>
      <c r="BE8" s="75"/>
      <c r="BF8" s="75"/>
      <c r="BG8" s="75"/>
      <c r="BH8" s="75"/>
      <c r="BI8" s="381"/>
      <c r="BJ8" s="75"/>
      <c r="BK8" s="75"/>
      <c r="BL8" s="75"/>
      <c r="BM8" s="75"/>
      <c r="BN8" s="75"/>
      <c r="BO8" s="75"/>
      <c r="BP8" s="75"/>
      <c r="BQ8" s="75"/>
      <c r="BR8" s="75"/>
      <c r="BS8" s="75"/>
      <c r="BT8" s="75"/>
      <c r="BU8" s="381"/>
    </row>
    <row r="9" spans="1:151" s="339" customFormat="1">
      <c r="A9" s="250"/>
      <c r="B9" s="113"/>
      <c r="C9" s="131"/>
      <c r="D9" s="17"/>
      <c r="E9" s="118"/>
      <c r="F9" s="118"/>
      <c r="G9" s="118"/>
      <c r="H9" s="118"/>
      <c r="I9" s="118"/>
      <c r="J9" s="118"/>
      <c r="K9" s="118"/>
      <c r="L9" s="118"/>
      <c r="M9" s="118"/>
      <c r="N9" s="118"/>
      <c r="O9" s="118"/>
      <c r="P9" s="118"/>
      <c r="Q9" s="119"/>
      <c r="R9" s="381"/>
      <c r="S9" s="132"/>
      <c r="T9" s="291"/>
      <c r="U9" s="132"/>
      <c r="V9" s="132"/>
      <c r="W9" s="132"/>
      <c r="X9" s="132"/>
      <c r="Y9" s="291"/>
      <c r="Z9" s="132"/>
      <c r="AA9" s="132"/>
      <c r="AB9" s="291"/>
      <c r="AC9" s="132"/>
      <c r="AD9" s="132"/>
      <c r="AE9" s="291"/>
      <c r="AF9" s="132"/>
      <c r="AG9" s="132"/>
      <c r="AH9" s="291"/>
      <c r="AI9" s="132"/>
      <c r="AJ9" s="132"/>
      <c r="AK9" s="291"/>
      <c r="AL9" s="132"/>
      <c r="AM9" s="132"/>
      <c r="AN9" s="291"/>
      <c r="AO9" s="132"/>
      <c r="AP9" s="132"/>
      <c r="AQ9" s="291"/>
      <c r="AR9" s="132"/>
      <c r="AS9" s="132"/>
      <c r="AT9" s="132"/>
      <c r="AU9" s="132"/>
      <c r="AV9" s="132"/>
      <c r="AW9" s="381"/>
      <c r="AX9" s="118"/>
      <c r="AY9" s="118"/>
      <c r="AZ9" s="118"/>
      <c r="BA9" s="118"/>
      <c r="BB9" s="118"/>
      <c r="BC9" s="118"/>
      <c r="BD9" s="118"/>
      <c r="BE9" s="118"/>
      <c r="BF9" s="118"/>
      <c r="BG9" s="118"/>
      <c r="BH9" s="118"/>
      <c r="BI9" s="381"/>
      <c r="BJ9" s="118"/>
      <c r="BK9" s="118"/>
      <c r="BL9" s="118"/>
      <c r="BM9" s="118"/>
      <c r="BN9" s="118"/>
      <c r="BO9" s="118"/>
      <c r="BP9" s="118"/>
      <c r="BQ9" s="118"/>
      <c r="BR9" s="118"/>
      <c r="BS9" s="118"/>
      <c r="BT9" s="118"/>
      <c r="BU9" s="381"/>
    </row>
    <row r="10" spans="1:151" s="339" customFormat="1">
      <c r="A10" s="252"/>
      <c r="B10" s="113" t="s">
        <v>112</v>
      </c>
      <c r="C10" s="131" t="s">
        <v>112</v>
      </c>
      <c r="D10" s="383" t="s">
        <v>112</v>
      </c>
      <c r="E10" s="379">
        <f>+AY10</f>
        <v>0</v>
      </c>
      <c r="F10" s="379">
        <f t="shared" ref="F10:N11" si="0">+AZ10</f>
        <v>0</v>
      </c>
      <c r="G10" s="379">
        <f t="shared" si="0"/>
        <v>0</v>
      </c>
      <c r="H10" s="379">
        <f t="shared" si="0"/>
        <v>0</v>
      </c>
      <c r="I10" s="379">
        <f t="shared" si="0"/>
        <v>0</v>
      </c>
      <c r="J10" s="379">
        <f t="shared" si="0"/>
        <v>0</v>
      </c>
      <c r="K10" s="379">
        <f t="shared" si="0"/>
        <v>0</v>
      </c>
      <c r="L10" s="379">
        <f t="shared" si="0"/>
        <v>0</v>
      </c>
      <c r="M10" s="379">
        <f t="shared" si="0"/>
        <v>0</v>
      </c>
      <c r="N10" s="379">
        <f t="shared" si="0"/>
        <v>0</v>
      </c>
      <c r="O10" s="116">
        <f>SUM(E10:N10)</f>
        <v>0</v>
      </c>
      <c r="P10" s="116">
        <f>ROUND(S10+AT10,ARRONDI_PU)</f>
        <v>0</v>
      </c>
      <c r="Q10" s="117">
        <f>+P10*O10</f>
        <v>0</v>
      </c>
      <c r="R10" s="262"/>
      <c r="S10" s="235">
        <f>+V10+Z10+AC10+AF10+AI10+AL10+AO10+AR10</f>
        <v>0</v>
      </c>
      <c r="T10" s="292">
        <f>+COEF_MO_INSTALL</f>
        <v>1.3</v>
      </c>
      <c r="U10" s="293">
        <v>0</v>
      </c>
      <c r="V10" s="134">
        <f>+U10*TH_INSTALL</f>
        <v>0</v>
      </c>
      <c r="W10" s="134">
        <f>+U10*BJ10</f>
        <v>0</v>
      </c>
      <c r="X10" s="134">
        <f>IF(O10&gt;0,(V10*BJ10),0)</f>
        <v>0</v>
      </c>
      <c r="Y10" s="292">
        <f>+COEF_FOUR1_INSTALL</f>
        <v>1.3</v>
      </c>
      <c r="Z10" s="293">
        <v>0</v>
      </c>
      <c r="AA10" s="134">
        <f>IF(O10&gt;0,(Z10*BJ10),0)</f>
        <v>0</v>
      </c>
      <c r="AB10" s="292">
        <f>+COEF_FOUR2_INSTALL</f>
        <v>1.3</v>
      </c>
      <c r="AC10" s="293">
        <v>0</v>
      </c>
      <c r="AD10" s="134">
        <f>IF(O10&gt;0,(AC10*BJ10),0)</f>
        <v>0</v>
      </c>
      <c r="AE10" s="292">
        <f>+COEF_FOUR3_INSTALL</f>
        <v>1.3</v>
      </c>
      <c r="AF10" s="293">
        <v>0</v>
      </c>
      <c r="AG10" s="134">
        <f>IF(O10&gt;0,(AF10*BJ10),0)</f>
        <v>0</v>
      </c>
      <c r="AH10" s="294">
        <f>+COEF_MTLLOC_INSTALL</f>
        <v>1.1499999999999999</v>
      </c>
      <c r="AI10" s="293">
        <v>0</v>
      </c>
      <c r="AJ10" s="134">
        <f>IF(O10&gt;0,(AI10*BJ10),0)</f>
        <v>0</v>
      </c>
      <c r="AK10" s="294">
        <f>+COEF_MTLAMR_INSTALL</f>
        <v>1.3</v>
      </c>
      <c r="AL10" s="293">
        <v>0</v>
      </c>
      <c r="AM10" s="134">
        <f>IF(O10&gt;0,(AL10*BJ10),0)</f>
        <v>0</v>
      </c>
      <c r="AN10" s="294">
        <f>+COEF_ST1_INSTALL</f>
        <v>1.1100000000000001</v>
      </c>
      <c r="AO10" s="293">
        <v>0</v>
      </c>
      <c r="AP10" s="134">
        <f>IF(O10&gt;0,(AO10*BJ10),0)</f>
        <v>0</v>
      </c>
      <c r="AQ10" s="294">
        <f>+COEF_ST2_INSTALL</f>
        <v>1.1100000000000001</v>
      </c>
      <c r="AR10" s="293">
        <v>0</v>
      </c>
      <c r="AS10" s="134">
        <f>IF(O10&gt;0,(AR10*BJ10),0)</f>
        <v>0</v>
      </c>
      <c r="AT10" s="134">
        <f>+(((V10)*T10)+(Z10*Y10)+(AC10*AB10)+(AF10*AE10)+(AI10*AH10)+(AL10*AK10)+(AO10*AN10)+(AR10*AQ10)+(AR10*AQ10))-(S10)</f>
        <v>0</v>
      </c>
      <c r="AU10" s="134">
        <f>+AT10*BJ10</f>
        <v>0</v>
      </c>
      <c r="AV10" s="134">
        <f>Q10-(AU10+AS10+AP10+AM10+AJ10+AG10+AD10+AA10+X10)</f>
        <v>0</v>
      </c>
      <c r="AW10" s="341"/>
      <c r="AX10" s="116">
        <f>SUM(AY10:BH10)</f>
        <v>0</v>
      </c>
      <c r="AY10" s="379">
        <f t="shared" ref="AY10:BH11" si="1">ROUND(BK10,ARRONDI_QT)</f>
        <v>0</v>
      </c>
      <c r="AZ10" s="379">
        <f t="shared" si="1"/>
        <v>0</v>
      </c>
      <c r="BA10" s="379">
        <f t="shared" si="1"/>
        <v>0</v>
      </c>
      <c r="BB10" s="379">
        <f t="shared" si="1"/>
        <v>0</v>
      </c>
      <c r="BC10" s="379">
        <f t="shared" si="1"/>
        <v>0</v>
      </c>
      <c r="BD10" s="379">
        <f t="shared" si="1"/>
        <v>0</v>
      </c>
      <c r="BE10" s="379">
        <f t="shared" si="1"/>
        <v>0</v>
      </c>
      <c r="BF10" s="379">
        <f t="shared" si="1"/>
        <v>0</v>
      </c>
      <c r="BG10" s="379">
        <f t="shared" si="1"/>
        <v>0</v>
      </c>
      <c r="BH10" s="379">
        <f t="shared" si="1"/>
        <v>0</v>
      </c>
      <c r="BI10" s="381"/>
      <c r="BJ10" s="116">
        <f>ROUND(SUM(BK10:BT10),ARRONDI_QT)</f>
        <v>0</v>
      </c>
      <c r="BK10" s="380">
        <v>0</v>
      </c>
      <c r="BL10" s="380">
        <v>0</v>
      </c>
      <c r="BM10" s="380">
        <v>0</v>
      </c>
      <c r="BN10" s="380">
        <v>0</v>
      </c>
      <c r="BO10" s="380">
        <v>0</v>
      </c>
      <c r="BP10" s="380">
        <v>0</v>
      </c>
      <c r="BQ10" s="380">
        <v>0</v>
      </c>
      <c r="BR10" s="380">
        <v>0</v>
      </c>
      <c r="BS10" s="380">
        <v>0</v>
      </c>
      <c r="BT10" s="380">
        <v>0</v>
      </c>
      <c r="BU10" s="381"/>
    </row>
    <row r="11" spans="1:151" s="339" customFormat="1">
      <c r="A11" s="252"/>
      <c r="B11" s="113"/>
      <c r="C11" s="131"/>
      <c r="D11" s="17"/>
      <c r="E11" s="379">
        <f t="shared" ref="E11" si="2">+AY11</f>
        <v>0</v>
      </c>
      <c r="F11" s="379">
        <f t="shared" si="0"/>
        <v>0</v>
      </c>
      <c r="G11" s="379">
        <f t="shared" si="0"/>
        <v>0</v>
      </c>
      <c r="H11" s="379">
        <f t="shared" si="0"/>
        <v>0</v>
      </c>
      <c r="I11" s="379">
        <f t="shared" si="0"/>
        <v>0</v>
      </c>
      <c r="J11" s="379">
        <f t="shared" si="0"/>
        <v>0</v>
      </c>
      <c r="K11" s="379">
        <f t="shared" si="0"/>
        <v>0</v>
      </c>
      <c r="L11" s="379">
        <f t="shared" si="0"/>
        <v>0</v>
      </c>
      <c r="M11" s="379">
        <f t="shared" si="0"/>
        <v>0</v>
      </c>
      <c r="N11" s="379">
        <f t="shared" si="0"/>
        <v>0</v>
      </c>
      <c r="O11" s="116"/>
      <c r="P11" s="348"/>
      <c r="Q11" s="117"/>
      <c r="R11" s="262"/>
      <c r="S11" s="235"/>
      <c r="T11" s="292"/>
      <c r="U11" s="293"/>
      <c r="V11" s="134"/>
      <c r="W11" s="134"/>
      <c r="X11" s="134"/>
      <c r="Y11" s="292"/>
      <c r="Z11" s="293"/>
      <c r="AA11" s="134"/>
      <c r="AB11" s="292"/>
      <c r="AC11" s="293"/>
      <c r="AD11" s="134"/>
      <c r="AE11" s="292"/>
      <c r="AF11" s="293"/>
      <c r="AG11" s="134"/>
      <c r="AH11" s="294"/>
      <c r="AI11" s="293"/>
      <c r="AJ11" s="134"/>
      <c r="AK11" s="294"/>
      <c r="AL11" s="293"/>
      <c r="AM11" s="134"/>
      <c r="AN11" s="294"/>
      <c r="AO11" s="293"/>
      <c r="AP11" s="134"/>
      <c r="AQ11" s="294"/>
      <c r="AR11" s="293"/>
      <c r="AS11" s="134"/>
      <c r="AT11" s="134"/>
      <c r="AU11" s="134"/>
      <c r="AV11" s="134"/>
      <c r="AW11" s="341"/>
      <c r="AX11" s="116">
        <f t="shared" ref="AX11" si="3">SUM(AY11:BH11)</f>
        <v>0</v>
      </c>
      <c r="AY11" s="379">
        <f t="shared" si="1"/>
        <v>0</v>
      </c>
      <c r="AZ11" s="379">
        <f t="shared" si="1"/>
        <v>0</v>
      </c>
      <c r="BA11" s="379">
        <f t="shared" si="1"/>
        <v>0</v>
      </c>
      <c r="BB11" s="379">
        <f t="shared" si="1"/>
        <v>0</v>
      </c>
      <c r="BC11" s="379">
        <f t="shared" si="1"/>
        <v>0</v>
      </c>
      <c r="BD11" s="379">
        <f t="shared" si="1"/>
        <v>0</v>
      </c>
      <c r="BE11" s="379">
        <f t="shared" si="1"/>
        <v>0</v>
      </c>
      <c r="BF11" s="379">
        <f t="shared" si="1"/>
        <v>0</v>
      </c>
      <c r="BG11" s="379">
        <f t="shared" si="1"/>
        <v>0</v>
      </c>
      <c r="BH11" s="379">
        <f t="shared" si="1"/>
        <v>0</v>
      </c>
      <c r="BI11" s="381"/>
      <c r="BJ11" s="116">
        <f t="shared" ref="BJ11" si="4">SUM(BK11:BT11)</f>
        <v>0</v>
      </c>
      <c r="BK11" s="380">
        <v>0</v>
      </c>
      <c r="BL11" s="380">
        <v>0</v>
      </c>
      <c r="BM11" s="380">
        <v>0</v>
      </c>
      <c r="BN11" s="380">
        <v>0</v>
      </c>
      <c r="BO11" s="380">
        <v>0</v>
      </c>
      <c r="BP11" s="380">
        <v>0</v>
      </c>
      <c r="BQ11" s="380">
        <v>0</v>
      </c>
      <c r="BR11" s="380">
        <v>0</v>
      </c>
      <c r="BS11" s="380">
        <v>0</v>
      </c>
      <c r="BT11" s="380">
        <v>0</v>
      </c>
      <c r="BU11" s="381"/>
    </row>
    <row r="12" spans="1:151" s="339" customFormat="1">
      <c r="E12" s="248"/>
      <c r="F12" s="248"/>
      <c r="G12" s="248"/>
      <c r="H12" s="248"/>
      <c r="I12" s="248"/>
      <c r="J12" s="248"/>
      <c r="K12" s="248"/>
      <c r="L12" s="248"/>
      <c r="M12" s="248"/>
      <c r="N12" s="248"/>
    </row>
    <row r="13" spans="1:151" s="339" customFormat="1">
      <c r="E13" s="248"/>
      <c r="F13" s="248"/>
      <c r="G13" s="248"/>
      <c r="H13" s="248"/>
      <c r="I13" s="248"/>
      <c r="J13" s="248"/>
      <c r="K13" s="248"/>
      <c r="L13" s="248"/>
      <c r="M13" s="248"/>
      <c r="N13" s="248"/>
    </row>
    <row r="14" spans="1:151" s="339" customFormat="1">
      <c r="E14" s="248"/>
      <c r="F14" s="248"/>
      <c r="G14" s="248"/>
      <c r="H14" s="248"/>
      <c r="I14" s="248"/>
      <c r="J14" s="248"/>
      <c r="K14" s="248"/>
      <c r="L14" s="248"/>
      <c r="M14" s="248"/>
      <c r="N14" s="248"/>
    </row>
    <row r="15" spans="1:151" s="339" customFormat="1">
      <c r="E15" s="248"/>
      <c r="F15" s="248"/>
      <c r="G15" s="248"/>
      <c r="H15" s="248"/>
      <c r="I15" s="248"/>
      <c r="J15" s="248"/>
      <c r="K15" s="248"/>
      <c r="L15" s="248"/>
      <c r="M15" s="248"/>
      <c r="N15" s="248"/>
      <c r="O15" s="120" t="s">
        <v>364</v>
      </c>
      <c r="P15" s="120" t="str">
        <f>+O15</f>
        <v>compris</v>
      </c>
      <c r="Q15" s="121" t="str">
        <f>+P15</f>
        <v>compris</v>
      </c>
    </row>
    <row r="16" spans="1:151" s="339" customFormat="1">
      <c r="E16" s="248"/>
      <c r="F16" s="248"/>
      <c r="G16" s="248"/>
      <c r="H16" s="248"/>
      <c r="I16" s="248"/>
      <c r="J16" s="248"/>
      <c r="K16" s="248"/>
      <c r="L16" s="248"/>
      <c r="M16" s="248"/>
      <c r="N16" s="248"/>
    </row>
    <row r="17" spans="5:14" s="339" customFormat="1">
      <c r="E17" s="248"/>
      <c r="F17" s="248"/>
      <c r="G17" s="248"/>
      <c r="H17" s="248"/>
      <c r="I17" s="248"/>
      <c r="J17" s="248"/>
      <c r="K17" s="248"/>
      <c r="L17" s="248"/>
      <c r="M17" s="248"/>
      <c r="N17" s="248"/>
    </row>
    <row r="18" spans="5:14" s="339" customFormat="1">
      <c r="E18" s="248"/>
      <c r="F18" s="248"/>
      <c r="G18" s="248"/>
      <c r="H18" s="248"/>
      <c r="I18" s="248"/>
      <c r="J18" s="248"/>
      <c r="K18" s="248"/>
      <c r="L18" s="248"/>
      <c r="M18" s="248"/>
      <c r="N18" s="248"/>
    </row>
    <row r="19" spans="5:14" s="339" customFormat="1">
      <c r="E19" s="248"/>
      <c r="F19" s="248"/>
      <c r="G19" s="248"/>
      <c r="H19" s="248"/>
      <c r="I19" s="248"/>
      <c r="J19" s="248"/>
      <c r="K19" s="248"/>
      <c r="L19" s="248"/>
      <c r="M19" s="248"/>
      <c r="N19" s="248"/>
    </row>
    <row r="20" spans="5:14" s="339" customFormat="1">
      <c r="E20" s="248"/>
      <c r="F20" s="248"/>
      <c r="G20" s="248"/>
      <c r="H20" s="248"/>
      <c r="I20" s="248"/>
      <c r="J20" s="248"/>
      <c r="K20" s="248"/>
      <c r="L20" s="248"/>
      <c r="M20" s="248"/>
      <c r="N20" s="248"/>
    </row>
    <row r="21" spans="5:14" s="339" customFormat="1">
      <c r="E21" s="248"/>
      <c r="F21" s="248"/>
      <c r="G21" s="248"/>
      <c r="H21" s="248"/>
      <c r="I21" s="248"/>
      <c r="J21" s="248"/>
      <c r="K21" s="248"/>
      <c r="L21" s="248"/>
      <c r="M21" s="248"/>
      <c r="N21" s="248"/>
    </row>
    <row r="22" spans="5:14" s="339" customFormat="1">
      <c r="E22" s="248"/>
      <c r="F22" s="248"/>
      <c r="G22" s="248"/>
      <c r="H22" s="248"/>
      <c r="I22" s="248"/>
      <c r="J22" s="248"/>
      <c r="K22" s="248"/>
      <c r="L22" s="248"/>
      <c r="M22" s="248"/>
      <c r="N22" s="248"/>
    </row>
    <row r="23" spans="5:14" s="339" customFormat="1">
      <c r="E23" s="248"/>
      <c r="F23" s="248"/>
      <c r="G23" s="248"/>
      <c r="H23" s="248"/>
      <c r="I23" s="248"/>
      <c r="J23" s="248"/>
      <c r="K23" s="248"/>
      <c r="L23" s="248"/>
      <c r="M23" s="248"/>
      <c r="N23" s="248"/>
    </row>
    <row r="24" spans="5:14" s="339" customFormat="1">
      <c r="E24" s="248"/>
      <c r="F24" s="248"/>
      <c r="G24" s="248"/>
      <c r="H24" s="248"/>
      <c r="I24" s="248"/>
      <c r="J24" s="248"/>
      <c r="K24" s="248"/>
      <c r="L24" s="248"/>
      <c r="M24" s="248"/>
      <c r="N24" s="248"/>
    </row>
    <row r="25" spans="5:14" s="339" customFormat="1">
      <c r="E25" s="248"/>
      <c r="F25" s="248"/>
      <c r="G25" s="248"/>
      <c r="H25" s="248"/>
      <c r="I25" s="248"/>
      <c r="J25" s="248"/>
      <c r="K25" s="248"/>
      <c r="L25" s="248"/>
      <c r="M25" s="248"/>
      <c r="N25" s="248"/>
    </row>
    <row r="26" spans="5:14" s="339" customFormat="1">
      <c r="E26" s="248"/>
      <c r="F26" s="248"/>
      <c r="G26" s="248"/>
      <c r="H26" s="248"/>
      <c r="I26" s="248"/>
      <c r="J26" s="248"/>
      <c r="K26" s="248"/>
      <c r="L26" s="248"/>
      <c r="M26" s="248"/>
      <c r="N26" s="248"/>
    </row>
    <row r="27" spans="5:14" s="339" customFormat="1">
      <c r="E27" s="248"/>
      <c r="F27" s="248"/>
      <c r="G27" s="248"/>
      <c r="H27" s="248"/>
      <c r="I27" s="248"/>
      <c r="J27" s="248"/>
      <c r="K27" s="248"/>
      <c r="L27" s="248"/>
      <c r="M27" s="248"/>
      <c r="N27" s="248"/>
    </row>
    <row r="28" spans="5:14" s="339" customFormat="1">
      <c r="E28" s="248"/>
      <c r="F28" s="248"/>
      <c r="G28" s="248"/>
      <c r="H28" s="248"/>
      <c r="I28" s="248"/>
      <c r="J28" s="248"/>
      <c r="K28" s="248"/>
      <c r="L28" s="248"/>
      <c r="M28" s="248"/>
      <c r="N28" s="248"/>
    </row>
    <row r="29" spans="5:14" s="339" customFormat="1">
      <c r="E29" s="248"/>
      <c r="F29" s="248"/>
      <c r="G29" s="248"/>
      <c r="H29" s="248"/>
      <c r="I29" s="248"/>
      <c r="J29" s="248"/>
      <c r="K29" s="248"/>
      <c r="L29" s="248"/>
      <c r="M29" s="248"/>
      <c r="N29" s="248"/>
    </row>
    <row r="30" spans="5:14" s="339" customFormat="1">
      <c r="E30" s="248"/>
      <c r="F30" s="248"/>
      <c r="G30" s="248"/>
      <c r="H30" s="248"/>
      <c r="I30" s="248"/>
      <c r="J30" s="248"/>
      <c r="K30" s="248"/>
      <c r="L30" s="248"/>
      <c r="M30" s="248"/>
      <c r="N30" s="248"/>
    </row>
    <row r="31" spans="5:14" s="339" customFormat="1">
      <c r="E31" s="248"/>
      <c r="F31" s="248"/>
      <c r="G31" s="248"/>
      <c r="H31" s="248"/>
      <c r="I31" s="248"/>
      <c r="J31" s="248"/>
      <c r="K31" s="248"/>
      <c r="L31" s="248"/>
      <c r="M31" s="248"/>
      <c r="N31" s="248"/>
    </row>
    <row r="32" spans="5:14" s="339" customFormat="1">
      <c r="E32" s="248"/>
      <c r="F32" s="248"/>
      <c r="G32" s="248"/>
      <c r="H32" s="248"/>
      <c r="I32" s="248"/>
      <c r="J32" s="248"/>
      <c r="K32" s="248"/>
      <c r="L32" s="248"/>
      <c r="M32" s="248"/>
      <c r="N32" s="248"/>
    </row>
    <row r="33" spans="5:14" s="339" customFormat="1">
      <c r="E33" s="248"/>
      <c r="F33" s="248"/>
      <c r="G33" s="248"/>
      <c r="H33" s="248"/>
      <c r="I33" s="248"/>
      <c r="J33" s="248"/>
      <c r="K33" s="248"/>
      <c r="L33" s="248"/>
      <c r="M33" s="248"/>
      <c r="N33" s="248"/>
    </row>
    <row r="34" spans="5:14" s="339" customFormat="1">
      <c r="E34" s="248"/>
      <c r="F34" s="248"/>
      <c r="G34" s="248"/>
      <c r="H34" s="248"/>
      <c r="I34" s="248"/>
      <c r="J34" s="248"/>
      <c r="K34" s="248"/>
      <c r="L34" s="248"/>
      <c r="M34" s="248"/>
      <c r="N34" s="248"/>
    </row>
    <row r="35" spans="5:14" s="339" customFormat="1">
      <c r="E35" s="248"/>
      <c r="F35" s="248"/>
      <c r="G35" s="248"/>
      <c r="H35" s="248"/>
      <c r="I35" s="248"/>
      <c r="J35" s="248"/>
      <c r="K35" s="248"/>
      <c r="L35" s="248"/>
      <c r="M35" s="248"/>
      <c r="N35" s="248"/>
    </row>
    <row r="36" spans="5:14" s="339" customFormat="1">
      <c r="E36" s="248"/>
      <c r="F36" s="248"/>
      <c r="G36" s="248"/>
      <c r="H36" s="248"/>
      <c r="I36" s="248"/>
      <c r="J36" s="248"/>
      <c r="K36" s="248"/>
      <c r="L36" s="248"/>
      <c r="M36" s="248"/>
      <c r="N36" s="248"/>
    </row>
    <row r="37" spans="5:14" s="339" customFormat="1">
      <c r="E37" s="248"/>
      <c r="F37" s="248"/>
      <c r="G37" s="248"/>
      <c r="H37" s="248"/>
      <c r="I37" s="248"/>
      <c r="J37" s="248"/>
      <c r="K37" s="248"/>
      <c r="L37" s="248"/>
      <c r="M37" s="248"/>
      <c r="N37" s="248"/>
    </row>
    <row r="38" spans="5:14" s="339" customFormat="1">
      <c r="E38" s="248"/>
      <c r="F38" s="248"/>
      <c r="G38" s="248"/>
      <c r="H38" s="248"/>
      <c r="I38" s="248"/>
      <c r="J38" s="248"/>
      <c r="K38" s="248"/>
      <c r="L38" s="248"/>
      <c r="M38" s="248"/>
      <c r="N38" s="248"/>
    </row>
    <row r="39" spans="5:14" s="339" customFormat="1">
      <c r="E39" s="248"/>
      <c r="F39" s="248"/>
      <c r="G39" s="248"/>
      <c r="H39" s="248"/>
      <c r="I39" s="248"/>
      <c r="J39" s="248"/>
      <c r="K39" s="248"/>
      <c r="L39" s="248"/>
      <c r="M39" s="248"/>
      <c r="N39" s="248"/>
    </row>
    <row r="40" spans="5:14" s="339" customFormat="1">
      <c r="E40" s="248"/>
      <c r="F40" s="248"/>
      <c r="G40" s="248"/>
      <c r="H40" s="248"/>
      <c r="I40" s="248"/>
      <c r="J40" s="248"/>
      <c r="K40" s="248"/>
      <c r="L40" s="248"/>
      <c r="M40" s="248"/>
      <c r="N40" s="248"/>
    </row>
    <row r="41" spans="5:14" s="339" customFormat="1">
      <c r="E41" s="248"/>
      <c r="F41" s="248"/>
      <c r="G41" s="248"/>
      <c r="H41" s="248"/>
      <c r="I41" s="248"/>
      <c r="J41" s="248"/>
      <c r="K41" s="248"/>
      <c r="L41" s="248"/>
      <c r="M41" s="248"/>
      <c r="N41" s="248"/>
    </row>
    <row r="42" spans="5:14" s="339" customFormat="1">
      <c r="E42" s="248"/>
      <c r="F42" s="248"/>
      <c r="G42" s="248"/>
      <c r="H42" s="248"/>
      <c r="I42" s="248"/>
      <c r="J42" s="248"/>
      <c r="K42" s="248"/>
      <c r="L42" s="248"/>
      <c r="M42" s="248"/>
      <c r="N42" s="248"/>
    </row>
    <row r="43" spans="5:14" s="339" customFormat="1">
      <c r="E43" s="248"/>
      <c r="F43" s="248"/>
      <c r="G43" s="248"/>
      <c r="H43" s="248"/>
      <c r="I43" s="248"/>
      <c r="J43" s="248"/>
      <c r="K43" s="248"/>
      <c r="L43" s="248"/>
      <c r="M43" s="248"/>
      <c r="N43" s="248"/>
    </row>
    <row r="44" spans="5:14" s="339" customFormat="1">
      <c r="E44" s="248"/>
      <c r="F44" s="248"/>
      <c r="G44" s="248"/>
      <c r="H44" s="248"/>
      <c r="I44" s="248"/>
      <c r="J44" s="248"/>
      <c r="K44" s="248"/>
      <c r="L44" s="248"/>
      <c r="M44" s="248"/>
      <c r="N44" s="248"/>
    </row>
    <row r="45" spans="5:14" s="339" customFormat="1">
      <c r="E45" s="248"/>
      <c r="F45" s="248"/>
      <c r="G45" s="248"/>
      <c r="H45" s="248"/>
      <c r="I45" s="248"/>
      <c r="J45" s="248"/>
      <c r="K45" s="248"/>
      <c r="L45" s="248"/>
      <c r="M45" s="248"/>
      <c r="N45" s="248"/>
    </row>
    <row r="46" spans="5:14" s="339" customFormat="1">
      <c r="E46" s="248"/>
      <c r="F46" s="248"/>
      <c r="G46" s="248"/>
      <c r="H46" s="248"/>
      <c r="I46" s="248"/>
      <c r="J46" s="248"/>
      <c r="K46" s="248"/>
      <c r="L46" s="248"/>
      <c r="M46" s="248"/>
      <c r="N46" s="248"/>
    </row>
    <row r="47" spans="5:14" s="339" customFormat="1">
      <c r="E47" s="248"/>
      <c r="F47" s="248"/>
      <c r="G47" s="248"/>
      <c r="H47" s="248"/>
      <c r="I47" s="248"/>
      <c r="J47" s="248"/>
      <c r="K47" s="248"/>
      <c r="L47" s="248"/>
      <c r="M47" s="248"/>
      <c r="N47" s="248"/>
    </row>
    <row r="48" spans="5:14" s="339" customFormat="1">
      <c r="E48" s="248"/>
      <c r="F48" s="248"/>
      <c r="G48" s="248"/>
      <c r="H48" s="248"/>
      <c r="I48" s="248"/>
      <c r="J48" s="248"/>
      <c r="K48" s="248"/>
      <c r="L48" s="248"/>
      <c r="M48" s="248"/>
      <c r="N48" s="248"/>
    </row>
    <row r="49" spans="5:14" s="339" customFormat="1">
      <c r="E49" s="248"/>
      <c r="F49" s="248"/>
      <c r="G49" s="248"/>
      <c r="H49" s="248"/>
      <c r="I49" s="248"/>
      <c r="J49" s="248"/>
      <c r="K49" s="248"/>
      <c r="L49" s="248"/>
      <c r="M49" s="248"/>
      <c r="N49" s="248"/>
    </row>
    <row r="50" spans="5:14" s="339" customFormat="1">
      <c r="E50" s="248"/>
      <c r="F50" s="248"/>
      <c r="G50" s="248"/>
      <c r="H50" s="248"/>
      <c r="I50" s="248"/>
      <c r="J50" s="248"/>
      <c r="K50" s="248"/>
      <c r="L50" s="248"/>
      <c r="M50" s="248"/>
      <c r="N50" s="248"/>
    </row>
    <row r="51" spans="5:14" s="339" customFormat="1">
      <c r="E51" s="248"/>
      <c r="F51" s="248"/>
      <c r="G51" s="248"/>
      <c r="H51" s="248"/>
      <c r="I51" s="248"/>
      <c r="J51" s="248"/>
      <c r="K51" s="248"/>
      <c r="L51" s="248"/>
      <c r="M51" s="248"/>
      <c r="N51" s="248"/>
    </row>
    <row r="52" spans="5:14" s="339" customFormat="1">
      <c r="E52" s="248"/>
      <c r="F52" s="248"/>
      <c r="G52" s="248"/>
      <c r="H52" s="248"/>
      <c r="I52" s="248"/>
      <c r="J52" s="248"/>
      <c r="K52" s="248"/>
      <c r="L52" s="248"/>
      <c r="M52" s="248"/>
      <c r="N52" s="248"/>
    </row>
    <row r="53" spans="5:14" s="339" customFormat="1">
      <c r="E53" s="248"/>
      <c r="F53" s="248"/>
      <c r="G53" s="248"/>
      <c r="H53" s="248"/>
      <c r="I53" s="248"/>
      <c r="J53" s="248"/>
      <c r="K53" s="248"/>
      <c r="L53" s="248"/>
      <c r="M53" s="248"/>
      <c r="N53" s="248"/>
    </row>
    <row r="54" spans="5:14" s="339" customFormat="1">
      <c r="E54" s="248"/>
      <c r="F54" s="248"/>
      <c r="G54" s="248"/>
      <c r="H54" s="248"/>
      <c r="I54" s="248"/>
      <c r="J54" s="248"/>
      <c r="K54" s="248"/>
      <c r="L54" s="248"/>
      <c r="M54" s="248"/>
      <c r="N54" s="248"/>
    </row>
    <row r="55" spans="5:14" s="339" customFormat="1">
      <c r="E55" s="248"/>
      <c r="F55" s="248"/>
      <c r="G55" s="248"/>
      <c r="H55" s="248"/>
      <c r="I55" s="248"/>
      <c r="J55" s="248"/>
      <c r="K55" s="248"/>
      <c r="L55" s="248"/>
      <c r="M55" s="248"/>
      <c r="N55" s="248"/>
    </row>
    <row r="56" spans="5:14" s="339" customFormat="1">
      <c r="E56" s="248"/>
      <c r="F56" s="248"/>
      <c r="G56" s="248"/>
      <c r="H56" s="248"/>
      <c r="I56" s="248"/>
      <c r="J56" s="248"/>
      <c r="K56" s="248"/>
      <c r="L56" s="248"/>
      <c r="M56" s="248"/>
      <c r="N56" s="248"/>
    </row>
    <row r="57" spans="5:14" s="339" customFormat="1">
      <c r="E57" s="248"/>
      <c r="F57" s="248"/>
      <c r="G57" s="248"/>
      <c r="H57" s="248"/>
      <c r="I57" s="248"/>
      <c r="J57" s="248"/>
      <c r="K57" s="248"/>
      <c r="L57" s="248"/>
      <c r="M57" s="248"/>
      <c r="N57" s="248"/>
    </row>
    <row r="58" spans="5:14" s="339" customFormat="1">
      <c r="E58" s="248"/>
      <c r="F58" s="248"/>
      <c r="G58" s="248"/>
      <c r="H58" s="248"/>
      <c r="I58" s="248"/>
      <c r="J58" s="248"/>
      <c r="K58" s="248"/>
      <c r="L58" s="248"/>
      <c r="M58" s="248"/>
      <c r="N58" s="248"/>
    </row>
    <row r="59" spans="5:14" s="339" customFormat="1">
      <c r="E59" s="248"/>
      <c r="F59" s="248"/>
      <c r="G59" s="248"/>
      <c r="H59" s="248"/>
      <c r="I59" s="248"/>
      <c r="J59" s="248"/>
      <c r="K59" s="248"/>
      <c r="L59" s="248"/>
      <c r="M59" s="248"/>
      <c r="N59" s="248"/>
    </row>
    <row r="60" spans="5:14" s="339" customFormat="1">
      <c r="E60" s="248"/>
      <c r="F60" s="248"/>
      <c r="G60" s="248"/>
      <c r="H60" s="248"/>
      <c r="I60" s="248"/>
      <c r="J60" s="248"/>
      <c r="K60" s="248"/>
      <c r="L60" s="248"/>
      <c r="M60" s="248"/>
      <c r="N60" s="248"/>
    </row>
    <row r="61" spans="5:14" s="339" customFormat="1">
      <c r="E61" s="248"/>
      <c r="F61" s="248"/>
      <c r="G61" s="248"/>
      <c r="H61" s="248"/>
      <c r="I61" s="248"/>
      <c r="J61" s="248"/>
      <c r="K61" s="248"/>
      <c r="L61" s="248"/>
      <c r="M61" s="248"/>
      <c r="N61" s="248"/>
    </row>
    <row r="62" spans="5:14" s="339" customFormat="1">
      <c r="E62" s="248"/>
      <c r="F62" s="248"/>
      <c r="G62" s="248"/>
      <c r="H62" s="248"/>
      <c r="I62" s="248"/>
      <c r="J62" s="248"/>
      <c r="K62" s="248"/>
      <c r="L62" s="248"/>
      <c r="M62" s="248"/>
      <c r="N62" s="248"/>
    </row>
    <row r="63" spans="5:14" s="339" customFormat="1">
      <c r="E63" s="248"/>
      <c r="F63" s="248"/>
      <c r="G63" s="248"/>
      <c r="H63" s="248"/>
      <c r="I63" s="248"/>
      <c r="J63" s="248"/>
      <c r="K63" s="248"/>
      <c r="L63" s="248"/>
      <c r="M63" s="248"/>
      <c r="N63" s="248"/>
    </row>
    <row r="64" spans="5:14" s="339" customFormat="1">
      <c r="E64" s="248"/>
      <c r="F64" s="248"/>
      <c r="G64" s="248"/>
      <c r="H64" s="248"/>
      <c r="I64" s="248"/>
      <c r="J64" s="248"/>
      <c r="K64" s="248"/>
      <c r="L64" s="248"/>
      <c r="M64" s="248"/>
      <c r="N64" s="248"/>
    </row>
    <row r="65" spans="5:14" s="339" customFormat="1">
      <c r="E65" s="248"/>
      <c r="F65" s="248"/>
      <c r="G65" s="248"/>
      <c r="H65" s="248"/>
      <c r="I65" s="248"/>
      <c r="J65" s="248"/>
      <c r="K65" s="248"/>
      <c r="L65" s="248"/>
      <c r="M65" s="248"/>
      <c r="N65" s="248"/>
    </row>
    <row r="66" spans="5:14" s="339" customFormat="1">
      <c r="E66" s="248"/>
      <c r="F66" s="248"/>
      <c r="G66" s="248"/>
      <c r="H66" s="248"/>
      <c r="I66" s="248"/>
      <c r="J66" s="248"/>
      <c r="K66" s="248"/>
      <c r="L66" s="248"/>
      <c r="M66" s="248"/>
      <c r="N66" s="248"/>
    </row>
    <row r="67" spans="5:14" s="339" customFormat="1">
      <c r="E67" s="248"/>
      <c r="F67" s="248"/>
      <c r="G67" s="248"/>
      <c r="H67" s="248"/>
      <c r="I67" s="248"/>
      <c r="J67" s="248"/>
      <c r="K67" s="248"/>
      <c r="L67" s="248"/>
      <c r="M67" s="248"/>
      <c r="N67" s="248"/>
    </row>
    <row r="68" spans="5:14" s="339" customFormat="1">
      <c r="E68" s="248"/>
      <c r="F68" s="248"/>
      <c r="G68" s="248"/>
      <c r="H68" s="248"/>
      <c r="I68" s="248"/>
      <c r="J68" s="248"/>
      <c r="K68" s="248"/>
      <c r="L68" s="248"/>
      <c r="M68" s="248"/>
      <c r="N68" s="248"/>
    </row>
    <row r="69" spans="5:14" s="339" customFormat="1">
      <c r="E69" s="248"/>
      <c r="F69" s="248"/>
      <c r="G69" s="248"/>
      <c r="H69" s="248"/>
      <c r="I69" s="248"/>
      <c r="J69" s="248"/>
      <c r="K69" s="248"/>
      <c r="L69" s="248"/>
      <c r="M69" s="248"/>
      <c r="N69" s="248"/>
    </row>
    <row r="70" spans="5:14" s="339" customFormat="1">
      <c r="E70" s="248"/>
      <c r="F70" s="248"/>
      <c r="G70" s="248"/>
      <c r="H70" s="248"/>
      <c r="I70" s="248"/>
      <c r="J70" s="248"/>
      <c r="K70" s="248"/>
      <c r="L70" s="248"/>
      <c r="M70" s="248"/>
      <c r="N70" s="248"/>
    </row>
    <row r="71" spans="5:14" s="339" customFormat="1">
      <c r="E71" s="248"/>
      <c r="F71" s="248"/>
      <c r="G71" s="248"/>
      <c r="H71" s="248"/>
      <c r="I71" s="248"/>
      <c r="J71" s="248"/>
      <c r="K71" s="248"/>
      <c r="L71" s="248"/>
      <c r="M71" s="248"/>
      <c r="N71" s="248"/>
    </row>
    <row r="72" spans="5:14" s="339" customFormat="1">
      <c r="E72" s="248"/>
      <c r="F72" s="248"/>
      <c r="G72" s="248"/>
      <c r="H72" s="248"/>
      <c r="I72" s="248"/>
      <c r="J72" s="248"/>
      <c r="K72" s="248"/>
      <c r="L72" s="248"/>
      <c r="M72" s="248"/>
      <c r="N72" s="248"/>
    </row>
    <row r="73" spans="5:14" s="339" customFormat="1">
      <c r="E73" s="248"/>
      <c r="F73" s="248"/>
      <c r="G73" s="248"/>
      <c r="H73" s="248"/>
      <c r="I73" s="248"/>
      <c r="J73" s="248"/>
      <c r="K73" s="248"/>
      <c r="L73" s="248"/>
      <c r="M73" s="248"/>
      <c r="N73" s="248"/>
    </row>
    <row r="74" spans="5:14" s="339" customFormat="1">
      <c r="E74" s="248"/>
      <c r="F74" s="248"/>
      <c r="G74" s="248"/>
      <c r="H74" s="248"/>
      <c r="I74" s="248"/>
      <c r="J74" s="248"/>
      <c r="K74" s="248"/>
      <c r="L74" s="248"/>
      <c r="M74" s="248"/>
      <c r="N74" s="248"/>
    </row>
    <row r="75" spans="5:14" s="339" customFormat="1">
      <c r="E75" s="248"/>
      <c r="F75" s="248"/>
      <c r="G75" s="248"/>
      <c r="H75" s="248"/>
      <c r="I75" s="248"/>
      <c r="J75" s="248"/>
      <c r="K75" s="248"/>
      <c r="L75" s="248"/>
      <c r="M75" s="248"/>
      <c r="N75" s="248"/>
    </row>
    <row r="76" spans="5:14" s="339" customFormat="1">
      <c r="E76" s="248"/>
      <c r="F76" s="248"/>
      <c r="G76" s="248"/>
      <c r="H76" s="248"/>
      <c r="I76" s="248"/>
      <c r="J76" s="248"/>
      <c r="K76" s="248"/>
      <c r="L76" s="248"/>
      <c r="M76" s="248"/>
      <c r="N76" s="248"/>
    </row>
    <row r="77" spans="5:14" s="339" customFormat="1">
      <c r="E77" s="248"/>
      <c r="F77" s="248"/>
      <c r="G77" s="248"/>
      <c r="H77" s="248"/>
      <c r="I77" s="248"/>
      <c r="J77" s="248"/>
      <c r="K77" s="248"/>
      <c r="L77" s="248"/>
      <c r="M77" s="248"/>
      <c r="N77" s="248"/>
    </row>
    <row r="78" spans="5:14" s="339" customFormat="1">
      <c r="E78" s="248"/>
      <c r="F78" s="248"/>
      <c r="G78" s="248"/>
      <c r="H78" s="248"/>
      <c r="I78" s="248"/>
      <c r="J78" s="248"/>
      <c r="K78" s="248"/>
      <c r="L78" s="248"/>
      <c r="M78" s="248"/>
      <c r="N78" s="248"/>
    </row>
    <row r="79" spans="5:14" s="339" customFormat="1">
      <c r="E79" s="248"/>
      <c r="F79" s="248"/>
      <c r="G79" s="248"/>
      <c r="H79" s="248"/>
      <c r="I79" s="248"/>
      <c r="J79" s="248"/>
      <c r="K79" s="248"/>
      <c r="L79" s="248"/>
      <c r="M79" s="248"/>
      <c r="N79" s="248"/>
    </row>
    <row r="80" spans="5:14" s="339" customFormat="1">
      <c r="E80" s="248"/>
      <c r="F80" s="248"/>
      <c r="G80" s="248"/>
      <c r="H80" s="248"/>
      <c r="I80" s="248"/>
      <c r="J80" s="248"/>
      <c r="K80" s="248"/>
      <c r="L80" s="248"/>
      <c r="M80" s="248"/>
      <c r="N80" s="248"/>
    </row>
    <row r="81" spans="5:14" s="339" customFormat="1">
      <c r="E81" s="248"/>
      <c r="F81" s="248"/>
      <c r="G81" s="248"/>
      <c r="H81" s="248"/>
      <c r="I81" s="248"/>
      <c r="J81" s="248"/>
      <c r="K81" s="248"/>
      <c r="L81" s="248"/>
      <c r="M81" s="248"/>
      <c r="N81" s="248"/>
    </row>
    <row r="82" spans="5:14" s="339" customFormat="1">
      <c r="E82" s="248"/>
      <c r="F82" s="248"/>
      <c r="G82" s="248"/>
      <c r="H82" s="248"/>
      <c r="I82" s="248"/>
      <c r="J82" s="248"/>
      <c r="K82" s="248"/>
      <c r="L82" s="248"/>
      <c r="M82" s="248"/>
      <c r="N82" s="248"/>
    </row>
    <row r="83" spans="5:14" s="339" customFormat="1">
      <c r="E83" s="248"/>
      <c r="F83" s="248"/>
      <c r="G83" s="248"/>
      <c r="H83" s="248"/>
      <c r="I83" s="248"/>
      <c r="J83" s="248"/>
      <c r="K83" s="248"/>
      <c r="L83" s="248"/>
      <c r="M83" s="248"/>
      <c r="N83" s="248"/>
    </row>
    <row r="84" spans="5:14" s="339" customFormat="1">
      <c r="E84" s="248"/>
      <c r="F84" s="248"/>
      <c r="G84" s="248"/>
      <c r="H84" s="248"/>
      <c r="I84" s="248"/>
      <c r="J84" s="248"/>
      <c r="K84" s="248"/>
      <c r="L84" s="248"/>
      <c r="M84" s="248"/>
      <c r="N84" s="248"/>
    </row>
    <row r="85" spans="5:14" s="339" customFormat="1">
      <c r="E85" s="248"/>
      <c r="F85" s="248"/>
      <c r="G85" s="248"/>
      <c r="H85" s="248"/>
      <c r="I85" s="248"/>
      <c r="J85" s="248"/>
      <c r="K85" s="248"/>
      <c r="L85" s="248"/>
      <c r="M85" s="248"/>
      <c r="N85" s="248"/>
    </row>
    <row r="86" spans="5:14" s="339" customFormat="1">
      <c r="E86" s="248"/>
      <c r="F86" s="248"/>
      <c r="G86" s="248"/>
      <c r="H86" s="248"/>
      <c r="I86" s="248"/>
      <c r="J86" s="248"/>
      <c r="K86" s="248"/>
      <c r="L86" s="248"/>
      <c r="M86" s="248"/>
      <c r="N86" s="248"/>
    </row>
    <row r="87" spans="5:14" s="339" customFormat="1">
      <c r="E87" s="248"/>
      <c r="F87" s="248"/>
      <c r="G87" s="248"/>
      <c r="H87" s="248"/>
      <c r="I87" s="248"/>
      <c r="J87" s="248"/>
      <c r="K87" s="248"/>
      <c r="L87" s="248"/>
      <c r="M87" s="248"/>
      <c r="N87" s="248"/>
    </row>
    <row r="88" spans="5:14" s="339" customFormat="1">
      <c r="E88" s="248"/>
      <c r="F88" s="248"/>
      <c r="G88" s="248"/>
      <c r="H88" s="248"/>
      <c r="I88" s="248"/>
      <c r="J88" s="248"/>
      <c r="K88" s="248"/>
      <c r="L88" s="248"/>
      <c r="M88" s="248"/>
      <c r="N88" s="248"/>
    </row>
    <row r="89" spans="5:14" s="339" customFormat="1">
      <c r="E89" s="248"/>
      <c r="F89" s="248"/>
      <c r="G89" s="248"/>
      <c r="H89" s="248"/>
      <c r="I89" s="248"/>
      <c r="J89" s="248"/>
      <c r="K89" s="248"/>
      <c r="L89" s="248"/>
      <c r="M89" s="248"/>
      <c r="N89" s="248"/>
    </row>
    <row r="90" spans="5:14" s="339" customFormat="1">
      <c r="E90" s="248"/>
      <c r="F90" s="248"/>
      <c r="G90" s="248"/>
      <c r="H90" s="248"/>
      <c r="I90" s="248"/>
      <c r="J90" s="248"/>
      <c r="K90" s="248"/>
      <c r="L90" s="248"/>
      <c r="M90" s="248"/>
      <c r="N90" s="248"/>
    </row>
    <row r="91" spans="5:14" s="339" customFormat="1">
      <c r="E91" s="248"/>
      <c r="F91" s="248"/>
      <c r="G91" s="248"/>
      <c r="H91" s="248"/>
      <c r="I91" s="248"/>
      <c r="J91" s="248"/>
      <c r="K91" s="248"/>
      <c r="L91" s="248"/>
      <c r="M91" s="248"/>
      <c r="N91" s="248"/>
    </row>
    <row r="92" spans="5:14" s="339" customFormat="1">
      <c r="E92" s="248"/>
      <c r="F92" s="248"/>
      <c r="G92" s="248"/>
      <c r="H92" s="248"/>
      <c r="I92" s="248"/>
      <c r="J92" s="248"/>
      <c r="K92" s="248"/>
      <c r="L92" s="248"/>
      <c r="M92" s="248"/>
      <c r="N92" s="248"/>
    </row>
    <row r="93" spans="5:14" s="339" customFormat="1">
      <c r="E93" s="248"/>
      <c r="F93" s="248"/>
      <c r="G93" s="248"/>
      <c r="H93" s="248"/>
      <c r="I93" s="248"/>
      <c r="J93" s="248"/>
      <c r="K93" s="248"/>
      <c r="L93" s="248"/>
      <c r="M93" s="248"/>
      <c r="N93" s="248"/>
    </row>
    <row r="94" spans="5:14" s="339" customFormat="1">
      <c r="E94" s="248"/>
      <c r="F94" s="248"/>
      <c r="G94" s="248"/>
      <c r="H94" s="248"/>
      <c r="I94" s="248"/>
      <c r="J94" s="248"/>
      <c r="K94" s="248"/>
      <c r="L94" s="248"/>
      <c r="M94" s="248"/>
      <c r="N94" s="248"/>
    </row>
    <row r="95" spans="5:14" s="339" customFormat="1">
      <c r="E95" s="248"/>
      <c r="F95" s="248"/>
      <c r="G95" s="248"/>
      <c r="H95" s="248"/>
      <c r="I95" s="248"/>
      <c r="J95" s="248"/>
      <c r="K95" s="248"/>
      <c r="L95" s="248"/>
      <c r="M95" s="248"/>
      <c r="N95" s="248"/>
    </row>
    <row r="96" spans="5:14" s="339" customFormat="1">
      <c r="E96" s="248"/>
      <c r="F96" s="248"/>
      <c r="G96" s="248"/>
      <c r="H96" s="248"/>
      <c r="I96" s="248"/>
      <c r="J96" s="248"/>
      <c r="K96" s="248"/>
      <c r="L96" s="248"/>
      <c r="M96" s="248"/>
      <c r="N96" s="248"/>
    </row>
    <row r="97" spans="5:14" s="339" customFormat="1">
      <c r="E97" s="248"/>
      <c r="F97" s="248"/>
      <c r="G97" s="248"/>
      <c r="H97" s="248"/>
      <c r="I97" s="248"/>
      <c r="J97" s="248"/>
      <c r="K97" s="248"/>
      <c r="L97" s="248"/>
      <c r="M97" s="248"/>
      <c r="N97" s="248"/>
    </row>
    <row r="98" spans="5:14" s="339" customFormat="1">
      <c r="E98" s="248"/>
      <c r="F98" s="248"/>
      <c r="G98" s="248"/>
      <c r="H98" s="248"/>
      <c r="I98" s="248"/>
      <c r="J98" s="248"/>
      <c r="K98" s="248"/>
      <c r="L98" s="248"/>
      <c r="M98" s="248"/>
      <c r="N98" s="248"/>
    </row>
    <row r="99" spans="5:14" s="339" customFormat="1">
      <c r="E99" s="248"/>
      <c r="F99" s="248"/>
      <c r="G99" s="248"/>
      <c r="H99" s="248"/>
      <c r="I99" s="248"/>
      <c r="J99" s="248"/>
      <c r="K99" s="248"/>
      <c r="L99" s="248"/>
      <c r="M99" s="248"/>
      <c r="N99" s="248"/>
    </row>
    <row r="100" spans="5:14" s="339" customFormat="1">
      <c r="E100" s="248"/>
      <c r="F100" s="248"/>
      <c r="G100" s="248"/>
      <c r="H100" s="248"/>
      <c r="I100" s="248"/>
      <c r="J100" s="248"/>
      <c r="K100" s="248"/>
      <c r="L100" s="248"/>
      <c r="M100" s="248"/>
      <c r="N100" s="248"/>
    </row>
    <row r="101" spans="5:14" s="339" customFormat="1">
      <c r="E101" s="248"/>
      <c r="F101" s="248"/>
      <c r="G101" s="248"/>
      <c r="H101" s="248"/>
      <c r="I101" s="248"/>
      <c r="J101" s="248"/>
      <c r="K101" s="248"/>
      <c r="L101" s="248"/>
      <c r="M101" s="248"/>
      <c r="N101" s="248"/>
    </row>
    <row r="102" spans="5:14" s="339" customFormat="1">
      <c r="E102" s="248"/>
      <c r="F102" s="248"/>
      <c r="G102" s="248"/>
      <c r="H102" s="248"/>
      <c r="I102" s="248"/>
      <c r="J102" s="248"/>
      <c r="K102" s="248"/>
      <c r="L102" s="248"/>
      <c r="M102" s="248"/>
      <c r="N102" s="248"/>
    </row>
    <row r="103" spans="5:14" s="339" customFormat="1">
      <c r="E103" s="248"/>
      <c r="F103" s="248"/>
      <c r="G103" s="248"/>
      <c r="H103" s="248"/>
      <c r="I103" s="248"/>
      <c r="J103" s="248"/>
      <c r="K103" s="248"/>
      <c r="L103" s="248"/>
      <c r="M103" s="248"/>
      <c r="N103" s="248"/>
    </row>
    <row r="104" spans="5:14" s="339" customFormat="1">
      <c r="E104" s="248"/>
      <c r="F104" s="248"/>
      <c r="G104" s="248"/>
      <c r="H104" s="248"/>
      <c r="I104" s="248"/>
      <c r="J104" s="248"/>
      <c r="K104" s="248"/>
      <c r="L104" s="248"/>
      <c r="M104" s="248"/>
      <c r="N104" s="248"/>
    </row>
    <row r="105" spans="5:14" s="339" customFormat="1">
      <c r="E105" s="248"/>
      <c r="F105" s="248"/>
      <c r="G105" s="248"/>
      <c r="H105" s="248"/>
      <c r="I105" s="248"/>
      <c r="J105" s="248"/>
      <c r="K105" s="248"/>
      <c r="L105" s="248"/>
      <c r="M105" s="248"/>
      <c r="N105" s="248"/>
    </row>
    <row r="106" spans="5:14" s="339" customFormat="1">
      <c r="E106" s="248"/>
      <c r="F106" s="248"/>
      <c r="G106" s="248"/>
      <c r="H106" s="248"/>
      <c r="I106" s="248"/>
      <c r="J106" s="248"/>
      <c r="K106" s="248"/>
      <c r="L106" s="248"/>
      <c r="M106" s="248"/>
      <c r="N106" s="248"/>
    </row>
    <row r="107" spans="5:14" s="339" customFormat="1">
      <c r="E107" s="248"/>
      <c r="F107" s="248"/>
      <c r="G107" s="248"/>
      <c r="H107" s="248"/>
      <c r="I107" s="248"/>
      <c r="J107" s="248"/>
      <c r="K107" s="248"/>
      <c r="L107" s="248"/>
      <c r="M107" s="248"/>
      <c r="N107" s="248"/>
    </row>
    <row r="108" spans="5:14" s="339" customFormat="1">
      <c r="E108" s="248"/>
      <c r="F108" s="248"/>
      <c r="G108" s="248"/>
      <c r="H108" s="248"/>
      <c r="I108" s="248"/>
      <c r="J108" s="248"/>
      <c r="K108" s="248"/>
      <c r="L108" s="248"/>
      <c r="M108" s="248"/>
      <c r="N108" s="248"/>
    </row>
    <row r="109" spans="5:14" s="339" customFormat="1">
      <c r="E109" s="248"/>
      <c r="F109" s="248"/>
      <c r="G109" s="248"/>
      <c r="H109" s="248"/>
      <c r="I109" s="248"/>
      <c r="J109" s="248"/>
      <c r="K109" s="248"/>
      <c r="L109" s="248"/>
      <c r="M109" s="248"/>
      <c r="N109" s="248"/>
    </row>
    <row r="110" spans="5:14" s="339" customFormat="1">
      <c r="E110" s="248"/>
      <c r="F110" s="248"/>
      <c r="G110" s="248"/>
      <c r="H110" s="248"/>
      <c r="I110" s="248"/>
      <c r="J110" s="248"/>
      <c r="K110" s="248"/>
      <c r="L110" s="248"/>
      <c r="M110" s="248"/>
      <c r="N110" s="248"/>
    </row>
    <row r="111" spans="5:14" s="339" customFormat="1">
      <c r="E111" s="248"/>
      <c r="F111" s="248"/>
      <c r="G111" s="248"/>
      <c r="H111" s="248"/>
      <c r="I111" s="248"/>
      <c r="J111" s="248"/>
      <c r="K111" s="248"/>
      <c r="L111" s="248"/>
      <c r="M111" s="248"/>
      <c r="N111" s="248"/>
    </row>
    <row r="112" spans="5:14" s="339" customFormat="1">
      <c r="E112" s="248"/>
      <c r="F112" s="248"/>
      <c r="G112" s="248"/>
      <c r="H112" s="248"/>
      <c r="I112" s="248"/>
      <c r="J112" s="248"/>
      <c r="K112" s="248"/>
      <c r="L112" s="248"/>
      <c r="M112" s="248"/>
      <c r="N112" s="248"/>
    </row>
    <row r="113" spans="5:14" s="339" customFormat="1">
      <c r="E113" s="248"/>
      <c r="F113" s="248"/>
      <c r="G113" s="248"/>
      <c r="H113" s="248"/>
      <c r="I113" s="248"/>
      <c r="J113" s="248"/>
      <c r="K113" s="248"/>
      <c r="L113" s="248"/>
      <c r="M113" s="248"/>
      <c r="N113" s="248"/>
    </row>
    <row r="114" spans="5:14" s="339" customFormat="1">
      <c r="E114" s="248"/>
      <c r="F114" s="248"/>
      <c r="G114" s="248"/>
      <c r="H114" s="248"/>
      <c r="I114" s="248"/>
      <c r="J114" s="248"/>
      <c r="K114" s="248"/>
      <c r="L114" s="248"/>
      <c r="M114" s="248"/>
      <c r="N114" s="248"/>
    </row>
    <row r="115" spans="5:14" s="339" customFormat="1">
      <c r="E115" s="248"/>
      <c r="F115" s="248"/>
      <c r="G115" s="248"/>
      <c r="H115" s="248"/>
      <c r="I115" s="248"/>
      <c r="J115" s="248"/>
      <c r="K115" s="248"/>
      <c r="L115" s="248"/>
      <c r="M115" s="248"/>
      <c r="N115" s="248"/>
    </row>
    <row r="116" spans="5:14" s="339" customFormat="1">
      <c r="E116" s="248"/>
      <c r="F116" s="248"/>
      <c r="G116" s="248"/>
      <c r="H116" s="248"/>
      <c r="I116" s="248"/>
      <c r="J116" s="248"/>
      <c r="K116" s="248"/>
      <c r="L116" s="248"/>
      <c r="M116" s="248"/>
      <c r="N116" s="248"/>
    </row>
    <row r="117" spans="5:14" s="339" customFormat="1">
      <c r="E117" s="248"/>
      <c r="F117" s="248"/>
      <c r="G117" s="248"/>
      <c r="H117" s="248"/>
      <c r="I117" s="248"/>
      <c r="J117" s="248"/>
      <c r="K117" s="248"/>
      <c r="L117" s="248"/>
      <c r="M117" s="248"/>
      <c r="N117" s="248"/>
    </row>
    <row r="118" spans="5:14" s="339" customFormat="1">
      <c r="E118" s="248"/>
      <c r="F118" s="248"/>
      <c r="G118" s="248"/>
      <c r="H118" s="248"/>
      <c r="I118" s="248"/>
      <c r="J118" s="248"/>
      <c r="K118" s="248"/>
      <c r="L118" s="248"/>
      <c r="M118" s="248"/>
      <c r="N118" s="248"/>
    </row>
    <row r="119" spans="5:14" s="339" customFormat="1">
      <c r="E119" s="248"/>
      <c r="F119" s="248"/>
      <c r="G119" s="248"/>
      <c r="H119" s="248"/>
      <c r="I119" s="248"/>
      <c r="J119" s="248"/>
      <c r="K119" s="248"/>
      <c r="L119" s="248"/>
      <c r="M119" s="248"/>
      <c r="N119" s="248"/>
    </row>
    <row r="120" spans="5:14" s="339" customFormat="1">
      <c r="E120" s="248"/>
      <c r="F120" s="248"/>
      <c r="G120" s="248"/>
      <c r="H120" s="248"/>
      <c r="I120" s="248"/>
      <c r="J120" s="248"/>
      <c r="K120" s="248"/>
      <c r="L120" s="248"/>
      <c r="M120" s="248"/>
      <c r="N120" s="248"/>
    </row>
    <row r="121" spans="5:14" s="339" customFormat="1">
      <c r="E121" s="248"/>
      <c r="F121" s="248"/>
      <c r="G121" s="248"/>
      <c r="H121" s="248"/>
      <c r="I121" s="248"/>
      <c r="J121" s="248"/>
      <c r="K121" s="248"/>
      <c r="L121" s="248"/>
      <c r="M121" s="248"/>
      <c r="N121" s="248"/>
    </row>
    <row r="122" spans="5:14" s="339" customFormat="1">
      <c r="E122" s="248"/>
      <c r="F122" s="248"/>
      <c r="G122" s="248"/>
      <c r="H122" s="248"/>
      <c r="I122" s="248"/>
      <c r="J122" s="248"/>
      <c r="K122" s="248"/>
      <c r="L122" s="248"/>
      <c r="M122" s="248"/>
      <c r="N122" s="248"/>
    </row>
    <row r="123" spans="5:14" s="339" customFormat="1">
      <c r="E123" s="248"/>
      <c r="F123" s="248"/>
      <c r="G123" s="248"/>
      <c r="H123" s="248"/>
      <c r="I123" s="248"/>
      <c r="J123" s="248"/>
      <c r="K123" s="248"/>
      <c r="L123" s="248"/>
      <c r="M123" s="248"/>
      <c r="N123" s="248"/>
    </row>
    <row r="124" spans="5:14" s="339" customFormat="1">
      <c r="E124" s="248"/>
      <c r="F124" s="248"/>
      <c r="G124" s="248"/>
      <c r="H124" s="248"/>
      <c r="I124" s="248"/>
      <c r="J124" s="248"/>
      <c r="K124" s="248"/>
      <c r="L124" s="248"/>
      <c r="M124" s="248"/>
      <c r="N124" s="248"/>
    </row>
    <row r="125" spans="5:14" s="339" customFormat="1">
      <c r="E125" s="248"/>
      <c r="F125" s="248"/>
      <c r="G125" s="248"/>
      <c r="H125" s="248"/>
      <c r="I125" s="248"/>
      <c r="J125" s="248"/>
      <c r="K125" s="248"/>
      <c r="L125" s="248"/>
      <c r="M125" s="248"/>
      <c r="N125" s="248"/>
    </row>
    <row r="126" spans="5:14" s="339" customFormat="1">
      <c r="E126" s="248"/>
      <c r="F126" s="248"/>
      <c r="G126" s="248"/>
      <c r="H126" s="248"/>
      <c r="I126" s="248"/>
      <c r="J126" s="248"/>
      <c r="K126" s="248"/>
      <c r="L126" s="248"/>
      <c r="M126" s="248"/>
      <c r="N126" s="248"/>
    </row>
    <row r="127" spans="5:14" s="339" customFormat="1">
      <c r="E127" s="248"/>
      <c r="F127" s="248"/>
      <c r="G127" s="248"/>
      <c r="H127" s="248"/>
      <c r="I127" s="248"/>
      <c r="J127" s="248"/>
      <c r="K127" s="248"/>
      <c r="L127" s="248"/>
      <c r="M127" s="248"/>
      <c r="N127" s="248"/>
    </row>
    <row r="128" spans="5:14" s="339" customFormat="1">
      <c r="E128" s="248"/>
      <c r="F128" s="248"/>
      <c r="G128" s="248"/>
      <c r="H128" s="248"/>
      <c r="I128" s="248"/>
      <c r="J128" s="248"/>
      <c r="K128" s="248"/>
      <c r="L128" s="248"/>
      <c r="M128" s="248"/>
      <c r="N128" s="248"/>
    </row>
    <row r="129" spans="2:17" s="339" customFormat="1">
      <c r="E129" s="248"/>
      <c r="F129" s="248"/>
      <c r="G129" s="248"/>
      <c r="H129" s="248"/>
      <c r="I129" s="248"/>
      <c r="J129" s="248"/>
      <c r="K129" s="248"/>
      <c r="L129" s="248"/>
      <c r="M129" s="248"/>
      <c r="N129" s="248"/>
    </row>
    <row r="130" spans="2:17" s="339" customFormat="1">
      <c r="E130" s="248"/>
      <c r="F130" s="248"/>
      <c r="G130" s="248"/>
      <c r="H130" s="248"/>
      <c r="I130" s="248"/>
      <c r="J130" s="248"/>
      <c r="K130" s="248"/>
      <c r="L130" s="248"/>
      <c r="M130" s="248"/>
      <c r="N130" s="248"/>
    </row>
    <row r="131" spans="2:17" s="339" customFormat="1">
      <c r="E131" s="248"/>
      <c r="F131" s="248"/>
      <c r="G131" s="248"/>
      <c r="H131" s="248"/>
      <c r="I131" s="248"/>
      <c r="J131" s="248"/>
      <c r="K131" s="248"/>
      <c r="L131" s="248"/>
      <c r="M131" s="248"/>
      <c r="N131" s="248"/>
    </row>
    <row r="132" spans="2:17" s="339" customFormat="1">
      <c r="E132" s="248"/>
      <c r="F132" s="248"/>
      <c r="G132" s="248"/>
      <c r="H132" s="248"/>
      <c r="I132" s="248"/>
      <c r="J132" s="248"/>
      <c r="K132" s="248"/>
      <c r="L132" s="248"/>
      <c r="M132" s="248"/>
      <c r="N132" s="248"/>
    </row>
    <row r="133" spans="2:17" s="339" customFormat="1">
      <c r="E133" s="248"/>
      <c r="F133" s="248"/>
      <c r="G133" s="248"/>
      <c r="H133" s="248"/>
      <c r="I133" s="248"/>
      <c r="J133" s="248"/>
      <c r="K133" s="248"/>
      <c r="L133" s="248"/>
      <c r="M133" s="248"/>
      <c r="N133" s="248"/>
    </row>
    <row r="134" spans="2:17" s="339" customFormat="1">
      <c r="E134" s="248"/>
      <c r="F134" s="248"/>
      <c r="G134" s="248"/>
      <c r="H134" s="248"/>
      <c r="I134" s="248"/>
      <c r="J134" s="248"/>
      <c r="K134" s="248"/>
      <c r="L134" s="248"/>
      <c r="M134" s="248"/>
      <c r="N134" s="248"/>
    </row>
    <row r="135" spans="2:17" s="339" customFormat="1">
      <c r="E135" s="248"/>
      <c r="F135" s="248"/>
      <c r="G135" s="248"/>
      <c r="H135" s="248"/>
      <c r="I135" s="248"/>
      <c r="J135" s="248"/>
      <c r="K135" s="248"/>
      <c r="L135" s="248"/>
      <c r="M135" s="248"/>
      <c r="N135" s="248"/>
    </row>
    <row r="136" spans="2:17" s="339" customFormat="1">
      <c r="E136" s="248"/>
      <c r="F136" s="248"/>
      <c r="G136" s="248"/>
      <c r="H136" s="248"/>
      <c r="I136" s="248"/>
      <c r="J136" s="248"/>
      <c r="K136" s="248"/>
      <c r="L136" s="248"/>
      <c r="M136" s="248"/>
      <c r="N136" s="248"/>
    </row>
    <row r="137" spans="2:17" s="339" customFormat="1">
      <c r="E137" s="248"/>
      <c r="F137" s="248"/>
      <c r="G137" s="248"/>
      <c r="H137" s="248"/>
      <c r="I137" s="248"/>
      <c r="J137" s="248"/>
      <c r="K137" s="248"/>
      <c r="L137" s="248"/>
      <c r="M137" s="248"/>
      <c r="N137" s="248"/>
    </row>
    <row r="138" spans="2:17" s="339" customFormat="1">
      <c r="E138" s="248"/>
      <c r="F138" s="248"/>
      <c r="G138" s="248"/>
      <c r="H138" s="248"/>
      <c r="I138" s="248"/>
      <c r="J138" s="248"/>
      <c r="K138" s="248"/>
      <c r="L138" s="248"/>
      <c r="M138" s="248"/>
      <c r="N138" s="248"/>
    </row>
    <row r="139" spans="2:17" s="339" customFormat="1">
      <c r="E139" s="248"/>
      <c r="F139" s="248"/>
      <c r="G139" s="248"/>
      <c r="H139" s="248"/>
      <c r="I139" s="248"/>
      <c r="J139" s="248"/>
      <c r="K139" s="248"/>
      <c r="L139" s="248"/>
      <c r="M139" s="248"/>
      <c r="N139" s="248"/>
    </row>
    <row r="140" spans="2:17" s="339" customFormat="1">
      <c r="E140" s="248"/>
      <c r="F140" s="248"/>
      <c r="G140" s="248"/>
      <c r="H140" s="248"/>
      <c r="I140" s="248"/>
      <c r="J140" s="248"/>
      <c r="K140" s="248"/>
      <c r="L140" s="248"/>
      <c r="M140" s="248"/>
      <c r="N140" s="248"/>
    </row>
    <row r="141" spans="2:17" s="339" customFormat="1">
      <c r="B141" s="70"/>
      <c r="C141" s="70"/>
      <c r="D141" s="70"/>
      <c r="E141" s="236"/>
      <c r="F141" s="236"/>
      <c r="G141" s="236"/>
      <c r="H141" s="236"/>
      <c r="I141" s="236"/>
      <c r="J141" s="236"/>
      <c r="K141" s="236"/>
      <c r="L141" s="236"/>
      <c r="M141" s="236"/>
      <c r="N141" s="236"/>
      <c r="O141" s="70"/>
      <c r="P141" s="70"/>
      <c r="Q141" s="70"/>
    </row>
    <row r="142" spans="2:17" s="339" customFormat="1">
      <c r="B142" s="70"/>
      <c r="C142" s="70"/>
      <c r="D142" s="70"/>
      <c r="E142" s="236"/>
      <c r="F142" s="236"/>
      <c r="G142" s="236"/>
      <c r="H142" s="236"/>
      <c r="I142" s="236"/>
      <c r="J142" s="236"/>
      <c r="K142" s="236"/>
      <c r="L142" s="236"/>
      <c r="M142" s="236"/>
      <c r="N142" s="236"/>
      <c r="O142" s="70"/>
      <c r="P142" s="70"/>
      <c r="Q142" s="70"/>
    </row>
    <row r="143" spans="2:17" s="339" customFormat="1">
      <c r="B143" s="70"/>
      <c r="C143" s="70"/>
      <c r="D143" s="70"/>
      <c r="E143" s="236"/>
      <c r="F143" s="236"/>
      <c r="G143" s="236"/>
      <c r="H143" s="236"/>
      <c r="I143" s="236"/>
      <c r="J143" s="236"/>
      <c r="K143" s="236"/>
      <c r="L143" s="236"/>
      <c r="M143" s="236"/>
      <c r="N143" s="236"/>
      <c r="O143" s="70"/>
      <c r="P143" s="70"/>
      <c r="Q143" s="70"/>
    </row>
    <row r="144" spans="2:17" s="339" customFormat="1">
      <c r="B144" s="70"/>
      <c r="C144" s="70"/>
      <c r="D144" s="70"/>
      <c r="E144" s="236"/>
      <c r="F144" s="236"/>
      <c r="G144" s="236"/>
      <c r="H144" s="236"/>
      <c r="I144" s="236"/>
      <c r="J144" s="236"/>
      <c r="K144" s="236"/>
      <c r="L144" s="236"/>
      <c r="M144" s="236"/>
      <c r="N144" s="236"/>
      <c r="O144" s="70"/>
      <c r="P144" s="70"/>
      <c r="Q144" s="70"/>
    </row>
    <row r="145" spans="2:17" s="339" customFormat="1">
      <c r="B145" s="70"/>
      <c r="C145" s="70"/>
      <c r="D145" s="70"/>
      <c r="E145" s="236"/>
      <c r="F145" s="236"/>
      <c r="G145" s="236"/>
      <c r="H145" s="236"/>
      <c r="I145" s="236"/>
      <c r="J145" s="236"/>
      <c r="K145" s="236"/>
      <c r="L145" s="236"/>
      <c r="M145" s="236"/>
      <c r="N145" s="236"/>
      <c r="O145" s="70"/>
      <c r="P145" s="70"/>
      <c r="Q145" s="70"/>
    </row>
    <row r="146" spans="2:17" s="339" customFormat="1">
      <c r="B146" s="70"/>
      <c r="C146" s="70"/>
      <c r="D146" s="70"/>
      <c r="E146" s="236"/>
      <c r="F146" s="236"/>
      <c r="G146" s="236"/>
      <c r="H146" s="236"/>
      <c r="I146" s="236"/>
      <c r="J146" s="236"/>
      <c r="K146" s="236"/>
      <c r="L146" s="236"/>
      <c r="M146" s="236"/>
      <c r="N146" s="236"/>
      <c r="O146" s="70"/>
      <c r="P146" s="70"/>
      <c r="Q146" s="70"/>
    </row>
  </sheetData>
  <mergeCells count="56">
    <mergeCell ref="O2:Q2"/>
    <mergeCell ref="E4:N4"/>
    <mergeCell ref="O4:O6"/>
    <mergeCell ref="S4:S6"/>
    <mergeCell ref="T4:T6"/>
    <mergeCell ref="J5:J6"/>
    <mergeCell ref="K5:K6"/>
    <mergeCell ref="L5:L6"/>
    <mergeCell ref="AN4:AN6"/>
    <mergeCell ref="AO4:AP5"/>
    <mergeCell ref="AQ4:AQ6"/>
    <mergeCell ref="AR4:AS5"/>
    <mergeCell ref="BH5:BH6"/>
    <mergeCell ref="BD5:BD6"/>
    <mergeCell ref="BE5:BE6"/>
    <mergeCell ref="BF5:BF6"/>
    <mergeCell ref="BG5:BG6"/>
    <mergeCell ref="AF4:AG5"/>
    <mergeCell ref="AH4:AH6"/>
    <mergeCell ref="AI4:AJ5"/>
    <mergeCell ref="AK4:AK6"/>
    <mergeCell ref="AL4:AM5"/>
    <mergeCell ref="Y4:Y6"/>
    <mergeCell ref="Z4:AA5"/>
    <mergeCell ref="AB4:AB6"/>
    <mergeCell ref="AC4:AD5"/>
    <mergeCell ref="AE4:AE6"/>
    <mergeCell ref="U4:X5"/>
    <mergeCell ref="M5:M6"/>
    <mergeCell ref="N5:N6"/>
    <mergeCell ref="E5:E6"/>
    <mergeCell ref="F5:F6"/>
    <mergeCell ref="G5:G6"/>
    <mergeCell ref="H5:H6"/>
    <mergeCell ref="I5:I6"/>
    <mergeCell ref="AT4:AU5"/>
    <mergeCell ref="AV4:AV6"/>
    <mergeCell ref="AX4:AX6"/>
    <mergeCell ref="AY4:BH4"/>
    <mergeCell ref="BJ4:BJ6"/>
    <mergeCell ref="BA5:BA6"/>
    <mergeCell ref="BB5:BB6"/>
    <mergeCell ref="BK4:BT4"/>
    <mergeCell ref="AY5:AY6"/>
    <mergeCell ref="BK5:BK6"/>
    <mergeCell ref="BQ5:BQ6"/>
    <mergeCell ref="BR5:BR6"/>
    <mergeCell ref="BS5:BS6"/>
    <mergeCell ref="BT5:BT6"/>
    <mergeCell ref="BL5:BL6"/>
    <mergeCell ref="BM5:BM6"/>
    <mergeCell ref="BN5:BN6"/>
    <mergeCell ref="BO5:BO6"/>
    <mergeCell ref="BP5:BP6"/>
    <mergeCell ref="BC5:BC6"/>
    <mergeCell ref="AZ5:AZ6"/>
  </mergeCells>
  <dataValidations count="1">
    <dataValidation type="list" allowBlank="1" showInputMessage="1" showErrorMessage="1" sqref="O15">
      <formula1>"Sans objet,à définir,Compris,Non prévu,Pm,"</formula1>
    </dataValidation>
  </dataValidations>
  <pageMargins left="0.25" right="0.25" top="0.75" bottom="0.75" header="0.3" footer="0.3"/>
  <pageSetup paperSize="9"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56</vt:i4>
      </vt:variant>
    </vt:vector>
  </HeadingPairs>
  <TitlesOfParts>
    <vt:vector size="62" baseType="lpstr">
      <vt:lpstr>PdG</vt:lpstr>
      <vt:lpstr>Lot_VRD</vt:lpstr>
      <vt:lpstr>Lot_2</vt:lpstr>
      <vt:lpstr>Lot_3</vt:lpstr>
      <vt:lpstr>BB_PRIX</vt:lpstr>
      <vt:lpstr>Mac</vt:lpstr>
      <vt:lpstr>ACTUALISABLE</vt:lpstr>
      <vt:lpstr>ARRONDI_PU</vt:lpstr>
      <vt:lpstr>ARRONDI_QT</vt:lpstr>
      <vt:lpstr>COEF_FOUR1_GO</vt:lpstr>
      <vt:lpstr>COEF_FOUR1_INSTALL</vt:lpstr>
      <vt:lpstr>COEF_FOUR1_TERR</vt:lpstr>
      <vt:lpstr>COEF_FOUR1_VRD</vt:lpstr>
      <vt:lpstr>COEF_FOUR2_GO</vt:lpstr>
      <vt:lpstr>COEF_FOUR2_INSTALL</vt:lpstr>
      <vt:lpstr>COEF_FOUR2_TERR</vt:lpstr>
      <vt:lpstr>COEF_FOUR2_VRD</vt:lpstr>
      <vt:lpstr>COEF_FOUR3_GO</vt:lpstr>
      <vt:lpstr>COEF_FOUR3_INSTALL</vt:lpstr>
      <vt:lpstr>COEF_FOUR3_TERR</vt:lpstr>
      <vt:lpstr>COEF_FOUR3_VRD</vt:lpstr>
      <vt:lpstr>COEF_FOURNITURE1</vt:lpstr>
      <vt:lpstr>COEF_FOURNITURE2</vt:lpstr>
      <vt:lpstr>COEF_FOURNITURE3</vt:lpstr>
      <vt:lpstr>COEF_MO</vt:lpstr>
      <vt:lpstr>COEF_MO_GO</vt:lpstr>
      <vt:lpstr>COEF_MO_INSTALL</vt:lpstr>
      <vt:lpstr>COEF_MO_TERR</vt:lpstr>
      <vt:lpstr>COEF_MO_VRD</vt:lpstr>
      <vt:lpstr>COEF_MTL_AMR</vt:lpstr>
      <vt:lpstr>COEF_MTL_LOC</vt:lpstr>
      <vt:lpstr>COEF_MTLAMR_GO</vt:lpstr>
      <vt:lpstr>COEF_MTLAMR_INSTALL</vt:lpstr>
      <vt:lpstr>COEF_MTLAMR_TERR</vt:lpstr>
      <vt:lpstr>COEF_MTLAMR_VRD</vt:lpstr>
      <vt:lpstr>COEF_MTLLOC_GO</vt:lpstr>
      <vt:lpstr>COEF_MTLLOC_INSTALL</vt:lpstr>
      <vt:lpstr>COEF_MTLLOC_TERR</vt:lpstr>
      <vt:lpstr>COEF_MTLLOC_VRD</vt:lpstr>
      <vt:lpstr>COEF_ST1</vt:lpstr>
      <vt:lpstr>COEF_ST1_GO</vt:lpstr>
      <vt:lpstr>COEF_ST1_INSTALL</vt:lpstr>
      <vt:lpstr>COEF_ST1_TERR</vt:lpstr>
      <vt:lpstr>COEF_ST1_VRD</vt:lpstr>
      <vt:lpstr>COEF_ST2</vt:lpstr>
      <vt:lpstr>COEF_ST2_GO</vt:lpstr>
      <vt:lpstr>COEF_ST2_INSTALL</vt:lpstr>
      <vt:lpstr>COEF_ST2_TERR</vt:lpstr>
      <vt:lpstr>COEF_ST2_VRD</vt:lpstr>
      <vt:lpstr>DATE</vt:lpstr>
      <vt:lpstr>DATE_VALEUR</vt:lpstr>
      <vt:lpstr>GO</vt:lpstr>
      <vt:lpstr>INDICE_DQE</vt:lpstr>
      <vt:lpstr>REVISABLE</vt:lpstr>
      <vt:lpstr>TH_GO</vt:lpstr>
      <vt:lpstr>TH_INSTALL</vt:lpstr>
      <vt:lpstr>TH_TERR</vt:lpstr>
      <vt:lpstr>TH_VRD</vt:lpstr>
      <vt:lpstr>TVA</vt:lpstr>
      <vt:lpstr>Lot_VRD!Zone_d_impression</vt:lpstr>
      <vt:lpstr>Mac!Zone_d_impression</vt:lpstr>
      <vt:lpstr>PdG!Zone_d_impression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Lajuzan</dc:creator>
  <cp:lastModifiedBy>Christophe Lajuzan</cp:lastModifiedBy>
  <cp:lastPrinted>2016-09-17T14:09:44Z</cp:lastPrinted>
  <dcterms:created xsi:type="dcterms:W3CDTF">2016-09-01T12:21:10Z</dcterms:created>
  <dcterms:modified xsi:type="dcterms:W3CDTF">2016-09-17T14:10:43Z</dcterms:modified>
</cp:coreProperties>
</file>