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SOLASTRA\RedirectedFolders\philippe.heit\Desktop\TRANSPORTS &amp; ADR\"/>
    </mc:Choice>
  </mc:AlternateContent>
  <bookViews>
    <workbookView xWindow="-15" yWindow="705" windowWidth="12390" windowHeight="7050"/>
  </bookViews>
  <sheets>
    <sheet name="Formulaire ADR - Expédition" sheetId="6" r:id="rId1"/>
    <sheet name="Données" sheetId="19" state="hidden" r:id="rId2"/>
    <sheet name="Décla. de chargmt - Expédition" sheetId="2" state="hidden" r:id="rId3"/>
    <sheet name="Mail Calberson - Expédition" sheetId="17" state="hidden" r:id="rId4"/>
    <sheet name="Formulaire ADR - Retour" sheetId="1" state="hidden" r:id="rId5"/>
    <sheet name="Décla. de chargmt - Retour" sheetId="15" state="hidden" r:id="rId6"/>
    <sheet name="Mail Calberson - Retour" sheetId="16" state="hidden" r:id="rId7"/>
    <sheet name="Accueil" sheetId="18" state="hidden" r:id="rId8"/>
  </sheets>
  <functionGroups builtInGroupCount="18"/>
  <definedNames>
    <definedName name="Z_BBD7A508_3FC2_4CE5_88B9_A5421BA29A46_.wvu.Rows" localSheetId="4" hidden="1">'Formulaire ADR - Retour'!$23:$23</definedName>
    <definedName name="_xlnm.Print_Area" localSheetId="2">'Décla. de chargmt - Expédition'!$B$1:$J$50</definedName>
    <definedName name="_xlnm.Print_Area" localSheetId="3">'Mail Calberson - Expédition'!$A$1:$G$50</definedName>
  </definedNames>
  <calcPr calcId="162913"/>
  <customWorkbookViews>
    <customWorkbookView name="ADMINISTRATION - Affichage personnalisé" guid="{BBD7A508-3FC2-4CE5-88B9-A5421BA29A46}" mergeInterval="0" personalView="1" maximized="1" xWindow="1" yWindow="1" windowWidth="1356" windowHeight="517" activeSheetId="1"/>
  </customWorkbookViews>
</workbook>
</file>

<file path=xl/calcChain.xml><?xml version="1.0" encoding="utf-8"?>
<calcChain xmlns="http://schemas.openxmlformats.org/spreadsheetml/2006/main">
  <c r="C11" i="2" l="1"/>
  <c r="H2" i="19"/>
  <c r="V6" i="6"/>
  <c r="E31" i="17" l="1"/>
  <c r="C36" i="17"/>
  <c r="L34" i="19"/>
  <c r="M34" i="19" s="1"/>
  <c r="L33" i="19"/>
  <c r="M33" i="19" s="1"/>
  <c r="L32" i="19"/>
  <c r="M32" i="19" s="1"/>
  <c r="L31" i="19"/>
  <c r="M31" i="19" s="1"/>
  <c r="L30" i="19"/>
  <c r="M30" i="19" s="1"/>
  <c r="L29" i="19"/>
  <c r="M29" i="19" s="1"/>
  <c r="L28" i="19"/>
  <c r="L40" i="19"/>
  <c r="L39" i="19"/>
  <c r="M39" i="19" s="1"/>
  <c r="L38" i="19"/>
  <c r="M38" i="19" s="1"/>
  <c r="B36" i="17"/>
  <c r="M40" i="19"/>
  <c r="C34" i="17"/>
  <c r="V39" i="18"/>
  <c r="B37" i="17" l="1"/>
  <c r="B34" i="17"/>
  <c r="B35" i="17"/>
  <c r="V33" i="6"/>
  <c r="V30" i="6"/>
  <c r="V27" i="6"/>
  <c r="V24" i="6"/>
  <c r="V21" i="6"/>
  <c r="V18" i="6"/>
  <c r="V15" i="6"/>
  <c r="V12" i="6"/>
  <c r="V9" i="6"/>
  <c r="G33" i="6"/>
  <c r="G30" i="6"/>
  <c r="G27" i="6"/>
  <c r="G24" i="6"/>
  <c r="G21" i="6"/>
  <c r="G18" i="6"/>
  <c r="G15" i="6"/>
  <c r="G12" i="6"/>
  <c r="H33" i="6"/>
  <c r="H30" i="6"/>
  <c r="H27" i="6"/>
  <c r="H24" i="6"/>
  <c r="H21" i="6"/>
  <c r="H18" i="6"/>
  <c r="H15" i="6"/>
  <c r="H12" i="6"/>
  <c r="G6" i="6"/>
  <c r="G9" i="6"/>
  <c r="H9" i="6"/>
  <c r="H6" i="6"/>
  <c r="U34" i="6"/>
  <c r="U31" i="6"/>
  <c r="U28" i="6"/>
  <c r="U25" i="6"/>
  <c r="U22" i="6"/>
  <c r="U19" i="6"/>
  <c r="U33" i="6"/>
  <c r="U30" i="6"/>
  <c r="U27" i="6"/>
  <c r="U24" i="6"/>
  <c r="U21" i="6"/>
  <c r="U18" i="6"/>
  <c r="U15" i="6"/>
  <c r="U16" i="6"/>
  <c r="U13" i="6"/>
  <c r="U12" i="6"/>
  <c r="U10" i="6"/>
  <c r="U9" i="6"/>
  <c r="U7" i="6"/>
  <c r="U6" i="6"/>
  <c r="K24" i="19"/>
  <c r="K23" i="19"/>
  <c r="K22" i="19"/>
  <c r="K21" i="19"/>
  <c r="K20" i="19"/>
  <c r="K19" i="19"/>
  <c r="K18" i="19"/>
  <c r="K17" i="19"/>
  <c r="A32" i="17" s="1"/>
  <c r="K16" i="19"/>
  <c r="K15" i="19"/>
  <c r="K14" i="19"/>
  <c r="K13" i="19"/>
  <c r="B20" i="17" l="1"/>
  <c r="B19" i="17"/>
  <c r="B18" i="17"/>
  <c r="B17" i="17"/>
  <c r="B16" i="17"/>
  <c r="C13" i="17"/>
  <c r="A28" i="17" l="1"/>
  <c r="A30" i="17"/>
  <c r="A26" i="17"/>
  <c r="A24" i="17"/>
  <c r="F37" i="16" l="1"/>
  <c r="D25" i="16"/>
  <c r="C22" i="16"/>
  <c r="C21" i="16"/>
  <c r="C20" i="16"/>
  <c r="C19" i="16"/>
  <c r="C18" i="16"/>
  <c r="E15" i="16"/>
  <c r="C8" i="16"/>
  <c r="F16" i="15" l="1"/>
  <c r="C39" i="17"/>
  <c r="B6" i="17"/>
  <c r="C47" i="15" l="1"/>
  <c r="B15" i="15"/>
  <c r="B14" i="15"/>
  <c r="B13" i="15"/>
  <c r="B12" i="15"/>
  <c r="B11" i="15"/>
  <c r="G4" i="15"/>
  <c r="D47" i="2" l="1"/>
  <c r="G16" i="2"/>
  <c r="C15" i="2"/>
  <c r="C14" i="2"/>
  <c r="C13" i="2"/>
  <c r="C12" i="2"/>
  <c r="H4" i="2"/>
  <c r="O33" i="6" l="1"/>
  <c r="L33" i="6"/>
  <c r="Q34" i="6" s="1"/>
  <c r="K33" i="6"/>
  <c r="Q33" i="6" s="1"/>
  <c r="S34" i="6"/>
  <c r="T34" i="6" s="1"/>
  <c r="S33" i="6"/>
  <c r="T33" i="6" s="1"/>
  <c r="O30" i="6"/>
  <c r="L30" i="6"/>
  <c r="Q31" i="6" s="1"/>
  <c r="K30" i="6"/>
  <c r="Q30" i="6" s="1"/>
  <c r="S31" i="6"/>
  <c r="T31" i="6" s="1"/>
  <c r="S30" i="6"/>
  <c r="T30" i="6" s="1"/>
  <c r="O27" i="6"/>
  <c r="L27" i="6"/>
  <c r="Q28" i="6" s="1"/>
  <c r="K27" i="6"/>
  <c r="Q27" i="6" s="1"/>
  <c r="S28" i="6"/>
  <c r="T28" i="6" s="1"/>
  <c r="S27" i="6"/>
  <c r="T27" i="6" s="1"/>
  <c r="O24" i="6"/>
  <c r="L24" i="6"/>
  <c r="Q25" i="6" s="1"/>
  <c r="K24" i="6"/>
  <c r="Q24" i="6" s="1"/>
  <c r="S25" i="6"/>
  <c r="T25" i="6" s="1"/>
  <c r="S24" i="6"/>
  <c r="T24" i="6" s="1"/>
  <c r="O21" i="6"/>
  <c r="L21" i="6"/>
  <c r="Q22" i="6" s="1"/>
  <c r="K21" i="6"/>
  <c r="Q21" i="6" s="1"/>
  <c r="S22" i="6"/>
  <c r="T22" i="6" s="1"/>
  <c r="S21" i="6"/>
  <c r="T21" i="6" s="1"/>
  <c r="O18" i="6"/>
  <c r="C32" i="17" s="1"/>
  <c r="L18" i="6"/>
  <c r="Q19" i="6" s="1"/>
  <c r="K18" i="6"/>
  <c r="Q18" i="6" s="1"/>
  <c r="S19" i="6"/>
  <c r="T19" i="6" s="1"/>
  <c r="S18" i="6"/>
  <c r="T18" i="6" s="1"/>
  <c r="O15" i="6"/>
  <c r="C30" i="17" s="1"/>
  <c r="L15" i="6"/>
  <c r="Q16" i="6" s="1"/>
  <c r="K15" i="6"/>
  <c r="Q15" i="6" s="1"/>
  <c r="S16" i="6"/>
  <c r="T16" i="6" s="1"/>
  <c r="S15" i="6"/>
  <c r="T15" i="6" s="1"/>
  <c r="O12" i="6"/>
  <c r="C28" i="17" s="1"/>
  <c r="L12" i="6"/>
  <c r="Q13" i="6" s="1"/>
  <c r="K12" i="6"/>
  <c r="Q12" i="6" s="1"/>
  <c r="S13" i="6"/>
  <c r="T13" i="6" s="1"/>
  <c r="S12" i="6"/>
  <c r="T12" i="6" s="1"/>
  <c r="O9" i="6"/>
  <c r="C26" i="17" s="1"/>
  <c r="L9" i="6"/>
  <c r="Q10" i="6" s="1"/>
  <c r="K9" i="6"/>
  <c r="Q9" i="6" s="1"/>
  <c r="S10" i="6"/>
  <c r="T10" i="6" s="1"/>
  <c r="S9" i="6"/>
  <c r="T9" i="6" s="1"/>
  <c r="O6" i="6"/>
  <c r="C24" i="17" s="1"/>
  <c r="L6" i="6"/>
  <c r="Q7" i="6" s="1"/>
  <c r="K6" i="6"/>
  <c r="Q6" i="6" s="1"/>
  <c r="J6" i="6"/>
  <c r="I6" i="6"/>
  <c r="S7" i="6"/>
  <c r="T7" i="6" s="1"/>
  <c r="S6" i="6"/>
  <c r="V40" i="6" l="1"/>
  <c r="E27" i="17"/>
  <c r="E29" i="17"/>
  <c r="E30" i="17"/>
  <c r="E26" i="17"/>
  <c r="E28" i="17"/>
  <c r="E25" i="17"/>
  <c r="T39" i="6"/>
  <c r="T38" i="6"/>
  <c r="F24" i="2" s="1"/>
  <c r="I24" i="2" s="1"/>
  <c r="T6" i="6"/>
  <c r="V39" i="6" s="1"/>
  <c r="T37" i="6"/>
  <c r="E24" i="17" l="1"/>
  <c r="G21" i="2"/>
  <c r="G23" i="2"/>
  <c r="V38" i="6"/>
  <c r="G25" i="2" s="1"/>
  <c r="T40" i="6"/>
  <c r="Q39" i="6" s="1"/>
  <c r="Q41" i="6" s="1"/>
  <c r="C22" i="17" s="1"/>
  <c r="V37" i="6"/>
  <c r="G27" i="2" s="1"/>
  <c r="E24" i="15"/>
  <c r="H24" i="15" s="1"/>
  <c r="F26" i="2"/>
  <c r="I26" i="2" s="1"/>
  <c r="E22" i="15"/>
  <c r="H22" i="15" s="1"/>
  <c r="F22" i="2"/>
  <c r="I22" i="2" s="1"/>
  <c r="E9" i="1"/>
  <c r="D9" i="1"/>
  <c r="E20" i="15" l="1"/>
  <c r="H20" i="15" s="1"/>
  <c r="F20" i="2"/>
  <c r="I20" i="2" s="1"/>
  <c r="H16" i="2"/>
  <c r="G16" i="15"/>
  <c r="K33" i="1"/>
  <c r="I33" i="1"/>
  <c r="M34" i="1" s="1"/>
  <c r="H33" i="1"/>
  <c r="M33" i="1" s="1"/>
  <c r="E33" i="1"/>
  <c r="O34" i="1" s="1"/>
  <c r="P34" i="1" s="1"/>
  <c r="D33" i="1"/>
  <c r="O33" i="1" s="1"/>
  <c r="P33" i="1" s="1"/>
  <c r="K30" i="1"/>
  <c r="I30" i="1"/>
  <c r="M31" i="1" s="1"/>
  <c r="H30" i="1"/>
  <c r="M30" i="1" s="1"/>
  <c r="E30" i="1"/>
  <c r="O31" i="1" s="1"/>
  <c r="P31" i="1" s="1"/>
  <c r="D30" i="1"/>
  <c r="O30" i="1" s="1"/>
  <c r="P30" i="1" s="1"/>
  <c r="K27" i="1"/>
  <c r="I27" i="1"/>
  <c r="M28" i="1" s="1"/>
  <c r="H27" i="1"/>
  <c r="M27" i="1" s="1"/>
  <c r="E27" i="1"/>
  <c r="O28" i="1" s="1"/>
  <c r="P28" i="1" s="1"/>
  <c r="D27" i="1"/>
  <c r="O27" i="1" s="1"/>
  <c r="P27" i="1" s="1"/>
  <c r="K24" i="1"/>
  <c r="I24" i="1"/>
  <c r="M25" i="1" s="1"/>
  <c r="H24" i="1"/>
  <c r="M24" i="1" s="1"/>
  <c r="E24" i="1"/>
  <c r="O25" i="1" s="1"/>
  <c r="P25" i="1" s="1"/>
  <c r="D24" i="1"/>
  <c r="O24" i="1" s="1"/>
  <c r="P24" i="1" s="1"/>
  <c r="K21" i="1"/>
  <c r="I21" i="1"/>
  <c r="M22" i="1" s="1"/>
  <c r="H21" i="1"/>
  <c r="M21" i="1" s="1"/>
  <c r="E21" i="1"/>
  <c r="O22" i="1" s="1"/>
  <c r="P22" i="1" s="1"/>
  <c r="D21" i="1"/>
  <c r="O21" i="1" s="1"/>
  <c r="P21" i="1" s="1"/>
  <c r="K18" i="1"/>
  <c r="I18" i="1"/>
  <c r="M19" i="1" s="1"/>
  <c r="H18" i="1"/>
  <c r="M18" i="1" s="1"/>
  <c r="E18" i="1"/>
  <c r="O19" i="1" s="1"/>
  <c r="P19" i="1" s="1"/>
  <c r="D18" i="1"/>
  <c r="O18" i="1" s="1"/>
  <c r="P18" i="1" s="1"/>
  <c r="K15" i="1"/>
  <c r="I15" i="1"/>
  <c r="M16" i="1" s="1"/>
  <c r="H15" i="1"/>
  <c r="M15" i="1" s="1"/>
  <c r="E15" i="1"/>
  <c r="O16" i="1" s="1"/>
  <c r="P16" i="1" s="1"/>
  <c r="D15" i="1"/>
  <c r="O15" i="1" s="1"/>
  <c r="P15" i="1" s="1"/>
  <c r="K12" i="1"/>
  <c r="I12" i="1"/>
  <c r="M13" i="1" s="1"/>
  <c r="H12" i="1"/>
  <c r="M12" i="1" s="1"/>
  <c r="E12" i="1"/>
  <c r="O13" i="1" s="1"/>
  <c r="P13" i="1" s="1"/>
  <c r="D12" i="1"/>
  <c r="O12" i="1" s="1"/>
  <c r="P12" i="1" s="1"/>
  <c r="K9" i="1"/>
  <c r="I9" i="1"/>
  <c r="M10" i="1" s="1"/>
  <c r="H9" i="1"/>
  <c r="M9" i="1" s="1"/>
  <c r="O10" i="1"/>
  <c r="P10" i="1" s="1"/>
  <c r="O9" i="1"/>
  <c r="P9" i="1" s="1"/>
  <c r="K6" i="1"/>
  <c r="I6" i="1"/>
  <c r="M7" i="1" s="1"/>
  <c r="H6" i="1"/>
  <c r="M6" i="1" s="1"/>
  <c r="G6" i="1"/>
  <c r="F6" i="1"/>
  <c r="E6" i="1"/>
  <c r="O7" i="1" s="1"/>
  <c r="P7" i="1" s="1"/>
  <c r="D6" i="1"/>
  <c r="O6" i="1" s="1"/>
  <c r="L39" i="1" l="1"/>
  <c r="L42" i="1" s="1"/>
  <c r="P39" i="1"/>
  <c r="P38" i="1"/>
  <c r="P6" i="1"/>
  <c r="P40" i="1" s="1"/>
  <c r="P37" i="1"/>
</calcChain>
</file>

<file path=xl/comments1.xml><?xml version="1.0" encoding="utf-8"?>
<comments xmlns="http://schemas.openxmlformats.org/spreadsheetml/2006/main">
  <authors>
    <author>Philippe Heit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Référence :
</t>
        </r>
        <r>
          <rPr>
            <sz val="9"/>
            <color indexed="81"/>
            <rFont val="Tahoma"/>
            <family val="2"/>
          </rPr>
          <t>Choisir le produit dans la liste déroulante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 xml:space="preserve">Poids total :
</t>
        </r>
        <r>
          <rPr>
            <sz val="9"/>
            <color indexed="81"/>
            <rFont val="Tahoma"/>
            <family val="2"/>
          </rPr>
          <t xml:space="preserve">
Entrer le poids total du produit (base + durcisseur)
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 xml:space="preserve">Grand :
</t>
        </r>
        <r>
          <rPr>
            <sz val="9"/>
            <color indexed="81"/>
            <rFont val="Tahoma"/>
            <family val="2"/>
          </rPr>
          <t xml:space="preserve">Indiquez le nombre de bidon(s) grand format 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 xml:space="preserve">Petit :
</t>
        </r>
        <r>
          <rPr>
            <sz val="9"/>
            <color indexed="81"/>
            <rFont val="Tahoma"/>
            <family val="2"/>
          </rPr>
          <t xml:space="preserve">
Indiquez le nombre de bidon(s) petit format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SABLES:</t>
        </r>
        <r>
          <rPr>
            <sz val="9"/>
            <color indexed="81"/>
            <rFont val="Tahoma"/>
            <family val="2"/>
          </rPr>
          <t xml:space="preserve">
indiquez le poids puis cocher les différents types de sable</t>
        </r>
      </text>
    </comment>
    <comment ref="Q37" authorId="0" shapeId="0">
      <text>
        <r>
          <rPr>
            <b/>
            <sz val="9"/>
            <color indexed="81"/>
            <rFont val="Tahoma"/>
            <family val="2"/>
          </rPr>
          <t>Nombre de palette(s) :</t>
        </r>
        <r>
          <rPr>
            <sz val="9"/>
            <color indexed="81"/>
            <rFont val="Tahoma"/>
            <family val="2"/>
          </rPr>
          <t xml:space="preserve">
Indiquez le nombre de palette(s)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AUTRES PRODUITS:</t>
        </r>
        <r>
          <rPr>
            <sz val="9"/>
            <color indexed="81"/>
            <rFont val="Tahoma"/>
            <family val="2"/>
          </rPr>
          <t xml:space="preserve">
indiquez le poids des autres produits </t>
        </r>
        <r>
          <rPr>
            <b/>
            <u/>
            <sz val="9"/>
            <color indexed="81"/>
            <rFont val="Tahoma"/>
            <family val="2"/>
          </rPr>
          <t>non dangereux</t>
        </r>
        <r>
          <rPr>
            <sz val="9"/>
            <color indexed="81"/>
            <rFont val="Tahoma"/>
            <family val="2"/>
          </rPr>
          <t xml:space="preserve"> et cochez les</t>
        </r>
      </text>
    </comment>
    <comment ref="Q43" authorId="0" shapeId="0">
      <text>
        <r>
          <rPr>
            <b/>
            <sz val="9"/>
            <color indexed="81"/>
            <rFont val="Tahoma"/>
            <family val="2"/>
          </rPr>
          <t xml:space="preserve">livraison :
</t>
        </r>
        <r>
          <rPr>
            <sz val="9"/>
            <color indexed="81"/>
            <rFont val="Tahoma"/>
            <family val="2"/>
          </rPr>
          <t>Indiquez la date livraison</t>
        </r>
      </text>
    </comment>
  </commentList>
</comments>
</file>

<file path=xl/comments2.xml><?xml version="1.0" encoding="utf-8"?>
<comments xmlns="http://schemas.openxmlformats.org/spreadsheetml/2006/main">
  <authors>
    <author>Philippe Heit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Poids total :
Entrer le poids total du produit (base + durcisseur)
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Référence :
Choisir le produit dans la liste déroulante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Poids total :
Entrer le poids total du produit (base + durcisseur)</t>
        </r>
      </text>
    </comment>
  </commentList>
</comments>
</file>

<file path=xl/sharedStrings.xml><?xml version="1.0" encoding="utf-8"?>
<sst xmlns="http://schemas.openxmlformats.org/spreadsheetml/2006/main" count="541" uniqueCount="183">
  <si>
    <t>Poids</t>
  </si>
  <si>
    <t>FORMULAIRE ADR - RETOUR</t>
  </si>
  <si>
    <t>Référence</t>
  </si>
  <si>
    <t>Poids total</t>
  </si>
  <si>
    <t>Base A</t>
  </si>
  <si>
    <t>Durcisseur B</t>
  </si>
  <si>
    <t>Base A - en kg</t>
  </si>
  <si>
    <t>Durcisseur B - en kg</t>
  </si>
  <si>
    <t xml:space="preserve">Quantité A </t>
  </si>
  <si>
    <t xml:space="preserve">Quantité B </t>
  </si>
  <si>
    <t>Classe</t>
  </si>
  <si>
    <t>N° UN</t>
  </si>
  <si>
    <t>Références</t>
  </si>
  <si>
    <t>Quantité A</t>
  </si>
  <si>
    <t>Quantité B</t>
  </si>
  <si>
    <t>UN</t>
  </si>
  <si>
    <t>EP52</t>
  </si>
  <si>
    <t>dont</t>
  </si>
  <si>
    <t>non dangereux</t>
  </si>
  <si>
    <t>-</t>
  </si>
  <si>
    <t>classe 3, III</t>
  </si>
  <si>
    <t>N° UN : 1263</t>
  </si>
  <si>
    <t>AFA</t>
  </si>
  <si>
    <t>classe 8, II</t>
  </si>
  <si>
    <t>N° UN : 2735</t>
  </si>
  <si>
    <t>Astra pur 6,1</t>
  </si>
  <si>
    <t>classe 8, III</t>
  </si>
  <si>
    <t>Astra-imprég.</t>
  </si>
  <si>
    <t>classe 9, III</t>
  </si>
  <si>
    <t>N° UN : 3082</t>
  </si>
  <si>
    <t>BBOS</t>
  </si>
  <si>
    <t>EP175S</t>
  </si>
  <si>
    <t>EP799</t>
  </si>
  <si>
    <t>EP179</t>
  </si>
  <si>
    <t>EP200EL+</t>
  </si>
  <si>
    <t>EP213</t>
  </si>
  <si>
    <t>EP216</t>
  </si>
  <si>
    <t>EP220</t>
  </si>
  <si>
    <t>EP280WHG</t>
  </si>
  <si>
    <t>EXUVN</t>
  </si>
  <si>
    <t>EP285CR</t>
  </si>
  <si>
    <t>EP296</t>
  </si>
  <si>
    <t>EP50</t>
  </si>
  <si>
    <t>PU41</t>
  </si>
  <si>
    <t>EP51</t>
  </si>
  <si>
    <t xml:space="preserve">       </t>
  </si>
  <si>
    <t>EP51R</t>
  </si>
  <si>
    <t>EP52R</t>
  </si>
  <si>
    <t>EP85FEIN</t>
  </si>
  <si>
    <t>EXUVNAD</t>
  </si>
  <si>
    <t>GH 205</t>
  </si>
  <si>
    <t>IB500</t>
  </si>
  <si>
    <t>IHS BV</t>
  </si>
  <si>
    <t>KU612</t>
  </si>
  <si>
    <t>LMUH</t>
  </si>
  <si>
    <t>Maestria</t>
  </si>
  <si>
    <t>PU410</t>
  </si>
  <si>
    <t>PU420</t>
  </si>
  <si>
    <r>
      <t xml:space="preserve">SABLES
</t>
    </r>
    <r>
      <rPr>
        <b/>
        <sz val="10"/>
        <color theme="1"/>
        <rFont val="Calibri"/>
        <family val="2"/>
        <scheme val="minor"/>
      </rPr>
      <t>(S4, S8, BR47, F25/C4, ...)</t>
    </r>
  </si>
  <si>
    <t>ADRESSE D'ENLEVEMENT :</t>
  </si>
  <si>
    <t>Nbr de palettes :</t>
  </si>
  <si>
    <t>classe 3, III :</t>
  </si>
  <si>
    <t>PU421</t>
  </si>
  <si>
    <t xml:space="preserve">      </t>
  </si>
  <si>
    <t>SAINT GOBAIN SULLY</t>
  </si>
  <si>
    <t>classe 8, II :</t>
  </si>
  <si>
    <t>PU426</t>
  </si>
  <si>
    <t xml:space="preserve">  </t>
  </si>
  <si>
    <t>Mr BRUNEAU</t>
  </si>
  <si>
    <t>Poids Produits Dangereux</t>
  </si>
  <si>
    <t>classe 8, III :</t>
  </si>
  <si>
    <t>PU427</t>
  </si>
  <si>
    <r>
      <t xml:space="preserve">AUTRES PRODUITS
</t>
    </r>
    <r>
      <rPr>
        <b/>
        <sz val="10"/>
        <color theme="1"/>
        <rFont val="Calibri"/>
        <family val="2"/>
        <scheme val="minor"/>
      </rPr>
      <t>(Stell, rouleau, etc.)</t>
    </r>
  </si>
  <si>
    <t>19 routes d'Isdes</t>
  </si>
  <si>
    <t>classe 9 :</t>
  </si>
  <si>
    <t>PU881</t>
  </si>
  <si>
    <t>45600 SULLY SUR LOIRE</t>
  </si>
  <si>
    <t>PU882</t>
  </si>
  <si>
    <t>Tél :  02 38 37 30 81</t>
  </si>
  <si>
    <t>POIDS TOTAL</t>
  </si>
  <si>
    <t>PU883</t>
  </si>
  <si>
    <r>
      <t xml:space="preserve">DECHETS
</t>
    </r>
    <r>
      <rPr>
        <b/>
        <sz val="10"/>
        <color theme="1"/>
        <rFont val="Calibri"/>
        <family val="2"/>
        <scheme val="minor"/>
      </rPr>
      <t>(100 kg / palette)</t>
    </r>
  </si>
  <si>
    <t>SINSOL10R</t>
  </si>
  <si>
    <t>TPE2010</t>
  </si>
  <si>
    <t>Versiegelung</t>
  </si>
  <si>
    <t>VR24</t>
  </si>
  <si>
    <t>VR28</t>
  </si>
  <si>
    <t>DECLARATION DE CHARGEMENT DE MATIERES DANGEREUSES AU DESTINATAIRE</t>
  </si>
  <si>
    <t>EXPEDITEUR</t>
  </si>
  <si>
    <t>EXPEDITION DU</t>
  </si>
  <si>
    <t>TRANSPORTEUR</t>
  </si>
  <si>
    <t>GEODIS CALBERSON STRASBOURG</t>
  </si>
  <si>
    <t>DESTINATAIRE</t>
  </si>
  <si>
    <t>N° DE REMORQUE</t>
  </si>
  <si>
    <t>SOLASTRA SAS</t>
  </si>
  <si>
    <t>15 rue Gutenberg</t>
  </si>
  <si>
    <t>67610 LA WANTZENAU</t>
  </si>
  <si>
    <t>DESIGNATION DES MARCHANDISES</t>
  </si>
  <si>
    <t xml:space="preserve">COLIS = </t>
  </si>
  <si>
    <t>N° UN + EMB</t>
  </si>
  <si>
    <t>CLASSE</t>
  </si>
  <si>
    <t>PRODUIT</t>
  </si>
  <si>
    <t>QUANTITE</t>
  </si>
  <si>
    <t>DESIGNATION PRODUIT</t>
  </si>
  <si>
    <t>POIDS BRUT TOTAL</t>
  </si>
  <si>
    <t>III</t>
  </si>
  <si>
    <t>Peintures pour sols</t>
  </si>
  <si>
    <t>Matières corrosives-peintures pour sols</t>
  </si>
  <si>
    <t>Liquides inflammables-peintures pour sols</t>
  </si>
  <si>
    <t>MENTIONS PARTICULIERES</t>
  </si>
  <si>
    <t>RESERVES</t>
  </si>
  <si>
    <t>LIEU ET DATE</t>
  </si>
  <si>
    <t>SIGNATURE ET NOM DE L'EXPEDITEUR</t>
  </si>
  <si>
    <t>La Wantzenau, le 07/02/2014</t>
  </si>
  <si>
    <t>FORMULAIRE ADR - EXPEDITION</t>
  </si>
  <si>
    <t>EP727E</t>
  </si>
  <si>
    <t>ADRESSE DE LIVRAISON :</t>
  </si>
  <si>
    <t>livraison au plus tard le :</t>
  </si>
  <si>
    <t>15 bidons métal</t>
  </si>
  <si>
    <t>15 bidons plastiques</t>
  </si>
  <si>
    <t>2 bidons métal</t>
  </si>
  <si>
    <t>CALBERSON ALSACE</t>
  </si>
  <si>
    <t>A l'attention du service affrètements - Johanna</t>
  </si>
  <si>
    <t>V/réf.</t>
  </si>
  <si>
    <t>Tél : 03 88 34 97 24</t>
  </si>
  <si>
    <t>N/réf.</t>
  </si>
  <si>
    <t>TK/PH</t>
  </si>
  <si>
    <t>Fax : 03 88 34 97 39</t>
  </si>
  <si>
    <t>Objet</t>
  </si>
  <si>
    <t>Mail : johanna.weissang@geodis.com</t>
  </si>
  <si>
    <t>Date</t>
  </si>
  <si>
    <t xml:space="preserve">Nous vous prions de bien vouloir enlever </t>
  </si>
  <si>
    <t>(80 x 120) de produits</t>
  </si>
  <si>
    <t>à notre dépôt de LA WANTZENAU pour livraison sur le chantier ci-dessous :</t>
  </si>
  <si>
    <t>Détail des marchandises :</t>
  </si>
  <si>
    <t>- EP 52 :</t>
  </si>
  <si>
    <t>10 kg,</t>
  </si>
  <si>
    <t>dont 7 kg classe 9, III   N° UN : 3082</t>
  </si>
  <si>
    <t>dont 3 kg classe 8, III   N° UN : 2735</t>
  </si>
  <si>
    <t>- EP 304 :</t>
  </si>
  <si>
    <t>0 kg,</t>
  </si>
  <si>
    <t>dont #N/A #N/A   #N/A</t>
  </si>
  <si>
    <t>- TPE 2010 :</t>
  </si>
  <si>
    <t>sables :</t>
  </si>
  <si>
    <t>Délai de livraison sur place : au plus tard le</t>
  </si>
  <si>
    <t xml:space="preserve">Nous vous remercions de bien vouloir faire le nécessaire et vous prions </t>
  </si>
  <si>
    <t>d'agréer, Madame, nos salutations distinguées.</t>
  </si>
  <si>
    <t>solastra</t>
  </si>
  <si>
    <t>Sols Industriels</t>
  </si>
  <si>
    <t>Philippe HEIT</t>
  </si>
  <si>
    <t>ENLÈVEMENT SUR CHANTIER</t>
  </si>
  <si>
    <t>livraison sur le chantier ci-dessous :</t>
  </si>
  <si>
    <t xml:space="preserve">Détail des marchandises : </t>
  </si>
  <si>
    <t>Nous vous remercions de bien vouloir faire le nécessaire et vous prions d'agréer, Madame, nos salutations</t>
  </si>
  <si>
    <t>distinguées.</t>
  </si>
  <si>
    <t xml:space="preserve"> - enlevement à la wantzenau</t>
  </si>
  <si>
    <t>FORMULAIRE D'ENLEVEMENT MARCHANDISES ADR</t>
  </si>
  <si>
    <t> </t>
  </si>
  <si>
    <t>Formats grd</t>
  </si>
  <si>
    <t>formats petit</t>
  </si>
  <si>
    <t>type</t>
  </si>
  <si>
    <t>bidon(s) métal</t>
  </si>
  <si>
    <t>Grand</t>
  </si>
  <si>
    <t>Petit</t>
  </si>
  <si>
    <t>bidon(s) métal/plastique</t>
  </si>
  <si>
    <t>bidon(s) plastique</t>
  </si>
  <si>
    <t>bidons</t>
  </si>
  <si>
    <t>II</t>
  </si>
  <si>
    <t>classe 9, III :</t>
  </si>
  <si>
    <t>N° UN : 2735(II)</t>
  </si>
  <si>
    <t>N° UN : 2735(III)</t>
  </si>
  <si>
    <t>Nombre de palette(s) :</t>
  </si>
  <si>
    <t>Livraison au plus tard le</t>
  </si>
  <si>
    <t>Nbr bidon</t>
  </si>
  <si>
    <t>PALETTE(S) PRETE(S)</t>
  </si>
  <si>
    <t>Sable(s) :</t>
  </si>
  <si>
    <t>Autre(s) produit(s)</t>
  </si>
  <si>
    <t>COUCOU</t>
  </si>
  <si>
    <t xml:space="preserve"> - Fiche ADR</t>
  </si>
  <si>
    <t>a</t>
  </si>
  <si>
    <t>Rue des</t>
  </si>
  <si>
    <t>Mr D</t>
  </si>
  <si>
    <t xml:space="preserve">Tél :  06 59 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</si>
</sst>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_F_-;\-* #,##0.00\ _F_-;_-* &quot;-&quot;??\ _F_-;_-@_-"/>
    <numFmt numFmtId="167" formatCode="_-* #,##0.00\ [$€-1]_-;\-* #,##0.00\ [$€-1]_-;_-* &quot;-&quot;??\ [$€-1]_-"/>
    <numFmt numFmtId="168" formatCode="&quot; Kg&quot;"/>
    <numFmt numFmtId="169" formatCode="0&quot; kg&quot;"/>
    <numFmt numFmtId="170" formatCode="0&quot; palette(s)&quot;"/>
    <numFmt numFmtId="171" formatCode="0.0&quot; kg&quot;"/>
    <numFmt numFmtId="172" formatCode="[$-F800]dddd\,\ mmmm\ dd\,\ yyyy"/>
    <numFmt numFmtId="173" formatCode="[$-40C]d\ mmmm\ yyyy;@"/>
    <numFmt numFmtId="174" formatCode="0.0%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Helvetica"/>
    </font>
    <font>
      <b/>
      <sz val="10"/>
      <color theme="1"/>
      <name val="Calibri"/>
      <family val="2"/>
      <scheme val="minor"/>
    </font>
    <font>
      <b/>
      <sz val="10"/>
      <color theme="0"/>
      <name val="Helvetica"/>
    </font>
    <font>
      <sz val="10"/>
      <color theme="0"/>
      <name val="Helvetica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Arial"/>
      <family val="2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8"/>
      <name val="Adobe Naskh Medium"/>
      <family val="3"/>
    </font>
    <font>
      <u/>
      <sz val="10"/>
      <name val="Arial"/>
      <family val="2"/>
    </font>
    <font>
      <b/>
      <u/>
      <sz val="11"/>
      <color rgb="FFFF0000"/>
      <name val="Calibri"/>
      <family val="2"/>
      <scheme val="minor"/>
    </font>
    <font>
      <b/>
      <i/>
      <sz val="10"/>
      <name val="Arial"/>
      <family val="2"/>
    </font>
    <font>
      <sz val="9"/>
      <color rgb="FF111111"/>
      <name val="Courier New"/>
      <family val="3"/>
    </font>
    <font>
      <sz val="8"/>
      <color rgb="FF000000"/>
      <name val="Segoe UI"/>
      <family val="2"/>
    </font>
    <font>
      <b/>
      <sz val="8"/>
      <color theme="0"/>
      <name val="Webdings"/>
      <family val="1"/>
      <charset val="2"/>
    </font>
    <font>
      <b/>
      <u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sz val="8.5"/>
      <color rgb="FF000000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</borders>
  <cellStyleXfs count="12">
    <xf numFmtId="0" fontId="0" fillId="0" borderId="0"/>
    <xf numFmtId="165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45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3" borderId="0" xfId="0" applyFill="1"/>
    <xf numFmtId="0" fontId="0" fillId="3" borderId="0" xfId="0" applyFill="1" applyAlignment="1">
      <alignment horizontal="center"/>
    </xf>
    <xf numFmtId="168" fontId="0" fillId="3" borderId="0" xfId="0" applyNumberFormat="1" applyFill="1" applyAlignment="1">
      <alignment horizontal="center"/>
    </xf>
    <xf numFmtId="169" fontId="0" fillId="3" borderId="0" xfId="0" applyNumberFormat="1" applyFill="1" applyAlignment="1">
      <alignment horizontal="right"/>
    </xf>
    <xf numFmtId="10" fontId="0" fillId="3" borderId="0" xfId="2" applyNumberFormat="1" applyFont="1" applyFill="1"/>
    <xf numFmtId="0" fontId="0" fillId="3" borderId="0" xfId="0" applyFill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7" xfId="0" applyFont="1" applyFill="1" applyBorder="1" applyAlignment="1" applyProtection="1">
      <alignment horizontal="center"/>
    </xf>
    <xf numFmtId="0" fontId="12" fillId="5" borderId="2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168" fontId="12" fillId="5" borderId="2" xfId="0" applyNumberFormat="1" applyFont="1" applyFill="1" applyBorder="1" applyAlignment="1" applyProtection="1">
      <alignment horizontal="center"/>
    </xf>
    <xf numFmtId="169" fontId="12" fillId="5" borderId="5" xfId="0" applyNumberFormat="1" applyFont="1" applyFill="1" applyBorder="1" applyAlignment="1" applyProtection="1">
      <alignment horizontal="center"/>
    </xf>
    <xf numFmtId="0" fontId="12" fillId="5" borderId="3" xfId="0" applyFont="1" applyFill="1" applyBorder="1" applyAlignment="1" applyProtection="1">
      <alignment horizontal="center"/>
    </xf>
    <xf numFmtId="0" fontId="12" fillId="5" borderId="5" xfId="0" applyFont="1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14" fillId="5" borderId="10" xfId="0" applyFont="1" applyFill="1" applyBorder="1" applyProtection="1"/>
    <xf numFmtId="10" fontId="14" fillId="5" borderId="10" xfId="2" applyNumberFormat="1" applyFont="1" applyFill="1" applyBorder="1" applyProtection="1"/>
    <xf numFmtId="0" fontId="0" fillId="3" borderId="0" xfId="0" applyFill="1" applyProtection="1"/>
    <xf numFmtId="0" fontId="14" fillId="5" borderId="10" xfId="0" applyFont="1" applyFill="1" applyBorder="1" applyAlignment="1" applyProtection="1">
      <alignment horizontal="center" vertical="center"/>
    </xf>
    <xf numFmtId="0" fontId="14" fillId="5" borderId="10" xfId="0" applyFont="1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169" fontId="16" fillId="0" borderId="11" xfId="0" applyNumberFormat="1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</xf>
    <xf numFmtId="169" fontId="16" fillId="0" borderId="9" xfId="0" applyNumberFormat="1" applyFont="1" applyBorder="1" applyAlignment="1" applyProtection="1">
      <alignment horizontal="right"/>
    </xf>
    <xf numFmtId="0" fontId="16" fillId="0" borderId="9" xfId="0" applyFont="1" applyBorder="1" applyAlignment="1" applyProtection="1">
      <alignment horizontal="right"/>
    </xf>
    <xf numFmtId="0" fontId="16" fillId="0" borderId="9" xfId="0" applyFont="1" applyBorder="1" applyAlignment="1" applyProtection="1">
      <alignment horizontal="center"/>
    </xf>
    <xf numFmtId="0" fontId="16" fillId="0" borderId="6" xfId="0" applyFont="1" applyBorder="1" applyAlignment="1" applyProtection="1">
      <alignment horizontal="center"/>
    </xf>
    <xf numFmtId="0" fontId="0" fillId="0" borderId="9" xfId="0" applyFill="1" applyBorder="1" applyAlignment="1" applyProtection="1">
      <alignment horizontal="left"/>
    </xf>
    <xf numFmtId="0" fontId="0" fillId="2" borderId="0" xfId="0" applyFill="1" applyProtection="1"/>
    <xf numFmtId="0" fontId="0" fillId="2" borderId="0" xfId="0" applyFill="1" applyAlignment="1" applyProtection="1">
      <alignment horizontal="center"/>
    </xf>
    <xf numFmtId="10" fontId="3" fillId="2" borderId="9" xfId="2" applyNumberFormat="1" applyFont="1" applyFill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2" borderId="10" xfId="0" applyFill="1" applyBorder="1" applyAlignment="1" applyProtection="1">
      <alignment horizontal="center"/>
    </xf>
    <xf numFmtId="169" fontId="16" fillId="0" borderId="14" xfId="0" applyNumberFormat="1" applyFont="1" applyFill="1" applyBorder="1" applyAlignment="1" applyProtection="1">
      <alignment horizontal="center"/>
    </xf>
    <xf numFmtId="0" fontId="16" fillId="0" borderId="10" xfId="0" applyFont="1" applyFill="1" applyBorder="1" applyAlignment="1" applyProtection="1">
      <alignment horizontal="center"/>
    </xf>
    <xf numFmtId="169" fontId="16" fillId="0" borderId="10" xfId="0" applyNumberFormat="1" applyFont="1" applyBorder="1" applyAlignment="1" applyProtection="1">
      <alignment horizontal="right"/>
    </xf>
    <xf numFmtId="0" fontId="16" fillId="0" borderId="10" xfId="0" applyFont="1" applyBorder="1" applyProtection="1"/>
    <xf numFmtId="0" fontId="16" fillId="0" borderId="10" xfId="0" applyFont="1" applyBorder="1" applyAlignment="1" applyProtection="1">
      <alignment horizontal="center"/>
    </xf>
    <xf numFmtId="0" fontId="0" fillId="0" borderId="0" xfId="0" applyFill="1" applyBorder="1" applyProtection="1"/>
    <xf numFmtId="10" fontId="3" fillId="0" borderId="0" xfId="2" applyNumberFormat="1" applyFont="1" applyFill="1" applyBorder="1" applyProtection="1"/>
    <xf numFmtId="0" fontId="0" fillId="3" borderId="1" xfId="0" applyFill="1" applyBorder="1" applyAlignment="1" applyProtection="1">
      <alignment horizontal="center"/>
    </xf>
    <xf numFmtId="0" fontId="0" fillId="3" borderId="0" xfId="0" applyNumberFormat="1" applyFill="1" applyBorder="1" applyAlignment="1" applyProtection="1">
      <alignment horizontal="center"/>
    </xf>
    <xf numFmtId="169" fontId="16" fillId="3" borderId="12" xfId="0" applyNumberFormat="1" applyFont="1" applyFill="1" applyBorder="1" applyAlignment="1" applyProtection="1">
      <alignment horizontal="center"/>
    </xf>
    <xf numFmtId="0" fontId="16" fillId="3" borderId="9" xfId="0" applyFont="1" applyFill="1" applyBorder="1" applyAlignment="1" applyProtection="1">
      <alignment horizontal="center"/>
    </xf>
    <xf numFmtId="169" fontId="16" fillId="3" borderId="0" xfId="0" applyNumberFormat="1" applyFont="1" applyFill="1" applyBorder="1" applyAlignment="1" applyProtection="1">
      <alignment horizontal="right"/>
    </xf>
    <xf numFmtId="0" fontId="16" fillId="3" borderId="0" xfId="0" applyFont="1" applyFill="1" applyBorder="1" applyProtection="1"/>
    <xf numFmtId="0" fontId="16" fillId="3" borderId="0" xfId="0" applyFont="1" applyFill="1" applyBorder="1" applyAlignment="1" applyProtection="1">
      <alignment horizontal="center"/>
    </xf>
    <xf numFmtId="0" fontId="16" fillId="3" borderId="13" xfId="0" applyFont="1" applyFill="1" applyBorder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10" fontId="3" fillId="0" borderId="0" xfId="2" applyNumberFormat="1" applyFont="1" applyFill="1" applyProtection="1"/>
    <xf numFmtId="169" fontId="16" fillId="0" borderId="12" xfId="0" applyNumberFormat="1" applyFont="1" applyFill="1" applyBorder="1" applyAlignment="1" applyProtection="1">
      <alignment horizontal="center"/>
    </xf>
    <xf numFmtId="0" fontId="16" fillId="0" borderId="9" xfId="0" applyFont="1" applyFill="1" applyBorder="1" applyAlignment="1" applyProtection="1">
      <alignment horizontal="center"/>
    </xf>
    <xf numFmtId="0" fontId="16" fillId="0" borderId="9" xfId="0" applyFont="1" applyBorder="1" applyProtection="1"/>
    <xf numFmtId="0" fontId="16" fillId="0" borderId="13" xfId="0" applyFont="1" applyBorder="1" applyAlignment="1" applyProtection="1">
      <alignment horizontal="center"/>
    </xf>
    <xf numFmtId="0" fontId="16" fillId="0" borderId="15" xfId="0" applyFont="1" applyBorder="1" applyAlignment="1" applyProtection="1">
      <alignment horizontal="center"/>
    </xf>
    <xf numFmtId="10" fontId="3" fillId="0" borderId="0" xfId="2" applyNumberFormat="1" applyFont="1" applyProtection="1"/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0" fontId="0" fillId="3" borderId="10" xfId="0" applyNumberFormat="1" applyFill="1" applyBorder="1" applyAlignment="1" applyProtection="1">
      <alignment horizontal="center"/>
    </xf>
    <xf numFmtId="169" fontId="16" fillId="3" borderId="3" xfId="0" applyNumberFormat="1" applyFont="1" applyFill="1" applyBorder="1" applyAlignment="1" applyProtection="1">
      <alignment horizontal="center"/>
    </xf>
    <xf numFmtId="0" fontId="16" fillId="3" borderId="8" xfId="0" applyFont="1" applyFill="1" applyBorder="1" applyAlignment="1" applyProtection="1">
      <alignment horizontal="center"/>
    </xf>
    <xf numFmtId="169" fontId="16" fillId="3" borderId="10" xfId="0" applyNumberFormat="1" applyFont="1" applyFill="1" applyBorder="1" applyAlignment="1" applyProtection="1">
      <alignment horizontal="right"/>
    </xf>
    <xf numFmtId="0" fontId="16" fillId="3" borderId="10" xfId="0" applyFont="1" applyFill="1" applyBorder="1" applyProtection="1"/>
    <xf numFmtId="0" fontId="16" fillId="3" borderId="10" xfId="0" applyFont="1" applyFill="1" applyBorder="1" applyAlignment="1" applyProtection="1">
      <alignment horizontal="center"/>
    </xf>
    <xf numFmtId="0" fontId="16" fillId="3" borderId="5" xfId="0" applyFont="1" applyFill="1" applyBorder="1" applyAlignment="1" applyProtection="1">
      <alignment horizontal="center"/>
    </xf>
    <xf numFmtId="10" fontId="0" fillId="0" borderId="0" xfId="2" applyNumberFormat="1" applyFont="1" applyBorder="1" applyProtection="1"/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0" fillId="3" borderId="0" xfId="0" applyFill="1" applyAlignment="1" applyProtection="1">
      <alignment horizontal="left"/>
    </xf>
    <xf numFmtId="169" fontId="16" fillId="3" borderId="14" xfId="0" applyNumberFormat="1" applyFont="1" applyFill="1" applyBorder="1" applyAlignment="1" applyProtection="1">
      <alignment horizontal="center"/>
    </xf>
    <xf numFmtId="0" fontId="0" fillId="3" borderId="0" xfId="0" applyFill="1" applyAlignment="1" applyProtection="1">
      <alignment horizontal="center" vertical="center"/>
    </xf>
    <xf numFmtId="0" fontId="0" fillId="3" borderId="0" xfId="0" applyNumberFormat="1" applyFill="1" applyAlignment="1" applyProtection="1">
      <alignment horizontal="center"/>
    </xf>
    <xf numFmtId="169" fontId="16" fillId="3" borderId="11" xfId="0" applyNumberFormat="1" applyFont="1" applyFill="1" applyBorder="1" applyAlignment="1" applyProtection="1">
      <alignment horizontal="center"/>
    </xf>
    <xf numFmtId="0" fontId="16" fillId="3" borderId="6" xfId="0" applyFont="1" applyFill="1" applyBorder="1" applyAlignment="1" applyProtection="1">
      <alignment horizontal="center"/>
    </xf>
    <xf numFmtId="169" fontId="16" fillId="0" borderId="14" xfId="0" applyNumberFormat="1" applyFont="1" applyBorder="1" applyAlignment="1" applyProtection="1">
      <alignment horizontal="center"/>
    </xf>
    <xf numFmtId="10" fontId="0" fillId="0" borderId="0" xfId="2" applyNumberFormat="1" applyFont="1" applyProtection="1"/>
    <xf numFmtId="0" fontId="0" fillId="3" borderId="1" xfId="0" applyFill="1" applyBorder="1" applyAlignment="1">
      <alignment horizontal="center"/>
    </xf>
    <xf numFmtId="168" fontId="16" fillId="3" borderId="0" xfId="0" applyNumberFormat="1" applyFont="1" applyFill="1" applyAlignment="1" applyProtection="1">
      <alignment horizontal="center"/>
    </xf>
    <xf numFmtId="0" fontId="16" fillId="3" borderId="0" xfId="0" applyFont="1" applyFill="1" applyAlignment="1" applyProtection="1">
      <alignment horizontal="center"/>
    </xf>
    <xf numFmtId="169" fontId="16" fillId="3" borderId="0" xfId="0" applyNumberFormat="1" applyFont="1" applyFill="1" applyAlignment="1" applyProtection="1">
      <alignment horizontal="right"/>
    </xf>
    <xf numFmtId="0" fontId="16" fillId="3" borderId="0" xfId="0" applyFont="1" applyFill="1" applyProtection="1"/>
    <xf numFmtId="10" fontId="3" fillId="3" borderId="0" xfId="2" applyNumberFormat="1" applyFont="1" applyFill="1" applyProtection="1"/>
    <xf numFmtId="168" fontId="0" fillId="3" borderId="0" xfId="0" applyNumberFormat="1" applyFill="1" applyAlignment="1" applyProtection="1">
      <alignment horizontal="center"/>
    </xf>
    <xf numFmtId="169" fontId="0" fillId="3" borderId="0" xfId="0" applyNumberFormat="1" applyFill="1" applyAlignment="1" applyProtection="1">
      <alignment horizontal="right"/>
    </xf>
    <xf numFmtId="168" fontId="18" fillId="5" borderId="2" xfId="0" applyNumberFormat="1" applyFont="1" applyFill="1" applyBorder="1" applyAlignment="1" applyProtection="1">
      <alignment horizontal="center"/>
    </xf>
    <xf numFmtId="0" fontId="19" fillId="5" borderId="2" xfId="0" applyFont="1" applyFill="1" applyBorder="1" applyAlignment="1" applyProtection="1">
      <alignment horizontal="left"/>
    </xf>
    <xf numFmtId="169" fontId="16" fillId="0" borderId="2" xfId="0" applyNumberFormat="1" applyFont="1" applyBorder="1" applyProtection="1"/>
    <xf numFmtId="0" fontId="5" fillId="6" borderId="12" xfId="0" applyFont="1" applyFill="1" applyBorder="1" applyAlignment="1" applyProtection="1">
      <protection locked="0"/>
    </xf>
    <xf numFmtId="0" fontId="5" fillId="6" borderId="9" xfId="0" applyFont="1" applyFill="1" applyBorder="1" applyAlignment="1" applyProtection="1">
      <protection locked="0"/>
    </xf>
    <xf numFmtId="0" fontId="5" fillId="6" borderId="13" xfId="0" applyFont="1" applyFill="1" applyBorder="1" applyAlignment="1" applyProtection="1">
      <protection locked="0"/>
    </xf>
    <xf numFmtId="169" fontId="16" fillId="0" borderId="5" xfId="0" applyNumberFormat="1" applyFont="1" applyBorder="1" applyAlignment="1" applyProtection="1">
      <alignment horizontal="right"/>
    </xf>
    <xf numFmtId="0" fontId="0" fillId="0" borderId="11" xfId="0" applyBorder="1" applyAlignment="1">
      <alignment horizontal="left"/>
    </xf>
    <xf numFmtId="0" fontId="5" fillId="6" borderId="0" xfId="0" applyFont="1" applyFill="1" applyBorder="1" applyAlignment="1" applyProtection="1">
      <protection locked="0"/>
    </xf>
    <xf numFmtId="0" fontId="5" fillId="6" borderId="6" xfId="0" applyFont="1" applyFill="1" applyBorder="1" applyAlignment="1" applyProtection="1">
      <protection locked="0"/>
    </xf>
    <xf numFmtId="0" fontId="19" fillId="5" borderId="2" xfId="0" applyFont="1" applyFill="1" applyBorder="1" applyProtection="1"/>
    <xf numFmtId="0" fontId="5" fillId="6" borderId="11" xfId="0" applyFont="1" applyFill="1" applyBorder="1" applyAlignment="1" applyProtection="1">
      <protection locked="0"/>
    </xf>
    <xf numFmtId="168" fontId="20" fillId="3" borderId="0" xfId="0" applyNumberFormat="1" applyFont="1" applyFill="1" applyBorder="1" applyAlignment="1" applyProtection="1">
      <alignment wrapText="1"/>
    </xf>
    <xf numFmtId="0" fontId="0" fillId="3" borderId="0" xfId="0" applyFill="1" applyBorder="1" applyAlignment="1" applyProtection="1">
      <alignment vertical="center"/>
    </xf>
    <xf numFmtId="0" fontId="0" fillId="6" borderId="1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1" fillId="6" borderId="14" xfId="0" applyFont="1" applyFill="1" applyBorder="1" applyAlignment="1" applyProtection="1">
      <alignment vertical="top"/>
      <protection locked="0"/>
    </xf>
    <xf numFmtId="0" fontId="21" fillId="6" borderId="10" xfId="0" applyFont="1" applyFill="1" applyBorder="1" applyAlignment="1" applyProtection="1">
      <alignment vertical="top"/>
      <protection locked="0"/>
    </xf>
    <xf numFmtId="0" fontId="21" fillId="6" borderId="15" xfId="0" applyFont="1" applyFill="1" applyBorder="1" applyAlignment="1" applyProtection="1">
      <alignment vertical="top"/>
      <protection locked="0"/>
    </xf>
    <xf numFmtId="0" fontId="0" fillId="3" borderId="0" xfId="0" applyFill="1" applyBorder="1" applyAlignment="1">
      <alignment horizontal="center"/>
    </xf>
    <xf numFmtId="0" fontId="21" fillId="3" borderId="0" xfId="0" applyFont="1" applyFill="1" applyBorder="1" applyAlignment="1" applyProtection="1">
      <alignment vertical="top"/>
      <protection locked="0"/>
    </xf>
    <xf numFmtId="10" fontId="0" fillId="3" borderId="0" xfId="2" applyNumberFormat="1" applyFont="1" applyFill="1" applyProtection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0" fontId="0" fillId="0" borderId="0" xfId="2" applyNumberFormat="1" applyFont="1"/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9" xfId="0" applyBorder="1"/>
    <xf numFmtId="0" fontId="0" fillId="0" borderId="13" xfId="0" applyBorder="1"/>
    <xf numFmtId="0" fontId="11" fillId="0" borderId="11" xfId="0" applyFont="1" applyBorder="1"/>
    <xf numFmtId="0" fontId="0" fillId="0" borderId="6" xfId="0" applyBorder="1"/>
    <xf numFmtId="14" fontId="0" fillId="0" borderId="0" xfId="0" applyNumberFormat="1" applyBorder="1"/>
    <xf numFmtId="0" fontId="0" fillId="0" borderId="14" xfId="0" applyBorder="1"/>
    <xf numFmtId="0" fontId="0" fillId="0" borderId="10" xfId="0" applyBorder="1"/>
    <xf numFmtId="22" fontId="0" fillId="0" borderId="15" xfId="0" applyNumberFormat="1" applyBorder="1"/>
    <xf numFmtId="0" fontId="0" fillId="0" borderId="11" xfId="0" applyBorder="1"/>
    <xf numFmtId="0" fontId="6" fillId="0" borderId="11" xfId="0" applyFont="1" applyBorder="1"/>
    <xf numFmtId="0" fontId="0" fillId="0" borderId="15" xfId="0" applyBorder="1"/>
    <xf numFmtId="0" fontId="6" fillId="0" borderId="3" xfId="0" applyFont="1" applyBorder="1" applyAlignment="1">
      <alignment vertical="center"/>
    </xf>
    <xf numFmtId="170" fontId="6" fillId="0" borderId="8" xfId="0" applyNumberFormat="1" applyFont="1" applyBorder="1" applyAlignment="1" applyProtection="1">
      <alignment vertical="center"/>
      <protection locked="0"/>
    </xf>
    <xf numFmtId="169" fontId="6" fillId="0" borderId="8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11" fillId="0" borderId="0" xfId="0" applyFont="1" applyBorder="1"/>
    <xf numFmtId="14" fontId="0" fillId="0" borderId="0" xfId="0" applyNumberFormat="1" applyBorder="1" applyAlignment="1">
      <alignment horizontal="right"/>
    </xf>
    <xf numFmtId="10" fontId="2" fillId="2" borderId="9" xfId="2" applyNumberFormat="1" applyFont="1" applyFill="1" applyBorder="1" applyProtection="1"/>
    <xf numFmtId="10" fontId="2" fillId="0" borderId="0" xfId="2" applyNumberFormat="1" applyFont="1" applyFill="1" applyBorder="1" applyProtection="1"/>
    <xf numFmtId="10" fontId="2" fillId="0" borderId="0" xfId="2" applyNumberFormat="1" applyFont="1" applyFill="1" applyProtection="1"/>
    <xf numFmtId="10" fontId="2" fillId="0" borderId="0" xfId="2" applyNumberFormat="1" applyFont="1" applyProtection="1"/>
    <xf numFmtId="170" fontId="16" fillId="6" borderId="2" xfId="0" applyNumberFormat="1" applyFont="1" applyFill="1" applyBorder="1" applyAlignment="1" applyProtection="1">
      <protection locked="0"/>
    </xf>
    <xf numFmtId="0" fontId="19" fillId="5" borderId="2" xfId="0" applyFont="1" applyFill="1" applyBorder="1" applyAlignment="1">
      <alignment horizontal="left"/>
    </xf>
    <xf numFmtId="169" fontId="0" fillId="0" borderId="2" xfId="0" applyNumberFormat="1" applyBorder="1" applyAlignment="1">
      <alignment vertical="center"/>
    </xf>
    <xf numFmtId="168" fontId="18" fillId="3" borderId="0" xfId="0" applyNumberFormat="1" applyFont="1" applyFill="1" applyBorder="1" applyAlignment="1" applyProtection="1">
      <alignment vertical="center" wrapText="1"/>
    </xf>
    <xf numFmtId="169" fontId="0" fillId="3" borderId="0" xfId="0" applyNumberFormat="1" applyFill="1" applyBorder="1" applyAlignment="1">
      <alignment vertical="center"/>
    </xf>
    <xf numFmtId="0" fontId="5" fillId="6" borderId="11" xfId="0" applyFont="1" applyFill="1" applyBorder="1" applyAlignment="1" applyProtection="1">
      <alignment horizontal="left"/>
      <protection locked="0"/>
    </xf>
    <xf numFmtId="168" fontId="12" fillId="5" borderId="5" xfId="0" applyNumberFormat="1" applyFont="1" applyFill="1" applyBorder="1" applyAlignment="1">
      <alignment vertical="center"/>
    </xf>
    <xf numFmtId="169" fontId="16" fillId="6" borderId="5" xfId="0" applyNumberFormat="1" applyFont="1" applyFill="1" applyBorder="1" applyAlignment="1" applyProtection="1">
      <alignment horizontal="right" vertical="center"/>
    </xf>
    <xf numFmtId="14" fontId="0" fillId="0" borderId="2" xfId="0" applyNumberFormat="1" applyFill="1" applyBorder="1" applyAlignment="1" applyProtection="1">
      <alignment horizontal="center"/>
      <protection locked="0"/>
    </xf>
    <xf numFmtId="0" fontId="21" fillId="6" borderId="0" xfId="0" applyFont="1" applyFill="1" applyBorder="1" applyAlignment="1" applyProtection="1">
      <alignment vertical="top"/>
      <protection locked="0"/>
    </xf>
    <xf numFmtId="0" fontId="25" fillId="3" borderId="0" xfId="0" applyFont="1" applyFill="1" applyBorder="1" applyAlignment="1"/>
    <xf numFmtId="0" fontId="6" fillId="0" borderId="7" xfId="0" applyFont="1" applyBorder="1" applyAlignment="1">
      <alignment horizontal="center" vertical="center" wrapText="1"/>
    </xf>
    <xf numFmtId="0" fontId="10" fillId="0" borderId="11" xfId="0" applyFont="1" applyBorder="1"/>
    <xf numFmtId="0" fontId="10" fillId="0" borderId="14" xfId="0" applyFont="1" applyBorder="1"/>
    <xf numFmtId="0" fontId="0" fillId="6" borderId="0" xfId="0" applyFill="1"/>
    <xf numFmtId="0" fontId="0" fillId="6" borderId="0" xfId="0" applyFill="1" applyBorder="1"/>
    <xf numFmtId="0" fontId="10" fillId="6" borderId="0" xfId="0" applyFont="1" applyFill="1"/>
    <xf numFmtId="0" fontId="0" fillId="6" borderId="0" xfId="0" applyFill="1" applyAlignment="1"/>
    <xf numFmtId="15" fontId="10" fillId="6" borderId="0" xfId="0" applyNumberFormat="1" applyFont="1" applyFill="1" applyAlignment="1">
      <alignment horizontal="left"/>
    </xf>
    <xf numFmtId="15" fontId="10" fillId="6" borderId="0" xfId="0" applyNumberFormat="1" applyFont="1" applyFill="1"/>
    <xf numFmtId="0" fontId="26" fillId="6" borderId="0" xfId="0" applyFont="1" applyFill="1"/>
    <xf numFmtId="0" fontId="27" fillId="6" borderId="0" xfId="0" applyFont="1" applyFill="1" applyAlignment="1">
      <alignment vertical="center"/>
    </xf>
    <xf numFmtId="0" fontId="0" fillId="6" borderId="0" xfId="0" applyFill="1" applyAlignment="1">
      <alignment horizontal="left"/>
    </xf>
    <xf numFmtId="0" fontId="13" fillId="6" borderId="0" xfId="0" applyFont="1" applyFill="1"/>
    <xf numFmtId="0" fontId="28" fillId="6" borderId="0" xfId="0" applyFont="1" applyFill="1"/>
    <xf numFmtId="169" fontId="0" fillId="6" borderId="0" xfId="0" applyNumberFormat="1" applyFill="1"/>
    <xf numFmtId="0" fontId="0" fillId="6" borderId="0" xfId="0" applyFill="1" applyAlignment="1">
      <alignment horizontal="right"/>
    </xf>
    <xf numFmtId="169" fontId="0" fillId="6" borderId="0" xfId="0" applyNumberFormat="1" applyFill="1" applyAlignment="1">
      <alignment horizontal="right"/>
    </xf>
    <xf numFmtId="0" fontId="5" fillId="3" borderId="0" xfId="0" applyNumberFormat="1" applyFont="1" applyFill="1" applyAlignment="1">
      <alignment horizontal="center"/>
    </xf>
    <xf numFmtId="0" fontId="0" fillId="3" borderId="0" xfId="0" applyNumberFormat="1" applyFill="1" applyAlignment="1">
      <alignment horizontal="center"/>
    </xf>
    <xf numFmtId="170" fontId="16" fillId="6" borderId="0" xfId="0" applyNumberFormat="1" applyFont="1" applyFill="1" applyBorder="1" applyAlignment="1" applyProtection="1">
      <alignment horizontal="center"/>
    </xf>
    <xf numFmtId="0" fontId="0" fillId="6" borderId="0" xfId="0" applyFill="1" applyBorder="1" applyProtection="1"/>
    <xf numFmtId="49" fontId="0" fillId="3" borderId="0" xfId="0" applyNumberFormat="1" applyFill="1" applyBorder="1" applyAlignment="1" applyProtection="1">
      <alignment horizontal="center" vertical="center"/>
    </xf>
    <xf numFmtId="0" fontId="15" fillId="3" borderId="0" xfId="0" applyFont="1" applyFill="1" applyBorder="1" applyAlignment="1">
      <alignment vertical="center"/>
    </xf>
    <xf numFmtId="0" fontId="10" fillId="6" borderId="0" xfId="0" applyFont="1" applyFill="1" applyBorder="1" applyProtection="1"/>
    <xf numFmtId="0" fontId="0" fillId="6" borderId="0" xfId="0" applyFill="1" applyBorder="1" applyAlignment="1" applyProtection="1"/>
    <xf numFmtId="15" fontId="10" fillId="6" borderId="0" xfId="0" applyNumberFormat="1" applyFont="1" applyFill="1" applyBorder="1" applyProtection="1"/>
    <xf numFmtId="0" fontId="5" fillId="6" borderId="0" xfId="0" applyFont="1" applyFill="1" applyBorder="1" applyAlignment="1" applyProtection="1"/>
    <xf numFmtId="0" fontId="5" fillId="3" borderId="16" xfId="0" applyFont="1" applyFill="1" applyBorder="1" applyAlignment="1" applyProtection="1"/>
    <xf numFmtId="0" fontId="5" fillId="3" borderId="0" xfId="0" applyFont="1" applyFill="1" applyBorder="1" applyAlignment="1" applyProtection="1">
      <alignment vertical="center"/>
    </xf>
    <xf numFmtId="0" fontId="5" fillId="3" borderId="0" xfId="0" applyFont="1" applyFill="1"/>
    <xf numFmtId="0" fontId="33" fillId="3" borderId="0" xfId="0" applyFont="1" applyFill="1" applyAlignment="1">
      <alignment vertical="center"/>
    </xf>
    <xf numFmtId="0" fontId="0" fillId="6" borderId="0" xfId="0" applyFill="1" applyProtection="1"/>
    <xf numFmtId="0" fontId="0" fillId="6" borderId="12" xfId="0" applyFill="1" applyBorder="1" applyProtection="1"/>
    <xf numFmtId="0" fontId="0" fillId="6" borderId="9" xfId="0" applyFill="1" applyBorder="1" applyProtection="1"/>
    <xf numFmtId="0" fontId="0" fillId="6" borderId="13" xfId="0" applyFill="1" applyBorder="1" applyProtection="1"/>
    <xf numFmtId="0" fontId="11" fillId="6" borderId="11" xfId="0" applyFont="1" applyFill="1" applyBorder="1" applyProtection="1"/>
    <xf numFmtId="14" fontId="0" fillId="6" borderId="0" xfId="0" applyNumberFormat="1" applyFill="1" applyBorder="1" applyProtection="1"/>
    <xf numFmtId="0" fontId="0" fillId="6" borderId="6" xfId="0" applyFill="1" applyBorder="1" applyProtection="1"/>
    <xf numFmtId="0" fontId="0" fillId="6" borderId="11" xfId="0" applyFill="1" applyBorder="1" applyProtection="1"/>
    <xf numFmtId="0" fontId="0" fillId="6" borderId="14" xfId="0" applyFill="1" applyBorder="1" applyProtection="1"/>
    <xf numFmtId="0" fontId="0" fillId="6" borderId="10" xfId="0" applyFill="1" applyBorder="1" applyProtection="1"/>
    <xf numFmtId="22" fontId="0" fillId="6" borderId="15" xfId="0" applyNumberFormat="1" applyFill="1" applyBorder="1" applyProtection="1"/>
    <xf numFmtId="0" fontId="6" fillId="6" borderId="11" xfId="0" applyFont="1" applyFill="1" applyBorder="1" applyProtection="1"/>
    <xf numFmtId="0" fontId="0" fillId="6" borderId="15" xfId="0" applyFill="1" applyBorder="1" applyProtection="1"/>
    <xf numFmtId="0" fontId="10" fillId="6" borderId="11" xfId="0" applyFont="1" applyFill="1" applyBorder="1" applyProtection="1"/>
    <xf numFmtId="0" fontId="10" fillId="6" borderId="14" xfId="0" applyFont="1" applyFill="1" applyBorder="1" applyProtection="1"/>
    <xf numFmtId="0" fontId="6" fillId="6" borderId="3" xfId="0" applyFont="1" applyFill="1" applyBorder="1" applyAlignment="1" applyProtection="1">
      <alignment vertical="center"/>
    </xf>
    <xf numFmtId="170" fontId="6" fillId="6" borderId="8" xfId="0" applyNumberFormat="1" applyFont="1" applyFill="1" applyBorder="1" applyAlignment="1" applyProtection="1">
      <alignment vertical="center"/>
    </xf>
    <xf numFmtId="169" fontId="6" fillId="6" borderId="8" xfId="0" applyNumberFormat="1" applyFont="1" applyFill="1" applyBorder="1" applyAlignment="1" applyProtection="1">
      <alignment vertical="center"/>
    </xf>
    <xf numFmtId="0" fontId="6" fillId="6" borderId="5" xfId="0" applyFont="1" applyFill="1" applyBorder="1" applyAlignment="1" applyProtection="1">
      <alignment vertical="center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</xf>
    <xf numFmtId="0" fontId="0" fillId="6" borderId="7" xfId="0" applyFill="1" applyBorder="1" applyProtection="1"/>
    <xf numFmtId="0" fontId="0" fillId="6" borderId="1" xfId="0" applyFill="1" applyBorder="1" applyProtection="1"/>
    <xf numFmtId="0" fontId="0" fillId="6" borderId="4" xfId="0" applyFill="1" applyBorder="1" applyProtection="1"/>
    <xf numFmtId="0" fontId="11" fillId="6" borderId="0" xfId="0" applyFont="1" applyFill="1" applyBorder="1" applyProtection="1"/>
    <xf numFmtId="14" fontId="0" fillId="6" borderId="0" xfId="0" applyNumberFormat="1" applyFill="1" applyBorder="1" applyAlignment="1" applyProtection="1">
      <alignment horizontal="right"/>
    </xf>
    <xf numFmtId="0" fontId="5" fillId="3" borderId="0" xfId="0" applyFont="1" applyFill="1" applyProtection="1"/>
    <xf numFmtId="0" fontId="0" fillId="6" borderId="0" xfId="0" applyFill="1" applyProtection="1">
      <protection locked="0"/>
    </xf>
    <xf numFmtId="0" fontId="0" fillId="6" borderId="0" xfId="0" applyFill="1" applyBorder="1" applyProtection="1">
      <protection locked="0"/>
    </xf>
    <xf numFmtId="0" fontId="0" fillId="6" borderId="6" xfId="0" applyFill="1" applyBorder="1" applyProtection="1">
      <protection locked="0"/>
    </xf>
    <xf numFmtId="0" fontId="0" fillId="6" borderId="10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169" fontId="0" fillId="6" borderId="1" xfId="0" applyNumberFormat="1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right"/>
      <protection locked="0"/>
    </xf>
    <xf numFmtId="0" fontId="0" fillId="6" borderId="1" xfId="0" applyFill="1" applyBorder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left"/>
      <protection locked="0"/>
    </xf>
    <xf numFmtId="169" fontId="0" fillId="6" borderId="0" xfId="0" applyNumberFormat="1" applyFill="1" applyBorder="1" applyAlignment="1" applyProtection="1">
      <alignment horizontal="right"/>
      <protection locked="0"/>
    </xf>
    <xf numFmtId="0" fontId="0" fillId="6" borderId="0" xfId="0" applyNumberFormat="1" applyFill="1" applyBorder="1" applyProtection="1">
      <protection locked="0"/>
    </xf>
    <xf numFmtId="0" fontId="0" fillId="6" borderId="0" xfId="0" applyNumberFormat="1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0" fillId="6" borderId="0" xfId="0" applyFill="1" applyBorder="1" applyAlignment="1" applyProtection="1">
      <protection locked="0"/>
    </xf>
    <xf numFmtId="49" fontId="0" fillId="6" borderId="0" xfId="0" applyNumberFormat="1" applyFill="1" applyBorder="1" applyProtection="1">
      <protection locked="0"/>
    </xf>
    <xf numFmtId="169" fontId="0" fillId="3" borderId="0" xfId="0" applyNumberForma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12" fillId="5" borderId="13" xfId="0" applyFont="1" applyFill="1" applyBorder="1" applyAlignment="1">
      <alignment horizontal="center"/>
    </xf>
    <xf numFmtId="0" fontId="0" fillId="3" borderId="11" xfId="0" applyFill="1" applyBorder="1" applyAlignment="1" applyProtection="1">
      <alignment horizontal="center"/>
    </xf>
    <xf numFmtId="169" fontId="16" fillId="0" borderId="0" xfId="0" applyNumberFormat="1" applyFont="1" applyFill="1" applyBorder="1" applyAlignment="1" applyProtection="1">
      <alignment horizontal="center"/>
    </xf>
    <xf numFmtId="169" fontId="16" fillId="0" borderId="10" xfId="0" applyNumberFormat="1" applyFont="1" applyFill="1" applyBorder="1" applyAlignment="1" applyProtection="1">
      <alignment horizontal="center"/>
    </xf>
    <xf numFmtId="169" fontId="16" fillId="3" borderId="9" xfId="0" applyNumberFormat="1" applyFont="1" applyFill="1" applyBorder="1" applyAlignment="1" applyProtection="1">
      <alignment horizontal="center"/>
    </xf>
    <xf numFmtId="169" fontId="16" fillId="0" borderId="9" xfId="0" applyNumberFormat="1" applyFont="1" applyFill="1" applyBorder="1" applyAlignment="1" applyProtection="1">
      <alignment horizontal="center"/>
    </xf>
    <xf numFmtId="169" fontId="16" fillId="3" borderId="8" xfId="0" applyNumberFormat="1" applyFont="1" applyFill="1" applyBorder="1" applyAlignment="1" applyProtection="1">
      <alignment horizontal="center"/>
    </xf>
    <xf numFmtId="169" fontId="16" fillId="3" borderId="10" xfId="0" applyNumberFormat="1" applyFont="1" applyFill="1" applyBorder="1" applyAlignment="1" applyProtection="1">
      <alignment horizontal="center"/>
    </xf>
    <xf numFmtId="169" fontId="16" fillId="3" borderId="0" xfId="0" applyNumberFormat="1" applyFont="1" applyFill="1" applyBorder="1" applyAlignment="1" applyProtection="1">
      <alignment horizontal="center"/>
    </xf>
    <xf numFmtId="169" fontId="16" fillId="0" borderId="10" xfId="0" applyNumberFormat="1" applyFont="1" applyBorder="1" applyAlignment="1" applyProtection="1">
      <alignment horizontal="center"/>
    </xf>
    <xf numFmtId="0" fontId="16" fillId="3" borderId="2" xfId="0" applyFont="1" applyFill="1" applyBorder="1" applyProtection="1"/>
    <xf numFmtId="0" fontId="0" fillId="3" borderId="2" xfId="0" applyFill="1" applyBorder="1"/>
    <xf numFmtId="10" fontId="1" fillId="0" borderId="0" xfId="2" applyNumberFormat="1" applyFont="1" applyBorder="1" applyProtection="1"/>
    <xf numFmtId="10" fontId="2" fillId="2" borderId="0" xfId="2" applyNumberFormat="1" applyFont="1" applyFill="1" applyBorder="1" applyProtection="1"/>
    <xf numFmtId="169" fontId="0" fillId="0" borderId="0" xfId="2" applyNumberFormat="1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171" fontId="0" fillId="3" borderId="0" xfId="0" applyNumberFormat="1" applyFill="1" applyBorder="1" applyAlignment="1" applyProtection="1">
      <alignment horizontal="center" vertical="center"/>
      <protection locked="0"/>
    </xf>
    <xf numFmtId="10" fontId="1" fillId="0" borderId="0" xfId="2" applyNumberFormat="1" applyFont="1" applyAlignment="1" applyProtection="1">
      <alignment horizontal="center" vertical="center"/>
    </xf>
    <xf numFmtId="0" fontId="16" fillId="3" borderId="2" xfId="0" applyNumberFormat="1" applyFont="1" applyFill="1" applyBorder="1" applyAlignment="1" applyProtection="1">
      <alignment horizontal="center"/>
    </xf>
    <xf numFmtId="169" fontId="16" fillId="3" borderId="2" xfId="0" applyNumberFormat="1" applyFont="1" applyFill="1" applyBorder="1" applyAlignment="1" applyProtection="1">
      <alignment horizontal="center"/>
    </xf>
    <xf numFmtId="169" fontId="16" fillId="3" borderId="2" xfId="0" applyNumberFormat="1" applyFont="1" applyFill="1" applyBorder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left"/>
      <protection locked="0"/>
    </xf>
    <xf numFmtId="169" fontId="16" fillId="3" borderId="2" xfId="0" applyNumberFormat="1" applyFont="1" applyFill="1" applyBorder="1" applyAlignment="1">
      <alignment horizontal="center" vertical="center"/>
    </xf>
    <xf numFmtId="0" fontId="16" fillId="3" borderId="2" xfId="0" applyFont="1" applyFill="1" applyBorder="1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10" fontId="1" fillId="0" borderId="0" xfId="2" applyNumberFormat="1" applyFont="1" applyFill="1" applyAlignment="1" applyProtection="1">
      <alignment horizontal="center" vertical="center"/>
    </xf>
    <xf numFmtId="10" fontId="21" fillId="3" borderId="0" xfId="2" applyNumberFormat="1" applyFont="1" applyFill="1"/>
    <xf numFmtId="0" fontId="12" fillId="3" borderId="0" xfId="0" applyFont="1" applyFill="1" applyBorder="1" applyAlignment="1">
      <alignment vertical="center"/>
    </xf>
    <xf numFmtId="169" fontId="21" fillId="0" borderId="0" xfId="2" applyNumberFormat="1" applyFont="1" applyBorder="1" applyAlignment="1" applyProtection="1">
      <alignment horizontal="center" vertical="center"/>
    </xf>
    <xf numFmtId="10" fontId="21" fillId="0" borderId="0" xfId="2" applyNumberFormat="1" applyFont="1" applyAlignment="1" applyProtection="1">
      <alignment horizontal="center" vertical="center"/>
    </xf>
    <xf numFmtId="10" fontId="21" fillId="0" borderId="0" xfId="2" applyNumberFormat="1" applyFont="1"/>
    <xf numFmtId="169" fontId="19" fillId="5" borderId="2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Protection="1"/>
    <xf numFmtId="169" fontId="19" fillId="5" borderId="7" xfId="0" applyNumberFormat="1" applyFont="1" applyFill="1" applyBorder="1" applyAlignment="1">
      <alignment horizontal="center" vertical="center"/>
    </xf>
    <xf numFmtId="169" fontId="19" fillId="5" borderId="2" xfId="0" applyNumberFormat="1" applyFont="1" applyFill="1" applyBorder="1" applyAlignment="1">
      <alignment horizontal="center" vertical="center"/>
    </xf>
    <xf numFmtId="169" fontId="0" fillId="3" borderId="0" xfId="0" applyNumberFormat="1" applyFill="1" applyBorder="1" applyAlignment="1" applyProtection="1">
      <alignment horizontal="center" vertical="center"/>
      <protection locked="0"/>
    </xf>
    <xf numFmtId="169" fontId="16" fillId="3" borderId="2" xfId="0" applyNumberFormat="1" applyFont="1" applyFill="1" applyBorder="1" applyProtection="1"/>
    <xf numFmtId="169" fontId="16" fillId="3" borderId="5" xfId="0" applyNumberFormat="1" applyFont="1" applyFill="1" applyBorder="1" applyAlignment="1">
      <alignment horizontal="right"/>
    </xf>
    <xf numFmtId="168" fontId="18" fillId="5" borderId="3" xfId="0" applyNumberFormat="1" applyFont="1" applyFill="1" applyBorder="1" applyAlignment="1">
      <alignment vertical="center"/>
    </xf>
    <xf numFmtId="0" fontId="5" fillId="3" borderId="0" xfId="0" applyFont="1" applyFill="1" applyAlignment="1">
      <alignment horizontal="center"/>
    </xf>
    <xf numFmtId="169" fontId="5" fillId="3" borderId="0" xfId="0" applyNumberFormat="1" applyFont="1" applyFill="1" applyBorder="1" applyAlignment="1" applyProtection="1">
      <alignment horizontal="center" vertical="center"/>
      <protection locked="0"/>
    </xf>
    <xf numFmtId="169" fontId="0" fillId="3" borderId="0" xfId="0" applyNumberFormat="1" applyFill="1" applyBorder="1" applyAlignment="1" applyProtection="1">
      <alignment vertical="center"/>
      <protection locked="0"/>
    </xf>
    <xf numFmtId="0" fontId="13" fillId="3" borderId="0" xfId="0" applyFont="1" applyFill="1" applyBorder="1" applyAlignment="1" applyProtection="1">
      <alignment vertical="center" wrapText="1"/>
    </xf>
    <xf numFmtId="0" fontId="34" fillId="3" borderId="0" xfId="0" applyFont="1" applyFill="1"/>
    <xf numFmtId="0" fontId="5" fillId="6" borderId="14" xfId="0" applyFont="1" applyFill="1" applyBorder="1" applyAlignment="1" applyProtection="1">
      <protection locked="0"/>
    </xf>
    <xf numFmtId="0" fontId="5" fillId="6" borderId="10" xfId="0" applyFont="1" applyFill="1" applyBorder="1" applyAlignment="1" applyProtection="1">
      <protection locked="0"/>
    </xf>
    <xf numFmtId="0" fontId="5" fillId="6" borderId="15" xfId="0" applyFont="1" applyFill="1" applyBorder="1" applyAlignment="1" applyProtection="1">
      <protection locked="0"/>
    </xf>
    <xf numFmtId="0" fontId="0" fillId="6" borderId="0" xfId="0" applyFill="1" applyAlignment="1">
      <alignment horizontal="center" vertical="center"/>
    </xf>
    <xf numFmtId="49" fontId="5" fillId="6" borderId="0" xfId="0" applyNumberFormat="1" applyFont="1" applyFill="1" applyBorder="1" applyAlignment="1" applyProtection="1">
      <protection locked="0"/>
    </xf>
    <xf numFmtId="0" fontId="0" fillId="6" borderId="0" xfId="0" applyFill="1" applyAlignment="1" applyProtection="1">
      <alignment horizontal="left"/>
    </xf>
    <xf numFmtId="0" fontId="5" fillId="6" borderId="0" xfId="0" applyFont="1" applyFill="1" applyBorder="1" applyProtection="1">
      <protection locked="0"/>
    </xf>
    <xf numFmtId="169" fontId="0" fillId="6" borderId="0" xfId="0" applyNumberFormat="1" applyFill="1" applyBorder="1" applyProtection="1">
      <protection locked="0"/>
    </xf>
    <xf numFmtId="174" fontId="0" fillId="0" borderId="0" xfId="2" applyNumberFormat="1" applyFont="1" applyBorder="1" applyProtection="1"/>
    <xf numFmtId="9" fontId="0" fillId="0" borderId="0" xfId="2" applyNumberFormat="1" applyFont="1" applyBorder="1" applyProtection="1"/>
    <xf numFmtId="0" fontId="0" fillId="3" borderId="12" xfId="0" applyFill="1" applyBorder="1" applyProtection="1"/>
    <xf numFmtId="49" fontId="5" fillId="3" borderId="9" xfId="0" applyNumberFormat="1" applyFont="1" applyFill="1" applyBorder="1" applyAlignment="1">
      <alignment horizontal="center"/>
    </xf>
    <xf numFmtId="0" fontId="0" fillId="3" borderId="13" xfId="0" applyFill="1" applyBorder="1" applyProtection="1"/>
    <xf numFmtId="0" fontId="0" fillId="3" borderId="11" xfId="0" applyFill="1" applyBorder="1" applyProtection="1"/>
    <xf numFmtId="0" fontId="0" fillId="3" borderId="6" xfId="0" applyFill="1" applyBorder="1" applyProtection="1"/>
    <xf numFmtId="0" fontId="0" fillId="3" borderId="14" xfId="0" applyFill="1" applyBorder="1" applyProtection="1"/>
    <xf numFmtId="49" fontId="0" fillId="3" borderId="10" xfId="0" applyNumberFormat="1" applyFill="1" applyBorder="1" applyAlignment="1" applyProtection="1">
      <alignment horizontal="center" vertical="center"/>
    </xf>
    <xf numFmtId="0" fontId="0" fillId="3" borderId="15" xfId="0" applyFill="1" applyBorder="1" applyProtection="1"/>
    <xf numFmtId="0" fontId="5" fillId="6" borderId="1" xfId="0" applyFont="1" applyFill="1" applyBorder="1" applyProtection="1"/>
    <xf numFmtId="0" fontId="0" fillId="6" borderId="1" xfId="0" applyFill="1" applyBorder="1"/>
    <xf numFmtId="0" fontId="0" fillId="6" borderId="4" xfId="0" applyFill="1" applyBorder="1"/>
    <xf numFmtId="10" fontId="0" fillId="2" borderId="0" xfId="2" applyNumberFormat="1" applyFont="1" applyFill="1" applyProtection="1"/>
    <xf numFmtId="10" fontId="1" fillId="2" borderId="0" xfId="2" applyNumberFormat="1" applyFont="1" applyFill="1" applyAlignment="1" applyProtection="1">
      <alignment horizontal="center" vertical="center"/>
    </xf>
    <xf numFmtId="0" fontId="0" fillId="0" borderId="0" xfId="0" applyFill="1"/>
    <xf numFmtId="10" fontId="2" fillId="0" borderId="0" xfId="2" applyNumberFormat="1" applyFont="1" applyFill="1"/>
    <xf numFmtId="169" fontId="21" fillId="0" borderId="0" xfId="2" applyNumberFormat="1" applyFont="1" applyFill="1" applyBorder="1" applyAlignment="1" applyProtection="1">
      <alignment horizontal="center" vertical="center"/>
    </xf>
    <xf numFmtId="49" fontId="0" fillId="3" borderId="12" xfId="0" applyNumberFormat="1" applyFill="1" applyBorder="1" applyAlignment="1" applyProtection="1">
      <alignment horizontal="center" vertical="center"/>
    </xf>
    <xf numFmtId="0" fontId="0" fillId="3" borderId="11" xfId="0" applyFill="1" applyBorder="1" applyAlignment="1">
      <alignment horizontal="center" vertical="center"/>
    </xf>
    <xf numFmtId="49" fontId="0" fillId="3" borderId="11" xfId="0" applyNumberFormat="1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5" fillId="3" borderId="13" xfId="0" applyFont="1" applyFill="1" applyBorder="1" applyProtection="1"/>
    <xf numFmtId="0" fontId="5" fillId="3" borderId="6" xfId="0" applyFont="1" applyFill="1" applyBorder="1" applyProtection="1"/>
    <xf numFmtId="0" fontId="0" fillId="3" borderId="6" xfId="0" applyFill="1" applyBorder="1"/>
    <xf numFmtId="0" fontId="0" fillId="3" borderId="15" xfId="0" applyFill="1" applyBorder="1"/>
    <xf numFmtId="0" fontId="0" fillId="8" borderId="11" xfId="0" applyFill="1" applyBorder="1" applyProtection="1"/>
    <xf numFmtId="49" fontId="0" fillId="8" borderId="0" xfId="0" applyNumberFormat="1" applyFill="1" applyBorder="1" applyAlignment="1" applyProtection="1">
      <alignment horizontal="center" vertical="center"/>
    </xf>
    <xf numFmtId="0" fontId="0" fillId="8" borderId="0" xfId="0" applyFill="1" applyBorder="1" applyProtection="1"/>
    <xf numFmtId="0" fontId="0" fillId="8" borderId="6" xfId="0" applyFill="1" applyBorder="1" applyProtection="1"/>
    <xf numFmtId="0" fontId="0" fillId="8" borderId="12" xfId="0" applyFill="1" applyBorder="1" applyProtection="1"/>
    <xf numFmtId="0" fontId="5" fillId="8" borderId="9" xfId="0" applyFont="1" applyFill="1" applyBorder="1" applyAlignment="1">
      <alignment horizontal="center" vertical="center"/>
    </xf>
    <xf numFmtId="0" fontId="0" fillId="8" borderId="9" xfId="0" applyFill="1" applyBorder="1" applyProtection="1"/>
    <xf numFmtId="0" fontId="0" fillId="8" borderId="13" xfId="0" applyFill="1" applyBorder="1" applyProtection="1"/>
    <xf numFmtId="49" fontId="5" fillId="8" borderId="9" xfId="0" applyNumberFormat="1" applyFont="1" applyFill="1" applyBorder="1" applyAlignment="1" applyProtection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36" fillId="5" borderId="13" xfId="0" applyFont="1" applyFill="1" applyBorder="1" applyAlignment="1">
      <alignment horizontal="center"/>
    </xf>
    <xf numFmtId="49" fontId="0" fillId="3" borderId="0" xfId="0" applyNumberFormat="1" applyFill="1" applyAlignment="1"/>
    <xf numFmtId="0" fontId="0" fillId="3" borderId="0" xfId="0" applyFill="1" applyAlignment="1"/>
    <xf numFmtId="0" fontId="38" fillId="3" borderId="0" xfId="0" applyFont="1" applyFill="1" applyBorder="1" applyAlignment="1">
      <alignment vertical="center"/>
    </xf>
    <xf numFmtId="0" fontId="39" fillId="3" borderId="0" xfId="0" applyFont="1" applyFill="1" applyBorder="1" applyAlignment="1">
      <alignment horizontal="left" vertical="center" indent="2"/>
    </xf>
    <xf numFmtId="168" fontId="18" fillId="5" borderId="3" xfId="0" applyNumberFormat="1" applyFont="1" applyFill="1" applyBorder="1" applyAlignment="1" applyProtection="1">
      <alignment horizontal="left"/>
    </xf>
    <xf numFmtId="168" fontId="18" fillId="5" borderId="5" xfId="0" applyNumberFormat="1" applyFont="1" applyFill="1" applyBorder="1" applyAlignment="1" applyProtection="1">
      <alignment horizontal="left"/>
    </xf>
    <xf numFmtId="168" fontId="18" fillId="5" borderId="2" xfId="0" applyNumberFormat="1" applyFont="1" applyFill="1" applyBorder="1" applyAlignment="1" applyProtection="1">
      <alignment horizontal="center" vertical="center"/>
    </xf>
    <xf numFmtId="0" fontId="13" fillId="6" borderId="7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/>
    </xf>
    <xf numFmtId="169" fontId="0" fillId="6" borderId="7" xfId="0" applyNumberFormat="1" applyFill="1" applyBorder="1" applyAlignment="1" applyProtection="1">
      <alignment horizontal="center" vertical="center"/>
      <protection locked="0"/>
    </xf>
    <xf numFmtId="169" fontId="0" fillId="6" borderId="4" xfId="0" applyNumberFormat="1" applyFill="1" applyBorder="1" applyAlignment="1" applyProtection="1">
      <alignment horizontal="center" vertical="center"/>
      <protection locked="0"/>
    </xf>
    <xf numFmtId="0" fontId="18" fillId="5" borderId="3" xfId="0" applyFont="1" applyFill="1" applyBorder="1" applyAlignment="1">
      <alignment horizontal="left"/>
    </xf>
    <xf numFmtId="0" fontId="18" fillId="5" borderId="8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15" fillId="7" borderId="12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/>
    </xf>
    <xf numFmtId="0" fontId="15" fillId="7" borderId="14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5" xfId="0" applyFont="1" applyFill="1" applyBorder="1" applyAlignment="1">
      <alignment horizontal="center" vertical="center"/>
    </xf>
    <xf numFmtId="1" fontId="0" fillId="2" borderId="9" xfId="0" applyNumberFormat="1" applyFill="1" applyBorder="1" applyAlignment="1" applyProtection="1">
      <alignment horizontal="center" vertical="center"/>
    </xf>
    <xf numFmtId="1" fontId="0" fillId="2" borderId="10" xfId="0" applyNumberFormat="1" applyFill="1" applyBorder="1" applyAlignment="1" applyProtection="1">
      <alignment horizontal="center" vertical="center"/>
    </xf>
    <xf numFmtId="1" fontId="0" fillId="2" borderId="13" xfId="0" applyNumberFormat="1" applyFill="1" applyBorder="1" applyAlignment="1" applyProtection="1">
      <alignment horizontal="center" vertical="center"/>
    </xf>
    <xf numFmtId="1" fontId="0" fillId="2" borderId="15" xfId="0" applyNumberFormat="1" applyFill="1" applyBorder="1" applyAlignment="1" applyProtection="1">
      <alignment horizontal="center" vertical="center"/>
    </xf>
    <xf numFmtId="0" fontId="12" fillId="5" borderId="3" xfId="0" applyFont="1" applyFill="1" applyBorder="1" applyAlignment="1" applyProtection="1">
      <alignment horizontal="left"/>
      <protection locked="0"/>
    </xf>
    <xf numFmtId="0" fontId="12" fillId="5" borderId="8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169" fontId="0" fillId="0" borderId="13" xfId="0" applyNumberFormat="1" applyBorder="1" applyAlignment="1" applyProtection="1">
      <alignment horizontal="center" vertical="center"/>
      <protection locked="0"/>
    </xf>
    <xf numFmtId="169" fontId="0" fillId="0" borderId="15" xfId="0" applyNumberFormat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169" fontId="0" fillId="0" borderId="7" xfId="0" applyNumberFormat="1" applyBorder="1" applyAlignment="1" applyProtection="1">
      <alignment horizontal="center" vertical="center"/>
      <protection locked="0"/>
    </xf>
    <xf numFmtId="169" fontId="0" fillId="0" borderId="4" xfId="0" applyNumberFormat="1" applyBorder="1" applyAlignment="1" applyProtection="1">
      <alignment horizontal="center"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/>
      <protection locked="0"/>
    </xf>
    <xf numFmtId="169" fontId="5" fillId="0" borderId="13" xfId="0" applyNumberFormat="1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5" fillId="0" borderId="7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center" vertical="center"/>
    </xf>
    <xf numFmtId="0" fontId="6" fillId="6" borderId="3" xfId="0" applyFont="1" applyFill="1" applyBorder="1" applyAlignment="1" applyProtection="1">
      <alignment horizontal="center" vertical="center"/>
    </xf>
    <xf numFmtId="0" fontId="6" fillId="6" borderId="7" xfId="0" applyFont="1" applyFill="1" applyBorder="1" applyAlignment="1" applyProtection="1">
      <alignment horizontal="center" vertical="center" wrapText="1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24" fillId="6" borderId="3" xfId="0" applyFont="1" applyFill="1" applyBorder="1" applyAlignment="1" applyProtection="1">
      <alignment horizontal="center" vertical="center" wrapText="1"/>
    </xf>
    <xf numFmtId="0" fontId="24" fillId="6" borderId="8" xfId="0" applyFont="1" applyFill="1" applyBorder="1" applyAlignment="1" applyProtection="1">
      <alignment horizontal="center" vertical="center" wrapText="1"/>
    </xf>
    <xf numFmtId="0" fontId="24" fillId="6" borderId="9" xfId="0" applyFont="1" applyFill="1" applyBorder="1" applyAlignment="1" applyProtection="1">
      <alignment horizontal="center" vertical="center" wrapText="1"/>
    </xf>
    <xf numFmtId="0" fontId="24" fillId="6" borderId="13" xfId="0" applyFont="1" applyFill="1" applyBorder="1" applyAlignment="1" applyProtection="1">
      <alignment horizontal="center" vertical="center" wrapText="1"/>
    </xf>
    <xf numFmtId="0" fontId="33" fillId="3" borderId="0" xfId="0" applyFont="1" applyFill="1" applyAlignment="1">
      <alignment horizontal="center" vertical="center"/>
    </xf>
    <xf numFmtId="0" fontId="5" fillId="6" borderId="0" xfId="0" applyFont="1" applyFill="1" applyBorder="1" applyAlignment="1" applyProtection="1">
      <alignment horizontal="left"/>
    </xf>
    <xf numFmtId="0" fontId="0" fillId="6" borderId="0" xfId="0" applyNumberFormat="1" applyFill="1" applyBorder="1" applyAlignment="1" applyProtection="1">
      <alignment horizontal="center"/>
      <protection locked="0"/>
    </xf>
    <xf numFmtId="0" fontId="5" fillId="6" borderId="0" xfId="0" applyFont="1" applyFill="1" applyBorder="1" applyAlignment="1" applyProtection="1">
      <alignment horizontal="left"/>
      <protection locked="0"/>
    </xf>
    <xf numFmtId="49" fontId="0" fillId="6" borderId="0" xfId="0" applyNumberFormat="1" applyFill="1" applyBorder="1" applyAlignment="1" applyProtection="1">
      <alignment horizontal="center"/>
      <protection locked="0"/>
    </xf>
    <xf numFmtId="0" fontId="10" fillId="6" borderId="0" xfId="0" applyFont="1" applyFill="1" applyBorder="1" applyAlignment="1" applyProtection="1">
      <alignment horizontal="left"/>
    </xf>
    <xf numFmtId="172" fontId="32" fillId="6" borderId="0" xfId="0" applyNumberFormat="1" applyFont="1" applyFill="1" applyBorder="1" applyAlignment="1" applyProtection="1">
      <alignment horizontal="left"/>
    </xf>
    <xf numFmtId="0" fontId="10" fillId="6" borderId="0" xfId="0" applyFont="1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</xf>
    <xf numFmtId="173" fontId="10" fillId="6" borderId="0" xfId="0" applyNumberFormat="1" applyFont="1" applyFill="1" applyBorder="1" applyAlignment="1" applyProtection="1">
      <alignment horizontal="left"/>
    </xf>
    <xf numFmtId="0" fontId="0" fillId="6" borderId="0" xfId="0" applyFill="1" applyBorder="1" applyAlignment="1" applyProtection="1">
      <alignment horizontal="left"/>
      <protection locked="0"/>
    </xf>
    <xf numFmtId="170" fontId="16" fillId="6" borderId="0" xfId="0" applyNumberFormat="1" applyFont="1" applyFill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27" fillId="6" borderId="0" xfId="0" applyFont="1" applyFill="1" applyBorder="1" applyAlignment="1" applyProtection="1">
      <alignment horizontal="center" vertical="center"/>
    </xf>
    <xf numFmtId="0" fontId="31" fillId="6" borderId="0" xfId="0" applyFont="1" applyFill="1" applyBorder="1" applyAlignment="1" applyProtection="1">
      <alignment horizontal="left"/>
      <protection locked="0"/>
    </xf>
    <xf numFmtId="0" fontId="32" fillId="6" borderId="0" xfId="0" applyFont="1" applyFill="1" applyBorder="1" applyAlignment="1" applyProtection="1">
      <alignment horizontal="left"/>
    </xf>
    <xf numFmtId="0" fontId="31" fillId="6" borderId="0" xfId="0" applyFont="1" applyFill="1" applyBorder="1" applyAlignment="1" applyProtection="1">
      <alignment horizontal="center"/>
    </xf>
    <xf numFmtId="169" fontId="0" fillId="6" borderId="0" xfId="0" applyNumberFormat="1" applyFill="1" applyBorder="1" applyAlignment="1" applyProtection="1">
      <alignment horizontal="left"/>
    </xf>
    <xf numFmtId="0" fontId="15" fillId="4" borderId="12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0" fillId="2" borderId="13" xfId="0" applyNumberFormat="1" applyFill="1" applyBorder="1" applyAlignment="1" applyProtection="1">
      <alignment horizontal="center" vertical="center"/>
    </xf>
    <xf numFmtId="0" fontId="0" fillId="2" borderId="15" xfId="0" applyNumberForma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9" xfId="0" applyNumberFormat="1" applyFill="1" applyBorder="1" applyAlignment="1" applyProtection="1">
      <alignment horizontal="center" vertical="center"/>
    </xf>
    <xf numFmtId="0" fontId="0" fillId="2" borderId="10" xfId="0" applyNumberFormat="1" applyFill="1" applyBorder="1" applyAlignment="1" applyProtection="1">
      <alignment horizontal="center" vertical="center"/>
    </xf>
    <xf numFmtId="169" fontId="0" fillId="0" borderId="9" xfId="0" applyNumberFormat="1" applyBorder="1" applyAlignment="1" applyProtection="1">
      <alignment horizontal="center" vertical="center"/>
      <protection locked="0"/>
    </xf>
    <xf numFmtId="169" fontId="0" fillId="0" borderId="10" xfId="0" applyNumberFormat="1" applyBorder="1" applyAlignment="1" applyProtection="1">
      <alignment horizontal="center" vertical="center"/>
      <protection locked="0"/>
    </xf>
    <xf numFmtId="168" fontId="12" fillId="5" borderId="7" xfId="0" applyNumberFormat="1" applyFont="1" applyFill="1" applyBorder="1" applyAlignment="1" applyProtection="1">
      <alignment horizontal="center" vertical="center"/>
    </xf>
    <xf numFmtId="168" fontId="12" fillId="5" borderId="4" xfId="0" applyNumberFormat="1" applyFont="1" applyFill="1" applyBorder="1" applyAlignment="1" applyProtection="1">
      <alignment horizontal="center" vertical="center"/>
    </xf>
    <xf numFmtId="169" fontId="16" fillId="6" borderId="12" xfId="0" applyNumberFormat="1" applyFont="1" applyFill="1" applyBorder="1" applyAlignment="1" applyProtection="1">
      <alignment horizontal="center" vertical="center"/>
    </xf>
    <xf numFmtId="169" fontId="16" fillId="6" borderId="13" xfId="0" applyNumberFormat="1" applyFont="1" applyFill="1" applyBorder="1" applyAlignment="1" applyProtection="1">
      <alignment horizontal="center" vertical="center"/>
    </xf>
    <xf numFmtId="169" fontId="16" fillId="6" borderId="14" xfId="0" applyNumberFormat="1" applyFont="1" applyFill="1" applyBorder="1" applyAlignment="1" applyProtection="1">
      <alignment horizontal="center" vertical="center"/>
    </xf>
    <xf numFmtId="169" fontId="16" fillId="6" borderId="15" xfId="0" applyNumberFormat="1" applyFont="1" applyFill="1" applyBorder="1" applyAlignment="1" applyProtection="1">
      <alignment horizontal="center" vertical="center"/>
    </xf>
    <xf numFmtId="0" fontId="13" fillId="6" borderId="7" xfId="0" applyFont="1" applyFill="1" applyBorder="1" applyAlignment="1" applyProtection="1">
      <alignment horizontal="center" vertical="center" wrapText="1"/>
    </xf>
    <xf numFmtId="0" fontId="13" fillId="6" borderId="4" xfId="0" applyFont="1" applyFill="1" applyBorder="1" applyAlignment="1" applyProtection="1">
      <alignment horizontal="center" vertical="center"/>
    </xf>
    <xf numFmtId="170" fontId="16" fillId="6" borderId="3" xfId="0" applyNumberFormat="1" applyFont="1" applyFill="1" applyBorder="1" applyAlignment="1" applyProtection="1">
      <alignment horizontal="center"/>
      <protection locked="0"/>
    </xf>
    <xf numFmtId="170" fontId="16" fillId="6" borderId="5" xfId="0" applyNumberFormat="1" applyFont="1" applyFill="1" applyBorder="1" applyAlignment="1" applyProtection="1">
      <alignment horizontal="center"/>
      <protection locked="0"/>
    </xf>
    <xf numFmtId="168" fontId="18" fillId="5" borderId="7" xfId="0" applyNumberFormat="1" applyFont="1" applyFill="1" applyBorder="1" applyAlignment="1" applyProtection="1">
      <alignment horizontal="center" vertical="center" wrapText="1"/>
    </xf>
    <xf numFmtId="168" fontId="18" fillId="5" borderId="4" xfId="0" applyNumberFormat="1" applyFont="1" applyFill="1" applyBorder="1" applyAlignment="1" applyProtection="1">
      <alignment horizontal="center" vertical="center" wrapText="1"/>
    </xf>
    <xf numFmtId="169" fontId="0" fillId="0" borderId="12" xfId="0" applyNumberFormat="1" applyBorder="1" applyAlignment="1" applyProtection="1">
      <alignment horizontal="center" vertical="center"/>
    </xf>
    <xf numFmtId="169" fontId="0" fillId="0" borderId="13" xfId="0" applyNumberFormat="1" applyBorder="1" applyAlignment="1" applyProtection="1">
      <alignment horizontal="center" vertical="center"/>
    </xf>
    <xf numFmtId="169" fontId="0" fillId="0" borderId="14" xfId="0" applyNumberFormat="1" applyBorder="1" applyAlignment="1" applyProtection="1">
      <alignment horizontal="center" vertical="center"/>
    </xf>
    <xf numFmtId="169" fontId="0" fillId="0" borderId="15" xfId="0" applyNumberFormat="1" applyBorder="1" applyAlignment="1" applyProtection="1">
      <alignment horizontal="center" vertical="center"/>
    </xf>
    <xf numFmtId="171" fontId="0" fillId="6" borderId="7" xfId="0" applyNumberFormat="1" applyFill="1" applyBorder="1" applyAlignment="1" applyProtection="1">
      <alignment horizontal="center" vertical="center"/>
      <protection locked="0"/>
    </xf>
    <xf numFmtId="171" fontId="0" fillId="6" borderId="4" xfId="0" applyNumberFormat="1" applyFill="1" applyBorder="1" applyAlignment="1" applyProtection="1">
      <alignment horizontal="center" vertical="center"/>
      <protection locked="0"/>
    </xf>
    <xf numFmtId="0" fontId="24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6" xfId="0" applyBorder="1" applyAlignment="1">
      <alignment horizontal="left"/>
    </xf>
    <xf numFmtId="0" fontId="27" fillId="6" borderId="0" xfId="0" applyFont="1" applyFill="1" applyAlignment="1">
      <alignment horizontal="center" vertical="center"/>
    </xf>
    <xf numFmtId="170" fontId="16" fillId="6" borderId="0" xfId="0" applyNumberFormat="1" applyFont="1" applyFill="1" applyBorder="1" applyAlignment="1" applyProtection="1">
      <alignment horizontal="center"/>
      <protection locked="0"/>
    </xf>
    <xf numFmtId="0" fontId="29" fillId="6" borderId="0" xfId="0" applyFont="1" applyFill="1" applyAlignment="1">
      <alignment horizontal="right"/>
    </xf>
    <xf numFmtId="172" fontId="29" fillId="6" borderId="0" xfId="0" applyNumberFormat="1" applyFont="1" applyFill="1" applyAlignment="1">
      <alignment horizontal="center"/>
    </xf>
    <xf numFmtId="0" fontId="30" fillId="3" borderId="0" xfId="0" applyFont="1" applyFill="1" applyAlignment="1">
      <alignment horizontal="center" vertical="center"/>
    </xf>
  </cellXfs>
  <cellStyles count="12">
    <cellStyle name="Euro" xfId="1"/>
    <cellStyle name="Euro 2" xfId="6"/>
    <cellStyle name="Euro 3" xfId="10"/>
    <cellStyle name="Milliers 2" xfId="7"/>
    <cellStyle name="Milliers 3" xfId="11"/>
    <cellStyle name="Monétaire 2" xfId="8"/>
    <cellStyle name="Monétaire 3" xfId="4"/>
    <cellStyle name="Normal" xfId="0" builtinId="0"/>
    <cellStyle name="Normal 2" xfId="5"/>
    <cellStyle name="Normal 3" xfId="3"/>
    <cellStyle name="Pourcentage" xfId="2" builtinId="5"/>
    <cellStyle name="Pourcentage 2" xfId="9"/>
  </cellStyles>
  <dxfs count="43"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protection locked="1" hidden="0"/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02914"/>
      <color rgb="FFE3B60F"/>
      <color rgb="FF3068C2"/>
      <color rgb="FF2639F2"/>
      <color rgb="FF16EE3F"/>
      <color rgb="FF2AA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Données!$K$28" lockText="1" noThreeD="1"/>
</file>

<file path=xl/ctrlProps/ctrlProp2.xml><?xml version="1.0" encoding="utf-8"?>
<formControlPr xmlns="http://schemas.microsoft.com/office/spreadsheetml/2009/9/main" objectType="CheckBox" checked="Checked" fmlaLink="Données!$K$29" lockText="1" noThreeD="1"/>
</file>

<file path=xl/ctrlProps/ctrlProp3.xml><?xml version="1.0" encoding="utf-8"?>
<formControlPr xmlns="http://schemas.microsoft.com/office/spreadsheetml/2009/9/main" objectType="CheckBox" fmlaLink="Données!$K$30" lockText="1" noThreeD="1"/>
</file>

<file path=xl/ctrlProps/ctrlProp4.xml><?xml version="1.0" encoding="utf-8"?>
<formControlPr xmlns="http://schemas.microsoft.com/office/spreadsheetml/2009/9/main" objectType="CheckBox" fmlaLink="Données!$K$31" lockText="1" noThreeD="1"/>
</file>

<file path=xl/ctrlProps/ctrlProp5.xml><?xml version="1.0" encoding="utf-8"?>
<formControlPr xmlns="http://schemas.microsoft.com/office/spreadsheetml/2009/9/main" objectType="CheckBox" fmlaLink="Données!$K$32" lockText="1" noThreeD="1"/>
</file>

<file path=xl/ctrlProps/ctrlProp6.xml><?xml version="1.0" encoding="utf-8"?>
<formControlPr xmlns="http://schemas.microsoft.com/office/spreadsheetml/2009/9/main" objectType="CheckBox" checked="Checked" fmlaLink="Données!$K$34" lockText="1" noThreeD="1"/>
</file>

<file path=xl/ctrlProps/ctrlProp7.xml><?xml version="1.0" encoding="utf-8"?>
<formControlPr xmlns="http://schemas.microsoft.com/office/spreadsheetml/2009/9/main" objectType="CheckBox" fmlaLink="Données!$K$33" lockText="1" noThreeD="1"/>
</file>

<file path=xl/ctrlProps/ctrlProp8.xml><?xml version="1.0" encoding="utf-8"?>
<formControlPr xmlns="http://schemas.microsoft.com/office/spreadsheetml/2009/9/main" objectType="CheckBox" checked="Checked" fmlaLink="Données!$K$38" lockText="1" noThreeD="1"/>
</file>

<file path=xl/ctrlProps/ctrlProp9.xml><?xml version="1.0" encoding="utf-8"?>
<formControlPr xmlns="http://schemas.microsoft.com/office/spreadsheetml/2009/9/main" objectType="CheckBox" fmlaLink="Données!$K$39" lockText="1" noThreeD="1"/>
</file>

<file path=xl/ctrlProps/ctrlProp10.xml><?xml version="1.0" encoding="utf-8"?>
<formControlPr xmlns="http://schemas.microsoft.com/office/spreadsheetml/2009/9/main" objectType="CheckBox" fmlaLink="Données!$K$40" lockText="1" noThreeD="1"/>
</file>

<file path=xl/ctrlProps/ctrlProp11.xml><?xml version="1.0" encoding="utf-8"?>
<formControlPr xmlns="http://schemas.microsoft.com/office/spreadsheetml/2009/9/main" objectType="CheckBox" fmlaLink="Données!$K$41" lockText="1" noThreeD="1"/>
</file>

<file path=xl/ctrlProps/ctrlProp12.xml><?xml version="1.0" encoding="utf-8"?>
<formControlPr xmlns="http://schemas.microsoft.com/office/spreadsheetml/2009/9/main" objectType="CheckBox" fmlaLink="Données!$K$42" lockText="1" noThreeD="1"/>
</file>

<file path=xl/ctrlProps/ctrlProp13.xml><?xml version="1.0" encoding="utf-8"?>
<formControlPr xmlns="http://schemas.microsoft.com/office/spreadsheetml/2009/9/main" objectType="CheckBox" fmlaLink="Données!$K$43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323850</xdr:colOff>
      <xdr:row>7</xdr:row>
      <xdr:rowOff>66674</xdr:rowOff>
    </xdr:from>
    <xdr:to>
      <xdr:col>25</xdr:col>
      <xdr:colOff>514351</xdr:colOff>
      <xdr:row>11</xdr:row>
      <xdr:rowOff>152399</xdr:rowOff>
    </xdr:to>
    <xdr:grpSp>
      <xdr:nvGrpSpPr>
        <xdr:cNvPr id="2" name="Groupe 1"/>
        <xdr:cNvGrpSpPr/>
      </xdr:nvGrpSpPr>
      <xdr:grpSpPr>
        <a:xfrm>
          <a:off x="14163675" y="1247774"/>
          <a:ext cx="2476501" cy="581025"/>
          <a:chOff x="14163675" y="1247774"/>
          <a:chExt cx="2476501" cy="581025"/>
        </a:xfrm>
      </xdr:grpSpPr>
      <xdr:sp macro="[0]!DECLAEXP" textlink="">
        <xdr:nvSpPr>
          <xdr:cNvPr id="3" name="Rectangle à coins arrondis 2"/>
          <xdr:cNvSpPr/>
        </xdr:nvSpPr>
        <xdr:spPr>
          <a:xfrm>
            <a:off x="14363700" y="1304214"/>
            <a:ext cx="2276476" cy="448385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GENERER DECLARATION DE CHARGEMENT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DECLAEXP">
        <xdr:nvPicPr>
          <xdr:cNvPr id="8" name="Image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63675" y="1247774"/>
            <a:ext cx="581025" cy="581025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304800</xdr:colOff>
      <xdr:row>2</xdr:row>
      <xdr:rowOff>9525</xdr:rowOff>
    </xdr:from>
    <xdr:to>
      <xdr:col>25</xdr:col>
      <xdr:colOff>496517</xdr:colOff>
      <xdr:row>5</xdr:row>
      <xdr:rowOff>123825</xdr:rowOff>
    </xdr:to>
    <xdr:grpSp>
      <xdr:nvGrpSpPr>
        <xdr:cNvPr id="10" name="Groupe 9"/>
        <xdr:cNvGrpSpPr/>
      </xdr:nvGrpSpPr>
      <xdr:grpSpPr>
        <a:xfrm>
          <a:off x="14144625" y="333375"/>
          <a:ext cx="2477717" cy="647700"/>
          <a:chOff x="12048641" y="1105428"/>
          <a:chExt cx="2477717" cy="616399"/>
        </a:xfrm>
      </xdr:grpSpPr>
      <xdr:sp macro="[0]!MENU.MENU" textlink="">
        <xdr:nvSpPr>
          <xdr:cNvPr id="11" name="Rectangle à coins arrondis 10"/>
          <xdr:cNvSpPr/>
        </xdr:nvSpPr>
        <xdr:spPr>
          <a:xfrm>
            <a:off x="12202258" y="1182772"/>
            <a:ext cx="2324100" cy="445478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MENU</a:t>
            </a:r>
            <a:endParaRPr lang="fr-FR" sz="1100"/>
          </a:p>
        </xdr:txBody>
      </xdr:sp>
      <xdr:pic macro="[0]!MENU.MENU">
        <xdr:nvPicPr>
          <xdr:cNvPr id="13" name="Image 12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48641" y="1105428"/>
            <a:ext cx="619250" cy="616399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35</xdr:row>
          <xdr:rowOff>38100</xdr:rowOff>
        </xdr:from>
        <xdr:to>
          <xdr:col>4</xdr:col>
          <xdr:colOff>276225</xdr:colOff>
          <xdr:row>37</xdr:row>
          <xdr:rowOff>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35</xdr:row>
          <xdr:rowOff>38100</xdr:rowOff>
        </xdr:from>
        <xdr:to>
          <xdr:col>6</xdr:col>
          <xdr:colOff>361950</xdr:colOff>
          <xdr:row>37</xdr:row>
          <xdr:rowOff>0</xdr:rowOff>
        </xdr:to>
        <xdr:sp macro="" textlink="">
          <xdr:nvSpPr>
            <xdr:cNvPr id="6179" name="Check Box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38100</xdr:rowOff>
        </xdr:from>
        <xdr:to>
          <xdr:col>6</xdr:col>
          <xdr:colOff>904875</xdr:colOff>
          <xdr:row>37</xdr:row>
          <xdr:rowOff>0</xdr:rowOff>
        </xdr:to>
        <xdr:sp macro="" textlink="">
          <xdr:nvSpPr>
            <xdr:cNvPr id="6180" name="Check Box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BR47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37</xdr:row>
          <xdr:rowOff>19050</xdr:rowOff>
        </xdr:from>
        <xdr:to>
          <xdr:col>4</xdr:col>
          <xdr:colOff>276225</xdr:colOff>
          <xdr:row>38</xdr:row>
          <xdr:rowOff>66675</xdr:rowOff>
        </xdr:to>
        <xdr:sp macro="" textlink="">
          <xdr:nvSpPr>
            <xdr:cNvPr id="6182" name="Check Box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37</xdr:row>
          <xdr:rowOff>19050</xdr:rowOff>
        </xdr:from>
        <xdr:to>
          <xdr:col>6</xdr:col>
          <xdr:colOff>361950</xdr:colOff>
          <xdr:row>38</xdr:row>
          <xdr:rowOff>66675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38</xdr:row>
          <xdr:rowOff>95250</xdr:rowOff>
        </xdr:from>
        <xdr:to>
          <xdr:col>4</xdr:col>
          <xdr:colOff>276225</xdr:colOff>
          <xdr:row>39</xdr:row>
          <xdr:rowOff>114300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F25/C4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19050</xdr:rowOff>
        </xdr:from>
        <xdr:to>
          <xdr:col>6</xdr:col>
          <xdr:colOff>904875</xdr:colOff>
          <xdr:row>38</xdr:row>
          <xdr:rowOff>66675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K15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40</xdr:row>
          <xdr:rowOff>171450</xdr:rowOff>
        </xdr:from>
        <xdr:to>
          <xdr:col>4</xdr:col>
          <xdr:colOff>266700</xdr:colOff>
          <xdr:row>42</xdr:row>
          <xdr:rowOff>28575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5FT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40</xdr:row>
          <xdr:rowOff>171450</xdr:rowOff>
        </xdr:from>
        <xdr:to>
          <xdr:col>6</xdr:col>
          <xdr:colOff>352425</xdr:colOff>
          <xdr:row>42</xdr:row>
          <xdr:rowOff>28575</xdr:rowOff>
        </xdr:to>
        <xdr:sp macro="" textlink="">
          <xdr:nvSpPr>
            <xdr:cNvPr id="6188" name="Check Box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40</xdr:row>
          <xdr:rowOff>171450</xdr:rowOff>
        </xdr:from>
        <xdr:to>
          <xdr:col>6</xdr:col>
          <xdr:colOff>895350</xdr:colOff>
          <xdr:row>42</xdr:row>
          <xdr:rowOff>28575</xdr:rowOff>
        </xdr:to>
        <xdr:sp macro="" textlink="">
          <xdr:nvSpPr>
            <xdr:cNvPr id="6189" name="Check Box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rlx STO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42</xdr:row>
          <xdr:rowOff>47625</xdr:rowOff>
        </xdr:from>
        <xdr:to>
          <xdr:col>4</xdr:col>
          <xdr:colOff>266700</xdr:colOff>
          <xdr:row>43</xdr:row>
          <xdr:rowOff>47625</xdr:rowOff>
        </xdr:to>
        <xdr:sp macro="" textlink="">
          <xdr:nvSpPr>
            <xdr:cNvPr id="6190" name="Check Box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42</xdr:row>
          <xdr:rowOff>47625</xdr:rowOff>
        </xdr:from>
        <xdr:to>
          <xdr:col>6</xdr:col>
          <xdr:colOff>352425</xdr:colOff>
          <xdr:row>43</xdr:row>
          <xdr:rowOff>47625</xdr:rowOff>
        </xdr:to>
        <xdr:sp macro="" textlink="">
          <xdr:nvSpPr>
            <xdr:cNvPr id="6191" name="Check Box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42</xdr:row>
          <xdr:rowOff>47625</xdr:rowOff>
        </xdr:from>
        <xdr:to>
          <xdr:col>6</xdr:col>
          <xdr:colOff>895350</xdr:colOff>
          <xdr:row>43</xdr:row>
          <xdr:rowOff>47625</xdr:rowOff>
        </xdr:to>
        <xdr:sp macro="" textlink="">
          <xdr:nvSpPr>
            <xdr:cNvPr id="6192" name="Check Box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2</xdr:row>
      <xdr:rowOff>0</xdr:rowOff>
    </xdr:from>
    <xdr:to>
      <xdr:col>17</xdr:col>
      <xdr:colOff>695325</xdr:colOff>
      <xdr:row>5</xdr:row>
      <xdr:rowOff>100697</xdr:rowOff>
    </xdr:to>
    <xdr:grpSp>
      <xdr:nvGrpSpPr>
        <xdr:cNvPr id="4" name="Groupe 3"/>
        <xdr:cNvGrpSpPr/>
      </xdr:nvGrpSpPr>
      <xdr:grpSpPr>
        <a:xfrm>
          <a:off x="12525375" y="523875"/>
          <a:ext cx="2428875" cy="586472"/>
          <a:chOff x="9515475" y="457200"/>
          <a:chExt cx="2428875" cy="586472"/>
        </a:xfrm>
      </xdr:grpSpPr>
      <xdr:sp macro="[0]!MAILEXP" textlink="">
        <xdr:nvSpPr>
          <xdr:cNvPr id="7" name="Rectangle à coins arrondis 6"/>
          <xdr:cNvSpPr/>
        </xdr:nvSpPr>
        <xdr:spPr>
          <a:xfrm>
            <a:off x="9715500" y="533399"/>
            <a:ext cx="2228850" cy="447676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GENERER MAIL</a:t>
            </a:r>
            <a:r>
              <a:rPr lang="fr-FR" sz="1000" b="1" i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D'ENVOI</a:t>
            </a: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CALBERSON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MAILEXP">
        <xdr:nvPicPr>
          <xdr:cNvPr id="8" name="Image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15475" y="457200"/>
            <a:ext cx="581025" cy="586472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571500</xdr:colOff>
      <xdr:row>7</xdr:row>
      <xdr:rowOff>85725</xdr:rowOff>
    </xdr:from>
    <xdr:to>
      <xdr:col>18</xdr:col>
      <xdr:colOff>1217</xdr:colOff>
      <xdr:row>11</xdr:row>
      <xdr:rowOff>57355</xdr:rowOff>
    </xdr:to>
    <xdr:grpSp>
      <xdr:nvGrpSpPr>
        <xdr:cNvPr id="10" name="Groupe 9"/>
        <xdr:cNvGrpSpPr/>
      </xdr:nvGrpSpPr>
      <xdr:grpSpPr>
        <a:xfrm>
          <a:off x="12544425" y="1419225"/>
          <a:ext cx="2477717" cy="619330"/>
          <a:chOff x="12048641" y="1105428"/>
          <a:chExt cx="2477717" cy="616399"/>
        </a:xfrm>
      </xdr:grpSpPr>
      <xdr:sp macro="[0]!MENU.MENU" textlink="">
        <xdr:nvSpPr>
          <xdr:cNvPr id="11" name="Rectangle à coins arrondis 10"/>
          <xdr:cNvSpPr/>
        </xdr:nvSpPr>
        <xdr:spPr>
          <a:xfrm>
            <a:off x="12202258" y="1182772"/>
            <a:ext cx="2324100" cy="445478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MENU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MENU.MENU">
        <xdr:nvPicPr>
          <xdr:cNvPr id="12" name="Image 11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48641" y="1105428"/>
            <a:ext cx="619250" cy="616399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2</xdr:row>
      <xdr:rowOff>21773</xdr:rowOff>
    </xdr:from>
    <xdr:to>
      <xdr:col>16</xdr:col>
      <xdr:colOff>9525</xdr:colOff>
      <xdr:row>5</xdr:row>
      <xdr:rowOff>117023</xdr:rowOff>
    </xdr:to>
    <xdr:grpSp>
      <xdr:nvGrpSpPr>
        <xdr:cNvPr id="25" name="Groupe 24"/>
        <xdr:cNvGrpSpPr/>
      </xdr:nvGrpSpPr>
      <xdr:grpSpPr>
        <a:xfrm>
          <a:off x="11620500" y="345623"/>
          <a:ext cx="2409825" cy="581025"/>
          <a:chOff x="9229725" y="336098"/>
          <a:chExt cx="2409825" cy="581025"/>
        </a:xfrm>
      </xdr:grpSpPr>
      <xdr:sp macro="[0]!MAIL3" textlink="">
        <xdr:nvSpPr>
          <xdr:cNvPr id="11" name="Rectangle à coins arrondis 10"/>
          <xdr:cNvSpPr/>
        </xdr:nvSpPr>
        <xdr:spPr>
          <a:xfrm>
            <a:off x="9315450" y="409574"/>
            <a:ext cx="2324100" cy="447676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ENVOYER MAIL A</a:t>
            </a: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CALBERSON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MAIL3">
        <xdr:nvPicPr>
          <xdr:cNvPr id="12" name="Image 1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29725" y="336098"/>
            <a:ext cx="581025" cy="581025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663088</xdr:colOff>
      <xdr:row>11</xdr:row>
      <xdr:rowOff>147799</xdr:rowOff>
    </xdr:from>
    <xdr:to>
      <xdr:col>16</xdr:col>
      <xdr:colOff>57150</xdr:colOff>
      <xdr:row>15</xdr:row>
      <xdr:rowOff>136821</xdr:rowOff>
    </xdr:to>
    <xdr:grpSp>
      <xdr:nvGrpSpPr>
        <xdr:cNvPr id="20" name="Groupe 19"/>
        <xdr:cNvGrpSpPr/>
      </xdr:nvGrpSpPr>
      <xdr:grpSpPr>
        <a:xfrm>
          <a:off x="11635888" y="1986124"/>
          <a:ext cx="2442062" cy="636722"/>
          <a:chOff x="12027146" y="308991"/>
          <a:chExt cx="2442062" cy="633792"/>
        </a:xfrm>
      </xdr:grpSpPr>
      <xdr:sp macro="[0]!REINI_2" textlink="">
        <xdr:nvSpPr>
          <xdr:cNvPr id="14" name="Rectangle à coins arrondis 13"/>
          <xdr:cNvSpPr/>
        </xdr:nvSpPr>
        <xdr:spPr>
          <a:xfrm>
            <a:off x="12145108" y="386709"/>
            <a:ext cx="2324100" cy="445616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TOUT FERMER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Groupe19_Cliquer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27146" y="308991"/>
            <a:ext cx="647700" cy="633792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656008</xdr:colOff>
      <xdr:row>17</xdr:row>
      <xdr:rowOff>81124</xdr:rowOff>
    </xdr:from>
    <xdr:to>
      <xdr:col>16</xdr:col>
      <xdr:colOff>85725</xdr:colOff>
      <xdr:row>21</xdr:row>
      <xdr:rowOff>52754</xdr:rowOff>
    </xdr:to>
    <xdr:grpSp>
      <xdr:nvGrpSpPr>
        <xdr:cNvPr id="21" name="Groupe 20"/>
        <xdr:cNvGrpSpPr/>
      </xdr:nvGrpSpPr>
      <xdr:grpSpPr>
        <a:xfrm>
          <a:off x="11628808" y="2890999"/>
          <a:ext cx="2477717" cy="619330"/>
          <a:chOff x="12048641" y="1105428"/>
          <a:chExt cx="2477717" cy="616399"/>
        </a:xfrm>
      </xdr:grpSpPr>
      <xdr:sp macro="[0]!MENU.MENU" textlink="">
        <xdr:nvSpPr>
          <xdr:cNvPr id="18" name="Rectangle à coins arrondis 17"/>
          <xdr:cNvSpPr/>
        </xdr:nvSpPr>
        <xdr:spPr>
          <a:xfrm>
            <a:off x="12202258" y="1182772"/>
            <a:ext cx="2324100" cy="445478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MENU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MENU.MENU">
        <xdr:nvPicPr>
          <xdr:cNvPr id="19" name="Image 18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48641" y="1105428"/>
            <a:ext cx="619250" cy="616399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647700</xdr:colOff>
      <xdr:row>7</xdr:row>
      <xdr:rowOff>12248</xdr:rowOff>
    </xdr:from>
    <xdr:to>
      <xdr:col>16</xdr:col>
      <xdr:colOff>57150</xdr:colOff>
      <xdr:row>10</xdr:row>
      <xdr:rowOff>107498</xdr:rowOff>
    </xdr:to>
    <xdr:grpSp>
      <xdr:nvGrpSpPr>
        <xdr:cNvPr id="26" name="Groupe 25"/>
        <xdr:cNvGrpSpPr/>
      </xdr:nvGrpSpPr>
      <xdr:grpSpPr>
        <a:xfrm>
          <a:off x="11620500" y="1145723"/>
          <a:ext cx="2457450" cy="638175"/>
          <a:chOff x="9229725" y="1145723"/>
          <a:chExt cx="2457450" cy="638175"/>
        </a:xfrm>
      </xdr:grpSpPr>
      <xdr:sp macro="[0]!Imprimer_092016" textlink="">
        <xdr:nvSpPr>
          <xdr:cNvPr id="23" name="Rectangle à coins arrondis 22"/>
          <xdr:cNvSpPr/>
        </xdr:nvSpPr>
        <xdr:spPr>
          <a:xfrm>
            <a:off x="9363075" y="1228724"/>
            <a:ext cx="2324100" cy="447676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IMPRIMER LES</a:t>
            </a:r>
            <a:r>
              <a:rPr lang="fr-FR" sz="1000" b="1" i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 DOC</a:t>
            </a: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TRANSPORTEUR </a:t>
            </a:r>
          </a:p>
        </xdr:txBody>
      </xdr:sp>
      <xdr:pic macro="[0]!Imprimer_092016">
        <xdr:nvPicPr>
          <xdr:cNvPr id="24" name="Image 23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29725" y="1145723"/>
            <a:ext cx="638175" cy="638175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133350</xdr:colOff>
      <xdr:row>40</xdr:row>
      <xdr:rowOff>57150</xdr:rowOff>
    </xdr:from>
    <xdr:to>
      <xdr:col>16</xdr:col>
      <xdr:colOff>19050</xdr:colOff>
      <xdr:row>43</xdr:row>
      <xdr:rowOff>38100</xdr:rowOff>
    </xdr:to>
    <xdr:sp macro="[0]!DECLARET" textlink="">
      <xdr:nvSpPr>
        <xdr:cNvPr id="2" name="Rectangle 1"/>
        <xdr:cNvSpPr/>
      </xdr:nvSpPr>
      <xdr:spPr>
        <a:xfrm>
          <a:off x="9296400" y="6962775"/>
          <a:ext cx="2095500" cy="495300"/>
        </a:xfrm>
        <a:prstGeom prst="rect">
          <a:avLst/>
        </a:prstGeom>
        <a:solidFill>
          <a:srgbClr val="3068C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Cambria" panose="02040503050406030204" pitchFamily="18" charset="0"/>
              <a:ea typeface="Arial Unicode MS" panose="020B0604020202020204" pitchFamily="34" charset="-128"/>
              <a:cs typeface="Arial Unicode MS" panose="020B0604020202020204" pitchFamily="34" charset="-128"/>
            </a:rPr>
            <a:t>AFFICHER DECLARATION DE CHARGEMENT</a:t>
          </a:r>
        </a:p>
      </xdr:txBody>
    </xdr:sp>
    <xdr:clientData fPrintsWithSheet="0"/>
  </xdr:twoCellAnchor>
  <xdr:twoCellAnchor>
    <xdr:from>
      <xdr:col>1</xdr:col>
      <xdr:colOff>9525</xdr:colOff>
      <xdr:row>1</xdr:row>
      <xdr:rowOff>0</xdr:rowOff>
    </xdr:from>
    <xdr:to>
      <xdr:col>2</xdr:col>
      <xdr:colOff>0</xdr:colOff>
      <xdr:row>3</xdr:row>
      <xdr:rowOff>9525</xdr:rowOff>
    </xdr:to>
    <xdr:sp macro="[0]!Menu" textlink="">
      <xdr:nvSpPr>
        <xdr:cNvPr id="6" name="Rectangle 5"/>
        <xdr:cNvSpPr/>
      </xdr:nvSpPr>
      <xdr:spPr>
        <a:xfrm>
          <a:off x="247650" y="161925"/>
          <a:ext cx="1447800" cy="3333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152399</xdr:colOff>
      <xdr:row>1</xdr:row>
      <xdr:rowOff>381000</xdr:rowOff>
    </xdr:from>
    <xdr:to>
      <xdr:col>14</xdr:col>
      <xdr:colOff>619124</xdr:colOff>
      <xdr:row>4</xdr:row>
      <xdr:rowOff>133351</xdr:rowOff>
    </xdr:to>
    <xdr:sp macro="[0]!MAILRET" textlink="">
      <xdr:nvSpPr>
        <xdr:cNvPr id="2" name="Rectangle 1"/>
        <xdr:cNvSpPr/>
      </xdr:nvSpPr>
      <xdr:spPr>
        <a:xfrm>
          <a:off x="9334499" y="476250"/>
          <a:ext cx="2752725" cy="504826"/>
        </a:xfrm>
        <a:prstGeom prst="rect">
          <a:avLst/>
        </a:prstGeom>
        <a:solidFill>
          <a:srgbClr val="3068C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Cambria" panose="02040503050406030204" pitchFamily="18" charset="0"/>
              <a:ea typeface="Arial Unicode MS" panose="020B0604020202020204" pitchFamily="34" charset="-128"/>
              <a:cs typeface="Arial Unicode MS" panose="020B0604020202020204" pitchFamily="34" charset="-128"/>
            </a:rPr>
            <a:t>GENERER MAIL CALBERSON</a:t>
          </a:r>
        </a:p>
      </xdr:txBody>
    </xdr:sp>
    <xdr:clientData fPrintsWithSheet="0"/>
  </xdr:twoCellAnchor>
  <xdr:twoCellAnchor>
    <xdr:from>
      <xdr:col>11</xdr:col>
      <xdr:colOff>142873</xdr:colOff>
      <xdr:row>5</xdr:row>
      <xdr:rowOff>76200</xdr:rowOff>
    </xdr:from>
    <xdr:to>
      <xdr:col>14</xdr:col>
      <xdr:colOff>619124</xdr:colOff>
      <xdr:row>6</xdr:row>
      <xdr:rowOff>152400</xdr:rowOff>
    </xdr:to>
    <xdr:sp macro="[0]!EnregsitrerPDF" textlink="">
      <xdr:nvSpPr>
        <xdr:cNvPr id="3" name="Rectangle 2"/>
        <xdr:cNvSpPr/>
      </xdr:nvSpPr>
      <xdr:spPr>
        <a:xfrm>
          <a:off x="9324973" y="1085850"/>
          <a:ext cx="2762251" cy="23812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Enregistrer</a:t>
          </a:r>
          <a:r>
            <a:rPr lang="fr-FR" sz="1100" b="1" baseline="0">
              <a:latin typeface="+mj-lt"/>
            </a:rPr>
            <a:t>  en PDF</a:t>
          </a:r>
          <a:endParaRPr lang="fr-FR" sz="1100" b="1">
            <a:latin typeface="+mj-lt"/>
          </a:endParaRPr>
        </a:p>
      </xdr:txBody>
    </xdr:sp>
    <xdr:clientData fPrintsWithSheet="0"/>
  </xdr:twoCellAnchor>
  <xdr:twoCellAnchor>
    <xdr:from>
      <xdr:col>11</xdr:col>
      <xdr:colOff>161925</xdr:colOff>
      <xdr:row>7</xdr:row>
      <xdr:rowOff>104775</xdr:rowOff>
    </xdr:from>
    <xdr:to>
      <xdr:col>14</xdr:col>
      <xdr:colOff>638175</xdr:colOff>
      <xdr:row>9</xdr:row>
      <xdr:rowOff>47625</xdr:rowOff>
    </xdr:to>
    <xdr:sp macro="[0]!Menu" textlink="">
      <xdr:nvSpPr>
        <xdr:cNvPr id="4" name="Rectangle 3"/>
        <xdr:cNvSpPr/>
      </xdr:nvSpPr>
      <xdr:spPr>
        <a:xfrm>
          <a:off x="9344025" y="1438275"/>
          <a:ext cx="2762250" cy="2667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11</xdr:row>
      <xdr:rowOff>123825</xdr:rowOff>
    </xdr:from>
    <xdr:to>
      <xdr:col>12</xdr:col>
      <xdr:colOff>409575</xdr:colOff>
      <xdr:row>14</xdr:row>
      <xdr:rowOff>152400</xdr:rowOff>
    </xdr:to>
    <xdr:sp macro="[0]!Imprimer" textlink="">
      <xdr:nvSpPr>
        <xdr:cNvPr id="2" name="Rectangle 1"/>
        <xdr:cNvSpPr/>
      </xdr:nvSpPr>
      <xdr:spPr>
        <a:xfrm>
          <a:off x="6438900" y="1933575"/>
          <a:ext cx="2771775" cy="54292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IMPRIMER</a:t>
          </a:r>
        </a:p>
      </xdr:txBody>
    </xdr:sp>
    <xdr:clientData/>
  </xdr:twoCellAnchor>
  <xdr:twoCellAnchor>
    <xdr:from>
      <xdr:col>8</xdr:col>
      <xdr:colOff>685801</xdr:colOff>
      <xdr:row>3</xdr:row>
      <xdr:rowOff>114300</xdr:rowOff>
    </xdr:from>
    <xdr:to>
      <xdr:col>12</xdr:col>
      <xdr:colOff>390526</xdr:colOff>
      <xdr:row>6</xdr:row>
      <xdr:rowOff>85725</xdr:rowOff>
    </xdr:to>
    <xdr:sp macro="[0]!ENVOIMAILEXP" textlink="">
      <xdr:nvSpPr>
        <xdr:cNvPr id="3" name="Rectangle 2"/>
        <xdr:cNvSpPr/>
      </xdr:nvSpPr>
      <xdr:spPr>
        <a:xfrm>
          <a:off x="6438901" y="600075"/>
          <a:ext cx="2752725" cy="45720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Cambria" panose="02040503050406030204" pitchFamily="18" charset="0"/>
              <a:ea typeface="Arial Unicode MS" panose="020B0604020202020204" pitchFamily="34" charset="-128"/>
              <a:cs typeface="Arial Unicode MS" panose="020B0604020202020204" pitchFamily="34" charset="-128"/>
            </a:rPr>
            <a:t>ENVOYER DEMANDE PAR MAIL A CALBERSON</a:t>
          </a:r>
        </a:p>
      </xdr:txBody>
    </xdr:sp>
    <xdr:clientData fPrintsWithSheet="0"/>
  </xdr:twoCellAnchor>
  <xdr:twoCellAnchor>
    <xdr:from>
      <xdr:col>8</xdr:col>
      <xdr:colOff>676275</xdr:colOff>
      <xdr:row>7</xdr:row>
      <xdr:rowOff>28574</xdr:rowOff>
    </xdr:from>
    <xdr:to>
      <xdr:col>12</xdr:col>
      <xdr:colOff>390526</xdr:colOff>
      <xdr:row>8</xdr:row>
      <xdr:rowOff>104774</xdr:rowOff>
    </xdr:to>
    <xdr:sp macro="[0]!EnregistrerPDFmail" textlink="">
      <xdr:nvSpPr>
        <xdr:cNvPr id="4" name="Rectangle 3"/>
        <xdr:cNvSpPr/>
      </xdr:nvSpPr>
      <xdr:spPr>
        <a:xfrm>
          <a:off x="6429375" y="1162049"/>
          <a:ext cx="2762251" cy="23812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Enregistrer</a:t>
          </a:r>
          <a:r>
            <a:rPr lang="fr-FR" sz="1100" b="1" baseline="0">
              <a:latin typeface="+mj-lt"/>
            </a:rPr>
            <a:t>  en PDF</a:t>
          </a:r>
          <a:endParaRPr lang="fr-FR" sz="1100" b="1">
            <a:latin typeface="+mj-lt"/>
          </a:endParaRPr>
        </a:p>
      </xdr:txBody>
    </xdr:sp>
    <xdr:clientData fPrintsWithSheet="0"/>
  </xdr:twoCellAnchor>
  <xdr:twoCellAnchor>
    <xdr:from>
      <xdr:col>8</xdr:col>
      <xdr:colOff>676277</xdr:colOff>
      <xdr:row>9</xdr:row>
      <xdr:rowOff>57149</xdr:rowOff>
    </xdr:from>
    <xdr:to>
      <xdr:col>12</xdr:col>
      <xdr:colOff>390527</xdr:colOff>
      <xdr:row>10</xdr:row>
      <xdr:rowOff>161924</xdr:rowOff>
    </xdr:to>
    <xdr:sp macro="[0]!Menu" textlink="">
      <xdr:nvSpPr>
        <xdr:cNvPr id="5" name="Rectangle 4"/>
        <xdr:cNvSpPr/>
      </xdr:nvSpPr>
      <xdr:spPr>
        <a:xfrm>
          <a:off x="6429377" y="1514474"/>
          <a:ext cx="2762250" cy="2667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590551</xdr:colOff>
      <xdr:row>2</xdr:row>
      <xdr:rowOff>1</xdr:rowOff>
    </xdr:from>
    <xdr:to>
      <xdr:col>19</xdr:col>
      <xdr:colOff>95251</xdr:colOff>
      <xdr:row>6</xdr:row>
      <xdr:rowOff>123155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20551" y="323851"/>
          <a:ext cx="2552700" cy="77085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1</xdr:row>
      <xdr:rowOff>57151</xdr:rowOff>
    </xdr:from>
    <xdr:to>
      <xdr:col>3</xdr:col>
      <xdr:colOff>76201</xdr:colOff>
      <xdr:row>6</xdr:row>
      <xdr:rowOff>79084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219076"/>
          <a:ext cx="1981200" cy="831558"/>
        </a:xfrm>
        <a:prstGeom prst="rect">
          <a:avLst/>
        </a:prstGeom>
      </xdr:spPr>
    </xdr:pic>
    <xdr:clientData/>
  </xdr:twoCellAnchor>
  <xdr:twoCellAnchor>
    <xdr:from>
      <xdr:col>8</xdr:col>
      <xdr:colOff>457200</xdr:colOff>
      <xdr:row>13</xdr:row>
      <xdr:rowOff>76200</xdr:rowOff>
    </xdr:from>
    <xdr:to>
      <xdr:col>11</xdr:col>
      <xdr:colOff>648917</xdr:colOff>
      <xdr:row>17</xdr:row>
      <xdr:rowOff>57150</xdr:rowOff>
    </xdr:to>
    <xdr:grpSp>
      <xdr:nvGrpSpPr>
        <xdr:cNvPr id="6" name="Groupe 5"/>
        <xdr:cNvGrpSpPr/>
      </xdr:nvGrpSpPr>
      <xdr:grpSpPr>
        <a:xfrm>
          <a:off x="6553200" y="2152650"/>
          <a:ext cx="2477717" cy="628650"/>
          <a:chOff x="12048641" y="1105428"/>
          <a:chExt cx="2477717" cy="616399"/>
        </a:xfrm>
      </xdr:grpSpPr>
      <xdr:sp macro="[0]!MENU.MENU" textlink="">
        <xdr:nvSpPr>
          <xdr:cNvPr id="7" name="Rectangle à coins arrondis 6"/>
          <xdr:cNvSpPr/>
        </xdr:nvSpPr>
        <xdr:spPr>
          <a:xfrm>
            <a:off x="12202258" y="1182772"/>
            <a:ext cx="2324100" cy="445478"/>
          </a:xfrm>
          <a:prstGeom prst="round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MENU</a:t>
            </a:r>
            <a:endParaRPr lang="fr-FR" sz="1000">
              <a:effectLst/>
            </a:endParaRPr>
          </a:p>
          <a:p>
            <a:pPr algn="ctr"/>
            <a:endParaRPr lang="fr-FR" sz="1100"/>
          </a:p>
        </xdr:txBody>
      </xdr:sp>
      <xdr:pic macro="[0]!MENU.MENU">
        <xdr:nvPicPr>
          <xdr:cNvPr id="8" name="Image 7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48641" y="1105428"/>
            <a:ext cx="619250" cy="616399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id="2" name="Tableau2" displayName="Tableau2" ref="K5:L10" totalsRowShown="0" headerRowDxfId="32" dataDxfId="30" headerRowBorderDxfId="31" tableBorderDxfId="29">
  <autoFilter ref="K5:L10"/>
  <sortState ref="K6:L17">
    <sortCondition ref="K1:K13"/>
  </sortState>
  <tableColumns count="2">
    <tableColumn id="1" name="Référence" dataDxfId="28"/>
    <tableColumn id="2" name="UN" dataDxfId="2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I49" totalsRowShown="0" headerRowDxfId="26" dataDxfId="24" headerRowBorderDxfId="25" tableBorderDxfId="23">
  <autoFilter ref="B5:I49"/>
  <sortState ref="B6:I49">
    <sortCondition ref="B5:B49"/>
  </sortState>
  <tableColumns count="8">
    <tableColumn id="1" name="Références" dataDxfId="22"/>
    <tableColumn id="2" name="Base A" dataDxfId="21"/>
    <tableColumn id="3" name="Durcisseur B" dataDxfId="20"/>
    <tableColumn id="4" name="Quantité A" dataDxfId="19"/>
    <tableColumn id="5" name="Quantité B" dataDxfId="18"/>
    <tableColumn id="6" name="Formats grd" dataDxfId="17"/>
    <tableColumn id="9" name="formats petit" dataDxfId="16" dataCellStyle="Pourcentage"/>
    <tableColumn id="11" name="type" dataDxfId="15" dataCellStyle="Pourcentag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R5:V49" totalsRowShown="0" headerRowDxfId="14" dataDxfId="12" headerRowBorderDxfId="13" tableBorderDxfId="11">
  <autoFilter ref="R5:V49"/>
  <sortState ref="R6:V47">
    <sortCondition ref="R5:R47"/>
  </sortState>
  <tableColumns count="5">
    <tableColumn id="1" name="Références" dataDxfId="10"/>
    <tableColumn id="2" name="Base A" dataDxfId="9"/>
    <tableColumn id="3" name="Durcisseur B" dataDxfId="8"/>
    <tableColumn id="4" name="Quantité A" dataDxfId="7"/>
    <tableColumn id="5" name="Quantité B" dataDxfId="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X5:Y10" totalsRowShown="0" headerRowDxfId="5" dataDxfId="3" headerRowBorderDxfId="4" tableBorderDxfId="2">
  <autoFilter ref="X5:Y10"/>
  <sortState ref="X6:Y17">
    <sortCondition ref="X1:X13"/>
  </sortState>
  <tableColumns count="2">
    <tableColumn id="1" name="Référence" dataDxfId="1"/>
    <tableColumn id="2" name="U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comments" Target="../comments2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/>
  </sheetPr>
  <dimension ref="A1:AU83"/>
  <sheetViews>
    <sheetView tabSelected="1" topLeftCell="A2" zoomScaleNormal="100" workbookViewId="0">
      <selection activeCell="K45" sqref="K45"/>
    </sheetView>
  </sheetViews>
  <sheetFormatPr baseColWidth="10" defaultRowHeight="12.75" x14ac:dyDescent="0.2"/>
  <cols>
    <col min="1" max="1" width="3.5703125" style="5" customWidth="1"/>
    <col min="2" max="2" width="20.140625" style="118" customWidth="1"/>
    <col min="3" max="3" width="14.5703125" style="118" customWidth="1"/>
    <col min="4" max="5" width="5.7109375" style="118" customWidth="1"/>
    <col min="6" max="6" width="1.28515625" style="118" customWidth="1"/>
    <col min="7" max="7" width="14.7109375" style="118" customWidth="1"/>
    <col min="8" max="8" width="14.5703125" style="118" customWidth="1"/>
    <col min="9" max="9" width="18.7109375" style="118" hidden="1" customWidth="1"/>
    <col min="10" max="10" width="20.28515625" style="118" hidden="1" customWidth="1"/>
    <col min="11" max="11" width="12.42578125" style="118" customWidth="1"/>
    <col min="12" max="12" width="13.5703125" style="118" customWidth="1"/>
    <col min="13" max="13" width="1.140625" style="118" customWidth="1"/>
    <col min="14" max="14" width="1" style="118" customWidth="1"/>
    <col min="15" max="15" width="16.140625" style="119" customWidth="1"/>
    <col min="16" max="16" width="8.140625" style="118" customWidth="1"/>
    <col min="17" max="17" width="11.7109375" style="120" customWidth="1"/>
    <col min="18" max="18" width="1.140625" customWidth="1"/>
    <col min="19" max="19" width="14.85546875" style="118" customWidth="1"/>
    <col min="20" max="20" width="16.140625" style="118" customWidth="1"/>
    <col min="21" max="21" width="8.42578125" style="118" customWidth="1"/>
    <col min="22" max="22" width="22.5703125" style="118" customWidth="1"/>
    <col min="23" max="32" width="11.42578125" style="5"/>
  </cols>
  <sheetData>
    <row r="1" spans="1:47" x14ac:dyDescent="0.2">
      <c r="B1" s="6"/>
      <c r="C1" s="6"/>
      <c r="D1" s="6"/>
      <c r="E1" s="6"/>
      <c r="F1" s="6"/>
      <c r="G1" s="6"/>
      <c r="H1" s="6">
        <v>4</v>
      </c>
      <c r="I1" s="6"/>
      <c r="J1" s="6"/>
      <c r="K1" s="6"/>
      <c r="L1" s="6"/>
      <c r="M1" s="6"/>
      <c r="N1" s="6"/>
      <c r="O1" s="7"/>
      <c r="P1" s="6"/>
      <c r="Q1" s="8"/>
      <c r="R1" s="5"/>
      <c r="S1" s="6"/>
      <c r="T1" s="6"/>
      <c r="U1" s="6"/>
      <c r="V1" s="6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</row>
    <row r="2" spans="1:47" ht="12.75" customHeight="1" x14ac:dyDescent="0.2">
      <c r="B2" s="346" t="s">
        <v>114</v>
      </c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8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</row>
    <row r="3" spans="1:47" ht="12.75" customHeight="1" x14ac:dyDescent="0.2">
      <c r="B3" s="349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1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7" s="5" customForma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6"/>
      <c r="Q4" s="8"/>
      <c r="S4" s="6"/>
      <c r="T4" s="6"/>
      <c r="U4" s="6"/>
      <c r="V4" s="6"/>
    </row>
    <row r="5" spans="1:47" ht="16.5" x14ac:dyDescent="0.35">
      <c r="B5" s="11" t="s">
        <v>2</v>
      </c>
      <c r="C5" s="12" t="s">
        <v>3</v>
      </c>
      <c r="D5" s="240" t="s">
        <v>162</v>
      </c>
      <c r="E5" s="240" t="s">
        <v>163</v>
      </c>
      <c r="F5" s="331" t="s">
        <v>179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4" t="s">
        <v>9</v>
      </c>
      <c r="M5" s="15"/>
      <c r="N5" s="15"/>
      <c r="O5" s="16" t="s">
        <v>3</v>
      </c>
      <c r="P5" s="14"/>
      <c r="Q5" s="17" t="s">
        <v>0</v>
      </c>
      <c r="R5" s="14"/>
      <c r="S5" s="18" t="s">
        <v>10</v>
      </c>
      <c r="T5" s="19" t="s">
        <v>11</v>
      </c>
      <c r="U5" s="14" t="s">
        <v>173</v>
      </c>
      <c r="V5" s="14" t="s">
        <v>160</v>
      </c>
      <c r="AG5" s="2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</row>
    <row r="6" spans="1:47" x14ac:dyDescent="0.2">
      <c r="A6" s="374"/>
      <c r="B6" s="371" t="s">
        <v>44</v>
      </c>
      <c r="C6" s="367">
        <v>300</v>
      </c>
      <c r="D6" s="369">
        <v>10</v>
      </c>
      <c r="E6" s="369">
        <v>15</v>
      </c>
      <c r="F6" s="367"/>
      <c r="G6" s="363" t="str">
        <f>VLOOKUP(B6,Données!$B$6:$C$49,2)</f>
        <v>classe 9, III</v>
      </c>
      <c r="H6" s="365" t="str">
        <f>VLOOKUP(B6,Données!$B$6:$D$49,3)</f>
        <v>classe 8, III</v>
      </c>
      <c r="I6" s="26">
        <f>VLOOKUP(B6,Données!$B$8:$E$18,4)</f>
        <v>0</v>
      </c>
      <c r="J6" s="26">
        <f>VLOOKUP(B6,Données!$B$8:$F$18,5)</f>
        <v>0</v>
      </c>
      <c r="K6" s="352">
        <f>VLOOKUP(B6,Données!$B$6:$E$44,4)*C6</f>
        <v>201</v>
      </c>
      <c r="L6" s="354">
        <f>VLOOKUP(B6,Données!$B$6:$F$44,5)*C6</f>
        <v>99</v>
      </c>
      <c r="M6" s="15"/>
      <c r="N6" s="27"/>
      <c r="O6" s="242">
        <f>C6</f>
        <v>300</v>
      </c>
      <c r="P6" s="29" t="s">
        <v>17</v>
      </c>
      <c r="Q6" s="30">
        <f>K6</f>
        <v>201</v>
      </c>
      <c r="R6" s="31"/>
      <c r="S6" s="32" t="str">
        <f>G6</f>
        <v>classe 9, III</v>
      </c>
      <c r="T6" s="255" t="str">
        <f>VLOOKUP(S6,Données!$K$6:$L$10,2)</f>
        <v>N° UN : 3082</v>
      </c>
      <c r="U6" s="265">
        <f>D6*2</f>
        <v>20</v>
      </c>
      <c r="V6" s="373" t="str">
        <f>VLOOKUP(B6,Données!$B$6:$I$49,8)</f>
        <v>bidon(s) métal</v>
      </c>
      <c r="AG6" s="23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x14ac:dyDescent="0.2">
      <c r="A7" s="374"/>
      <c r="B7" s="360"/>
      <c r="C7" s="368"/>
      <c r="D7" s="370"/>
      <c r="E7" s="370"/>
      <c r="F7" s="368"/>
      <c r="G7" s="364"/>
      <c r="H7" s="366"/>
      <c r="I7" s="40"/>
      <c r="J7" s="40"/>
      <c r="K7" s="353"/>
      <c r="L7" s="355"/>
      <c r="M7" s="15"/>
      <c r="N7" s="27"/>
      <c r="O7" s="243"/>
      <c r="P7" s="42"/>
      <c r="Q7" s="43">
        <f>L6</f>
        <v>99</v>
      </c>
      <c r="R7" s="44"/>
      <c r="S7" s="45" t="str">
        <f>H6</f>
        <v>classe 8, III</v>
      </c>
      <c r="T7" s="255" t="str">
        <f>VLOOKUP(S7,Données!$K$6:$L$10,2)</f>
        <v>N° UN : 2735(III)</v>
      </c>
      <c r="U7" s="265">
        <f>E6*2</f>
        <v>30</v>
      </c>
      <c r="V7" s="373"/>
      <c r="AG7" s="23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</row>
    <row r="8" spans="1:47" ht="6.95" customHeight="1" x14ac:dyDescent="0.2">
      <c r="B8" s="48"/>
      <c r="C8" s="15"/>
      <c r="D8" s="49"/>
      <c r="E8" s="49"/>
      <c r="F8" s="15"/>
      <c r="G8" s="15"/>
      <c r="H8" s="15"/>
      <c r="I8" s="15"/>
      <c r="J8" s="15"/>
      <c r="K8" s="49"/>
      <c r="L8" s="49"/>
      <c r="M8" s="241"/>
      <c r="N8" s="27"/>
      <c r="O8" s="244"/>
      <c r="P8" s="51"/>
      <c r="Q8" s="52"/>
      <c r="R8" s="53"/>
      <c r="S8" s="54"/>
      <c r="T8" s="51"/>
      <c r="U8" s="264"/>
      <c r="V8" s="264"/>
      <c r="AG8" s="23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1:47" x14ac:dyDescent="0.2">
      <c r="B9" s="359" t="s">
        <v>32</v>
      </c>
      <c r="C9" s="361">
        <v>200</v>
      </c>
      <c r="D9" s="369">
        <v>8</v>
      </c>
      <c r="E9" s="369">
        <v>5</v>
      </c>
      <c r="F9" s="367"/>
      <c r="G9" s="363" t="str">
        <f>VLOOKUP(B9,Données!$B$6:$C$49,2)</f>
        <v>classe 9, III</v>
      </c>
      <c r="H9" s="365" t="str">
        <f>VLOOKUP(B9,Données!$B$6:$D$49,3)</f>
        <v>non dangereux</v>
      </c>
      <c r="I9" s="26"/>
      <c r="J9" s="26"/>
      <c r="K9" s="352">
        <f>VLOOKUP(B9,Données!$B$6:$E$44,4)*C9</f>
        <v>160</v>
      </c>
      <c r="L9" s="354">
        <f>VLOOKUP(B9,Données!$B$6:$F$44,5)*C9</f>
        <v>40</v>
      </c>
      <c r="M9" s="241"/>
      <c r="N9" s="27"/>
      <c r="O9" s="245">
        <f>C9</f>
        <v>200</v>
      </c>
      <c r="P9" s="60" t="s">
        <v>17</v>
      </c>
      <c r="Q9" s="30">
        <f>K9</f>
        <v>160</v>
      </c>
      <c r="R9" s="61"/>
      <c r="S9" s="32" t="str">
        <f>G9</f>
        <v>classe 9, III</v>
      </c>
      <c r="T9" s="32" t="str">
        <f>VLOOKUP(S9,Données!$K$6:$L$10,2)</f>
        <v>N° UN : 3082</v>
      </c>
      <c r="U9" s="265">
        <f>D9*2</f>
        <v>16</v>
      </c>
      <c r="V9" s="373" t="str">
        <f>VLOOKUP(B9,Données!$B$6:$I$49,8)</f>
        <v>bidon(s) plastique</v>
      </c>
      <c r="AG9" s="23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</row>
    <row r="10" spans="1:47" x14ac:dyDescent="0.2">
      <c r="B10" s="360"/>
      <c r="C10" s="362"/>
      <c r="D10" s="370"/>
      <c r="E10" s="370"/>
      <c r="F10" s="368"/>
      <c r="G10" s="364"/>
      <c r="H10" s="366"/>
      <c r="I10" s="40"/>
      <c r="J10" s="40"/>
      <c r="K10" s="353"/>
      <c r="L10" s="355"/>
      <c r="M10" s="241"/>
      <c r="N10" s="27"/>
      <c r="O10" s="243"/>
      <c r="P10" s="42"/>
      <c r="Q10" s="43">
        <f>L9</f>
        <v>40</v>
      </c>
      <c r="R10" s="44"/>
      <c r="S10" s="45" t="str">
        <f>H9</f>
        <v>non dangereux</v>
      </c>
      <c r="T10" s="45" t="str">
        <f>VLOOKUP(S10,Données!$K$6:$L$10,2)</f>
        <v>-</v>
      </c>
      <c r="U10" s="265">
        <f>E9*2</f>
        <v>10</v>
      </c>
      <c r="V10" s="373"/>
      <c r="AG10" s="23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</row>
    <row r="11" spans="1:47" ht="6.95" customHeight="1" x14ac:dyDescent="0.2">
      <c r="B11" s="67"/>
      <c r="C11" s="68"/>
      <c r="D11" s="69"/>
      <c r="E11" s="69"/>
      <c r="F11" s="68"/>
      <c r="G11" s="68"/>
      <c r="H11" s="68"/>
      <c r="I11" s="68"/>
      <c r="J11" s="68"/>
      <c r="K11" s="69"/>
      <c r="L11" s="69"/>
      <c r="M11" s="241"/>
      <c r="N11" s="27"/>
      <c r="O11" s="246"/>
      <c r="P11" s="71"/>
      <c r="Q11" s="72"/>
      <c r="R11" s="73"/>
      <c r="S11" s="74"/>
      <c r="T11" s="71"/>
      <c r="U11" s="264"/>
      <c r="V11" s="264"/>
      <c r="AG11" s="23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</row>
    <row r="12" spans="1:47" x14ac:dyDescent="0.2">
      <c r="B12" s="371"/>
      <c r="C12" s="372"/>
      <c r="D12" s="375"/>
      <c r="E12" s="375"/>
      <c r="F12" s="367"/>
      <c r="G12" s="363" t="e">
        <f>VLOOKUP(B12,Données!$B$6:$C$49,2)</f>
        <v>#N/A</v>
      </c>
      <c r="H12" s="365" t="e">
        <f>VLOOKUP(B12,Données!$B$6:$D$49,3)</f>
        <v>#N/A</v>
      </c>
      <c r="I12" s="26"/>
      <c r="J12" s="26"/>
      <c r="K12" s="352" t="e">
        <f>VLOOKUP(B12,Données!$B$6:$E$44,4)*C12</f>
        <v>#N/A</v>
      </c>
      <c r="L12" s="354" t="e">
        <f>VLOOKUP(B12,Données!$B$6:$F$44,5)*C12</f>
        <v>#N/A</v>
      </c>
      <c r="M12" s="241"/>
      <c r="N12" s="27"/>
      <c r="O12" s="242">
        <f>C12</f>
        <v>0</v>
      </c>
      <c r="P12" s="29" t="s">
        <v>17</v>
      </c>
      <c r="Q12" s="30" t="e">
        <f>K12</f>
        <v>#N/A</v>
      </c>
      <c r="R12" s="61"/>
      <c r="S12" s="32" t="e">
        <f>G12</f>
        <v>#N/A</v>
      </c>
      <c r="T12" s="255" t="e">
        <f>VLOOKUP(S12,Données!$K$6:$L$10,2)</f>
        <v>#N/A</v>
      </c>
      <c r="U12" s="265">
        <f>D12*2</f>
        <v>0</v>
      </c>
      <c r="V12" s="373" t="e">
        <f>VLOOKUP(B12,Données!$B$6:$I$49,8)</f>
        <v>#N/A</v>
      </c>
      <c r="AG12" s="23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</row>
    <row r="13" spans="1:47" x14ac:dyDescent="0.2">
      <c r="B13" s="360"/>
      <c r="C13" s="362"/>
      <c r="D13" s="376"/>
      <c r="E13" s="376"/>
      <c r="F13" s="368"/>
      <c r="G13" s="364"/>
      <c r="H13" s="366"/>
      <c r="I13" s="40"/>
      <c r="J13" s="40"/>
      <c r="K13" s="353"/>
      <c r="L13" s="355"/>
      <c r="M13" s="241"/>
      <c r="N13" s="27"/>
      <c r="O13" s="243"/>
      <c r="P13" s="42"/>
      <c r="Q13" s="43" t="e">
        <f>L12</f>
        <v>#N/A</v>
      </c>
      <c r="R13" s="44"/>
      <c r="S13" s="45" t="e">
        <f>H12</f>
        <v>#N/A</v>
      </c>
      <c r="T13" s="255" t="e">
        <f>VLOOKUP(S13,Données!$K$6:$L$10,2)</f>
        <v>#N/A</v>
      </c>
      <c r="U13" s="265">
        <f>E12*2</f>
        <v>0</v>
      </c>
      <c r="V13" s="373"/>
      <c r="AG13" s="23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</row>
    <row r="14" spans="1:47" ht="6.95" customHeight="1" x14ac:dyDescent="0.2">
      <c r="B14" s="48"/>
      <c r="C14" s="15"/>
      <c r="D14" s="49"/>
      <c r="E14" s="49"/>
      <c r="F14" s="15"/>
      <c r="G14" s="15"/>
      <c r="H14" s="15"/>
      <c r="I14" s="15"/>
      <c r="J14" s="15"/>
      <c r="K14" s="49"/>
      <c r="L14" s="49"/>
      <c r="M14" s="241"/>
      <c r="N14" s="27"/>
      <c r="O14" s="246"/>
      <c r="P14" s="74"/>
      <c r="Q14" s="52"/>
      <c r="R14" s="53"/>
      <c r="S14" s="54"/>
      <c r="T14" s="71"/>
      <c r="U14" s="264"/>
      <c r="V14" s="264"/>
      <c r="AG14" s="23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</row>
    <row r="15" spans="1:47" x14ac:dyDescent="0.2">
      <c r="B15" s="371"/>
      <c r="C15" s="361"/>
      <c r="D15" s="369"/>
      <c r="E15" s="369"/>
      <c r="F15" s="367"/>
      <c r="G15" s="363" t="e">
        <f>VLOOKUP(B15,Données!$B$6:$C$49,2)</f>
        <v>#N/A</v>
      </c>
      <c r="H15" s="365" t="e">
        <f>VLOOKUP(B15,Données!$B$6:$D$49,3)</f>
        <v>#N/A</v>
      </c>
      <c r="I15" s="26"/>
      <c r="J15" s="26"/>
      <c r="K15" s="352" t="e">
        <f>VLOOKUP(B15,Données!$B$6:$E$44,4)*C15</f>
        <v>#N/A</v>
      </c>
      <c r="L15" s="354" t="e">
        <f>VLOOKUP(B15,Données!$B$6:$F$44,5)*C15</f>
        <v>#N/A</v>
      </c>
      <c r="M15" s="241"/>
      <c r="N15" s="27"/>
      <c r="O15" s="242">
        <f>C15</f>
        <v>0</v>
      </c>
      <c r="P15" s="29" t="s">
        <v>17</v>
      </c>
      <c r="Q15" s="30" t="e">
        <f>K15</f>
        <v>#N/A</v>
      </c>
      <c r="R15" s="61"/>
      <c r="S15" s="32" t="e">
        <f>G15</f>
        <v>#N/A</v>
      </c>
      <c r="T15" s="255" t="e">
        <f>VLOOKUP(S15,Données!$K$6:$L$10,2)</f>
        <v>#N/A</v>
      </c>
      <c r="U15" s="265">
        <f>D15*2</f>
        <v>0</v>
      </c>
      <c r="V15" s="373" t="e">
        <f>VLOOKUP(B15,Données!$B$6:$I$49,8)</f>
        <v>#N/A</v>
      </c>
      <c r="AG15" s="23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</row>
    <row r="16" spans="1:47" x14ac:dyDescent="0.2">
      <c r="B16" s="360"/>
      <c r="C16" s="362"/>
      <c r="D16" s="370"/>
      <c r="E16" s="370"/>
      <c r="F16" s="368"/>
      <c r="G16" s="364"/>
      <c r="H16" s="366"/>
      <c r="I16" s="40"/>
      <c r="J16" s="40"/>
      <c r="K16" s="353"/>
      <c r="L16" s="355"/>
      <c r="M16" s="241"/>
      <c r="N16" s="27"/>
      <c r="O16" s="243"/>
      <c r="P16" s="42"/>
      <c r="Q16" s="43" t="e">
        <f>L15</f>
        <v>#N/A</v>
      </c>
      <c r="R16" s="44"/>
      <c r="S16" s="45" t="e">
        <f>H15</f>
        <v>#N/A</v>
      </c>
      <c r="T16" s="255" t="e">
        <f>VLOOKUP(S16,Données!$K$6:$L$10,2)</f>
        <v>#N/A</v>
      </c>
      <c r="U16" s="265">
        <f>E15*2</f>
        <v>0</v>
      </c>
      <c r="V16" s="373"/>
      <c r="AG16" s="23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</row>
    <row r="17" spans="2:47" ht="6.95" customHeight="1" x14ac:dyDescent="0.2">
      <c r="B17" s="48"/>
      <c r="C17" s="15"/>
      <c r="D17" s="49"/>
      <c r="E17" s="49"/>
      <c r="F17" s="15"/>
      <c r="G17" s="15"/>
      <c r="H17" s="15"/>
      <c r="I17" s="15"/>
      <c r="J17" s="15"/>
      <c r="K17" s="49"/>
      <c r="L17" s="49"/>
      <c r="M17" s="241"/>
      <c r="N17" s="27"/>
      <c r="O17" s="247"/>
      <c r="P17" s="74"/>
      <c r="Q17" s="52"/>
      <c r="R17" s="53"/>
      <c r="S17" s="54"/>
      <c r="T17" s="71"/>
      <c r="U17" s="264"/>
      <c r="V17" s="264"/>
      <c r="AG17" s="23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</row>
    <row r="18" spans="2:47" x14ac:dyDescent="0.2">
      <c r="B18" s="359"/>
      <c r="C18" s="361"/>
      <c r="D18" s="369"/>
      <c r="E18" s="369"/>
      <c r="F18" s="367"/>
      <c r="G18" s="363" t="e">
        <f>VLOOKUP(B18,Données!$B$6:$C$49,2)</f>
        <v>#N/A</v>
      </c>
      <c r="H18" s="365" t="e">
        <f>VLOOKUP(B18,Données!$B$6:$D$49,3)</f>
        <v>#N/A</v>
      </c>
      <c r="I18" s="26"/>
      <c r="J18" s="26"/>
      <c r="K18" s="352" t="e">
        <f>VLOOKUP(B18,Données!$B$6:$E$44,4)*C18</f>
        <v>#N/A</v>
      </c>
      <c r="L18" s="354" t="e">
        <f>VLOOKUP(B18,Données!$B$6:$F$44,5)*C18</f>
        <v>#N/A</v>
      </c>
      <c r="M18" s="241"/>
      <c r="N18" s="27"/>
      <c r="O18" s="245">
        <f>C18</f>
        <v>0</v>
      </c>
      <c r="P18" s="29" t="s">
        <v>17</v>
      </c>
      <c r="Q18" s="30" t="e">
        <f>K18</f>
        <v>#N/A</v>
      </c>
      <c r="R18" s="61"/>
      <c r="S18" s="32" t="e">
        <f>G18</f>
        <v>#N/A</v>
      </c>
      <c r="T18" s="32" t="e">
        <f>VLOOKUP(S18,Données!$K$6:$L$10,2)</f>
        <v>#N/A</v>
      </c>
      <c r="U18" s="265">
        <f>D18*2</f>
        <v>0</v>
      </c>
      <c r="V18" s="373" t="e">
        <f>VLOOKUP(B18,Données!$B$6:$I$49,8)</f>
        <v>#N/A</v>
      </c>
      <c r="AG18" s="23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</row>
    <row r="19" spans="2:47" x14ac:dyDescent="0.2">
      <c r="B19" s="360"/>
      <c r="C19" s="362"/>
      <c r="D19" s="370"/>
      <c r="E19" s="370"/>
      <c r="F19" s="368"/>
      <c r="G19" s="364"/>
      <c r="H19" s="366"/>
      <c r="I19" s="40"/>
      <c r="J19" s="40"/>
      <c r="K19" s="353"/>
      <c r="L19" s="355"/>
      <c r="M19" s="241"/>
      <c r="N19" s="27"/>
      <c r="O19" s="243"/>
      <c r="P19" s="42"/>
      <c r="Q19" s="43" t="e">
        <f>L18</f>
        <v>#N/A</v>
      </c>
      <c r="R19" s="44"/>
      <c r="S19" s="45" t="e">
        <f>H18</f>
        <v>#N/A</v>
      </c>
      <c r="T19" s="45" t="e">
        <f>VLOOKUP(S19,Données!$K$6:$L$10,2)</f>
        <v>#N/A</v>
      </c>
      <c r="U19" s="265">
        <f>E18*2</f>
        <v>0</v>
      </c>
      <c r="V19" s="373"/>
      <c r="AG19" s="23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</row>
    <row r="20" spans="2:47" ht="6.95" customHeight="1" x14ac:dyDescent="0.2">
      <c r="B20" s="48"/>
      <c r="C20" s="20"/>
      <c r="D20" s="82"/>
      <c r="E20" s="82"/>
      <c r="F20" s="20"/>
      <c r="G20" s="20"/>
      <c r="H20" s="20"/>
      <c r="I20" s="20"/>
      <c r="J20" s="20"/>
      <c r="K20" s="82"/>
      <c r="L20" s="82"/>
      <c r="M20" s="241"/>
      <c r="N20" s="27"/>
      <c r="O20" s="248"/>
      <c r="P20" s="54"/>
      <c r="Q20" s="52"/>
      <c r="R20" s="53"/>
      <c r="S20" s="54"/>
      <c r="T20" s="54"/>
      <c r="U20" s="264"/>
      <c r="V20" s="264"/>
      <c r="AG20" s="23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</row>
    <row r="21" spans="2:47" x14ac:dyDescent="0.2">
      <c r="B21" s="359"/>
      <c r="C21" s="361"/>
      <c r="D21" s="369"/>
      <c r="E21" s="369"/>
      <c r="F21" s="367"/>
      <c r="G21" s="363" t="e">
        <f>VLOOKUP(B21,Données!$B$6:$C$49,2)</f>
        <v>#N/A</v>
      </c>
      <c r="H21" s="365" t="e">
        <f>VLOOKUP(B21,Données!$B$6:$D$49,3)</f>
        <v>#N/A</v>
      </c>
      <c r="I21" s="26"/>
      <c r="J21" s="26"/>
      <c r="K21" s="352" t="e">
        <f>VLOOKUP(B21,Données!$B$6:$E$44,4)*C21</f>
        <v>#N/A</v>
      </c>
      <c r="L21" s="354" t="e">
        <f>VLOOKUP(B21,Données!$B$6:$F$44,5)*C21</f>
        <v>#N/A</v>
      </c>
      <c r="M21" s="241"/>
      <c r="N21" s="27"/>
      <c r="O21" s="245">
        <f>C21</f>
        <v>0</v>
      </c>
      <c r="P21" s="60" t="s">
        <v>17</v>
      </c>
      <c r="Q21" s="30" t="e">
        <f>K21</f>
        <v>#N/A</v>
      </c>
      <c r="R21" s="61"/>
      <c r="S21" s="32" t="e">
        <f>G21</f>
        <v>#N/A</v>
      </c>
      <c r="T21" s="32" t="e">
        <f>VLOOKUP(S21,Données!$K$6:$L$10,2)</f>
        <v>#N/A</v>
      </c>
      <c r="U21" s="265">
        <f>D21*2</f>
        <v>0</v>
      </c>
      <c r="V21" s="373" t="e">
        <f>VLOOKUP(B21,Données!$B$6:$I$49,8)</f>
        <v>#N/A</v>
      </c>
      <c r="AG21" s="23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</row>
    <row r="22" spans="2:47" x14ac:dyDescent="0.2">
      <c r="B22" s="360"/>
      <c r="C22" s="362"/>
      <c r="D22" s="370"/>
      <c r="E22" s="370"/>
      <c r="F22" s="368"/>
      <c r="G22" s="364"/>
      <c r="H22" s="366"/>
      <c r="I22" s="40"/>
      <c r="J22" s="40"/>
      <c r="K22" s="353"/>
      <c r="L22" s="355"/>
      <c r="M22" s="241"/>
      <c r="N22" s="27"/>
      <c r="O22" s="249"/>
      <c r="P22" s="45"/>
      <c r="Q22" s="43" t="e">
        <f>L21</f>
        <v>#N/A</v>
      </c>
      <c r="R22" s="44"/>
      <c r="S22" s="45" t="e">
        <f>H21</f>
        <v>#N/A</v>
      </c>
      <c r="T22" s="45" t="e">
        <f>VLOOKUP(S22,Données!$K$6:$L$10,2)</f>
        <v>#N/A</v>
      </c>
      <c r="U22" s="265">
        <f>E21*2</f>
        <v>0</v>
      </c>
      <c r="V22" s="373"/>
      <c r="AG22" s="23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</row>
    <row r="23" spans="2:47" ht="6.95" customHeight="1" x14ac:dyDescent="0.2">
      <c r="B23" s="48"/>
      <c r="C23" s="20"/>
      <c r="D23" s="82"/>
      <c r="E23" s="82"/>
      <c r="F23" s="20"/>
      <c r="G23" s="20"/>
      <c r="H23" s="20"/>
      <c r="I23" s="20"/>
      <c r="J23" s="20"/>
      <c r="K23" s="82"/>
      <c r="L23" s="82"/>
      <c r="M23" s="241"/>
      <c r="N23" s="27"/>
      <c r="O23" s="248"/>
      <c r="P23" s="54"/>
      <c r="Q23" s="52"/>
      <c r="R23" s="53"/>
      <c r="S23" s="54"/>
      <c r="T23" s="54"/>
      <c r="U23" s="264"/>
      <c r="V23" s="264"/>
      <c r="AG23" s="23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</row>
    <row r="24" spans="2:47" ht="15" customHeight="1" x14ac:dyDescent="0.2">
      <c r="B24" s="359"/>
      <c r="C24" s="361"/>
      <c r="D24" s="369"/>
      <c r="E24" s="369"/>
      <c r="F24" s="367"/>
      <c r="G24" s="363" t="e">
        <f>VLOOKUP(B24,Données!$B$6:$C$49,2)</f>
        <v>#N/A</v>
      </c>
      <c r="H24" s="365" t="e">
        <f>VLOOKUP(B24,Données!$B$6:$D$49,3)</f>
        <v>#N/A</v>
      </c>
      <c r="I24" s="26"/>
      <c r="J24" s="26"/>
      <c r="K24" s="352" t="e">
        <f>VLOOKUP(B24,Données!$B$6:$E$44,4)*C24</f>
        <v>#N/A</v>
      </c>
      <c r="L24" s="354" t="e">
        <f>VLOOKUP(B24,Données!$B$6:$F$44,5)*C24</f>
        <v>#N/A</v>
      </c>
      <c r="M24" s="241"/>
      <c r="N24" s="27"/>
      <c r="O24" s="245">
        <f>C24</f>
        <v>0</v>
      </c>
      <c r="P24" s="60" t="s">
        <v>17</v>
      </c>
      <c r="Q24" s="30" t="e">
        <f>K24</f>
        <v>#N/A</v>
      </c>
      <c r="R24" s="61"/>
      <c r="S24" s="32" t="e">
        <f>G24</f>
        <v>#N/A</v>
      </c>
      <c r="T24" s="32" t="e">
        <f>VLOOKUP(S24,Données!$K$6:$L$10,2)</f>
        <v>#N/A</v>
      </c>
      <c r="U24" s="265">
        <f>D24*2</f>
        <v>0</v>
      </c>
      <c r="V24" s="373" t="e">
        <f>VLOOKUP(B24,Données!$B$6:$I$49,8)</f>
        <v>#N/A</v>
      </c>
      <c r="AG24" s="23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</row>
    <row r="25" spans="2:47" ht="12.75" customHeight="1" x14ac:dyDescent="0.2">
      <c r="B25" s="360"/>
      <c r="C25" s="362"/>
      <c r="D25" s="370"/>
      <c r="E25" s="370"/>
      <c r="F25" s="368"/>
      <c r="G25" s="364"/>
      <c r="H25" s="366"/>
      <c r="I25" s="40"/>
      <c r="J25" s="40"/>
      <c r="K25" s="353"/>
      <c r="L25" s="355"/>
      <c r="M25" s="241"/>
      <c r="N25" s="27"/>
      <c r="O25" s="249"/>
      <c r="P25" s="45"/>
      <c r="Q25" s="43" t="e">
        <f>L24</f>
        <v>#N/A</v>
      </c>
      <c r="R25" s="44"/>
      <c r="S25" s="45" t="e">
        <f>H24</f>
        <v>#N/A</v>
      </c>
      <c r="T25" s="45" t="e">
        <f>VLOOKUP(S25,Données!$K$6:$L$10,2)</f>
        <v>#N/A</v>
      </c>
      <c r="U25" s="265">
        <f>E24*2</f>
        <v>0</v>
      </c>
      <c r="V25" s="373"/>
      <c r="AG25" s="23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</row>
    <row r="26" spans="2:47" ht="6.95" customHeight="1" x14ac:dyDescent="0.2">
      <c r="B26" s="48"/>
      <c r="C26" s="20"/>
      <c r="D26" s="82"/>
      <c r="E26" s="82"/>
      <c r="F26" s="20"/>
      <c r="G26" s="20"/>
      <c r="H26" s="20"/>
      <c r="I26" s="20"/>
      <c r="J26" s="20"/>
      <c r="K26" s="82"/>
      <c r="L26" s="82"/>
      <c r="M26" s="241"/>
      <c r="N26" s="27"/>
      <c r="O26" s="248"/>
      <c r="P26" s="54"/>
      <c r="Q26" s="52"/>
      <c r="R26" s="53"/>
      <c r="S26" s="54"/>
      <c r="T26" s="54"/>
      <c r="U26" s="264"/>
      <c r="V26" s="264"/>
      <c r="AG26" s="23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</row>
    <row r="27" spans="2:47" ht="15" customHeight="1" x14ac:dyDescent="0.2">
      <c r="B27" s="359"/>
      <c r="C27" s="361"/>
      <c r="D27" s="369"/>
      <c r="E27" s="369"/>
      <c r="F27" s="367"/>
      <c r="G27" s="363" t="e">
        <f>VLOOKUP(B27,Données!$B$6:$C$49,2)</f>
        <v>#N/A</v>
      </c>
      <c r="H27" s="365" t="e">
        <f>VLOOKUP(B27,Données!$B$6:$D$49,3)</f>
        <v>#N/A</v>
      </c>
      <c r="I27" s="26"/>
      <c r="J27" s="26"/>
      <c r="K27" s="352" t="e">
        <f>VLOOKUP(B27,Données!$B$6:$E$44,4)*C27</f>
        <v>#N/A</v>
      </c>
      <c r="L27" s="354" t="e">
        <f>VLOOKUP(B27,Données!$B$6:$F$44,5)*C27</f>
        <v>#N/A</v>
      </c>
      <c r="M27" s="241"/>
      <c r="N27" s="27"/>
      <c r="O27" s="245">
        <f>C27</f>
        <v>0</v>
      </c>
      <c r="P27" s="60" t="s">
        <v>17</v>
      </c>
      <c r="Q27" s="30" t="e">
        <f>K27</f>
        <v>#N/A</v>
      </c>
      <c r="R27" s="61"/>
      <c r="S27" s="32" t="e">
        <f>G27</f>
        <v>#N/A</v>
      </c>
      <c r="T27" s="32" t="e">
        <f>VLOOKUP(S27,Données!$K$6:$L$10,2)</f>
        <v>#N/A</v>
      </c>
      <c r="U27" s="265">
        <f>D27*2</f>
        <v>0</v>
      </c>
      <c r="V27" s="373" t="e">
        <f>VLOOKUP(B27,Données!$B$6:$I$49,8)</f>
        <v>#N/A</v>
      </c>
      <c r="AG27" s="23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</row>
    <row r="28" spans="2:47" x14ac:dyDescent="0.2">
      <c r="B28" s="360"/>
      <c r="C28" s="362"/>
      <c r="D28" s="370"/>
      <c r="E28" s="370"/>
      <c r="F28" s="368"/>
      <c r="G28" s="364"/>
      <c r="H28" s="366"/>
      <c r="I28" s="40"/>
      <c r="J28" s="40"/>
      <c r="K28" s="353"/>
      <c r="L28" s="355"/>
      <c r="M28" s="241"/>
      <c r="N28" s="27"/>
      <c r="O28" s="249"/>
      <c r="P28" s="45"/>
      <c r="Q28" s="43" t="e">
        <f>L27</f>
        <v>#N/A</v>
      </c>
      <c r="R28" s="44"/>
      <c r="S28" s="45" t="e">
        <f>H27</f>
        <v>#N/A</v>
      </c>
      <c r="T28" s="45" t="e">
        <f>VLOOKUP(S28,Données!$K$6:$L$10,2)</f>
        <v>#N/A</v>
      </c>
      <c r="U28" s="265">
        <f>E27*2</f>
        <v>0</v>
      </c>
      <c r="V28" s="373"/>
      <c r="AG28" s="23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</row>
    <row r="29" spans="2:47" ht="6.95" customHeight="1" x14ac:dyDescent="0.2">
      <c r="B29" s="48"/>
      <c r="C29" s="20"/>
      <c r="D29" s="82"/>
      <c r="E29" s="82"/>
      <c r="F29" s="20"/>
      <c r="G29" s="20"/>
      <c r="H29" s="20"/>
      <c r="I29" s="20"/>
      <c r="J29" s="20"/>
      <c r="K29" s="82"/>
      <c r="L29" s="82"/>
      <c r="M29" s="241"/>
      <c r="N29" s="27"/>
      <c r="O29" s="248"/>
      <c r="P29" s="54"/>
      <c r="Q29" s="52"/>
      <c r="R29" s="53"/>
      <c r="S29" s="54"/>
      <c r="T29" s="54"/>
      <c r="U29" s="264"/>
      <c r="V29" s="264"/>
      <c r="AG29" s="23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  <row r="30" spans="2:47" ht="12.75" customHeight="1" x14ac:dyDescent="0.2">
      <c r="B30" s="359"/>
      <c r="C30" s="361"/>
      <c r="D30" s="369"/>
      <c r="E30" s="369"/>
      <c r="F30" s="367"/>
      <c r="G30" s="363" t="e">
        <f>VLOOKUP(B30,Données!$B$6:$C$49,2)</f>
        <v>#N/A</v>
      </c>
      <c r="H30" s="365" t="e">
        <f>VLOOKUP(B30,Données!$B$6:$D$49,3)</f>
        <v>#N/A</v>
      </c>
      <c r="I30" s="26"/>
      <c r="J30" s="26"/>
      <c r="K30" s="352" t="e">
        <f>VLOOKUP(B30,Données!$B$6:$E$44,4)*C30</f>
        <v>#N/A</v>
      </c>
      <c r="L30" s="354" t="e">
        <f>VLOOKUP(B30,Données!$B$6:$F$44,5)*C30</f>
        <v>#N/A</v>
      </c>
      <c r="M30" s="241"/>
      <c r="N30" s="27"/>
      <c r="O30" s="245">
        <f>C30</f>
        <v>0</v>
      </c>
      <c r="P30" s="60" t="s">
        <v>17</v>
      </c>
      <c r="Q30" s="30" t="e">
        <f>K30</f>
        <v>#N/A</v>
      </c>
      <c r="R30" s="61"/>
      <c r="S30" s="32" t="e">
        <f>G30</f>
        <v>#N/A</v>
      </c>
      <c r="T30" s="32" t="e">
        <f>VLOOKUP(S30,Données!$K$6:$L$10,2)</f>
        <v>#N/A</v>
      </c>
      <c r="U30" s="265">
        <f>D30*2</f>
        <v>0</v>
      </c>
      <c r="V30" s="373" t="e">
        <f>VLOOKUP(B30,Données!$B$6:$I$49,8)</f>
        <v>#N/A</v>
      </c>
      <c r="AG30" s="23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</row>
    <row r="31" spans="2:47" ht="15" customHeight="1" x14ac:dyDescent="0.2">
      <c r="B31" s="360"/>
      <c r="C31" s="362"/>
      <c r="D31" s="370"/>
      <c r="E31" s="370"/>
      <c r="F31" s="368"/>
      <c r="G31" s="364"/>
      <c r="H31" s="366"/>
      <c r="I31" s="40"/>
      <c r="J31" s="40"/>
      <c r="K31" s="353"/>
      <c r="L31" s="355"/>
      <c r="M31" s="241"/>
      <c r="N31" s="27"/>
      <c r="O31" s="249"/>
      <c r="P31" s="45"/>
      <c r="Q31" s="43" t="e">
        <f>L30</f>
        <v>#N/A</v>
      </c>
      <c r="R31" s="44"/>
      <c r="S31" s="45" t="e">
        <f>H30</f>
        <v>#N/A</v>
      </c>
      <c r="T31" s="45" t="e">
        <f>VLOOKUP(S31,Données!$K$6:$L$10,2)</f>
        <v>#N/A</v>
      </c>
      <c r="U31" s="265">
        <f>E30*2</f>
        <v>0</v>
      </c>
      <c r="V31" s="373"/>
      <c r="AG31" s="23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2:47" ht="6.95" customHeight="1" x14ac:dyDescent="0.2">
      <c r="B32" s="87"/>
      <c r="C32" s="6"/>
      <c r="D32" s="180"/>
      <c r="E32" s="180"/>
      <c r="F32" s="6"/>
      <c r="G32" s="20"/>
      <c r="H32" s="20"/>
      <c r="I32" s="20"/>
      <c r="J32" s="20"/>
      <c r="K32" s="20"/>
      <c r="L32" s="20"/>
      <c r="M32" s="241"/>
      <c r="N32" s="27"/>
      <c r="O32" s="88"/>
      <c r="P32" s="89"/>
      <c r="Q32" s="90"/>
      <c r="R32" s="91"/>
      <c r="S32" s="89"/>
      <c r="T32" s="89"/>
      <c r="U32" s="264"/>
      <c r="V32" s="264"/>
      <c r="AG32" s="23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</row>
    <row r="33" spans="2:47" ht="12.75" customHeight="1" x14ac:dyDescent="0.2">
      <c r="B33" s="359"/>
      <c r="C33" s="361"/>
      <c r="D33" s="369"/>
      <c r="E33" s="369"/>
      <c r="F33" s="367"/>
      <c r="G33" s="363" t="e">
        <f>VLOOKUP(B33,Données!$B$6:$C$49,2)</f>
        <v>#N/A</v>
      </c>
      <c r="H33" s="365" t="e">
        <f>VLOOKUP(B33,Données!$B$6:$D$49,3)</f>
        <v>#N/A</v>
      </c>
      <c r="I33" s="26"/>
      <c r="J33" s="26"/>
      <c r="K33" s="352" t="e">
        <f>VLOOKUP(B33,Données!$B$6:$E$44,4)*C33</f>
        <v>#N/A</v>
      </c>
      <c r="L33" s="354" t="e">
        <f>VLOOKUP(B33,Données!$B$6:$F$46,5)*C33</f>
        <v>#N/A</v>
      </c>
      <c r="M33" s="241"/>
      <c r="N33" s="27"/>
      <c r="O33" s="245">
        <f>C33</f>
        <v>0</v>
      </c>
      <c r="P33" s="60" t="s">
        <v>17</v>
      </c>
      <c r="Q33" s="30" t="e">
        <f>K33</f>
        <v>#N/A</v>
      </c>
      <c r="R33" s="61"/>
      <c r="S33" s="32" t="e">
        <f>G33</f>
        <v>#N/A</v>
      </c>
      <c r="T33" s="32" t="e">
        <f>VLOOKUP(S33,Données!$K$6:$L$10,2)</f>
        <v>#N/A</v>
      </c>
      <c r="U33" s="265">
        <f>D33*2</f>
        <v>0</v>
      </c>
      <c r="V33" s="373" t="e">
        <f>VLOOKUP(B33,Données!$B$6:$I$49,8)</f>
        <v>#N/A</v>
      </c>
      <c r="AG33" s="23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</row>
    <row r="34" spans="2:47" ht="15" customHeight="1" x14ac:dyDescent="0.2">
      <c r="B34" s="360"/>
      <c r="C34" s="362"/>
      <c r="D34" s="370"/>
      <c r="E34" s="370"/>
      <c r="F34" s="368"/>
      <c r="G34" s="364"/>
      <c r="H34" s="366"/>
      <c r="I34" s="40"/>
      <c r="J34" s="40"/>
      <c r="K34" s="353"/>
      <c r="L34" s="355"/>
      <c r="M34" s="241"/>
      <c r="N34" s="27"/>
      <c r="O34" s="249"/>
      <c r="P34" s="45"/>
      <c r="Q34" s="43" t="e">
        <f>L33</f>
        <v>#N/A</v>
      </c>
      <c r="R34" s="44"/>
      <c r="S34" s="45" t="e">
        <f>H33</f>
        <v>#N/A</v>
      </c>
      <c r="T34" s="45" t="e">
        <f>VLOOKUP(S34,Données!$K$6:$L$10,2)</f>
        <v>#N/A</v>
      </c>
      <c r="U34" s="265">
        <f>E33*2</f>
        <v>0</v>
      </c>
      <c r="V34" s="373"/>
      <c r="AG34" s="23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</row>
    <row r="35" spans="2:47" ht="4.5" customHeight="1" x14ac:dyDescent="0.2">
      <c r="B35" s="6"/>
      <c r="C35" s="6"/>
      <c r="D35" s="6"/>
      <c r="E35" s="6"/>
      <c r="F35" s="6"/>
      <c r="G35" s="180"/>
      <c r="H35" s="180"/>
      <c r="I35" s="180"/>
      <c r="J35" s="180"/>
      <c r="K35" s="179"/>
      <c r="L35" s="6"/>
      <c r="M35" s="115"/>
      <c r="N35" s="115"/>
      <c r="O35" s="7"/>
      <c r="P35" s="6"/>
      <c r="Q35" s="8"/>
      <c r="R35" s="5"/>
      <c r="S35" s="6"/>
      <c r="T35" s="6"/>
      <c r="U35" s="6"/>
      <c r="V35" s="6"/>
      <c r="AG35" s="23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2:47" ht="4.5" customHeight="1" x14ac:dyDescent="0.2">
      <c r="B36" s="6"/>
      <c r="C36" s="6"/>
      <c r="D36" s="6"/>
      <c r="E36" s="6"/>
      <c r="F36" s="6"/>
      <c r="G36" s="6"/>
      <c r="H36" s="180"/>
      <c r="I36" s="180"/>
      <c r="J36" s="180"/>
      <c r="K36" s="180"/>
      <c r="L36" s="6"/>
      <c r="M36" s="6"/>
      <c r="N36" s="6"/>
      <c r="O36" s="7"/>
      <c r="P36" s="6"/>
      <c r="Q36" s="8"/>
      <c r="R36" s="5"/>
      <c r="S36" s="6"/>
      <c r="T36" s="6"/>
      <c r="U36" s="6"/>
      <c r="V36" s="6"/>
      <c r="AG36" s="23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</row>
    <row r="37" spans="2:47" ht="15" x14ac:dyDescent="0.25">
      <c r="B37" s="339" t="s">
        <v>58</v>
      </c>
      <c r="C37" s="341">
        <v>500</v>
      </c>
      <c r="D37" s="276"/>
      <c r="E37" s="238"/>
      <c r="F37" s="238"/>
      <c r="G37" s="6"/>
      <c r="H37" s="356" t="s">
        <v>116</v>
      </c>
      <c r="I37" s="357"/>
      <c r="J37" s="357"/>
      <c r="K37" s="357"/>
      <c r="L37" s="358"/>
      <c r="M37" s="345"/>
      <c r="N37" s="6"/>
      <c r="O37" s="336" t="s">
        <v>171</v>
      </c>
      <c r="P37" s="337"/>
      <c r="Q37" s="151"/>
      <c r="R37" s="250"/>
      <c r="S37" s="96" t="s">
        <v>61</v>
      </c>
      <c r="T37" s="277">
        <f>SUMIF(S6:S34,Données!K6,Q6:Q34)</f>
        <v>0</v>
      </c>
      <c r="U37" s="272" t="s">
        <v>166</v>
      </c>
      <c r="V37" s="260" t="str">
        <f>SUMIF(T3:T31,Données!L6,U3:U31)&amp;" "&amp;'Formulaire ADR - Expédition'!V6</f>
        <v>0 bidon(s) métal</v>
      </c>
      <c r="AG37" s="23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2:47" x14ac:dyDescent="0.2">
      <c r="B38" s="340"/>
      <c r="C38" s="342"/>
      <c r="D38" s="276"/>
      <c r="E38" s="238"/>
      <c r="F38" s="238"/>
      <c r="G38" s="6"/>
      <c r="H38" s="98" t="s">
        <v>177</v>
      </c>
      <c r="I38" s="99"/>
      <c r="J38" s="99"/>
      <c r="K38" s="99"/>
      <c r="L38" s="100"/>
      <c r="M38" s="345"/>
      <c r="N38" s="6"/>
      <c r="O38" s="88"/>
      <c r="P38" s="89"/>
      <c r="Q38" s="90"/>
      <c r="R38" s="91"/>
      <c r="S38" s="152" t="s">
        <v>65</v>
      </c>
      <c r="T38" s="278">
        <f>SUMIF(S6:S34,Données!K7,Q6:Q34)</f>
        <v>0</v>
      </c>
      <c r="U38" s="274" t="s">
        <v>166</v>
      </c>
      <c r="V38" s="263" t="str">
        <f>SUMIF(T4:T32,Données!L7,U4:U32)&amp;" "&amp;'Formulaire ADR - Expédition'!V6</f>
        <v>0 bidon(s) métal</v>
      </c>
      <c r="AG38" s="23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</row>
    <row r="39" spans="2:47" ht="15" customHeight="1" x14ac:dyDescent="0.2">
      <c r="B39" s="6"/>
      <c r="C39" s="6"/>
      <c r="D39" s="6"/>
      <c r="E39" s="6"/>
      <c r="F39" s="6"/>
      <c r="G39" s="6"/>
      <c r="H39" s="106" t="s">
        <v>181</v>
      </c>
      <c r="I39" s="103"/>
      <c r="J39" s="103"/>
      <c r="K39" s="103"/>
      <c r="L39" s="104"/>
      <c r="M39" s="345"/>
      <c r="N39" s="6"/>
      <c r="O39" s="338" t="s">
        <v>69</v>
      </c>
      <c r="P39" s="338"/>
      <c r="Q39" s="153">
        <f>T37+T38+T39+T40</f>
        <v>460</v>
      </c>
      <c r="R39" s="91"/>
      <c r="S39" s="105" t="s">
        <v>70</v>
      </c>
      <c r="T39" s="277">
        <f>SUMIF(S6:S34,Données!K8,Q6:Q34)</f>
        <v>99</v>
      </c>
      <c r="U39" s="275" t="s">
        <v>166</v>
      </c>
      <c r="V39" s="259" t="str">
        <f>SUMIF(T5:T33,Données!L8,U5:U33)&amp;" "&amp;IF(COUNTIF(B6:B34,"*TPE2010*"),"bidon(s) métal/plastique",V6)</f>
        <v>30 bidon(s) métal</v>
      </c>
      <c r="AG39" s="23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</row>
    <row r="40" spans="2:47" ht="15" customHeight="1" x14ac:dyDescent="0.2">
      <c r="B40" s="6"/>
      <c r="C40" s="6"/>
      <c r="D40" s="256"/>
      <c r="E40" s="256"/>
      <c r="F40" s="256"/>
      <c r="G40" s="6"/>
      <c r="H40" s="106" t="s">
        <v>180</v>
      </c>
      <c r="I40" s="103"/>
      <c r="J40" s="103"/>
      <c r="K40" s="103"/>
      <c r="L40" s="104"/>
      <c r="M40" s="345"/>
      <c r="N40" s="6"/>
      <c r="O40" s="154"/>
      <c r="P40" s="154"/>
      <c r="Q40" s="155"/>
      <c r="R40" s="23"/>
      <c r="S40" s="96" t="s">
        <v>168</v>
      </c>
      <c r="T40" s="277">
        <f>SUMIF(T6:T34,Données!L9,Q6:Q34)</f>
        <v>361</v>
      </c>
      <c r="U40" s="272" t="s">
        <v>166</v>
      </c>
      <c r="V40" s="258" t="str">
        <f>SUMIF(T6:T34,Données!L9,U6:U34)&amp;" "&amp;IF(COUNTIF(B6:B34,"*TPE2010*"),"bidon(s) métal/plastique",V6)</f>
        <v>36 bidon(s) métal</v>
      </c>
      <c r="AG40" s="23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</row>
    <row r="41" spans="2:47" ht="15" x14ac:dyDescent="0.2">
      <c r="B41" s="6"/>
      <c r="C41" s="6"/>
      <c r="D41" s="256"/>
      <c r="E41" s="256"/>
      <c r="F41" s="256"/>
      <c r="G41" s="6"/>
      <c r="H41" s="156">
        <v>28000</v>
      </c>
      <c r="I41" s="103"/>
      <c r="J41" s="103"/>
      <c r="K41" s="103"/>
      <c r="L41" s="104"/>
      <c r="M41" s="345"/>
      <c r="N41" s="6"/>
      <c r="O41" s="279" t="s">
        <v>79</v>
      </c>
      <c r="P41" s="157"/>
      <c r="Q41" s="158">
        <f>Q39+C37+C42</f>
        <v>970</v>
      </c>
      <c r="R41" s="23"/>
      <c r="S41" s="20"/>
      <c r="T41" s="20"/>
      <c r="U41" s="20"/>
      <c r="V41" s="20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</row>
    <row r="42" spans="2:47" x14ac:dyDescent="0.2">
      <c r="B42" s="339" t="s">
        <v>72</v>
      </c>
      <c r="C42" s="341">
        <v>10</v>
      </c>
      <c r="D42" s="6"/>
      <c r="E42" s="6"/>
      <c r="F42" s="6"/>
      <c r="G42" s="280"/>
      <c r="H42" s="106"/>
      <c r="I42" s="103"/>
      <c r="J42" s="103"/>
      <c r="K42" s="103"/>
      <c r="L42" s="104"/>
      <c r="M42" s="345"/>
      <c r="N42" s="6"/>
      <c r="O42" s="7"/>
      <c r="P42" s="6"/>
      <c r="Q42" s="8"/>
      <c r="R42" s="5"/>
      <c r="S42" s="6"/>
      <c r="T42" s="6"/>
      <c r="U42" s="6"/>
      <c r="V42" s="6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</row>
    <row r="43" spans="2:47" ht="16.5" customHeight="1" x14ac:dyDescent="0.2">
      <c r="B43" s="340"/>
      <c r="C43" s="342"/>
      <c r="D43" s="238"/>
      <c r="E43" s="238"/>
      <c r="F43" s="238"/>
      <c r="G43" s="6"/>
      <c r="H43" s="285" t="s">
        <v>182</v>
      </c>
      <c r="I43" s="286"/>
      <c r="J43" s="286"/>
      <c r="K43" s="286"/>
      <c r="L43" s="287"/>
      <c r="M43" s="345"/>
      <c r="N43" s="6"/>
      <c r="O43" s="343" t="s">
        <v>172</v>
      </c>
      <c r="P43" s="344"/>
      <c r="Q43" s="159"/>
      <c r="R43" s="251"/>
      <c r="S43" s="6"/>
      <c r="T43" s="332"/>
      <c r="U43" s="333"/>
      <c r="V43" s="33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</row>
    <row r="44" spans="2:47" ht="15.75" x14ac:dyDescent="0.25">
      <c r="B44" s="283"/>
      <c r="C44" s="282"/>
      <c r="D44" s="276"/>
      <c r="E44" s="281"/>
      <c r="F44" s="238"/>
      <c r="G44" s="115"/>
      <c r="H44" s="160"/>
      <c r="I44" s="160"/>
      <c r="J44" s="160"/>
      <c r="K44" s="160"/>
      <c r="L44" s="160"/>
      <c r="M44" s="345"/>
      <c r="N44" s="115"/>
      <c r="O44" s="7"/>
      <c r="P44" s="6"/>
      <c r="Q44" s="8"/>
      <c r="R44" s="161"/>
      <c r="S44" s="6"/>
      <c r="T44" s="6"/>
      <c r="U44" s="6"/>
      <c r="V44" s="6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</row>
    <row r="45" spans="2:47" ht="15" customHeight="1" x14ac:dyDescent="0.2">
      <c r="B45" s="6"/>
      <c r="C45" s="284"/>
      <c r="D45" s="6"/>
      <c r="E45" s="280"/>
      <c r="F45" s="6"/>
      <c r="G45" s="6"/>
      <c r="H45" s="116"/>
      <c r="I45" s="116"/>
      <c r="J45" s="116"/>
      <c r="K45" s="116"/>
      <c r="L45" s="116"/>
      <c r="M45" s="115"/>
      <c r="N45" s="6"/>
      <c r="O45" s="7"/>
      <c r="P45" s="6"/>
      <c r="Q45" s="8"/>
      <c r="R45" s="5"/>
      <c r="S45" s="6"/>
      <c r="T45" s="6"/>
      <c r="U45" s="6"/>
      <c r="V45" s="6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</row>
    <row r="46" spans="2:47" x14ac:dyDescent="0.2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  <c r="P46" s="6"/>
      <c r="Q46" s="8"/>
      <c r="R46" s="5"/>
      <c r="S46" s="6"/>
      <c r="T46" s="6"/>
      <c r="U46" s="6"/>
      <c r="V46" s="6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</row>
    <row r="47" spans="2:47" ht="12.75" customHeight="1" x14ac:dyDescent="0.2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6"/>
      <c r="Q47" s="8"/>
      <c r="R47" s="5"/>
      <c r="S47" s="6"/>
      <c r="T47" s="6"/>
      <c r="U47" s="6"/>
      <c r="V47" s="6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</row>
    <row r="48" spans="2:47" x14ac:dyDescent="0.2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  <c r="P48" s="6"/>
      <c r="Q48" s="8"/>
      <c r="R48" s="5"/>
      <c r="S48" s="6"/>
      <c r="T48" s="6"/>
      <c r="U48" s="6"/>
      <c r="V48" s="6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</row>
    <row r="49" spans="2:47" x14ac:dyDescent="0.2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  <c r="P49" s="6"/>
      <c r="Q49" s="8"/>
      <c r="R49" s="5"/>
      <c r="S49" s="6"/>
      <c r="T49" s="6"/>
      <c r="U49" s="6"/>
      <c r="V49" s="6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</row>
    <row r="50" spans="2:47" x14ac:dyDescent="0.2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  <c r="P50" s="6"/>
      <c r="Q50" s="8"/>
      <c r="R50" s="5"/>
      <c r="S50" s="6"/>
      <c r="T50" s="6"/>
      <c r="U50" s="6"/>
      <c r="V50" s="6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</row>
    <row r="51" spans="2:47" x14ac:dyDescent="0.2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  <c r="P51" s="6"/>
      <c r="Q51" s="8"/>
      <c r="R51" s="5"/>
      <c r="S51" s="6"/>
      <c r="T51" s="6"/>
      <c r="U51" s="6"/>
      <c r="V51" s="6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</row>
    <row r="52" spans="2:47" x14ac:dyDescent="0.2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  <c r="P52" s="6"/>
      <c r="Q52" s="8"/>
      <c r="R52" s="5"/>
      <c r="S52" s="6"/>
      <c r="T52" s="6"/>
      <c r="U52" s="6"/>
      <c r="V52" s="6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</row>
    <row r="53" spans="2:47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  <c r="P53" s="6"/>
      <c r="Q53" s="8"/>
      <c r="R53" s="5"/>
      <c r="S53" s="6"/>
      <c r="T53" s="6"/>
      <c r="U53" s="6"/>
      <c r="V53" s="6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</row>
    <row r="54" spans="2:47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7"/>
      <c r="P54" s="6"/>
      <c r="Q54" s="8"/>
      <c r="R54" s="5"/>
      <c r="S54" s="6"/>
      <c r="T54" s="6"/>
      <c r="U54" s="6"/>
      <c r="V54" s="6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</row>
    <row r="55" spans="2:47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7"/>
      <c r="P55" s="6"/>
      <c r="Q55" s="8"/>
      <c r="R55" s="5"/>
      <c r="S55" s="6"/>
      <c r="T55" s="6"/>
      <c r="U55" s="6"/>
      <c r="V55" s="6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</row>
    <row r="56" spans="2:47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7"/>
      <c r="P56" s="6"/>
      <c r="Q56" s="8"/>
      <c r="R56" s="5"/>
      <c r="S56" s="6"/>
      <c r="T56" s="6"/>
      <c r="U56" s="6"/>
      <c r="V56" s="6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</row>
    <row r="57" spans="2:47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7"/>
      <c r="P57" s="6"/>
      <c r="Q57" s="8"/>
      <c r="R57" s="5"/>
      <c r="S57" s="6"/>
      <c r="T57" s="6"/>
      <c r="U57" s="6"/>
      <c r="V57" s="6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</row>
    <row r="58" spans="2:47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7"/>
      <c r="P58" s="6"/>
      <c r="Q58" s="8"/>
      <c r="R58" s="5"/>
      <c r="S58" s="6"/>
      <c r="T58" s="6"/>
      <c r="U58" s="6"/>
      <c r="V58" s="6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</row>
    <row r="59" spans="2:47" x14ac:dyDescent="0.2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7"/>
      <c r="P59" s="6"/>
      <c r="Q59" s="8"/>
      <c r="R59" s="5"/>
      <c r="S59" s="6"/>
      <c r="T59" s="6"/>
      <c r="U59" s="6"/>
      <c r="V59" s="6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</row>
    <row r="60" spans="2:47" x14ac:dyDescent="0.2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7"/>
      <c r="P60" s="6"/>
      <c r="Q60" s="8"/>
      <c r="R60" s="5"/>
      <c r="S60" s="6"/>
      <c r="T60" s="6"/>
      <c r="U60" s="6"/>
      <c r="V60" s="6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</row>
    <row r="61" spans="2:47" x14ac:dyDescent="0.2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7"/>
      <c r="P61" s="6"/>
      <c r="Q61" s="8"/>
      <c r="R61" s="5"/>
      <c r="S61" s="6"/>
      <c r="T61" s="6"/>
      <c r="U61" s="6"/>
      <c r="V61" s="6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</row>
    <row r="62" spans="2:47" x14ac:dyDescent="0.2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7"/>
      <c r="P62" s="6"/>
      <c r="Q62" s="8"/>
      <c r="R62" s="5"/>
      <c r="S62" s="6"/>
      <c r="T62" s="6"/>
      <c r="U62" s="6"/>
      <c r="V62" s="6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</row>
    <row r="63" spans="2:47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7"/>
      <c r="P63" s="6"/>
      <c r="Q63" s="8"/>
      <c r="R63" s="5"/>
      <c r="S63" s="6"/>
      <c r="T63" s="6"/>
      <c r="U63" s="6"/>
      <c r="V63" s="6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</row>
    <row r="64" spans="2:47" x14ac:dyDescent="0.2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7"/>
      <c r="P64" s="6"/>
      <c r="Q64" s="8"/>
      <c r="R64" s="5"/>
      <c r="S64" s="6"/>
      <c r="T64" s="6"/>
      <c r="U64" s="6"/>
      <c r="V64" s="6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</row>
    <row r="65" spans="2:47" x14ac:dyDescent="0.2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7"/>
      <c r="P65" s="6"/>
      <c r="Q65" s="8"/>
      <c r="R65" s="5"/>
      <c r="S65" s="6"/>
      <c r="T65" s="6"/>
      <c r="U65" s="6"/>
      <c r="V65" s="6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</row>
    <row r="66" spans="2:47" x14ac:dyDescent="0.2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7"/>
      <c r="P66" s="6"/>
      <c r="Q66" s="8"/>
      <c r="R66" s="5"/>
      <c r="S66" s="6"/>
      <c r="T66" s="6"/>
      <c r="U66" s="6"/>
      <c r="V66" s="6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</row>
    <row r="67" spans="2:47" x14ac:dyDescent="0.2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7"/>
      <c r="P67" s="6"/>
      <c r="Q67" s="8"/>
      <c r="R67" s="5"/>
      <c r="S67" s="6"/>
      <c r="T67" s="6"/>
      <c r="U67" s="6"/>
      <c r="V67" s="6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</row>
    <row r="68" spans="2:47" x14ac:dyDescent="0.2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7"/>
      <c r="P68" s="6"/>
      <c r="Q68" s="8"/>
      <c r="R68" s="5"/>
      <c r="S68" s="6"/>
      <c r="T68" s="6"/>
      <c r="U68" s="6"/>
      <c r="V68" s="6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</row>
    <row r="69" spans="2:47" x14ac:dyDescent="0.2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7"/>
      <c r="P69" s="6"/>
      <c r="Q69" s="8"/>
      <c r="R69" s="5"/>
      <c r="S69" s="6"/>
      <c r="T69" s="6"/>
      <c r="U69" s="6"/>
      <c r="V69" s="6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</row>
    <row r="70" spans="2:47" x14ac:dyDescent="0.2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7"/>
      <c r="P70" s="6"/>
      <c r="Q70" s="8"/>
      <c r="R70" s="5"/>
      <c r="S70" s="6"/>
      <c r="T70" s="6"/>
      <c r="U70" s="6"/>
      <c r="V70" s="6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</row>
    <row r="71" spans="2:47" x14ac:dyDescent="0.2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7"/>
      <c r="P71" s="6"/>
      <c r="Q71" s="8"/>
      <c r="R71" s="5"/>
      <c r="S71" s="6"/>
      <c r="T71" s="6"/>
      <c r="U71" s="6"/>
      <c r="V71" s="6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</row>
    <row r="72" spans="2:47" x14ac:dyDescent="0.2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7"/>
      <c r="P72" s="6"/>
      <c r="Q72" s="8"/>
      <c r="R72" s="5"/>
      <c r="S72" s="6"/>
      <c r="T72" s="6"/>
      <c r="U72" s="6"/>
      <c r="V72" s="6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</row>
    <row r="73" spans="2:47" x14ac:dyDescent="0.2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7"/>
      <c r="P73" s="6"/>
      <c r="Q73" s="8"/>
      <c r="R73" s="5"/>
      <c r="S73" s="6"/>
      <c r="T73" s="6"/>
      <c r="U73" s="6"/>
      <c r="V73" s="6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</row>
    <row r="74" spans="2:47" x14ac:dyDescent="0.2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7"/>
      <c r="P74" s="6"/>
      <c r="Q74" s="8"/>
      <c r="R74" s="5"/>
      <c r="S74" s="6"/>
      <c r="T74" s="6"/>
      <c r="U74" s="6"/>
      <c r="V74" s="6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</row>
    <row r="75" spans="2:47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7"/>
      <c r="P75" s="6"/>
      <c r="Q75" s="8"/>
      <c r="R75" s="5"/>
      <c r="S75" s="6"/>
      <c r="T75" s="6"/>
      <c r="U75" s="6"/>
      <c r="V75" s="6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</row>
    <row r="76" spans="2:47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7"/>
      <c r="P76" s="6"/>
      <c r="Q76" s="8"/>
      <c r="R76" s="5"/>
      <c r="S76" s="6"/>
      <c r="T76" s="6"/>
      <c r="U76" s="6"/>
      <c r="V76" s="6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</row>
    <row r="77" spans="2:47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7"/>
      <c r="P77" s="6"/>
      <c r="Q77" s="8"/>
      <c r="R77" s="5"/>
      <c r="S77" s="6"/>
      <c r="T77" s="6"/>
      <c r="U77" s="6"/>
      <c r="V77" s="6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</row>
    <row r="78" spans="2:47" x14ac:dyDescent="0.2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7"/>
      <c r="P78" s="6"/>
      <c r="Q78" s="8"/>
      <c r="R78" s="5"/>
      <c r="S78" s="6"/>
      <c r="T78" s="6"/>
      <c r="U78" s="6"/>
      <c r="V78" s="6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</row>
    <row r="79" spans="2:47" x14ac:dyDescent="0.2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7"/>
      <c r="P79" s="6"/>
      <c r="Q79" s="8"/>
      <c r="R79" s="5"/>
      <c r="S79" s="6"/>
      <c r="T79" s="6"/>
      <c r="U79" s="6"/>
      <c r="V79" s="6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</row>
    <row r="80" spans="2:47" x14ac:dyDescent="0.2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7"/>
      <c r="P80" s="6"/>
      <c r="Q80" s="8"/>
      <c r="R80" s="5"/>
      <c r="S80" s="6"/>
      <c r="T80" s="6"/>
      <c r="U80" s="6"/>
      <c r="V80" s="6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</row>
    <row r="81" spans="2:47" x14ac:dyDescent="0.2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7"/>
      <c r="P81" s="6"/>
      <c r="Q81" s="8"/>
      <c r="R81" s="5"/>
      <c r="S81" s="6"/>
      <c r="T81" s="6"/>
      <c r="U81" s="6"/>
      <c r="V81" s="6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</row>
    <row r="82" spans="2:47" x14ac:dyDescent="0.2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7"/>
      <c r="P82" s="6"/>
      <c r="Q82" s="8"/>
      <c r="R82" s="5"/>
      <c r="S82" s="6"/>
      <c r="T82" s="6"/>
      <c r="U82" s="6"/>
      <c r="V82" s="6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</row>
    <row r="83" spans="2:47" x14ac:dyDescent="0.2"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7"/>
      <c r="P83" s="6"/>
      <c r="Q83" s="8"/>
      <c r="R83" s="5"/>
      <c r="S83" s="6"/>
      <c r="T83" s="6"/>
      <c r="U83" s="6"/>
      <c r="V83" s="6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</row>
  </sheetData>
  <sheetProtection selectLockedCells="1"/>
  <customSheetViews>
    <customSheetView guid="{BBD7A508-3FC2-4CE5-88B9-A5421BA29A46}">
      <selection activeCell="F7" sqref="F7"/>
      <pageMargins left="0.28999999999999998" right="0.27" top="0.26" bottom="0.33" header="0.17" footer="0.19"/>
      <pageSetup paperSize="9" orientation="portrait" verticalDpi="0" r:id="rId1"/>
    </customSheetView>
  </customSheetViews>
  <mergeCells count="111">
    <mergeCell ref="D33:D34"/>
    <mergeCell ref="E33:E34"/>
    <mergeCell ref="V30:V31"/>
    <mergeCell ref="V33:V34"/>
    <mergeCell ref="D9:D10"/>
    <mergeCell ref="E9:E10"/>
    <mergeCell ref="D12:D13"/>
    <mergeCell ref="E12:E13"/>
    <mergeCell ref="D15:D16"/>
    <mergeCell ref="E15:E16"/>
    <mergeCell ref="D18:D19"/>
    <mergeCell ref="E18:E19"/>
    <mergeCell ref="D21:D22"/>
    <mergeCell ref="E21:E22"/>
    <mergeCell ref="D24:D25"/>
    <mergeCell ref="E24:E25"/>
    <mergeCell ref="V21:V22"/>
    <mergeCell ref="V24:V25"/>
    <mergeCell ref="V27:V28"/>
    <mergeCell ref="V12:V13"/>
    <mergeCell ref="V15:V16"/>
    <mergeCell ref="V18:V19"/>
    <mergeCell ref="L15:L16"/>
    <mergeCell ref="L21:L22"/>
    <mergeCell ref="V6:V7"/>
    <mergeCell ref="D6:D7"/>
    <mergeCell ref="V9:V10"/>
    <mergeCell ref="A6:A7"/>
    <mergeCell ref="F6:F7"/>
    <mergeCell ref="E6:E7"/>
    <mergeCell ref="L6:L7"/>
    <mergeCell ref="B6:B7"/>
    <mergeCell ref="C6:C7"/>
    <mergeCell ref="G6:G7"/>
    <mergeCell ref="H6:H7"/>
    <mergeCell ref="K6:K7"/>
    <mergeCell ref="G9:G10"/>
    <mergeCell ref="H9:H10"/>
    <mergeCell ref="K9:K10"/>
    <mergeCell ref="L9:L10"/>
    <mergeCell ref="B12:B13"/>
    <mergeCell ref="C12:C13"/>
    <mergeCell ref="G12:G13"/>
    <mergeCell ref="H12:H13"/>
    <mergeCell ref="K12:K13"/>
    <mergeCell ref="L12:L13"/>
    <mergeCell ref="B9:B10"/>
    <mergeCell ref="C9:C10"/>
    <mergeCell ref="F9:F10"/>
    <mergeCell ref="F12:F13"/>
    <mergeCell ref="B18:B19"/>
    <mergeCell ref="C18:C19"/>
    <mergeCell ref="G18:G19"/>
    <mergeCell ref="H18:H19"/>
    <mergeCell ref="K18:K19"/>
    <mergeCell ref="L18:L19"/>
    <mergeCell ref="B15:B16"/>
    <mergeCell ref="C15:C16"/>
    <mergeCell ref="G15:G16"/>
    <mergeCell ref="H15:H16"/>
    <mergeCell ref="K15:K16"/>
    <mergeCell ref="F15:F16"/>
    <mergeCell ref="F18:F19"/>
    <mergeCell ref="B24:B25"/>
    <mergeCell ref="C24:C25"/>
    <mergeCell ref="G24:G25"/>
    <mergeCell ref="H24:H25"/>
    <mergeCell ref="K24:K25"/>
    <mergeCell ref="L24:L25"/>
    <mergeCell ref="B21:B22"/>
    <mergeCell ref="C21:C22"/>
    <mergeCell ref="G21:G22"/>
    <mergeCell ref="H21:H22"/>
    <mergeCell ref="K21:K22"/>
    <mergeCell ref="F21:F22"/>
    <mergeCell ref="F24:F25"/>
    <mergeCell ref="B27:B28"/>
    <mergeCell ref="C27:C28"/>
    <mergeCell ref="G27:G28"/>
    <mergeCell ref="H27:H28"/>
    <mergeCell ref="K27:K28"/>
    <mergeCell ref="F27:F28"/>
    <mergeCell ref="F30:F31"/>
    <mergeCell ref="D27:D28"/>
    <mergeCell ref="E27:E28"/>
    <mergeCell ref="D30:D31"/>
    <mergeCell ref="E30:E31"/>
    <mergeCell ref="O37:P37"/>
    <mergeCell ref="O39:P39"/>
    <mergeCell ref="B42:B43"/>
    <mergeCell ref="C42:C43"/>
    <mergeCell ref="O43:P43"/>
    <mergeCell ref="M37:M44"/>
    <mergeCell ref="B2:V3"/>
    <mergeCell ref="K33:K34"/>
    <mergeCell ref="L33:L34"/>
    <mergeCell ref="B37:B38"/>
    <mergeCell ref="C37:C38"/>
    <mergeCell ref="H37:L37"/>
    <mergeCell ref="B33:B34"/>
    <mergeCell ref="C33:C34"/>
    <mergeCell ref="G33:G34"/>
    <mergeCell ref="H33:H34"/>
    <mergeCell ref="F33:F34"/>
    <mergeCell ref="L27:L28"/>
    <mergeCell ref="B30:B31"/>
    <mergeCell ref="C30:C31"/>
    <mergeCell ref="G30:G31"/>
    <mergeCell ref="H30:H31"/>
    <mergeCell ref="K30:K31"/>
    <mergeCell ref="L30:L31"/>
  </mergeCells>
  <conditionalFormatting sqref="M37">
    <cfRule type="expression" dxfId="42" priority="8" stopIfTrue="1">
      <formula>H38:H41=""</formula>
    </cfRule>
  </conditionalFormatting>
  <conditionalFormatting sqref="R37">
    <cfRule type="expression" dxfId="41" priority="4" stopIfTrue="1">
      <formula>$Q37&lt;&gt;""</formula>
    </cfRule>
    <cfRule type="expression" dxfId="40" priority="6" stopIfTrue="1">
      <formula>Q37=""</formula>
    </cfRule>
  </conditionalFormatting>
  <conditionalFormatting sqref="R43">
    <cfRule type="expression" dxfId="39" priority="3" stopIfTrue="1">
      <formula>Q43=""</formula>
    </cfRule>
    <cfRule type="expression" dxfId="38" priority="5" stopIfTrue="1">
      <formula>$Q43&lt;&gt;""</formula>
    </cfRule>
  </conditionalFormatting>
  <conditionalFormatting sqref="F6 F9 F12 F15 F18 F21 F24 F27 F30 F33">
    <cfRule type="expression" dxfId="37" priority="2" stopIfTrue="1">
      <formula>$D6&lt;&gt;""</formula>
    </cfRule>
    <cfRule type="expression" dxfId="36" priority="17" stopIfTrue="1">
      <formula>B6=""</formula>
    </cfRule>
    <cfRule type="expression" dxfId="35" priority="19" stopIfTrue="1">
      <formula>$C6&lt;&gt;""</formula>
    </cfRule>
    <cfRule type="expression" dxfId="34" priority="20" stopIfTrue="1">
      <formula>$B6&lt;&gt;""</formula>
    </cfRule>
    <cfRule type="expression" dxfId="33" priority="1" stopIfTrue="1">
      <formula>$E6&lt;&gt;""</formula>
    </cfRule>
  </conditionalFormatting>
  <dataValidations count="2">
    <dataValidation allowBlank="1" showInputMessage="1" showErrorMessage="1" promptTitle="Poids" prompt="Poids du composant B (durcisseur)" sqref="Q7 Q10 Q13 Q16 Q19 Q22 Q25 Q28 Q31 Q34"/>
    <dataValidation allowBlank="1" showInputMessage="1" showErrorMessage="1" promptTitle="Poids" prompt="Poids du composant A (base)" sqref="Q6 Q9 Q12 Q15 Q18 Q21 Q24 Q27 Q30 Q33"/>
  </dataValidations>
  <pageMargins left="0.27559055118110237" right="0.27559055118110237" top="0.27559055118110237" bottom="0.31496062992125984" header="0.15748031496062992" footer="0.19685039370078741"/>
  <pageSetup paperSize="9" orientation="portrait" r:id="rId2"/>
  <headerFooter>
    <oddFooter>Page &amp;P de 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77" r:id="rId5" name="Check Box 33">
              <controlPr defaultSize="0" autoFill="0" autoLine="0" autoPict="0">
                <anchor moveWithCells="1">
                  <from>
                    <xdr:col>3</xdr:col>
                    <xdr:colOff>95250</xdr:colOff>
                    <xdr:row>35</xdr:row>
                    <xdr:rowOff>38100</xdr:rowOff>
                  </from>
                  <to>
                    <xdr:col>4</xdr:col>
                    <xdr:colOff>276225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6" name="Check Box 35">
              <controlPr defaultSize="0" autoFill="0" autoLine="0" autoPict="0">
                <anchor moveWithCells="1">
                  <from>
                    <xdr:col>4</xdr:col>
                    <xdr:colOff>266700</xdr:colOff>
                    <xdr:row>35</xdr:row>
                    <xdr:rowOff>38100</xdr:rowOff>
                  </from>
                  <to>
                    <xdr:col>6</xdr:col>
                    <xdr:colOff>361950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7" name="Check Box 36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38100</xdr:rowOff>
                  </from>
                  <to>
                    <xdr:col>6</xdr:col>
                    <xdr:colOff>904875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8" name="Check Box 38">
              <controlPr defaultSize="0" autoFill="0" autoLine="0" autoPict="0">
                <anchor moveWithCells="1">
                  <from>
                    <xdr:col>3</xdr:col>
                    <xdr:colOff>95250</xdr:colOff>
                    <xdr:row>37</xdr:row>
                    <xdr:rowOff>19050</xdr:rowOff>
                  </from>
                  <to>
                    <xdr:col>4</xdr:col>
                    <xdr:colOff>276225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9" name="Check Box 39">
              <controlPr defaultSize="0" autoFill="0" autoLine="0" autoPict="0">
                <anchor moveWithCells="1">
                  <from>
                    <xdr:col>4</xdr:col>
                    <xdr:colOff>266700</xdr:colOff>
                    <xdr:row>37</xdr:row>
                    <xdr:rowOff>19050</xdr:rowOff>
                  </from>
                  <to>
                    <xdr:col>6</xdr:col>
                    <xdr:colOff>361950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10" name="Check Box 40">
              <controlPr defaultSize="0" autoFill="0" autoLine="0" autoPict="0">
                <anchor moveWithCells="1">
                  <from>
                    <xdr:col>3</xdr:col>
                    <xdr:colOff>95250</xdr:colOff>
                    <xdr:row>38</xdr:row>
                    <xdr:rowOff>95250</xdr:rowOff>
                  </from>
                  <to>
                    <xdr:col>4</xdr:col>
                    <xdr:colOff>276225</xdr:colOff>
                    <xdr:row>39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11" name="Check Box 41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19050</xdr:rowOff>
                  </from>
                  <to>
                    <xdr:col>6</xdr:col>
                    <xdr:colOff>904875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12" name="Check Box 43">
              <controlPr defaultSize="0" autoFill="0" autoLine="0" autoPict="0">
                <anchor moveWithCells="1">
                  <from>
                    <xdr:col>3</xdr:col>
                    <xdr:colOff>85725</xdr:colOff>
                    <xdr:row>40</xdr:row>
                    <xdr:rowOff>171450</xdr:rowOff>
                  </from>
                  <to>
                    <xdr:col>4</xdr:col>
                    <xdr:colOff>266700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13" name="Check Box 44">
              <controlPr defaultSize="0" autoFill="0" autoLine="0" autoPict="0">
                <anchor moveWithCells="1">
                  <from>
                    <xdr:col>4</xdr:col>
                    <xdr:colOff>257175</xdr:colOff>
                    <xdr:row>40</xdr:row>
                    <xdr:rowOff>171450</xdr:rowOff>
                  </from>
                  <to>
                    <xdr:col>6</xdr:col>
                    <xdr:colOff>352425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14" name="Check Box 45">
              <controlPr defaultSize="0" autoFill="0" autoLine="0" autoPict="0">
                <anchor moveWithCells="1">
                  <from>
                    <xdr:col>6</xdr:col>
                    <xdr:colOff>333375</xdr:colOff>
                    <xdr:row>40</xdr:row>
                    <xdr:rowOff>171450</xdr:rowOff>
                  </from>
                  <to>
                    <xdr:col>6</xdr:col>
                    <xdr:colOff>895350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15" name="Check Box 46">
              <controlPr defaultSize="0" autoFill="0" autoLine="0" autoPict="0" macro="[0]!Caseàcocher33_Cliquer">
                <anchor moveWithCells="1">
                  <from>
                    <xdr:col>3</xdr:col>
                    <xdr:colOff>85725</xdr:colOff>
                    <xdr:row>42</xdr:row>
                    <xdr:rowOff>47625</xdr:rowOff>
                  </from>
                  <to>
                    <xdr:col>4</xdr:col>
                    <xdr:colOff>266700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16" name="Check Box 47">
              <controlPr defaultSize="0" autoFill="0" autoLine="0" autoPict="0" macro="[0]!Caseàcocher33_Cliquer">
                <anchor moveWithCells="1">
                  <from>
                    <xdr:col>4</xdr:col>
                    <xdr:colOff>257175</xdr:colOff>
                    <xdr:row>42</xdr:row>
                    <xdr:rowOff>47625</xdr:rowOff>
                  </from>
                  <to>
                    <xdr:col>6</xdr:col>
                    <xdr:colOff>352425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17" name="Check Box 48">
              <controlPr defaultSize="0" autoFill="0" autoLine="0" autoPict="0" macro="[0]!Caseàcocher33_Cliquer">
                <anchor moveWithCells="1">
                  <from>
                    <xdr:col>6</xdr:col>
                    <xdr:colOff>333375</xdr:colOff>
                    <xdr:row>42</xdr:row>
                    <xdr:rowOff>47625</xdr:rowOff>
                  </from>
                  <to>
                    <xdr:col>6</xdr:col>
                    <xdr:colOff>895350</xdr:colOff>
                    <xdr:row>43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B6:B7</xm:sqref>
        </x14:dataValidation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B9:B10</xm:sqref>
        </x14:dataValidation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B12:B13</xm:sqref>
        </x14:dataValidation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B15:B16</xm:sqref>
        </x14:dataValidation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B18:B19</xm:sqref>
        </x14:dataValidation>
        <x14:dataValidation type="list" errorStyle="warning" allowBlank="1" showInputMessage="1" showErrorMessage="1" errorTitle="Non non non !" error="Le produit demandé n'est pas répertorié._x000a_=&gt; vérifie l'orthographe _x000a_=&gt; ou révise la gamme de produits Solastra !">
          <x14:formula1>
            <xm:f>Données!$B$6:$B$46</xm:f>
          </x14:formula1>
          <xm:sqref>B21:B22</xm:sqref>
        </x14:dataValidation>
        <x14:dataValidation type="list" allowBlank="1" showInputMessage="1" showErrorMessage="1">
          <x14:formula1>
            <xm:f>Données!$B$6:$B$46</xm:f>
          </x14:formula1>
          <xm:sqref>B30:B31</xm:sqref>
        </x14:dataValidation>
        <x14:dataValidation type="list" allowBlank="1" showInputMessage="1" showErrorMessage="1">
          <x14:formula1>
            <xm:f>Données!$B$6:$B$46</xm:f>
          </x14:formula1>
          <xm:sqref>B24:B25</xm:sqref>
        </x14:dataValidation>
        <x14:dataValidation type="list" allowBlank="1" showInputMessage="1" showErrorMessage="1">
          <x14:formula1>
            <xm:f>Données!$B$6:$B$46</xm:f>
          </x14:formula1>
          <xm:sqref>B27:B28</xm:sqref>
        </x14:dataValidation>
        <x14:dataValidation type="list" allowBlank="1" showInputMessage="1" showErrorMessage="1">
          <x14:formula1>
            <xm:f>Données!$B$6:$B$46</xm:f>
          </x14:formula1>
          <xm:sqref>B33:B34</xm:sqref>
        </x14:dataValidation>
        <x14:dataValidation type="date" operator="greaterThan" allowBlank="1" showInputMessage="1" showErrorMessage="1" errorTitle="Date antérieure !" error="La livraison en DeLorean coûte trop cher...  vérifiez la date ;)">
          <x14:formula1>
            <xm:f>'Décla. de chargmt - Expédition'!H4</xm:f>
          </x14:formula1>
          <xm:sqref>Q43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/>
  </sheetPr>
  <dimension ref="A1:M83"/>
  <sheetViews>
    <sheetView workbookViewId="0">
      <selection activeCell="H2" sqref="H2"/>
    </sheetView>
  </sheetViews>
  <sheetFormatPr baseColWidth="10" defaultRowHeight="15" x14ac:dyDescent="0.25"/>
  <cols>
    <col min="1" max="1" width="9.28515625" customWidth="1"/>
    <col min="2" max="2" width="13.140625" customWidth="1"/>
    <col min="3" max="3" width="14.85546875" customWidth="1"/>
    <col min="4" max="4" width="15.28515625" customWidth="1"/>
    <col min="5" max="5" width="12.7109375" style="121" customWidth="1"/>
    <col min="6" max="8" width="12.5703125" style="121" customWidth="1"/>
    <col min="9" max="9" width="24" style="271" customWidth="1"/>
    <col min="10" max="10" width="11.42578125" customWidth="1"/>
    <col min="11" max="11" width="14" style="122" customWidth="1"/>
    <col min="12" max="12" width="16" customWidth="1"/>
  </cols>
  <sheetData>
    <row r="1" spans="1:13" x14ac:dyDescent="0.25">
      <c r="A1" s="5"/>
      <c r="B1" s="5"/>
      <c r="C1" s="5"/>
      <c r="D1" s="5"/>
      <c r="E1" s="9"/>
      <c r="F1" s="9"/>
      <c r="G1" s="9"/>
      <c r="H1" s="9"/>
      <c r="I1" s="267"/>
      <c r="J1" s="5"/>
      <c r="K1" s="10"/>
      <c r="L1" s="5"/>
      <c r="M1" s="5"/>
    </row>
    <row r="2" spans="1:13" ht="18.75" x14ac:dyDescent="0.2">
      <c r="A2" s="184"/>
      <c r="B2" s="334" t="s">
        <v>164</v>
      </c>
      <c r="C2" s="184"/>
      <c r="D2" s="184"/>
      <c r="E2" s="184"/>
      <c r="F2" s="184"/>
      <c r="G2" s="184"/>
      <c r="H2" s="334" t="e">
        <f>IF(Tableau1[[Base A]:[Durcisseur B]]="classe 9, III",VLOOKUP(B2,$C$6:$I$49,7,bidon(s) métal),IF(Tableau1[[Base A]:[Durcisseur B]]="classe 9, III",VLOOKUP(B2,$A$1:$B$4,2,FALSE)))</f>
        <v>#VALUE!</v>
      </c>
      <c r="I2" s="268"/>
      <c r="J2" s="5"/>
      <c r="K2" s="10"/>
      <c r="L2" s="5"/>
      <c r="M2" s="5"/>
    </row>
    <row r="3" spans="1:13" ht="18.75" x14ac:dyDescent="0.2">
      <c r="A3" s="184"/>
      <c r="B3" s="184"/>
      <c r="C3" s="184"/>
      <c r="D3" s="184"/>
      <c r="E3" s="184"/>
      <c r="F3" s="184"/>
      <c r="G3" s="184"/>
      <c r="H3" s="184"/>
      <c r="I3" s="268"/>
      <c r="J3" s="5"/>
      <c r="K3" s="10"/>
      <c r="L3" s="5"/>
      <c r="M3" s="5"/>
    </row>
    <row r="4" spans="1:13" x14ac:dyDescent="0.25">
      <c r="A4" s="5"/>
      <c r="B4" s="5"/>
      <c r="C4" s="5"/>
      <c r="D4" s="5"/>
      <c r="E4" s="9"/>
      <c r="F4" s="9"/>
      <c r="G4" s="9"/>
      <c r="H4" s="9"/>
      <c r="I4" s="267"/>
      <c r="J4" s="5"/>
      <c r="K4" s="10"/>
      <c r="L4" s="5"/>
      <c r="M4" s="5"/>
    </row>
    <row r="5" spans="1:13" x14ac:dyDescent="0.25">
      <c r="A5" s="20"/>
      <c r="B5" s="21" t="s">
        <v>12</v>
      </c>
      <c r="C5" s="21" t="s">
        <v>4</v>
      </c>
      <c r="D5" s="21" t="s">
        <v>5</v>
      </c>
      <c r="E5" s="22" t="s">
        <v>13</v>
      </c>
      <c r="F5" s="22" t="s">
        <v>14</v>
      </c>
      <c r="G5" s="22" t="s">
        <v>158</v>
      </c>
      <c r="H5" s="22" t="s">
        <v>159</v>
      </c>
      <c r="I5" s="22" t="s">
        <v>160</v>
      </c>
      <c r="J5" s="23"/>
      <c r="K5" s="24" t="s">
        <v>2</v>
      </c>
      <c r="L5" s="25" t="s">
        <v>15</v>
      </c>
      <c r="M5" s="23"/>
    </row>
    <row r="6" spans="1:13" x14ac:dyDescent="0.25">
      <c r="A6" s="23"/>
      <c r="B6" s="34">
        <v>4716</v>
      </c>
      <c r="C6" s="35" t="s">
        <v>18</v>
      </c>
      <c r="D6" s="35" t="s">
        <v>18</v>
      </c>
      <c r="E6" s="147">
        <v>1</v>
      </c>
      <c r="F6" s="147">
        <v>0</v>
      </c>
      <c r="G6" s="253"/>
      <c r="H6" s="253"/>
      <c r="I6" s="257" t="s">
        <v>165</v>
      </c>
      <c r="J6" s="23"/>
      <c r="K6" s="38" t="s">
        <v>20</v>
      </c>
      <c r="L6" s="39" t="s">
        <v>21</v>
      </c>
      <c r="M6" s="23"/>
    </row>
    <row r="7" spans="1:13" x14ac:dyDescent="0.25">
      <c r="A7" s="23"/>
      <c r="B7" s="46" t="s">
        <v>22</v>
      </c>
      <c r="C7" s="46" t="s">
        <v>18</v>
      </c>
      <c r="D7" s="46" t="s">
        <v>18</v>
      </c>
      <c r="E7" s="148">
        <v>0.8</v>
      </c>
      <c r="F7" s="148">
        <v>0.2</v>
      </c>
      <c r="G7" s="148"/>
      <c r="H7" s="148"/>
      <c r="I7" s="257" t="s">
        <v>164</v>
      </c>
      <c r="J7" s="23"/>
      <c r="K7" s="38" t="s">
        <v>23</v>
      </c>
      <c r="L7" s="273" t="s">
        <v>169</v>
      </c>
      <c r="M7" s="23"/>
    </row>
    <row r="8" spans="1:13" x14ac:dyDescent="0.25">
      <c r="A8" s="23"/>
      <c r="B8" s="56" t="s">
        <v>25</v>
      </c>
      <c r="C8" s="56" t="s">
        <v>18</v>
      </c>
      <c r="D8" s="56" t="s">
        <v>18</v>
      </c>
      <c r="E8" s="149">
        <v>1</v>
      </c>
      <c r="F8" s="149">
        <v>0</v>
      </c>
      <c r="G8" s="149"/>
      <c r="H8" s="149"/>
      <c r="I8" s="269" t="s">
        <v>161</v>
      </c>
      <c r="J8" s="23"/>
      <c r="K8" s="38" t="s">
        <v>26</v>
      </c>
      <c r="L8" s="273" t="s">
        <v>170</v>
      </c>
      <c r="M8" s="23"/>
    </row>
    <row r="9" spans="1:13" x14ac:dyDescent="0.25">
      <c r="A9" s="23"/>
      <c r="B9" s="56" t="s">
        <v>27</v>
      </c>
      <c r="C9" s="56" t="s">
        <v>20</v>
      </c>
      <c r="D9" s="56" t="s">
        <v>20</v>
      </c>
      <c r="E9" s="149">
        <v>1</v>
      </c>
      <c r="F9" s="149">
        <v>0</v>
      </c>
      <c r="G9" s="149"/>
      <c r="H9" s="149"/>
      <c r="I9" s="269" t="s">
        <v>161</v>
      </c>
      <c r="J9" s="23"/>
      <c r="K9" s="38" t="s">
        <v>28</v>
      </c>
      <c r="L9" s="39" t="s">
        <v>29</v>
      </c>
      <c r="M9" s="23"/>
    </row>
    <row r="10" spans="1:13" x14ac:dyDescent="0.25">
      <c r="A10" s="23"/>
      <c r="B10" s="56" t="s">
        <v>30</v>
      </c>
      <c r="C10" s="39" t="s">
        <v>28</v>
      </c>
      <c r="D10" s="46" t="s">
        <v>23</v>
      </c>
      <c r="E10" s="150">
        <v>0.8</v>
      </c>
      <c r="F10" s="150">
        <v>0.2</v>
      </c>
      <c r="G10" s="150"/>
      <c r="H10" s="150"/>
      <c r="I10" s="269" t="s">
        <v>161</v>
      </c>
      <c r="J10" s="23"/>
      <c r="K10" s="65" t="s">
        <v>18</v>
      </c>
      <c r="L10" s="66" t="s">
        <v>19</v>
      </c>
      <c r="M10" s="23"/>
    </row>
    <row r="11" spans="1:13" x14ac:dyDescent="0.2">
      <c r="A11" s="23"/>
      <c r="B11" s="39" t="s">
        <v>31</v>
      </c>
      <c r="C11" s="39" t="s">
        <v>28</v>
      </c>
      <c r="D11" s="39" t="s">
        <v>26</v>
      </c>
      <c r="E11" s="76"/>
      <c r="F11" s="76"/>
      <c r="G11" s="76"/>
      <c r="H11" s="76"/>
      <c r="I11" s="269" t="s">
        <v>161</v>
      </c>
      <c r="J11" s="23"/>
      <c r="K11" s="77"/>
      <c r="L11" s="78"/>
      <c r="M11" s="23"/>
    </row>
    <row r="12" spans="1:13" x14ac:dyDescent="0.2">
      <c r="A12" s="23"/>
      <c r="B12" s="39" t="s">
        <v>33</v>
      </c>
      <c r="C12" s="39" t="s">
        <v>28</v>
      </c>
      <c r="D12" s="46" t="s">
        <v>23</v>
      </c>
      <c r="E12" s="76"/>
      <c r="F12" s="76"/>
      <c r="G12" s="76"/>
      <c r="H12" s="76"/>
      <c r="I12" s="269" t="s">
        <v>161</v>
      </c>
      <c r="J12" s="23"/>
      <c r="K12" s="77"/>
      <c r="L12" s="78"/>
      <c r="M12" s="23"/>
    </row>
    <row r="13" spans="1:13" x14ac:dyDescent="0.2">
      <c r="A13" s="23"/>
      <c r="B13" s="56" t="s">
        <v>34</v>
      </c>
      <c r="C13" s="23" t="s">
        <v>28</v>
      </c>
      <c r="D13" s="79" t="s">
        <v>23</v>
      </c>
      <c r="E13" s="76">
        <v>0.83</v>
      </c>
      <c r="F13" s="76">
        <v>0.17</v>
      </c>
      <c r="G13" s="76"/>
      <c r="H13" s="76"/>
      <c r="I13" s="269" t="s">
        <v>161</v>
      </c>
      <c r="J13" s="295"/>
      <c r="K13" s="296" t="str">
        <f>'Formulaire ADR - Expédition'!B6</f>
        <v>EP51</v>
      </c>
      <c r="L13" s="297"/>
      <c r="M13" s="23"/>
    </row>
    <row r="14" spans="1:13" x14ac:dyDescent="0.2">
      <c r="A14" s="23"/>
      <c r="B14" s="39" t="s">
        <v>35</v>
      </c>
      <c r="C14" s="39" t="s">
        <v>28</v>
      </c>
      <c r="D14" s="46" t="s">
        <v>23</v>
      </c>
      <c r="E14" s="76">
        <v>0.83</v>
      </c>
      <c r="F14" s="76">
        <v>0.17</v>
      </c>
      <c r="G14" s="76"/>
      <c r="H14" s="76"/>
      <c r="I14" s="269" t="s">
        <v>161</v>
      </c>
      <c r="J14" s="298"/>
      <c r="K14" s="183" t="str">
        <f>'Formulaire ADR - Expédition'!B9</f>
        <v>EP799</v>
      </c>
      <c r="L14" s="299"/>
      <c r="M14" s="23"/>
    </row>
    <row r="15" spans="1:13" x14ac:dyDescent="0.2">
      <c r="A15" s="23"/>
      <c r="B15" s="39" t="s">
        <v>36</v>
      </c>
      <c r="C15" s="39" t="s">
        <v>28</v>
      </c>
      <c r="D15" s="46" t="s">
        <v>23</v>
      </c>
      <c r="E15" s="76">
        <v>0.83</v>
      </c>
      <c r="F15" s="76">
        <v>0.17</v>
      </c>
      <c r="G15" s="76"/>
      <c r="H15" s="76"/>
      <c r="I15" s="269" t="s">
        <v>161</v>
      </c>
      <c r="J15" s="298"/>
      <c r="K15" s="183">
        <f>'Formulaire ADR - Expédition'!B12</f>
        <v>0</v>
      </c>
      <c r="L15" s="299"/>
      <c r="M15" s="23"/>
    </row>
    <row r="16" spans="1:13" x14ac:dyDescent="0.2">
      <c r="A16" s="23"/>
      <c r="B16" s="39" t="s">
        <v>37</v>
      </c>
      <c r="C16" s="39" t="s">
        <v>28</v>
      </c>
      <c r="D16" s="46" t="s">
        <v>23</v>
      </c>
      <c r="E16" s="76">
        <v>0.83</v>
      </c>
      <c r="F16" s="294">
        <v>0.17</v>
      </c>
      <c r="G16" s="76"/>
      <c r="H16" s="76"/>
      <c r="I16" s="269" t="s">
        <v>161</v>
      </c>
      <c r="J16" s="298"/>
      <c r="K16" s="183">
        <f>'Formulaire ADR - Expédition'!B15</f>
        <v>0</v>
      </c>
      <c r="L16" s="299"/>
      <c r="M16" s="23"/>
    </row>
    <row r="17" spans="1:13" x14ac:dyDescent="0.2">
      <c r="A17" s="23"/>
      <c r="B17" s="39" t="s">
        <v>38</v>
      </c>
      <c r="C17" s="39" t="s">
        <v>28</v>
      </c>
      <c r="D17" s="46" t="s">
        <v>23</v>
      </c>
      <c r="E17" s="294">
        <v>0.83330000000000004</v>
      </c>
      <c r="F17" s="294">
        <v>0.1666</v>
      </c>
      <c r="G17" s="76"/>
      <c r="H17" s="76"/>
      <c r="I17" s="269" t="s">
        <v>161</v>
      </c>
      <c r="J17" s="298"/>
      <c r="K17" s="183">
        <f>'Formulaire ADR - Expédition'!B18</f>
        <v>0</v>
      </c>
      <c r="L17" s="299"/>
      <c r="M17" s="23"/>
    </row>
    <row r="18" spans="1:13" x14ac:dyDescent="0.2">
      <c r="A18" s="23"/>
      <c r="B18" s="39" t="s">
        <v>40</v>
      </c>
      <c r="C18" s="39"/>
      <c r="D18" s="39"/>
      <c r="E18" s="76"/>
      <c r="F18" s="76"/>
      <c r="G18" s="76"/>
      <c r="H18" s="76"/>
      <c r="I18" s="269" t="s">
        <v>161</v>
      </c>
      <c r="J18" s="298"/>
      <c r="K18" s="183">
        <f>'Formulaire ADR - Expédition'!B21</f>
        <v>0</v>
      </c>
      <c r="L18" s="299"/>
      <c r="M18" s="23"/>
    </row>
    <row r="19" spans="1:13" x14ac:dyDescent="0.2">
      <c r="A19" s="23"/>
      <c r="B19" s="39" t="s">
        <v>41</v>
      </c>
      <c r="C19" s="39" t="s">
        <v>28</v>
      </c>
      <c r="D19" s="46" t="s">
        <v>23</v>
      </c>
      <c r="E19" s="294">
        <v>0.75</v>
      </c>
      <c r="F19" s="294">
        <v>0.25</v>
      </c>
      <c r="G19" s="293"/>
      <c r="H19" s="76"/>
      <c r="I19" s="269" t="s">
        <v>161</v>
      </c>
      <c r="J19" s="298"/>
      <c r="K19" s="183">
        <f>'Formulaire ADR - Expédition'!B24</f>
        <v>0</v>
      </c>
      <c r="L19" s="299"/>
      <c r="M19" s="23"/>
    </row>
    <row r="20" spans="1:13" x14ac:dyDescent="0.2">
      <c r="A20" s="23"/>
      <c r="B20" s="39" t="s">
        <v>42</v>
      </c>
      <c r="C20" s="39" t="s">
        <v>28</v>
      </c>
      <c r="D20" s="39" t="s">
        <v>26</v>
      </c>
      <c r="E20" s="294">
        <v>0.67</v>
      </c>
      <c r="F20" s="294">
        <v>0.33</v>
      </c>
      <c r="G20" s="76"/>
      <c r="H20" s="76"/>
      <c r="I20" s="269" t="s">
        <v>161</v>
      </c>
      <c r="J20" s="298"/>
      <c r="K20" s="183">
        <f>'Formulaire ADR - Expédition'!B27</f>
        <v>0</v>
      </c>
      <c r="L20" s="299"/>
      <c r="M20" s="23"/>
    </row>
    <row r="21" spans="1:13" x14ac:dyDescent="0.2">
      <c r="A21" s="23"/>
      <c r="B21" s="39" t="s">
        <v>44</v>
      </c>
      <c r="C21" s="39" t="s">
        <v>28</v>
      </c>
      <c r="D21" s="39" t="s">
        <v>26</v>
      </c>
      <c r="E21" s="76">
        <v>0.67</v>
      </c>
      <c r="F21" s="76">
        <v>0.33</v>
      </c>
      <c r="G21" s="76"/>
      <c r="H21" s="76"/>
      <c r="I21" s="269" t="s">
        <v>161</v>
      </c>
      <c r="J21" s="298"/>
      <c r="K21" s="183">
        <f>'Formulaire ADR - Expédition'!B30</f>
        <v>0</v>
      </c>
      <c r="L21" s="299" t="s">
        <v>45</v>
      </c>
      <c r="M21" s="23"/>
    </row>
    <row r="22" spans="1:13" x14ac:dyDescent="0.2">
      <c r="A22" s="23"/>
      <c r="B22" s="39" t="s">
        <v>46</v>
      </c>
      <c r="C22" s="39" t="s">
        <v>28</v>
      </c>
      <c r="D22" s="39" t="s">
        <v>26</v>
      </c>
      <c r="E22" s="76">
        <v>0.66659999999999997</v>
      </c>
      <c r="F22" s="76">
        <v>0.33329999999999999</v>
      </c>
      <c r="G22" s="76"/>
      <c r="H22" s="76"/>
      <c r="I22" s="269" t="s">
        <v>161</v>
      </c>
      <c r="J22" s="298"/>
      <c r="K22" s="183">
        <f>'Formulaire ADR - Expédition'!B33</f>
        <v>0</v>
      </c>
      <c r="L22" s="299"/>
      <c r="M22" s="23"/>
    </row>
    <row r="23" spans="1:13" x14ac:dyDescent="0.2">
      <c r="A23" s="23"/>
      <c r="B23" s="39" t="s">
        <v>16</v>
      </c>
      <c r="C23" s="39" t="s">
        <v>28</v>
      </c>
      <c r="D23" s="39" t="s">
        <v>26</v>
      </c>
      <c r="E23" s="76">
        <v>0.66659999999999997</v>
      </c>
      <c r="F23" s="76">
        <v>0.33329999999999999</v>
      </c>
      <c r="G23" s="254">
        <v>30</v>
      </c>
      <c r="H23" s="254">
        <v>10</v>
      </c>
      <c r="I23" s="269" t="s">
        <v>161</v>
      </c>
      <c r="J23" s="298"/>
      <c r="K23" s="183" t="str">
        <f>'Formulaire ADR - Expédition'!B37</f>
        <v>SABLES
(S4, S8, BR47, F25/C4, ...)</v>
      </c>
      <c r="L23" s="299"/>
      <c r="M23" s="23"/>
    </row>
    <row r="24" spans="1:13" x14ac:dyDescent="0.2">
      <c r="A24" s="23"/>
      <c r="B24" s="39" t="s">
        <v>47</v>
      </c>
      <c r="C24" s="39" t="s">
        <v>28</v>
      </c>
      <c r="D24" s="39" t="s">
        <v>26</v>
      </c>
      <c r="E24" s="294">
        <v>0.67</v>
      </c>
      <c r="F24" s="294">
        <v>0.33</v>
      </c>
      <c r="G24" s="76"/>
      <c r="H24" s="76"/>
      <c r="I24" s="269" t="s">
        <v>161</v>
      </c>
      <c r="J24" s="300"/>
      <c r="K24" s="301" t="str">
        <f>'Formulaire ADR - Expédition'!B42</f>
        <v>AUTRES PRODUITS
(Stell, rouleau, etc.)</v>
      </c>
      <c r="L24" s="302"/>
      <c r="M24" s="23"/>
    </row>
    <row r="25" spans="1:13" x14ac:dyDescent="0.25">
      <c r="A25" s="23"/>
      <c r="B25" s="56" t="s">
        <v>115</v>
      </c>
      <c r="C25" s="56" t="s">
        <v>18</v>
      </c>
      <c r="D25" s="57" t="s">
        <v>18</v>
      </c>
      <c r="E25" s="309">
        <v>1</v>
      </c>
      <c r="F25" s="309">
        <v>0</v>
      </c>
      <c r="G25" s="149"/>
      <c r="H25" s="149"/>
      <c r="I25" s="266" t="s">
        <v>165</v>
      </c>
      <c r="J25" s="23"/>
      <c r="K25" s="183"/>
      <c r="L25" s="23"/>
      <c r="M25" s="23"/>
    </row>
    <row r="26" spans="1:13" x14ac:dyDescent="0.2">
      <c r="A26" s="23"/>
      <c r="B26" s="46" t="s">
        <v>32</v>
      </c>
      <c r="C26" s="39" t="s">
        <v>28</v>
      </c>
      <c r="D26" s="46" t="s">
        <v>18</v>
      </c>
      <c r="E26" s="76">
        <v>0.8</v>
      </c>
      <c r="F26" s="76">
        <v>0.2</v>
      </c>
      <c r="G26" s="76"/>
      <c r="H26" s="76"/>
      <c r="I26" s="257" t="s">
        <v>165</v>
      </c>
      <c r="J26" s="324"/>
      <c r="K26" s="325" t="s">
        <v>175</v>
      </c>
      <c r="L26" s="326"/>
      <c r="M26" s="327"/>
    </row>
    <row r="27" spans="1:13" x14ac:dyDescent="0.2">
      <c r="A27" s="23"/>
      <c r="B27" s="39" t="s">
        <v>48</v>
      </c>
      <c r="C27" s="46" t="s">
        <v>18</v>
      </c>
      <c r="D27" s="39" t="s">
        <v>26</v>
      </c>
      <c r="E27" s="76">
        <v>0.25</v>
      </c>
      <c r="F27" s="76">
        <v>0.75</v>
      </c>
      <c r="G27" s="76"/>
      <c r="H27" s="76"/>
      <c r="I27" s="257" t="s">
        <v>165</v>
      </c>
      <c r="J27" s="320"/>
      <c r="K27" s="321"/>
      <c r="L27" s="322"/>
      <c r="M27" s="323"/>
    </row>
    <row r="28" spans="1:13" x14ac:dyDescent="0.25">
      <c r="A28" s="23"/>
      <c r="B28" s="56" t="s">
        <v>39</v>
      </c>
      <c r="C28" s="39" t="s">
        <v>20</v>
      </c>
      <c r="D28" s="39" t="s">
        <v>20</v>
      </c>
      <c r="E28" s="150">
        <v>1</v>
      </c>
      <c r="F28" s="150">
        <v>0</v>
      </c>
      <c r="G28" s="150"/>
      <c r="H28" s="150"/>
      <c r="I28" s="257" t="s">
        <v>164</v>
      </c>
      <c r="J28" s="320"/>
      <c r="K28" s="311" t="b">
        <v>1</v>
      </c>
      <c r="L28" s="297" t="str">
        <f>IF(Données!K28=TRUE,"S4,","")</f>
        <v>S4,</v>
      </c>
      <c r="M28" s="4"/>
    </row>
    <row r="29" spans="1:13" x14ac:dyDescent="0.25">
      <c r="A29" s="23"/>
      <c r="B29" s="56" t="s">
        <v>49</v>
      </c>
      <c r="C29" s="39" t="s">
        <v>20</v>
      </c>
      <c r="D29" s="39" t="s">
        <v>20</v>
      </c>
      <c r="E29" s="150">
        <v>1</v>
      </c>
      <c r="F29" s="150">
        <v>0</v>
      </c>
      <c r="G29" s="150"/>
      <c r="H29" s="150"/>
      <c r="I29" s="257" t="s">
        <v>164</v>
      </c>
      <c r="J29" s="320"/>
      <c r="K29" s="312" t="b">
        <v>1</v>
      </c>
      <c r="L29" s="299" t="str">
        <f>IF(Données!K29=TRUE,"S8,","")</f>
        <v>S8,</v>
      </c>
      <c r="M29" s="215" t="str">
        <f t="shared" ref="M29:M34" si="0">L29</f>
        <v>S8,</v>
      </c>
    </row>
    <row r="30" spans="1:13" x14ac:dyDescent="0.25">
      <c r="A30" s="23"/>
      <c r="B30" s="56" t="s">
        <v>50</v>
      </c>
      <c r="C30" s="39" t="s">
        <v>20</v>
      </c>
      <c r="D30" s="46" t="s">
        <v>23</v>
      </c>
      <c r="E30" s="150">
        <v>0.69</v>
      </c>
      <c r="F30" s="150">
        <v>0.31</v>
      </c>
      <c r="G30" s="150"/>
      <c r="H30" s="150"/>
      <c r="I30" s="269" t="s">
        <v>161</v>
      </c>
      <c r="J30" s="320"/>
      <c r="K30" s="313" t="b">
        <v>0</v>
      </c>
      <c r="L30" s="299" t="str">
        <f>IF(Données!K30=TRUE,"BR47,","")</f>
        <v/>
      </c>
      <c r="M30" s="215" t="str">
        <f t="shared" si="0"/>
        <v/>
      </c>
    </row>
    <row r="31" spans="1:13" x14ac:dyDescent="0.2">
      <c r="A31" s="23"/>
      <c r="B31" s="56" t="s">
        <v>51</v>
      </c>
      <c r="C31" s="39" t="s">
        <v>18</v>
      </c>
      <c r="D31" s="39" t="s">
        <v>18</v>
      </c>
      <c r="E31" s="86">
        <v>0.75</v>
      </c>
      <c r="F31" s="86">
        <v>0.25</v>
      </c>
      <c r="G31" s="86"/>
      <c r="H31" s="86"/>
      <c r="I31" s="270"/>
      <c r="J31" s="320"/>
      <c r="K31" s="313" t="b">
        <v>0</v>
      </c>
      <c r="L31" s="299" t="str">
        <f>IF(Données!K31=TRUE,"F25,","")</f>
        <v/>
      </c>
      <c r="M31" s="303" t="str">
        <f t="shared" si="0"/>
        <v/>
      </c>
    </row>
    <row r="32" spans="1:13" x14ac:dyDescent="0.25">
      <c r="A32" s="23"/>
      <c r="B32" s="56" t="s">
        <v>52</v>
      </c>
      <c r="C32" s="39" t="s">
        <v>20</v>
      </c>
      <c r="D32" s="46" t="s">
        <v>23</v>
      </c>
      <c r="E32" s="150">
        <v>0.89285999999999999</v>
      </c>
      <c r="F32" s="150">
        <v>0.10714</v>
      </c>
      <c r="G32" s="150"/>
      <c r="H32" s="150"/>
      <c r="I32" s="269" t="s">
        <v>161</v>
      </c>
      <c r="J32" s="320"/>
      <c r="K32" s="312" t="b">
        <v>0</v>
      </c>
      <c r="L32" s="299" t="str">
        <f>IF(Données!K32=TRUE,"F35,","")</f>
        <v/>
      </c>
      <c r="M32" s="215" t="str">
        <f t="shared" si="0"/>
        <v/>
      </c>
    </row>
    <row r="33" spans="1:13" x14ac:dyDescent="0.25">
      <c r="A33" s="23"/>
      <c r="B33" s="56" t="s">
        <v>53</v>
      </c>
      <c r="C33" s="39" t="s">
        <v>28</v>
      </c>
      <c r="D33" s="46" t="s">
        <v>23</v>
      </c>
      <c r="E33" s="150"/>
      <c r="F33" s="150"/>
      <c r="G33" s="150"/>
      <c r="H33" s="150"/>
      <c r="I33" s="269" t="s">
        <v>161</v>
      </c>
      <c r="J33" s="320"/>
      <c r="K33" s="313" t="b">
        <v>0</v>
      </c>
      <c r="L33" s="299" t="str">
        <f>IF(Données!K33=TRUE,"K15,","")</f>
        <v/>
      </c>
      <c r="M33" s="215" t="str">
        <f t="shared" si="0"/>
        <v/>
      </c>
    </row>
    <row r="34" spans="1:13" x14ac:dyDescent="0.2">
      <c r="A34" s="23"/>
      <c r="B34" s="39" t="s">
        <v>54</v>
      </c>
      <c r="C34" s="39" t="s">
        <v>28</v>
      </c>
      <c r="D34" s="46" t="s">
        <v>23</v>
      </c>
      <c r="E34" s="76">
        <v>0.66659999999999997</v>
      </c>
      <c r="F34" s="76">
        <v>0.33329999999999999</v>
      </c>
      <c r="G34" s="76"/>
      <c r="H34" s="76"/>
      <c r="I34" s="257" t="s">
        <v>165</v>
      </c>
      <c r="J34" s="320"/>
      <c r="K34" s="313" t="b">
        <v>1</v>
      </c>
      <c r="L34" s="299" t="str">
        <f>IF(Données!K34=TRUE,"F25/C4,","")</f>
        <v>F25/C4,</v>
      </c>
      <c r="M34" s="215" t="str">
        <f t="shared" si="0"/>
        <v>F25/C4,</v>
      </c>
    </row>
    <row r="35" spans="1:13" x14ac:dyDescent="0.25">
      <c r="A35" s="5"/>
      <c r="B35" s="56" t="s">
        <v>55</v>
      </c>
      <c r="C35" s="56" t="s">
        <v>20</v>
      </c>
      <c r="D35" s="56" t="s">
        <v>20</v>
      </c>
      <c r="E35" s="149">
        <v>1</v>
      </c>
      <c r="F35" s="308">
        <v>0</v>
      </c>
      <c r="G35" s="56"/>
      <c r="H35" s="56"/>
      <c r="I35" s="257" t="s">
        <v>164</v>
      </c>
      <c r="J35" s="320"/>
      <c r="K35" s="312"/>
      <c r="L35" s="299"/>
      <c r="M35" s="215"/>
    </row>
    <row r="36" spans="1:13" x14ac:dyDescent="0.2">
      <c r="A36" s="5"/>
      <c r="B36" s="35" t="s">
        <v>43</v>
      </c>
      <c r="C36" s="35" t="s">
        <v>20</v>
      </c>
      <c r="D36" s="35" t="s">
        <v>20</v>
      </c>
      <c r="E36" s="306">
        <v>1</v>
      </c>
      <c r="F36" s="306">
        <v>0</v>
      </c>
      <c r="G36" s="306"/>
      <c r="H36" s="306"/>
      <c r="I36" s="307" t="s">
        <v>164</v>
      </c>
      <c r="J36" s="324"/>
      <c r="K36" s="328" t="s">
        <v>176</v>
      </c>
      <c r="L36" s="326"/>
      <c r="M36" s="327"/>
    </row>
    <row r="37" spans="1:13" x14ac:dyDescent="0.2">
      <c r="A37" s="5"/>
      <c r="B37" s="39" t="s">
        <v>56</v>
      </c>
      <c r="C37" s="39" t="s">
        <v>18</v>
      </c>
      <c r="D37" s="39" t="s">
        <v>18</v>
      </c>
      <c r="E37" s="76">
        <v>0.83330000000000004</v>
      </c>
      <c r="F37" s="76">
        <v>0.1666</v>
      </c>
      <c r="G37" s="76"/>
      <c r="H37" s="76"/>
      <c r="I37" s="269" t="s">
        <v>161</v>
      </c>
      <c r="J37" s="320" t="s">
        <v>63</v>
      </c>
      <c r="K37" s="321"/>
      <c r="L37" s="322"/>
      <c r="M37" s="323"/>
    </row>
    <row r="38" spans="1:13" x14ac:dyDescent="0.25">
      <c r="A38" s="5"/>
      <c r="B38" s="46" t="s">
        <v>57</v>
      </c>
      <c r="C38" s="39" t="s">
        <v>18</v>
      </c>
      <c r="D38" s="39" t="s">
        <v>18</v>
      </c>
      <c r="E38" s="76">
        <v>0.83330000000000004</v>
      </c>
      <c r="F38" s="252">
        <v>0.1666</v>
      </c>
      <c r="G38" s="76"/>
      <c r="H38" s="76"/>
      <c r="I38" s="269" t="s">
        <v>161</v>
      </c>
      <c r="J38" s="320"/>
      <c r="K38" s="315" t="b">
        <v>1</v>
      </c>
      <c r="L38" s="316" t="str">
        <f>IF(K38=TRUE,"5FT,","")</f>
        <v>5FT,</v>
      </c>
      <c r="M38" s="214" t="str">
        <f>L38</f>
        <v>5FT,</v>
      </c>
    </row>
    <row r="39" spans="1:13" x14ac:dyDescent="0.25">
      <c r="A39" s="5"/>
      <c r="B39" s="56" t="s">
        <v>62</v>
      </c>
      <c r="C39" s="56" t="s">
        <v>18</v>
      </c>
      <c r="D39" s="57" t="s">
        <v>18</v>
      </c>
      <c r="E39" s="149">
        <v>0.83330000000000004</v>
      </c>
      <c r="F39" s="149">
        <v>0.1666</v>
      </c>
      <c r="G39" s="149"/>
      <c r="H39" s="149"/>
      <c r="I39" s="310" t="s">
        <v>161</v>
      </c>
      <c r="J39" s="320"/>
      <c r="K39" s="313" t="b">
        <v>0</v>
      </c>
      <c r="L39" s="317" t="str">
        <f>IF(K39=TRUE,"S3,","")</f>
        <v/>
      </c>
      <c r="M39" s="215" t="str">
        <f>L39</f>
        <v/>
      </c>
    </row>
    <row r="40" spans="1:13" x14ac:dyDescent="0.2">
      <c r="A40" s="5"/>
      <c r="B40" s="39" t="s">
        <v>66</v>
      </c>
      <c r="C40" s="39" t="s">
        <v>18</v>
      </c>
      <c r="D40" s="39" t="s">
        <v>18</v>
      </c>
      <c r="E40" s="76">
        <v>0.83330000000000004</v>
      </c>
      <c r="F40" s="76">
        <v>0.1666</v>
      </c>
      <c r="G40" s="76"/>
      <c r="H40" s="76"/>
      <c r="I40" s="269" t="s">
        <v>161</v>
      </c>
      <c r="J40" s="320"/>
      <c r="K40" s="313" t="b">
        <v>0</v>
      </c>
      <c r="L40" s="317" t="str">
        <f>IF(K40=TRUE,"rlx STO,","")</f>
        <v/>
      </c>
      <c r="M40" s="215" t="str">
        <f>L40</f>
        <v/>
      </c>
    </row>
    <row r="41" spans="1:13" x14ac:dyDescent="0.2">
      <c r="A41" s="5"/>
      <c r="B41" s="39" t="s">
        <v>71</v>
      </c>
      <c r="C41" s="39" t="s">
        <v>18</v>
      </c>
      <c r="D41" s="39" t="s">
        <v>18</v>
      </c>
      <c r="E41" s="76">
        <v>0.83330000000000004</v>
      </c>
      <c r="F41" s="76">
        <v>0.1666</v>
      </c>
      <c r="G41" s="76"/>
      <c r="H41" s="76"/>
      <c r="I41" s="269" t="s">
        <v>161</v>
      </c>
      <c r="J41" s="329"/>
      <c r="K41" s="313" t="b">
        <v>0</v>
      </c>
      <c r="L41" s="318"/>
      <c r="M41" s="304"/>
    </row>
    <row r="42" spans="1:13" x14ac:dyDescent="0.2">
      <c r="A42" s="5"/>
      <c r="B42" s="39" t="s">
        <v>75</v>
      </c>
      <c r="C42" s="39" t="s">
        <v>20</v>
      </c>
      <c r="D42" s="39" t="s">
        <v>18</v>
      </c>
      <c r="E42" s="76">
        <v>0.8</v>
      </c>
      <c r="F42" s="76">
        <v>0.2</v>
      </c>
      <c r="G42" s="76"/>
      <c r="H42" s="76"/>
      <c r="I42" s="269" t="s">
        <v>161</v>
      </c>
      <c r="J42" s="330"/>
      <c r="K42" s="314"/>
      <c r="L42" s="319"/>
      <c r="M42" s="305"/>
    </row>
    <row r="43" spans="1:13" x14ac:dyDescent="0.2">
      <c r="A43" s="5"/>
      <c r="B43" s="46" t="s">
        <v>77</v>
      </c>
      <c r="C43" s="39" t="s">
        <v>20</v>
      </c>
      <c r="D43" s="39" t="s">
        <v>18</v>
      </c>
      <c r="E43" s="76">
        <v>0.8</v>
      </c>
      <c r="F43" s="76">
        <v>0.2</v>
      </c>
      <c r="G43" s="76"/>
      <c r="H43" s="76"/>
      <c r="I43" s="269" t="s">
        <v>161</v>
      </c>
      <c r="J43" s="5"/>
      <c r="K43" s="183"/>
      <c r="L43" s="5"/>
      <c r="M43" s="5"/>
    </row>
    <row r="44" spans="1:13" x14ac:dyDescent="0.2">
      <c r="A44" s="5"/>
      <c r="B44" s="46" t="s">
        <v>80</v>
      </c>
      <c r="C44" s="39" t="s">
        <v>20</v>
      </c>
      <c r="D44" s="39" t="s">
        <v>18</v>
      </c>
      <c r="E44" s="76">
        <v>0.8</v>
      </c>
      <c r="F44" s="76">
        <v>0.2</v>
      </c>
      <c r="G44" s="76"/>
      <c r="H44" s="76"/>
      <c r="I44" s="269" t="s">
        <v>161</v>
      </c>
      <c r="J44" s="5"/>
      <c r="K44" s="183"/>
      <c r="L44" s="5"/>
      <c r="M44" s="5"/>
    </row>
    <row r="45" spans="1:13" x14ac:dyDescent="0.2">
      <c r="A45" s="5"/>
      <c r="B45" s="56" t="s">
        <v>82</v>
      </c>
      <c r="C45" s="39" t="s">
        <v>20</v>
      </c>
      <c r="D45" s="39" t="s">
        <v>20</v>
      </c>
      <c r="E45" s="76">
        <v>1</v>
      </c>
      <c r="F45" s="76">
        <v>0</v>
      </c>
      <c r="G45" s="76"/>
      <c r="H45" s="76"/>
      <c r="I45" s="257" t="s">
        <v>164</v>
      </c>
      <c r="J45" s="5"/>
      <c r="K45" s="10"/>
      <c r="L45" s="5"/>
      <c r="M45" s="5"/>
    </row>
    <row r="46" spans="1:13" x14ac:dyDescent="0.2">
      <c r="A46" s="5"/>
      <c r="B46" s="46" t="s">
        <v>83</v>
      </c>
      <c r="C46" s="39" t="s">
        <v>28</v>
      </c>
      <c r="D46" s="39" t="s">
        <v>26</v>
      </c>
      <c r="E46" s="76">
        <v>0.83330000000000004</v>
      </c>
      <c r="F46" s="76">
        <v>0.1666</v>
      </c>
      <c r="G46" s="76"/>
      <c r="H46" s="76"/>
      <c r="I46" s="257" t="s">
        <v>164</v>
      </c>
      <c r="J46" s="5"/>
      <c r="K46" s="183"/>
      <c r="L46" s="5"/>
      <c r="M46" s="5"/>
    </row>
    <row r="47" spans="1:13" x14ac:dyDescent="0.25">
      <c r="A47" s="5"/>
      <c r="B47" s="56" t="s">
        <v>84</v>
      </c>
      <c r="C47" s="56" t="s">
        <v>20</v>
      </c>
      <c r="D47" s="56" t="s">
        <v>20</v>
      </c>
      <c r="E47" s="149">
        <v>1</v>
      </c>
      <c r="F47" s="149">
        <v>0</v>
      </c>
      <c r="G47" s="149"/>
      <c r="H47" s="149"/>
      <c r="I47" s="269" t="s">
        <v>161</v>
      </c>
      <c r="J47" s="5"/>
      <c r="K47" s="183"/>
      <c r="L47" s="5"/>
      <c r="M47" s="5"/>
    </row>
    <row r="48" spans="1:13" x14ac:dyDescent="0.2">
      <c r="A48" s="5"/>
      <c r="B48" s="39" t="s">
        <v>85</v>
      </c>
      <c r="C48" s="39" t="s">
        <v>20</v>
      </c>
      <c r="D48" s="39" t="s">
        <v>20</v>
      </c>
      <c r="E48" s="76">
        <v>1</v>
      </c>
      <c r="F48" s="76">
        <v>0</v>
      </c>
      <c r="G48" s="76"/>
      <c r="H48" s="76"/>
      <c r="I48" s="269" t="s">
        <v>161</v>
      </c>
      <c r="J48" s="5"/>
      <c r="K48" s="183"/>
      <c r="L48" s="5"/>
      <c r="M48" s="5"/>
    </row>
    <row r="49" spans="1:13" x14ac:dyDescent="0.2">
      <c r="A49" s="5"/>
      <c r="B49" s="56" t="s">
        <v>86</v>
      </c>
      <c r="C49" s="39" t="s">
        <v>20</v>
      </c>
      <c r="D49" s="39" t="s">
        <v>20</v>
      </c>
      <c r="E49" s="76">
        <v>1</v>
      </c>
      <c r="F49" s="76">
        <v>0</v>
      </c>
      <c r="G49" s="76"/>
      <c r="H49" s="76"/>
      <c r="I49" s="269" t="s">
        <v>161</v>
      </c>
      <c r="J49" s="5"/>
      <c r="K49" s="183"/>
      <c r="L49" s="5"/>
      <c r="M49" s="5"/>
    </row>
    <row r="50" spans="1:13" x14ac:dyDescent="0.25">
      <c r="A50" s="5"/>
      <c r="B50" s="5"/>
      <c r="C50" s="5"/>
      <c r="D50" s="5"/>
      <c r="E50" s="9"/>
      <c r="F50" s="9"/>
      <c r="G50" s="9"/>
      <c r="H50" s="9"/>
      <c r="I50" s="267"/>
      <c r="J50" s="5"/>
      <c r="K50" s="183"/>
      <c r="L50" s="5"/>
      <c r="M50" s="5"/>
    </row>
    <row r="51" spans="1:13" x14ac:dyDescent="0.25">
      <c r="A51" s="5"/>
      <c r="B51" s="5"/>
      <c r="C51" s="5"/>
      <c r="D51" s="5"/>
      <c r="E51" s="9"/>
      <c r="F51" s="9"/>
      <c r="G51" s="9"/>
      <c r="H51" s="9"/>
      <c r="I51" s="267"/>
      <c r="J51" s="5"/>
      <c r="K51" s="183"/>
      <c r="L51" s="5"/>
      <c r="M51" s="5"/>
    </row>
    <row r="52" spans="1:13" x14ac:dyDescent="0.25">
      <c r="A52" s="5"/>
      <c r="B52" s="5"/>
      <c r="C52" s="5"/>
      <c r="D52" s="5"/>
      <c r="E52" s="9"/>
      <c r="F52" s="9"/>
      <c r="G52" s="9"/>
      <c r="H52" s="9"/>
      <c r="I52" s="267"/>
      <c r="J52" s="5"/>
      <c r="K52" s="183"/>
      <c r="L52" s="5"/>
      <c r="M52" s="5"/>
    </row>
    <row r="53" spans="1:13" x14ac:dyDescent="0.25">
      <c r="A53" s="5"/>
      <c r="B53" s="5"/>
      <c r="C53" s="5"/>
      <c r="D53" s="5"/>
      <c r="E53" s="9"/>
      <c r="F53" s="9"/>
      <c r="G53" s="9"/>
      <c r="H53" s="9"/>
      <c r="I53" s="267"/>
      <c r="J53" s="5"/>
      <c r="K53" s="183"/>
      <c r="L53" s="5"/>
      <c r="M53" s="5"/>
    </row>
    <row r="54" spans="1:13" x14ac:dyDescent="0.25">
      <c r="A54" s="5"/>
      <c r="B54" s="5"/>
      <c r="C54" s="5"/>
      <c r="D54" s="5"/>
      <c r="E54" s="9"/>
      <c r="F54" s="9"/>
      <c r="G54" s="9"/>
      <c r="H54" s="9"/>
      <c r="I54" s="267"/>
      <c r="J54" s="5"/>
      <c r="K54" s="183"/>
      <c r="L54" s="5"/>
      <c r="M54" s="5"/>
    </row>
    <row r="55" spans="1:13" x14ac:dyDescent="0.25">
      <c r="A55" s="5"/>
      <c r="B55" s="5"/>
      <c r="C55" s="5"/>
      <c r="D55" s="5"/>
      <c r="E55" s="9"/>
      <c r="F55" s="9"/>
      <c r="G55" s="9"/>
      <c r="H55" s="9"/>
      <c r="I55" s="267"/>
      <c r="J55" s="5"/>
      <c r="K55" s="183"/>
      <c r="L55" s="5"/>
      <c r="M55" s="5"/>
    </row>
    <row r="56" spans="1:13" x14ac:dyDescent="0.25">
      <c r="A56" s="5"/>
      <c r="B56" s="5"/>
      <c r="C56" s="5"/>
      <c r="D56" s="5"/>
      <c r="E56" s="9"/>
      <c r="F56" s="9"/>
      <c r="G56" s="9"/>
      <c r="H56" s="9"/>
      <c r="I56" s="267"/>
      <c r="J56" s="5"/>
      <c r="K56" s="183"/>
      <c r="L56" s="5"/>
      <c r="M56" s="5"/>
    </row>
    <row r="57" spans="1:13" x14ac:dyDescent="0.25">
      <c r="A57" s="5"/>
      <c r="B57" s="5"/>
      <c r="C57" s="5"/>
      <c r="D57" s="5"/>
      <c r="E57" s="9"/>
      <c r="F57" s="9"/>
      <c r="G57" s="9"/>
      <c r="H57" s="9"/>
      <c r="I57" s="267"/>
      <c r="J57" s="5"/>
      <c r="K57" s="183"/>
      <c r="L57" s="5"/>
      <c r="M57" s="5"/>
    </row>
    <row r="58" spans="1:13" x14ac:dyDescent="0.25">
      <c r="A58" s="5"/>
      <c r="B58" s="5"/>
      <c r="C58" s="5"/>
      <c r="D58" s="5"/>
      <c r="E58" s="9"/>
      <c r="F58" s="9"/>
      <c r="G58" s="9"/>
      <c r="H58" s="9"/>
      <c r="I58" s="267"/>
      <c r="J58" s="5"/>
      <c r="K58" s="183"/>
      <c r="L58" s="5"/>
      <c r="M58" s="5"/>
    </row>
    <row r="59" spans="1:13" x14ac:dyDescent="0.25">
      <c r="A59" s="5"/>
      <c r="B59" s="5"/>
      <c r="C59" s="5"/>
      <c r="D59" s="5"/>
      <c r="E59" s="9"/>
      <c r="F59" s="9"/>
      <c r="G59" s="9"/>
      <c r="H59" s="9"/>
      <c r="I59" s="267"/>
      <c r="J59" s="5"/>
      <c r="K59" s="183"/>
      <c r="L59" s="5"/>
      <c r="M59" s="5"/>
    </row>
    <row r="60" spans="1:13" x14ac:dyDescent="0.25">
      <c r="A60" s="5"/>
      <c r="B60" s="5"/>
      <c r="C60" s="5"/>
      <c r="D60" s="5"/>
      <c r="E60" s="9"/>
      <c r="F60" s="9"/>
      <c r="G60" s="9"/>
      <c r="H60" s="9"/>
      <c r="I60" s="267"/>
      <c r="J60" s="5"/>
      <c r="K60" s="183"/>
      <c r="L60" s="5"/>
      <c r="M60" s="5"/>
    </row>
    <row r="61" spans="1:13" x14ac:dyDescent="0.25">
      <c r="A61" s="5"/>
      <c r="B61" s="5"/>
      <c r="C61" s="5"/>
      <c r="D61" s="5"/>
      <c r="E61" s="9"/>
      <c r="F61" s="9"/>
      <c r="G61" s="9"/>
      <c r="H61" s="9"/>
      <c r="I61" s="267"/>
      <c r="J61" s="5"/>
      <c r="K61" s="183"/>
      <c r="L61" s="5"/>
      <c r="M61" s="5"/>
    </row>
    <row r="62" spans="1:13" x14ac:dyDescent="0.25">
      <c r="A62" s="5"/>
      <c r="B62" s="5"/>
      <c r="C62" s="5"/>
      <c r="D62" s="5"/>
      <c r="E62" s="9"/>
      <c r="F62" s="9"/>
      <c r="G62" s="9"/>
      <c r="H62" s="9"/>
      <c r="I62" s="267"/>
      <c r="J62" s="5"/>
      <c r="K62" s="183"/>
      <c r="L62" s="5"/>
      <c r="M62" s="5"/>
    </row>
    <row r="63" spans="1:13" x14ac:dyDescent="0.25">
      <c r="A63" s="5"/>
      <c r="B63" s="5"/>
      <c r="C63" s="5"/>
      <c r="D63" s="5"/>
      <c r="E63" s="9"/>
      <c r="F63" s="9"/>
      <c r="G63" s="9"/>
      <c r="H63" s="9"/>
      <c r="I63" s="267"/>
      <c r="J63" s="5"/>
      <c r="K63" s="183"/>
      <c r="L63" s="5"/>
      <c r="M63" s="5"/>
    </row>
    <row r="64" spans="1:13" x14ac:dyDescent="0.25">
      <c r="A64" s="5"/>
      <c r="B64" s="5"/>
      <c r="C64" s="5"/>
      <c r="D64" s="5"/>
      <c r="E64" s="9"/>
      <c r="F64" s="9"/>
      <c r="G64" s="9"/>
      <c r="H64" s="9"/>
      <c r="I64" s="267"/>
      <c r="J64" s="5"/>
      <c r="K64" s="183"/>
      <c r="L64" s="5"/>
      <c r="M64" s="5"/>
    </row>
    <row r="65" spans="1:13" x14ac:dyDescent="0.25">
      <c r="A65" s="5"/>
      <c r="B65" s="5"/>
      <c r="C65" s="5"/>
      <c r="D65" s="5"/>
      <c r="E65" s="9"/>
      <c r="F65" s="9"/>
      <c r="G65" s="9"/>
      <c r="H65" s="9"/>
      <c r="I65" s="267"/>
      <c r="J65" s="5"/>
      <c r="K65" s="183"/>
      <c r="L65" s="5"/>
      <c r="M65" s="5"/>
    </row>
    <row r="66" spans="1:13" x14ac:dyDescent="0.25">
      <c r="A66" s="5"/>
      <c r="B66" s="5"/>
      <c r="C66" s="5"/>
      <c r="D66" s="5"/>
      <c r="E66" s="9"/>
      <c r="F66" s="9"/>
      <c r="G66" s="9"/>
      <c r="H66" s="9"/>
      <c r="I66" s="267"/>
      <c r="J66" s="5"/>
      <c r="K66" s="183"/>
      <c r="L66" s="5"/>
      <c r="M66" s="5"/>
    </row>
    <row r="67" spans="1:13" x14ac:dyDescent="0.25">
      <c r="A67" s="5"/>
      <c r="B67" s="5"/>
      <c r="C67" s="5"/>
      <c r="D67" s="5"/>
      <c r="E67" s="9"/>
      <c r="F67" s="9"/>
      <c r="G67" s="9"/>
      <c r="H67" s="9"/>
      <c r="I67" s="267"/>
      <c r="J67" s="5"/>
      <c r="K67" s="183"/>
      <c r="L67" s="5"/>
      <c r="M67" s="5"/>
    </row>
    <row r="68" spans="1:13" x14ac:dyDescent="0.25">
      <c r="A68" s="5"/>
      <c r="B68" s="5"/>
      <c r="C68" s="5"/>
      <c r="D68" s="5"/>
      <c r="E68" s="9"/>
      <c r="F68" s="9"/>
      <c r="G68" s="9"/>
      <c r="H68" s="9"/>
      <c r="I68" s="267"/>
      <c r="J68" s="5"/>
      <c r="K68" s="183"/>
      <c r="L68" s="5"/>
      <c r="M68" s="5"/>
    </row>
    <row r="69" spans="1:13" x14ac:dyDescent="0.25">
      <c r="A69" s="5"/>
      <c r="B69" s="5"/>
      <c r="C69" s="5"/>
      <c r="D69" s="5"/>
      <c r="E69" s="9"/>
      <c r="F69" s="9"/>
      <c r="G69" s="9"/>
      <c r="H69" s="9"/>
      <c r="I69" s="267"/>
      <c r="J69" s="5"/>
      <c r="K69" s="10"/>
      <c r="L69" s="5"/>
      <c r="M69" s="5"/>
    </row>
    <row r="70" spans="1:13" x14ac:dyDescent="0.25">
      <c r="A70" s="5"/>
      <c r="B70" s="5"/>
      <c r="C70" s="5"/>
      <c r="D70" s="5"/>
      <c r="E70" s="9"/>
      <c r="F70" s="9"/>
      <c r="G70" s="9"/>
      <c r="H70" s="9"/>
      <c r="I70" s="267"/>
      <c r="J70" s="5"/>
      <c r="K70" s="10"/>
      <c r="L70" s="5"/>
      <c r="M70" s="5"/>
    </row>
    <row r="71" spans="1:13" x14ac:dyDescent="0.25">
      <c r="A71" s="5"/>
      <c r="B71" s="5"/>
      <c r="C71" s="5"/>
      <c r="D71" s="5"/>
      <c r="E71" s="9"/>
      <c r="F71" s="9"/>
      <c r="G71" s="9"/>
      <c r="H71" s="9"/>
      <c r="I71" s="267"/>
      <c r="J71" s="5"/>
      <c r="K71" s="10"/>
      <c r="L71" s="5"/>
      <c r="M71" s="5"/>
    </row>
    <row r="72" spans="1:13" x14ac:dyDescent="0.25">
      <c r="A72" s="5"/>
      <c r="B72" s="5"/>
      <c r="C72" s="5"/>
      <c r="D72" s="5"/>
      <c r="E72" s="9"/>
      <c r="F72" s="9"/>
      <c r="G72" s="9"/>
      <c r="H72" s="9"/>
      <c r="I72" s="267"/>
      <c r="J72" s="5"/>
      <c r="K72" s="10"/>
      <c r="L72" s="5"/>
      <c r="M72" s="5"/>
    </row>
    <row r="73" spans="1:13" x14ac:dyDescent="0.25">
      <c r="A73" s="5"/>
      <c r="B73" s="5"/>
      <c r="C73" s="5"/>
      <c r="D73" s="5"/>
      <c r="E73" s="9"/>
      <c r="F73" s="9"/>
      <c r="G73" s="9"/>
      <c r="H73" s="9"/>
      <c r="I73" s="267"/>
      <c r="J73" s="5"/>
      <c r="K73" s="10"/>
      <c r="L73" s="5"/>
      <c r="M73" s="5"/>
    </row>
    <row r="74" spans="1:13" x14ac:dyDescent="0.25">
      <c r="A74" s="5"/>
      <c r="B74" s="5"/>
      <c r="C74" s="5"/>
      <c r="D74" s="5"/>
      <c r="E74" s="9"/>
      <c r="F74" s="9"/>
      <c r="G74" s="9"/>
      <c r="H74" s="9"/>
      <c r="I74" s="267"/>
      <c r="J74" s="5"/>
      <c r="K74" s="10"/>
      <c r="L74" s="5"/>
      <c r="M74" s="5"/>
    </row>
    <row r="75" spans="1:13" x14ac:dyDescent="0.25">
      <c r="A75" s="5"/>
      <c r="B75" s="5"/>
      <c r="C75" s="5"/>
      <c r="D75" s="5"/>
      <c r="E75" s="9"/>
      <c r="F75" s="9"/>
      <c r="G75" s="9"/>
      <c r="H75" s="9"/>
      <c r="I75" s="267"/>
      <c r="J75" s="5"/>
      <c r="K75" s="10"/>
      <c r="L75" s="5"/>
      <c r="M75" s="5"/>
    </row>
    <row r="76" spans="1:13" x14ac:dyDescent="0.25">
      <c r="A76" s="5"/>
      <c r="B76" s="5"/>
      <c r="C76" s="5"/>
      <c r="D76" s="5"/>
      <c r="E76" s="9"/>
      <c r="F76" s="9"/>
      <c r="G76" s="9"/>
      <c r="H76" s="9"/>
      <c r="I76" s="267"/>
      <c r="J76" s="5"/>
      <c r="K76" s="10"/>
      <c r="L76" s="5"/>
      <c r="M76" s="5"/>
    </row>
    <row r="77" spans="1:13" x14ac:dyDescent="0.25">
      <c r="A77" s="5"/>
      <c r="B77" s="5"/>
      <c r="C77" s="5"/>
      <c r="D77" s="5"/>
      <c r="E77" s="9"/>
      <c r="F77" s="9"/>
      <c r="G77" s="9"/>
      <c r="H77" s="9"/>
      <c r="I77" s="267"/>
      <c r="J77" s="5"/>
      <c r="K77" s="10"/>
      <c r="L77" s="5"/>
      <c r="M77" s="5"/>
    </row>
    <row r="78" spans="1:13" x14ac:dyDescent="0.25">
      <c r="A78" s="5"/>
      <c r="B78" s="5"/>
      <c r="C78" s="5"/>
      <c r="D78" s="5"/>
      <c r="E78" s="9"/>
      <c r="F78" s="9"/>
      <c r="G78" s="9"/>
      <c r="H78" s="9"/>
      <c r="I78" s="267"/>
      <c r="J78" s="5"/>
      <c r="K78" s="10"/>
      <c r="L78" s="5"/>
      <c r="M78" s="5"/>
    </row>
    <row r="79" spans="1:13" x14ac:dyDescent="0.25">
      <c r="A79" s="5"/>
      <c r="B79" s="5"/>
      <c r="C79" s="5"/>
      <c r="D79" s="5"/>
      <c r="E79" s="9"/>
      <c r="F79" s="9"/>
      <c r="G79" s="9"/>
      <c r="H79" s="9"/>
      <c r="I79" s="267"/>
      <c r="J79" s="5"/>
      <c r="K79" s="10"/>
      <c r="L79" s="5"/>
      <c r="M79" s="5"/>
    </row>
    <row r="80" spans="1:13" x14ac:dyDescent="0.25">
      <c r="A80" s="5"/>
      <c r="B80" s="5"/>
      <c r="C80" s="5"/>
      <c r="D80" s="5"/>
      <c r="E80" s="9"/>
      <c r="F80" s="9"/>
      <c r="G80" s="9"/>
      <c r="H80" s="9"/>
      <c r="I80" s="267"/>
      <c r="J80" s="5"/>
      <c r="K80" s="10"/>
      <c r="L80" s="5"/>
      <c r="M80" s="5"/>
    </row>
    <row r="81" spans="1:13" x14ac:dyDescent="0.25">
      <c r="A81" s="5"/>
      <c r="B81" s="5"/>
      <c r="C81" s="5"/>
      <c r="D81" s="5"/>
      <c r="E81" s="9"/>
      <c r="F81" s="9"/>
      <c r="G81" s="9"/>
      <c r="H81" s="9"/>
      <c r="I81" s="267"/>
      <c r="J81" s="5"/>
      <c r="K81" s="10"/>
      <c r="L81" s="5"/>
      <c r="M81" s="5"/>
    </row>
    <row r="82" spans="1:13" x14ac:dyDescent="0.25">
      <c r="A82" s="5"/>
      <c r="B82" s="5"/>
      <c r="C82" s="5"/>
      <c r="D82" s="5"/>
      <c r="E82" s="9"/>
      <c r="F82" s="9"/>
      <c r="G82" s="9"/>
      <c r="H82" s="9"/>
      <c r="I82" s="267"/>
      <c r="J82" s="5"/>
      <c r="K82" s="10"/>
      <c r="L82" s="5"/>
      <c r="M82" s="5"/>
    </row>
    <row r="83" spans="1:13" x14ac:dyDescent="0.25">
      <c r="A83" s="5"/>
      <c r="B83" s="5"/>
      <c r="C83" s="5"/>
      <c r="D83" s="5"/>
      <c r="E83" s="9"/>
      <c r="F83" s="9"/>
      <c r="G83" s="9"/>
      <c r="H83" s="9"/>
      <c r="I83" s="267"/>
      <c r="J83" s="5"/>
      <c r="K83" s="10"/>
      <c r="L83" s="5"/>
      <c r="M83" s="5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  <pageSetUpPr fitToPage="1"/>
  </sheetPr>
  <dimension ref="A1:AE203"/>
  <sheetViews>
    <sheetView showWhiteSpace="0" workbookViewId="0">
      <selection activeCell="C47" sqref="C47"/>
    </sheetView>
  </sheetViews>
  <sheetFormatPr baseColWidth="10" defaultRowHeight="12.75" x14ac:dyDescent="0.2"/>
  <cols>
    <col min="1" max="1" width="19" style="5" customWidth="1"/>
    <col min="2" max="2" width="3.28515625" customWidth="1"/>
    <col min="3" max="3" width="12.5703125" customWidth="1"/>
    <col min="4" max="4" width="15.7109375" bestFit="1" customWidth="1"/>
    <col min="7" max="7" width="12.85546875" customWidth="1"/>
    <col min="8" max="8" width="23.42578125" customWidth="1"/>
    <col min="9" max="9" width="20.85546875" customWidth="1"/>
    <col min="10" max="10" width="3.28515625" customWidth="1"/>
  </cols>
  <sheetData>
    <row r="1" spans="2:31" ht="7.5" customHeight="1" x14ac:dyDescent="0.2">
      <c r="B1" s="193"/>
      <c r="C1" s="193"/>
      <c r="D1" s="193"/>
      <c r="E1" s="193"/>
      <c r="F1" s="193"/>
      <c r="G1" s="193"/>
      <c r="H1" s="193"/>
      <c r="I1" s="193"/>
      <c r="J1" s="19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2:31" ht="33.75" customHeight="1" x14ac:dyDescent="0.2">
      <c r="B2" s="193"/>
      <c r="C2" s="382" t="s">
        <v>87</v>
      </c>
      <c r="D2" s="383"/>
      <c r="E2" s="383"/>
      <c r="F2" s="384"/>
      <c r="G2" s="384"/>
      <c r="H2" s="384"/>
      <c r="I2" s="385"/>
      <c r="J2" s="193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2:31" x14ac:dyDescent="0.2">
      <c r="B3" s="193"/>
      <c r="C3" s="194"/>
      <c r="D3" s="195"/>
      <c r="E3" s="195"/>
      <c r="F3" s="194"/>
      <c r="G3" s="195"/>
      <c r="H3" s="195"/>
      <c r="I3" s="196"/>
      <c r="J3" s="193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2:31" x14ac:dyDescent="0.2">
      <c r="B4" s="193"/>
      <c r="C4" s="197" t="s">
        <v>88</v>
      </c>
      <c r="D4" s="182"/>
      <c r="E4" s="182"/>
      <c r="F4" s="197" t="s">
        <v>89</v>
      </c>
      <c r="G4" s="182"/>
      <c r="H4" s="198">
        <f ca="1">NOW()</f>
        <v>42619.434708217595</v>
      </c>
      <c r="I4" s="199"/>
      <c r="J4" s="193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2:31" x14ac:dyDescent="0.2">
      <c r="B5" s="193"/>
      <c r="C5" s="200"/>
      <c r="D5" s="182"/>
      <c r="E5" s="182"/>
      <c r="F5" s="201"/>
      <c r="G5" s="202"/>
      <c r="H5" s="202"/>
      <c r="I5" s="203"/>
      <c r="J5" s="19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2:31" x14ac:dyDescent="0.2">
      <c r="B6" s="193"/>
      <c r="C6" s="200"/>
      <c r="D6" s="182"/>
      <c r="E6" s="182"/>
      <c r="F6" s="197" t="s">
        <v>90</v>
      </c>
      <c r="G6" s="182"/>
      <c r="H6" s="182"/>
      <c r="I6" s="199"/>
      <c r="J6" s="193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2:31" x14ac:dyDescent="0.2">
      <c r="B7" s="193"/>
      <c r="C7" s="200"/>
      <c r="D7" s="182"/>
      <c r="E7" s="182"/>
      <c r="F7" s="204" t="s">
        <v>91</v>
      </c>
      <c r="G7" s="182"/>
      <c r="H7" s="182"/>
      <c r="I7" s="199"/>
      <c r="J7" s="193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2:31" x14ac:dyDescent="0.2">
      <c r="B8" s="193"/>
      <c r="C8" s="201"/>
      <c r="D8" s="202"/>
      <c r="E8" s="202"/>
      <c r="F8" s="201"/>
      <c r="G8" s="202"/>
      <c r="H8" s="202"/>
      <c r="I8" s="205"/>
      <c r="J8" s="193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2:31" x14ac:dyDescent="0.2">
      <c r="B9" s="193"/>
      <c r="C9" s="194"/>
      <c r="D9" s="195"/>
      <c r="E9" s="196"/>
      <c r="F9" s="194"/>
      <c r="G9" s="195"/>
      <c r="H9" s="195"/>
      <c r="I9" s="196"/>
      <c r="J9" s="193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2:31" x14ac:dyDescent="0.2">
      <c r="B10" s="193"/>
      <c r="C10" s="197" t="s">
        <v>92</v>
      </c>
      <c r="D10" s="182"/>
      <c r="E10" s="199"/>
      <c r="F10" s="197" t="s">
        <v>93</v>
      </c>
      <c r="G10" s="182"/>
      <c r="H10" s="182"/>
      <c r="I10" s="199"/>
      <c r="J10" s="19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2:31" x14ac:dyDescent="0.2">
      <c r="B11" s="193"/>
      <c r="C11" s="206" t="str">
        <f>'Formulaire ADR - Expédition'!H38</f>
        <v>COUCOU</v>
      </c>
      <c r="D11" s="182"/>
      <c r="E11" s="199"/>
      <c r="F11" s="200"/>
      <c r="G11" s="182"/>
      <c r="H11" s="182"/>
      <c r="I11" s="199"/>
      <c r="J11" s="193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2:31" x14ac:dyDescent="0.2">
      <c r="B12" s="193"/>
      <c r="C12" s="200" t="str">
        <f>'Formulaire ADR - Expédition'!H39</f>
        <v>Mr D</v>
      </c>
      <c r="D12" s="193"/>
      <c r="E12" s="199"/>
      <c r="F12" s="200"/>
      <c r="G12" s="182"/>
      <c r="H12" s="182"/>
      <c r="I12" s="199"/>
      <c r="J12" s="19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2:31" x14ac:dyDescent="0.2">
      <c r="B13" s="193"/>
      <c r="C13" s="206" t="str">
        <f>'Formulaire ADR - Expédition'!H40</f>
        <v>Rue des</v>
      </c>
      <c r="D13" s="182"/>
      <c r="E13" s="199"/>
      <c r="F13" s="200"/>
      <c r="G13" s="182"/>
      <c r="H13" s="182"/>
      <c r="I13" s="199"/>
      <c r="J13" s="19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2:31" x14ac:dyDescent="0.2">
      <c r="B14" s="193"/>
      <c r="C14" s="206">
        <f>'Formulaire ADR - Expédition'!H41</f>
        <v>28000</v>
      </c>
      <c r="D14" s="182"/>
      <c r="E14" s="199"/>
      <c r="F14" s="200"/>
      <c r="G14" s="182"/>
      <c r="H14" s="182"/>
      <c r="I14" s="199"/>
      <c r="J14" s="193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2:31" x14ac:dyDescent="0.2">
      <c r="B15" s="193"/>
      <c r="C15" s="207" t="str">
        <f>'Formulaire ADR - Expédition'!H43</f>
        <v xml:space="preserve">Tél :  06 59 18 </v>
      </c>
      <c r="D15" s="202"/>
      <c r="E15" s="205"/>
      <c r="F15" s="200"/>
      <c r="G15" s="182"/>
      <c r="H15" s="182"/>
      <c r="I15" s="199"/>
      <c r="J15" s="193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1" x14ac:dyDescent="0.2">
      <c r="B16" s="193"/>
      <c r="C16" s="377" t="s">
        <v>97</v>
      </c>
      <c r="D16" s="377"/>
      <c r="E16" s="378"/>
      <c r="F16" s="208" t="s">
        <v>98</v>
      </c>
      <c r="G16" s="209">
        <f>'Formulaire ADR - Expédition'!Q37</f>
        <v>0</v>
      </c>
      <c r="H16" s="210">
        <f>'Formulaire ADR - Expédition'!Q41</f>
        <v>970</v>
      </c>
      <c r="I16" s="211"/>
      <c r="J16" s="193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x14ac:dyDescent="0.2">
      <c r="B17" s="193"/>
      <c r="C17" s="212" t="s">
        <v>99</v>
      </c>
      <c r="D17" s="212" t="s">
        <v>100</v>
      </c>
      <c r="E17" s="212" t="s">
        <v>101</v>
      </c>
      <c r="F17" s="212" t="s">
        <v>102</v>
      </c>
      <c r="G17" s="379" t="s">
        <v>103</v>
      </c>
      <c r="H17" s="379"/>
      <c r="I17" s="213" t="s">
        <v>104</v>
      </c>
      <c r="J17" s="193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2:31" x14ac:dyDescent="0.2">
      <c r="B18" s="193"/>
      <c r="C18" s="214"/>
      <c r="D18" s="214"/>
      <c r="E18" s="195"/>
      <c r="F18" s="214"/>
      <c r="G18" s="195"/>
      <c r="H18" s="195"/>
      <c r="I18" s="214"/>
      <c r="J18" s="19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 x14ac:dyDescent="0.2">
      <c r="B19" s="193"/>
      <c r="C19" s="215"/>
      <c r="D19" s="215"/>
      <c r="E19" s="182"/>
      <c r="F19" s="215"/>
      <c r="G19" s="182"/>
      <c r="H19" s="182"/>
      <c r="I19" s="215"/>
      <c r="J19" s="193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2:31" x14ac:dyDescent="0.2">
      <c r="B20" s="193"/>
      <c r="C20" s="225">
        <v>3082</v>
      </c>
      <c r="D20" s="225">
        <v>9</v>
      </c>
      <c r="E20" s="226" t="s">
        <v>105</v>
      </c>
      <c r="F20" s="227">
        <f>'Formulaire ADR - Expédition'!T40</f>
        <v>361</v>
      </c>
      <c r="G20" s="221" t="s">
        <v>106</v>
      </c>
      <c r="H20" s="228"/>
      <c r="I20" s="227">
        <f>IF(F20&gt;100,F20+10,F20+5)</f>
        <v>371</v>
      </c>
      <c r="J20" s="193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2:31" x14ac:dyDescent="0.2">
      <c r="B21" s="193"/>
      <c r="C21" s="229"/>
      <c r="D21" s="229"/>
      <c r="E21" s="220"/>
      <c r="F21" s="229"/>
      <c r="G21" s="220" t="str">
        <f>'Formulaire ADR - Expédition'!V40</f>
        <v>36 bidon(s) métal</v>
      </c>
      <c r="H21" s="220"/>
      <c r="I21" s="227"/>
      <c r="J21" s="193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2:31" x14ac:dyDescent="0.2">
      <c r="B22" s="193"/>
      <c r="C22" s="225">
        <v>2735</v>
      </c>
      <c r="D22" s="225">
        <v>8</v>
      </c>
      <c r="E22" s="230" t="s">
        <v>105</v>
      </c>
      <c r="F22" s="227">
        <f>'Formulaire ADR - Expédition'!T39</f>
        <v>99</v>
      </c>
      <c r="G22" s="231" t="s">
        <v>107</v>
      </c>
      <c r="H22" s="220"/>
      <c r="I22" s="227">
        <f>IF(F22&gt;100,F22+10,F22+5)</f>
        <v>104</v>
      </c>
      <c r="J22" s="193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2:31" x14ac:dyDescent="0.2">
      <c r="B23" s="193"/>
      <c r="C23" s="229"/>
      <c r="D23" s="229"/>
      <c r="E23" s="220"/>
      <c r="F23" s="229"/>
      <c r="G23" s="220" t="str">
        <f>'Formulaire ADR - Expédition'!V39</f>
        <v>30 bidon(s) métal</v>
      </c>
      <c r="H23" s="220"/>
      <c r="I23" s="229"/>
      <c r="J23" s="193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2:31" x14ac:dyDescent="0.2">
      <c r="B24" s="193"/>
      <c r="C24" s="225">
        <v>2735</v>
      </c>
      <c r="D24" s="225">
        <v>8</v>
      </c>
      <c r="E24" s="261" t="s">
        <v>167</v>
      </c>
      <c r="F24" s="227">
        <f>'Formulaire ADR - Expédition'!T38</f>
        <v>0</v>
      </c>
      <c r="G24" s="239" t="s">
        <v>107</v>
      </c>
      <c r="H24" s="220"/>
      <c r="I24" s="227">
        <f>IF(F24&gt;100,F24+10,F24+5)</f>
        <v>5</v>
      </c>
      <c r="J24" s="193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2:31" x14ac:dyDescent="0.2">
      <c r="B25" s="193"/>
      <c r="C25" s="229"/>
      <c r="D25" s="229"/>
      <c r="E25" s="220"/>
      <c r="F25" s="229"/>
      <c r="G25" s="262" t="str">
        <f>'Formulaire ADR - Expédition'!V38</f>
        <v>0 bidon(s) métal</v>
      </c>
      <c r="H25" s="220"/>
      <c r="I25" s="229"/>
      <c r="J25" s="193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2:31" x14ac:dyDescent="0.2">
      <c r="B26" s="193"/>
      <c r="C26" s="225">
        <v>1263</v>
      </c>
      <c r="D26" s="225">
        <v>3</v>
      </c>
      <c r="E26" s="226" t="s">
        <v>105</v>
      </c>
      <c r="F26" s="227">
        <f>'Formulaire ADR - Expédition'!T37</f>
        <v>0</v>
      </c>
      <c r="G26" s="380" t="s">
        <v>108</v>
      </c>
      <c r="H26" s="381"/>
      <c r="I26" s="227" t="b">
        <f>IF(F26&gt;100,F26+10,IF(F26&gt;0,F26+5,F26=0))</f>
        <v>1</v>
      </c>
      <c r="J26" s="193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x14ac:dyDescent="0.2">
      <c r="B27" s="193"/>
      <c r="C27" s="229"/>
      <c r="D27" s="229"/>
      <c r="E27" s="220"/>
      <c r="F27" s="229"/>
      <c r="G27" s="220" t="str">
        <f>'Formulaire ADR - Expédition'!V37</f>
        <v>0 bidon(s) métal</v>
      </c>
      <c r="H27" s="220"/>
      <c r="I27" s="229"/>
      <c r="J27" s="193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2:31" x14ac:dyDescent="0.2">
      <c r="B28" s="193"/>
      <c r="C28" s="229"/>
      <c r="D28" s="229"/>
      <c r="E28" s="221"/>
      <c r="F28" s="229"/>
      <c r="G28" s="221"/>
      <c r="H28" s="221"/>
      <c r="I28" s="229"/>
      <c r="J28" s="193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x14ac:dyDescent="0.2">
      <c r="B29" s="193"/>
      <c r="C29" s="229"/>
      <c r="D29" s="229"/>
      <c r="E29" s="221"/>
      <c r="F29" s="229"/>
      <c r="G29" s="221"/>
      <c r="H29" s="221"/>
      <c r="I29" s="229"/>
      <c r="J29" s="193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2:31" x14ac:dyDescent="0.2">
      <c r="B30" s="193"/>
      <c r="C30" s="229"/>
      <c r="D30" s="229"/>
      <c r="E30" s="221"/>
      <c r="F30" s="229"/>
      <c r="G30" s="221"/>
      <c r="H30" s="221"/>
      <c r="I30" s="229"/>
      <c r="J30" s="193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2:31" x14ac:dyDescent="0.2">
      <c r="B31" s="193"/>
      <c r="C31" s="229"/>
      <c r="D31" s="229"/>
      <c r="E31" s="221"/>
      <c r="F31" s="229"/>
      <c r="G31" s="221"/>
      <c r="H31" s="221"/>
      <c r="I31" s="229"/>
      <c r="J31" s="193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2:31" x14ac:dyDescent="0.2">
      <c r="B32" s="193"/>
      <c r="C32" s="229"/>
      <c r="D32" s="229"/>
      <c r="E32" s="221"/>
      <c r="F32" s="229"/>
      <c r="G32" s="221"/>
      <c r="H32" s="221"/>
      <c r="I32" s="229"/>
      <c r="J32" s="193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2:31" x14ac:dyDescent="0.2">
      <c r="B33" s="193"/>
      <c r="C33" s="229"/>
      <c r="D33" s="229"/>
      <c r="E33" s="220"/>
      <c r="F33" s="229"/>
      <c r="G33" s="220"/>
      <c r="H33" s="220"/>
      <c r="I33" s="229"/>
      <c r="J33" s="193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2:31" x14ac:dyDescent="0.2">
      <c r="B34" s="193"/>
      <c r="C34" s="229"/>
      <c r="D34" s="229"/>
      <c r="E34" s="220"/>
      <c r="F34" s="229"/>
      <c r="G34" s="220"/>
      <c r="H34" s="220"/>
      <c r="I34" s="229"/>
      <c r="J34" s="193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2:31" x14ac:dyDescent="0.2">
      <c r="B35" s="193"/>
      <c r="C35" s="229"/>
      <c r="D35" s="229"/>
      <c r="E35" s="220"/>
      <c r="F35" s="229"/>
      <c r="G35" s="220"/>
      <c r="H35" s="220"/>
      <c r="I35" s="229"/>
      <c r="J35" s="193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2:31" x14ac:dyDescent="0.2">
      <c r="B36" s="193"/>
      <c r="C36" s="229"/>
      <c r="D36" s="229"/>
      <c r="E36" s="221"/>
      <c r="F36" s="229"/>
      <c r="G36" s="221"/>
      <c r="H36" s="221"/>
      <c r="I36" s="229"/>
      <c r="J36" s="193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x14ac:dyDescent="0.2">
      <c r="B37" s="193"/>
      <c r="C37" s="215"/>
      <c r="D37" s="215"/>
      <c r="E37" s="182"/>
      <c r="F37" s="215"/>
      <c r="G37" s="182"/>
      <c r="H37" s="182"/>
      <c r="I37" s="215"/>
      <c r="J37" s="193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x14ac:dyDescent="0.2">
      <c r="B38" s="193"/>
      <c r="C38" s="216"/>
      <c r="D38" s="216"/>
      <c r="E38" s="202"/>
      <c r="F38" s="216"/>
      <c r="G38" s="202"/>
      <c r="H38" s="202"/>
      <c r="I38" s="216"/>
      <c r="J38" s="193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x14ac:dyDescent="0.2">
      <c r="B39" s="193"/>
      <c r="C39" s="194"/>
      <c r="D39" s="195"/>
      <c r="E39" s="196"/>
      <c r="F39" s="193"/>
      <c r="G39" s="195"/>
      <c r="H39" s="195"/>
      <c r="I39" s="196"/>
      <c r="J39" s="193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2:31" x14ac:dyDescent="0.2">
      <c r="B40" s="193"/>
      <c r="C40" s="197" t="s">
        <v>109</v>
      </c>
      <c r="D40" s="182"/>
      <c r="E40" s="199"/>
      <c r="F40" s="217" t="s">
        <v>110</v>
      </c>
      <c r="G40" s="182"/>
      <c r="H40" s="182"/>
      <c r="I40" s="199"/>
      <c r="J40" s="193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2:31" x14ac:dyDescent="0.2">
      <c r="B41" s="193"/>
      <c r="C41" s="200"/>
      <c r="D41" s="182"/>
      <c r="E41" s="199"/>
      <c r="F41" s="221"/>
      <c r="G41" s="221"/>
      <c r="H41" s="221"/>
      <c r="I41" s="222"/>
      <c r="J41" s="193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2:31" x14ac:dyDescent="0.2">
      <c r="B42" s="193"/>
      <c r="C42" s="200"/>
      <c r="D42" s="182"/>
      <c r="E42" s="199"/>
      <c r="F42" s="221"/>
      <c r="G42" s="221"/>
      <c r="H42" s="221"/>
      <c r="I42" s="222"/>
      <c r="J42" s="193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2:31" x14ac:dyDescent="0.2">
      <c r="B43" s="193"/>
      <c r="C43" s="200"/>
      <c r="D43" s="182"/>
      <c r="E43" s="199"/>
      <c r="F43" s="221"/>
      <c r="G43" s="221"/>
      <c r="H43" s="221"/>
      <c r="I43" s="222"/>
      <c r="J43" s="193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 x14ac:dyDescent="0.2">
      <c r="B44" s="193"/>
      <c r="C44" s="201"/>
      <c r="D44" s="202"/>
      <c r="E44" s="205"/>
      <c r="F44" s="223"/>
      <c r="G44" s="223"/>
      <c r="H44" s="223"/>
      <c r="I44" s="224"/>
      <c r="J44" s="19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x14ac:dyDescent="0.2">
      <c r="B45" s="193"/>
      <c r="C45" s="200"/>
      <c r="D45" s="195"/>
      <c r="E45" s="196"/>
      <c r="F45" s="193"/>
      <c r="G45" s="195"/>
      <c r="H45" s="195"/>
      <c r="I45" s="196"/>
      <c r="J45" s="193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2:31" x14ac:dyDescent="0.2">
      <c r="B46" s="193"/>
      <c r="C46" s="197" t="s">
        <v>111</v>
      </c>
      <c r="D46" s="182"/>
      <c r="E46" s="199"/>
      <c r="F46" s="217" t="s">
        <v>112</v>
      </c>
      <c r="G46" s="182"/>
      <c r="H46" s="182"/>
      <c r="I46" s="199"/>
      <c r="J46" s="193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x14ac:dyDescent="0.2">
      <c r="B47" s="193"/>
      <c r="C47" s="200"/>
      <c r="D47" s="218">
        <f ca="1">NOW()</f>
        <v>42619.434708217595</v>
      </c>
      <c r="E47" s="199"/>
      <c r="F47" s="182"/>
      <c r="G47" s="182"/>
      <c r="H47" s="182"/>
      <c r="I47" s="199"/>
      <c r="J47" s="193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x14ac:dyDescent="0.2">
      <c r="B48" s="193"/>
      <c r="C48" s="200"/>
      <c r="D48" s="182"/>
      <c r="E48" s="199"/>
      <c r="F48" s="182"/>
      <c r="G48" s="182"/>
      <c r="H48" s="182"/>
      <c r="I48" s="199"/>
      <c r="J48" s="193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x14ac:dyDescent="0.2">
      <c r="B49" s="193"/>
      <c r="C49" s="201"/>
      <c r="D49" s="202"/>
      <c r="E49" s="205"/>
      <c r="F49" s="202"/>
      <c r="G49" s="202"/>
      <c r="H49" s="202"/>
      <c r="I49" s="205"/>
      <c r="J49" s="193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2:31" x14ac:dyDescent="0.2">
      <c r="B50" s="193"/>
      <c r="C50" s="193"/>
      <c r="D50" s="193"/>
      <c r="E50" s="193"/>
      <c r="F50" s="193"/>
      <c r="G50" s="193"/>
      <c r="H50" s="193"/>
      <c r="I50" s="193"/>
      <c r="J50" s="193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2:31" x14ac:dyDescent="0.2">
      <c r="B51" s="23"/>
      <c r="C51" s="23"/>
      <c r="D51" s="23"/>
      <c r="E51" s="23"/>
      <c r="F51" s="23"/>
      <c r="G51" s="23"/>
      <c r="H51" s="23"/>
      <c r="I51" s="23"/>
      <c r="J51" s="23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2:31" x14ac:dyDescent="0.2">
      <c r="B52" s="23"/>
      <c r="C52" s="23"/>
      <c r="D52" s="23"/>
      <c r="E52" s="23"/>
      <c r="F52" s="23"/>
      <c r="G52" s="23"/>
      <c r="H52" s="23"/>
      <c r="I52" s="23"/>
      <c r="J52" s="23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2:31" x14ac:dyDescent="0.2">
      <c r="B53" s="23"/>
      <c r="C53" s="23"/>
      <c r="D53" s="23"/>
      <c r="E53" s="23"/>
      <c r="F53" s="23"/>
      <c r="G53" s="23"/>
      <c r="H53" s="23"/>
      <c r="I53" s="23"/>
      <c r="J53" s="23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2:31" x14ac:dyDescent="0.2">
      <c r="B54" s="23"/>
      <c r="C54" s="23"/>
      <c r="D54" s="23"/>
      <c r="E54" s="23"/>
      <c r="F54" s="23"/>
      <c r="G54" s="23"/>
      <c r="H54" s="23"/>
      <c r="I54" s="23"/>
      <c r="J54" s="23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2:31" x14ac:dyDescent="0.2">
      <c r="B55" s="23"/>
      <c r="C55" s="23"/>
      <c r="D55" s="23"/>
      <c r="E55" s="23"/>
      <c r="F55" s="23"/>
      <c r="G55" s="23"/>
      <c r="H55" s="23"/>
      <c r="I55" s="23"/>
      <c r="J55" s="23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2:31" x14ac:dyDescent="0.2">
      <c r="B56" s="23"/>
      <c r="C56" s="219" t="s">
        <v>178</v>
      </c>
      <c r="D56" s="23"/>
      <c r="E56" s="23"/>
      <c r="F56" s="23"/>
      <c r="G56" s="23"/>
      <c r="H56" s="23"/>
      <c r="I56" s="23"/>
      <c r="J56" s="23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x14ac:dyDescent="0.2">
      <c r="B57" s="23"/>
      <c r="C57" s="23"/>
      <c r="D57" s="23"/>
      <c r="E57" s="23"/>
      <c r="F57" s="23"/>
      <c r="G57" s="23"/>
      <c r="H57" s="23"/>
      <c r="I57" s="23"/>
      <c r="J57" s="23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x14ac:dyDescent="0.2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x14ac:dyDescent="0.2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2:31" x14ac:dyDescent="0.2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2:31" x14ac:dyDescent="0.2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2:31" x14ac:dyDescent="0.2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2:31" x14ac:dyDescent="0.2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2:31" x14ac:dyDescent="0.2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2:31" x14ac:dyDescent="0.2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2:31" x14ac:dyDescent="0.2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x14ac:dyDescent="0.2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spans="2:31" x14ac:dyDescent="0.2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 x14ac:dyDescent="0.2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spans="2:31" x14ac:dyDescent="0.2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2:31" x14ac:dyDescent="0.2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2:31" x14ac:dyDescent="0.2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 x14ac:dyDescent="0.2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2:31" x14ac:dyDescent="0.2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x14ac:dyDescent="0.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spans="2:31" x14ac:dyDescent="0.2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spans="2:31" x14ac:dyDescent="0.2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spans="2:31" x14ac:dyDescent="0.2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2:31" x14ac:dyDescent="0.2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 x14ac:dyDescent="0.2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2:31" x14ac:dyDescent="0.2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 x14ac:dyDescent="0.2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2:31" x14ac:dyDescent="0.2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2:31" x14ac:dyDescent="0.2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 x14ac:dyDescent="0.2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2:31" x14ac:dyDescent="0.2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 x14ac:dyDescent="0.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 x14ac:dyDescent="0.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2:31" x14ac:dyDescent="0.2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 x14ac:dyDescent="0.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2:31" x14ac:dyDescent="0.2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2:31" x14ac:dyDescent="0.2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 x14ac:dyDescent="0.2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2:31" x14ac:dyDescent="0.2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 x14ac:dyDescent="0.2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2:31" x14ac:dyDescent="0.2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2:31" x14ac:dyDescent="0.2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2:31" x14ac:dyDescent="0.2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 x14ac:dyDescent="0.2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 x14ac:dyDescent="0.2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2:31" x14ac:dyDescent="0.2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2:31" x14ac:dyDescent="0.2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2:31" x14ac:dyDescent="0.2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2:31" x14ac:dyDescent="0.2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2:3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2:31" x14ac:dyDescent="0.2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2:3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 x14ac:dyDescent="0.2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2:31" x14ac:dyDescent="0.2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2:31" x14ac:dyDescent="0.2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2:3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 x14ac:dyDescent="0.2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2:31" x14ac:dyDescent="0.2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2:31" x14ac:dyDescent="0.2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2:31" x14ac:dyDescent="0.2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2:31" x14ac:dyDescent="0.2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2:3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2:31" x14ac:dyDescent="0.2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2:31" x14ac:dyDescent="0.2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2:31" x14ac:dyDescent="0.2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 x14ac:dyDescent="0.2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2:31" x14ac:dyDescent="0.2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2:31" x14ac:dyDescent="0.2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2:31" x14ac:dyDescent="0.2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2:31" x14ac:dyDescent="0.2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2:31" x14ac:dyDescent="0.2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2:31" x14ac:dyDescent="0.2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2:31" x14ac:dyDescent="0.2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spans="2:31" x14ac:dyDescent="0.2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spans="2:31" x14ac:dyDescent="0.2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spans="2:31" x14ac:dyDescent="0.2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spans="2:31" x14ac:dyDescent="0.2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spans="2:31" x14ac:dyDescent="0.2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2:31" x14ac:dyDescent="0.2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spans="2:31" x14ac:dyDescent="0.2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spans="2:31" x14ac:dyDescent="0.2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spans="2:31" x14ac:dyDescent="0.2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spans="2:31" x14ac:dyDescent="0.2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spans="2:31" x14ac:dyDescent="0.2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spans="2:31" x14ac:dyDescent="0.2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spans="2:31" x14ac:dyDescent="0.2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spans="2:31" x14ac:dyDescent="0.2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spans="2:31" x14ac:dyDescent="0.2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spans="2:31" x14ac:dyDescent="0.2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spans="2:31" x14ac:dyDescent="0.2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spans="2:31" x14ac:dyDescent="0.2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spans="2:31" x14ac:dyDescent="0.2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spans="2:31" x14ac:dyDescent="0.2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spans="2:31" x14ac:dyDescent="0.2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spans="2:31" x14ac:dyDescent="0.2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spans="2:31" x14ac:dyDescent="0.2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spans="2:31" x14ac:dyDescent="0.2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spans="2:31" x14ac:dyDescent="0.2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spans="2:31" x14ac:dyDescent="0.2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spans="2:31" x14ac:dyDescent="0.2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spans="2:31" x14ac:dyDescent="0.2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spans="2:31" x14ac:dyDescent="0.2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spans="2:31" x14ac:dyDescent="0.2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spans="2:31" x14ac:dyDescent="0.2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 x14ac:dyDescent="0.2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2:31" x14ac:dyDescent="0.2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spans="2:31" x14ac:dyDescent="0.2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spans="2:31" x14ac:dyDescent="0.2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spans="2:31" x14ac:dyDescent="0.2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spans="2:31" x14ac:dyDescent="0.2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spans="2:31" x14ac:dyDescent="0.2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spans="2:31" x14ac:dyDescent="0.2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spans="2:31" x14ac:dyDescent="0.2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spans="2:31" x14ac:dyDescent="0.2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spans="2:31" x14ac:dyDescent="0.2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spans="2:31" x14ac:dyDescent="0.2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spans="2:31" x14ac:dyDescent="0.2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spans="2:31" x14ac:dyDescent="0.2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spans="2:31" x14ac:dyDescent="0.2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spans="2:31" x14ac:dyDescent="0.2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spans="2:31" x14ac:dyDescent="0.2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spans="2:31" x14ac:dyDescent="0.2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spans="2:31" x14ac:dyDescent="0.2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spans="2:31" x14ac:dyDescent="0.2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spans="2:31" x14ac:dyDescent="0.2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spans="2:31" x14ac:dyDescent="0.2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spans="2:31" x14ac:dyDescent="0.2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spans="2:31" x14ac:dyDescent="0.2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spans="2:31" x14ac:dyDescent="0.2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spans="2:31" x14ac:dyDescent="0.2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spans="2:31" x14ac:dyDescent="0.2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spans="2:31" x14ac:dyDescent="0.2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 x14ac:dyDescent="0.2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x14ac:dyDescent="0.2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spans="2:31" x14ac:dyDescent="0.2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spans="2:31" x14ac:dyDescent="0.2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spans="2:31" x14ac:dyDescent="0.2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spans="2:31" x14ac:dyDescent="0.2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spans="2:31" x14ac:dyDescent="0.2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spans="2:31" x14ac:dyDescent="0.2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spans="2:31" x14ac:dyDescent="0.2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spans="2:31" x14ac:dyDescent="0.2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spans="2:31" x14ac:dyDescent="0.2">
      <c r="B198" s="5"/>
      <c r="C198" s="5"/>
      <c r="D198" s="5"/>
      <c r="E198" s="5"/>
      <c r="F198" s="5"/>
      <c r="G198" s="5"/>
      <c r="H198" s="5"/>
      <c r="I198" s="5"/>
      <c r="J198" s="5"/>
    </row>
    <row r="199" spans="2:31" x14ac:dyDescent="0.2">
      <c r="B199" s="5"/>
      <c r="C199" s="5"/>
      <c r="D199" s="5"/>
      <c r="E199" s="5"/>
      <c r="F199" s="5"/>
      <c r="G199" s="5"/>
      <c r="H199" s="5"/>
      <c r="I199" s="5"/>
      <c r="J199" s="5"/>
    </row>
    <row r="200" spans="2:31" x14ac:dyDescent="0.2">
      <c r="B200" s="5"/>
      <c r="C200" s="5"/>
      <c r="D200" s="5"/>
      <c r="E200" s="5"/>
      <c r="F200" s="5"/>
      <c r="G200" s="5"/>
      <c r="H200" s="5"/>
      <c r="I200" s="5"/>
      <c r="J200" s="5"/>
    </row>
    <row r="201" spans="2:31" x14ac:dyDescent="0.2">
      <c r="B201" s="5"/>
      <c r="C201" s="5"/>
      <c r="D201" s="5"/>
      <c r="E201" s="5"/>
      <c r="F201" s="5"/>
      <c r="G201" s="5"/>
      <c r="H201" s="5"/>
      <c r="I201" s="5"/>
      <c r="J201" s="5"/>
    </row>
    <row r="202" spans="2:31" x14ac:dyDescent="0.2">
      <c r="B202" s="5"/>
      <c r="C202" s="5"/>
      <c r="D202" s="5"/>
      <c r="E202" s="5"/>
      <c r="F202" s="5"/>
      <c r="G202" s="5"/>
      <c r="H202" s="5"/>
      <c r="I202" s="5"/>
      <c r="J202" s="5"/>
    </row>
    <row r="203" spans="2:31" x14ac:dyDescent="0.2">
      <c r="B203" s="5"/>
      <c r="C203" s="5"/>
      <c r="D203" s="5"/>
      <c r="E203" s="5"/>
      <c r="F203" s="5"/>
      <c r="G203" s="5"/>
      <c r="H203" s="5"/>
      <c r="I203" s="5"/>
      <c r="J203" s="5"/>
    </row>
  </sheetData>
  <sheetProtection selectLockedCells="1"/>
  <customSheetViews>
    <customSheetView guid="{BBD7A508-3FC2-4CE5-88B9-A5421BA29A46}">
      <selection activeCell="F7" sqref="F7"/>
      <pageMargins left="0.31496062992125984" right="0.39370078740157483" top="0.27559055118110237" bottom="0.74803149606299213" header="0.19685039370078741" footer="0.31496062992125984"/>
      <pageSetup paperSize="9" scale="95" orientation="portrait" verticalDpi="0" r:id="rId1"/>
      <headerFooter>
        <oddFooter>Page &amp;P de &amp;N</oddFooter>
      </headerFooter>
    </customSheetView>
  </customSheetViews>
  <mergeCells count="4">
    <mergeCell ref="C16:E16"/>
    <mergeCell ref="G17:H17"/>
    <mergeCell ref="G26:H26"/>
    <mergeCell ref="C2:I2"/>
  </mergeCells>
  <pageMargins left="0.31496062992125984" right="0.39370078740157483" top="0.27559055118110237" bottom="0.74803149606299213" header="0.19685039370078741" footer="0.31496062992125984"/>
  <pageSetup paperSize="9" scale="85" orientation="portrait" r:id="rId2"/>
  <headerFooter>
    <oddFooter>Page &amp;P de 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/>
    <pageSetUpPr fitToPage="1"/>
  </sheetPr>
  <dimension ref="A1:AD203"/>
  <sheetViews>
    <sheetView zoomScaleNormal="100" workbookViewId="0">
      <selection activeCell="L20" sqref="L20"/>
    </sheetView>
  </sheetViews>
  <sheetFormatPr baseColWidth="10" defaultRowHeight="12.75" x14ac:dyDescent="0.2"/>
  <cols>
    <col min="1" max="1" width="9.85546875" customWidth="1"/>
    <col min="2" max="2" width="23.28515625" customWidth="1"/>
    <col min="3" max="3" width="10.42578125" customWidth="1"/>
    <col min="4" max="4" width="26.42578125" customWidth="1"/>
    <col min="5" max="5" width="13.85546875" customWidth="1"/>
    <col min="6" max="6" width="14.5703125" customWidth="1"/>
    <col min="7" max="7" width="9" customWidth="1"/>
  </cols>
  <sheetData>
    <row r="1" spans="1:30" x14ac:dyDescent="0.2">
      <c r="A1" s="182"/>
      <c r="B1" s="182"/>
      <c r="C1" s="182"/>
      <c r="D1" s="391"/>
      <c r="E1" s="391"/>
      <c r="F1" s="391"/>
      <c r="G1" s="182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x14ac:dyDescent="0.2">
      <c r="A2" s="182"/>
      <c r="B2" s="182"/>
      <c r="C2" s="182"/>
      <c r="D2" s="394"/>
      <c r="E2" s="394"/>
      <c r="F2" s="394"/>
      <c r="G2" s="182"/>
      <c r="H2" s="5"/>
      <c r="I2" s="5"/>
      <c r="J2" s="386"/>
      <c r="K2" s="386"/>
      <c r="L2" s="386"/>
      <c r="M2" s="6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x14ac:dyDescent="0.2">
      <c r="A3" s="391" t="s">
        <v>123</v>
      </c>
      <c r="B3" s="391"/>
      <c r="C3" s="182"/>
      <c r="D3" s="394"/>
      <c r="E3" s="394"/>
      <c r="F3" s="394"/>
      <c r="G3" s="182"/>
      <c r="H3" s="5"/>
      <c r="I3" s="5"/>
      <c r="J3" s="386"/>
      <c r="K3" s="386"/>
      <c r="L3" s="38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x14ac:dyDescent="0.2">
      <c r="A4" s="185" t="s">
        <v>125</v>
      </c>
      <c r="B4" s="393"/>
      <c r="C4" s="393"/>
      <c r="D4" s="394"/>
      <c r="E4" s="394"/>
      <c r="F4" s="394"/>
      <c r="G4" s="182"/>
      <c r="H4" s="5"/>
      <c r="I4" s="5"/>
      <c r="J4" s="386"/>
      <c r="K4" s="386"/>
      <c r="L4" s="386"/>
      <c r="M4" s="6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x14ac:dyDescent="0.2">
      <c r="A5" s="185"/>
      <c r="B5" s="182"/>
      <c r="C5" s="182"/>
      <c r="D5" s="394"/>
      <c r="E5" s="394"/>
      <c r="F5" s="394"/>
      <c r="G5" s="18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x14ac:dyDescent="0.2">
      <c r="A6" s="185" t="s">
        <v>130</v>
      </c>
      <c r="B6" s="395">
        <f ca="1">NOW()</f>
        <v>42619.434708217595</v>
      </c>
      <c r="C6" s="395"/>
      <c r="D6" s="182"/>
      <c r="E6" s="182"/>
      <c r="F6" s="182"/>
      <c r="G6" s="18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185"/>
      <c r="B7" s="187"/>
      <c r="C7" s="182"/>
      <c r="D7" s="182"/>
      <c r="E7" s="182"/>
      <c r="F7" s="182"/>
      <c r="G7" s="182"/>
      <c r="H7" s="5"/>
      <c r="I7" s="5"/>
      <c r="J7" s="192"/>
      <c r="K7" s="192"/>
      <c r="L7" s="192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2">
      <c r="A8" s="182"/>
      <c r="B8" s="182"/>
      <c r="C8" s="182"/>
      <c r="D8" s="182"/>
      <c r="E8" s="182"/>
      <c r="F8" s="182"/>
      <c r="G8" s="182"/>
      <c r="H8" s="5"/>
      <c r="I8" s="5"/>
      <c r="J8" s="192"/>
      <c r="K8" s="192"/>
      <c r="L8" s="192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ht="15" x14ac:dyDescent="0.2">
      <c r="A9" s="399"/>
      <c r="B9" s="399"/>
      <c r="C9" s="399"/>
      <c r="D9" s="399"/>
      <c r="E9" s="399"/>
      <c r="F9" s="399"/>
      <c r="G9" s="182"/>
      <c r="H9" s="5"/>
      <c r="I9" s="5"/>
      <c r="J9" s="192"/>
      <c r="K9" s="192"/>
      <c r="L9" s="192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15" x14ac:dyDescent="0.2">
      <c r="A10" s="399" t="s">
        <v>174</v>
      </c>
      <c r="B10" s="399"/>
      <c r="C10" s="399"/>
      <c r="D10" s="399"/>
      <c r="E10" s="399"/>
      <c r="F10" s="399"/>
      <c r="G10" s="182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x14ac:dyDescent="0.2">
      <c r="A11" s="182"/>
      <c r="B11" s="182"/>
      <c r="C11" s="182"/>
      <c r="D11" s="182"/>
      <c r="E11" s="182"/>
      <c r="F11" s="182"/>
      <c r="G11" s="18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x14ac:dyDescent="0.2">
      <c r="A12" s="182"/>
      <c r="B12" s="182"/>
      <c r="C12" s="182"/>
      <c r="D12" s="182"/>
      <c r="E12" s="182"/>
      <c r="F12" s="182"/>
      <c r="G12" s="18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x14ac:dyDescent="0.2">
      <c r="A13" s="387"/>
      <c r="B13" s="387"/>
      <c r="C13" s="181">
        <f>'Formulaire ADR - Expédition'!Q37</f>
        <v>0</v>
      </c>
      <c r="D13" s="397"/>
      <c r="E13" s="397"/>
      <c r="F13" s="397"/>
      <c r="G13" s="397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x14ac:dyDescent="0.2">
      <c r="A14" s="387" t="s">
        <v>151</v>
      </c>
      <c r="B14" s="387"/>
      <c r="C14" s="387"/>
      <c r="D14" s="387"/>
      <c r="E14" s="387"/>
      <c r="F14" s="387"/>
      <c r="G14" s="387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x14ac:dyDescent="0.2">
      <c r="A15" s="182"/>
      <c r="B15" s="182"/>
      <c r="C15" s="182"/>
      <c r="D15" s="182"/>
      <c r="E15" s="182"/>
      <c r="F15" s="182"/>
      <c r="G15" s="18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x14ac:dyDescent="0.2">
      <c r="A16" s="188"/>
      <c r="B16" s="398" t="str">
        <f>'Formulaire ADR - Expédition'!H38</f>
        <v>COUCOU</v>
      </c>
      <c r="C16" s="398"/>
      <c r="D16" s="398"/>
      <c r="E16" s="398"/>
      <c r="F16" s="398"/>
      <c r="G16" s="18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x14ac:dyDescent="0.2">
      <c r="A17" s="186"/>
      <c r="B17" s="394" t="str">
        <f>'Formulaire ADR - Expédition'!H39</f>
        <v>Mr D</v>
      </c>
      <c r="C17" s="394"/>
      <c r="D17" s="394"/>
      <c r="E17" s="394"/>
      <c r="F17" s="394"/>
      <c r="G17" s="18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x14ac:dyDescent="0.2">
      <c r="A18" s="186"/>
      <c r="B18" s="394" t="str">
        <f>'Formulaire ADR - Expédition'!H40</f>
        <v>Rue des</v>
      </c>
      <c r="C18" s="394"/>
      <c r="D18" s="394"/>
      <c r="E18" s="394"/>
      <c r="F18" s="394"/>
      <c r="G18" s="182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x14ac:dyDescent="0.2">
      <c r="A19" s="186"/>
      <c r="B19" s="394">
        <f>'Formulaire ADR - Expédition'!H41</f>
        <v>28000</v>
      </c>
      <c r="C19" s="394"/>
      <c r="D19" s="394"/>
      <c r="E19" s="394"/>
      <c r="F19" s="394"/>
      <c r="G19" s="182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x14ac:dyDescent="0.2">
      <c r="A20" s="186"/>
      <c r="B20" s="394" t="str">
        <f>'Formulaire ADR - Expédition'!H43</f>
        <v xml:space="preserve">Tél :  06 59 18 </v>
      </c>
      <c r="C20" s="394"/>
      <c r="D20" s="394"/>
      <c r="E20" s="394"/>
      <c r="F20" s="394"/>
      <c r="G20" s="182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x14ac:dyDescent="0.2">
      <c r="A21" s="182"/>
      <c r="B21" s="182"/>
      <c r="C21" s="182"/>
      <c r="D21" s="182"/>
      <c r="E21" s="182"/>
      <c r="F21" s="182"/>
      <c r="G21" s="18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x14ac:dyDescent="0.2">
      <c r="A22" s="402" t="s">
        <v>152</v>
      </c>
      <c r="B22" s="402"/>
      <c r="C22" s="403">
        <f>'Formulaire ADR - Expédition'!Q41</f>
        <v>970</v>
      </c>
      <c r="D22" s="403"/>
      <c r="E22" s="403"/>
      <c r="F22" s="403"/>
      <c r="G22" s="40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x14ac:dyDescent="0.2">
      <c r="A23" s="400" t="s">
        <v>157</v>
      </c>
      <c r="B23" s="400"/>
      <c r="C23" s="400"/>
      <c r="D23" s="400"/>
      <c r="E23" s="400"/>
      <c r="F23" s="400"/>
      <c r="G23" s="40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x14ac:dyDescent="0.2">
      <c r="A24" s="388" t="str">
        <f>Données!K13</f>
        <v>EP51</v>
      </c>
      <c r="B24" s="388"/>
      <c r="C24" s="232">
        <f>'Formulaire ADR - Expédition'!O6</f>
        <v>300</v>
      </c>
      <c r="D24" s="221"/>
      <c r="E24" s="389" t="str">
        <f>'Formulaire ADR - Expédition'!P6&amp;" "&amp;'Formulaire ADR - Expédition'!Q6&amp;" kg "&amp;'Formulaire ADR - Expédition'!S6&amp;" "&amp;'Formulaire ADR - Expédition'!T6</f>
        <v>dont 201 kg classe 9, III N° UN : 3082</v>
      </c>
      <c r="F24" s="389"/>
      <c r="G24" s="389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x14ac:dyDescent="0.2">
      <c r="A25" s="233"/>
      <c r="B25" s="233"/>
      <c r="C25" s="234"/>
      <c r="D25" s="221"/>
      <c r="E25" s="389" t="str">
        <f>" "&amp;" "&amp;" "&amp;" "&amp;" "&amp;" "&amp;" "&amp;" "&amp;" "&amp;'Formulaire ADR - Expédition'!Q7&amp;" kg "&amp;'Formulaire ADR - Expédition'!S7&amp;" "&amp;'Formulaire ADR - Expédition'!T7</f>
        <v xml:space="preserve">         99 kg classe 8, III N° UN : 2735(III)</v>
      </c>
      <c r="F25" s="389"/>
      <c r="G25" s="389"/>
      <c r="H25" s="189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x14ac:dyDescent="0.2">
      <c r="A26" s="390" t="str">
        <f>Données!K14</f>
        <v>EP799</v>
      </c>
      <c r="B26" s="390"/>
      <c r="C26" s="232">
        <f>'Formulaire ADR - Expédition'!O9</f>
        <v>200</v>
      </c>
      <c r="D26" s="103"/>
      <c r="E26" s="389" t="str">
        <f>'Formulaire ADR - Expédition'!P9&amp;" "&amp;'Formulaire ADR - Expédition'!Q9&amp;" kg "&amp;'Formulaire ADR - Expédition'!S9&amp;" "&amp;'Formulaire ADR - Expédition'!T9</f>
        <v>dont 160 kg classe 9, III N° UN : 3082</v>
      </c>
      <c r="F26" s="389"/>
      <c r="G26" s="389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x14ac:dyDescent="0.2">
      <c r="A27" s="233"/>
      <c r="B27" s="233"/>
      <c r="C27" s="232"/>
      <c r="D27" s="103"/>
      <c r="E27" s="389" t="str">
        <f>" "&amp;" "&amp;" "&amp;" "&amp;" "&amp;" "&amp;" "&amp;" "&amp;" "&amp;'Formulaire ADR - Expédition'!Q10&amp;" kg "&amp;'Formulaire ADR - Expédition'!S10&amp;" "&amp;'Formulaire ADR - Expédition'!T10</f>
        <v xml:space="preserve">         40 kg non dangereux -</v>
      </c>
      <c r="F27" s="389"/>
      <c r="G27" s="389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x14ac:dyDescent="0.2">
      <c r="A28" s="390">
        <f>Données!K15</f>
        <v>0</v>
      </c>
      <c r="B28" s="390"/>
      <c r="C28" s="232">
        <f>'Formulaire ADR - Expédition'!O12</f>
        <v>0</v>
      </c>
      <c r="D28" s="103"/>
      <c r="E28" s="389" t="e">
        <f>'Formulaire ADR - Expédition'!P12&amp;" "&amp;'Formulaire ADR - Expédition'!Q12&amp;" kg "&amp;'Formulaire ADR - Expédition'!S12&amp;" "&amp;'Formulaire ADR - Expédition'!T12</f>
        <v>#N/A</v>
      </c>
      <c r="F28" s="389"/>
      <c r="G28" s="389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x14ac:dyDescent="0.2">
      <c r="A29" s="233"/>
      <c r="B29" s="233"/>
      <c r="C29" s="235"/>
      <c r="D29" s="103"/>
      <c r="E29" s="389" t="e">
        <f>" "&amp;" "&amp;" "&amp;" "&amp;" "&amp;" "&amp;" "&amp;" "&amp;" "&amp;'Formulaire ADR - Expédition'!Q12&amp;" kg "&amp;'Formulaire ADR - Expédition'!S12&amp;" "&amp;'Formulaire ADR - Expédition'!T12</f>
        <v>#N/A</v>
      </c>
      <c r="F29" s="389"/>
      <c r="G29" s="389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x14ac:dyDescent="0.2">
      <c r="A30" s="390">
        <f>Données!K16</f>
        <v>0</v>
      </c>
      <c r="B30" s="390"/>
      <c r="C30" s="232">
        <f>'Formulaire ADR - Expédition'!O15</f>
        <v>0</v>
      </c>
      <c r="D30" s="236"/>
      <c r="E30" s="396" t="e">
        <f>'Formulaire ADR - Expédition'!P15&amp;" "&amp;'Formulaire ADR - Expédition'!Q15&amp;" kg "&amp;'Formulaire ADR - Expédition'!S15&amp;" "&amp;'Formulaire ADR - Expédition'!T15</f>
        <v>#N/A</v>
      </c>
      <c r="F30" s="396"/>
      <c r="G30" s="39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2">
      <c r="C31" s="228"/>
      <c r="D31" s="221"/>
      <c r="E31" s="396" t="str">
        <f>" "&amp;" "&amp;" "&amp;" "&amp;" "&amp;" "&amp;" "&amp;" "&amp;" "&amp;'Formulaire ADR - Expédition'!Q14&amp;" kg "&amp;'Formulaire ADR - Expédition'!S14&amp;" "&amp;'Formulaire ADR - Expédition'!T14</f>
        <v xml:space="preserve">          kg  </v>
      </c>
      <c r="F31" s="396"/>
      <c r="G31" s="39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2">
      <c r="A32" s="390">
        <f>Données!K17</f>
        <v>0</v>
      </c>
      <c r="B32" s="390"/>
      <c r="C32" s="232">
        <f>'Formulaire ADR - Expédition'!O18</f>
        <v>0</v>
      </c>
      <c r="D32" s="221"/>
      <c r="E32" s="221"/>
      <c r="F32" s="221"/>
      <c r="G32" s="221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2">
      <c r="A33" s="237"/>
      <c r="B33" s="288"/>
      <c r="C33" s="228"/>
      <c r="D33" s="221"/>
      <c r="E33" s="221"/>
      <c r="F33" s="221"/>
      <c r="G33" s="221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x14ac:dyDescent="0.2">
      <c r="A34" s="289"/>
      <c r="B34" s="290" t="str">
        <f>Données!K26&amp;" "&amp;Données!L28&amp;" "&amp;Données!L29&amp;" "&amp;Données!L30&amp;" "</f>
        <v xml:space="preserve">Sable(s) : S4, S8,  </v>
      </c>
      <c r="C34" s="232">
        <f>'Formulaire ADR - Expédition'!C37</f>
        <v>500</v>
      </c>
      <c r="D34" s="221"/>
      <c r="E34" s="291" t="s">
        <v>18</v>
      </c>
      <c r="F34" s="221"/>
      <c r="G34" s="22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x14ac:dyDescent="0.2">
      <c r="A35" s="289"/>
      <c r="B35" s="193" t="str">
        <f>" "&amp;Données!L31&amp;" "&amp;Données!L32&amp;" "&amp;Données!L33&amp;" "&amp;Données!L34</f>
        <v xml:space="preserve">    F25/C4,</v>
      </c>
      <c r="C35" s="228"/>
      <c r="D35" s="221"/>
      <c r="E35" s="221"/>
      <c r="F35" s="221"/>
      <c r="G35" s="22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x14ac:dyDescent="0.2">
      <c r="A36" s="221"/>
      <c r="B36" s="237" t="str">
        <f>Données!K36</f>
        <v>Autre(s) produit(s)</v>
      </c>
      <c r="C36" s="292">
        <f>'Formulaire ADR - Expédition'!C42</f>
        <v>10</v>
      </c>
      <c r="D36" s="221"/>
      <c r="E36" s="291" t="s">
        <v>18</v>
      </c>
      <c r="F36" s="221"/>
      <c r="G36" s="221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x14ac:dyDescent="0.2">
      <c r="A37" s="221"/>
      <c r="B37" s="290" t="str">
        <f>Données!L38&amp;" "&amp;Données!L39&amp;" "&amp;Données!L40&amp;" "&amp;Données!L41&amp;" "</f>
        <v xml:space="preserve">5FT,    </v>
      </c>
      <c r="C37" s="221"/>
      <c r="D37" s="221"/>
      <c r="E37" s="221"/>
      <c r="F37" s="221"/>
      <c r="G37" s="221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x14ac:dyDescent="0.2">
      <c r="A38" s="221"/>
      <c r="B38" s="237"/>
      <c r="C38" s="221"/>
      <c r="D38" s="221"/>
      <c r="E38" s="221"/>
      <c r="F38" s="221"/>
      <c r="G38" s="221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ht="15" x14ac:dyDescent="0.25">
      <c r="A39" s="401" t="s">
        <v>117</v>
      </c>
      <c r="B39" s="401"/>
      <c r="C39" s="392">
        <f>'Formulaire ADR - Expédition'!Q43</f>
        <v>0</v>
      </c>
      <c r="D39" s="392"/>
      <c r="E39" s="392"/>
      <c r="F39" s="392"/>
      <c r="G39" s="392"/>
      <c r="H39" s="5"/>
      <c r="I39" s="5"/>
      <c r="J39" s="5"/>
      <c r="K39" s="5"/>
      <c r="L39" s="5"/>
      <c r="M39" s="190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x14ac:dyDescent="0.2">
      <c r="A40" s="182"/>
      <c r="B40" s="182"/>
      <c r="C40" s="182"/>
      <c r="D40" s="182"/>
      <c r="E40" s="182"/>
      <c r="F40" s="182"/>
      <c r="G40" s="18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x14ac:dyDescent="0.2">
      <c r="A41" s="182"/>
      <c r="B41" s="182"/>
      <c r="C41" s="182"/>
      <c r="D41" s="182"/>
      <c r="E41" s="182"/>
      <c r="F41" s="182"/>
      <c r="G41" s="182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x14ac:dyDescent="0.2">
      <c r="A42" s="387" t="s">
        <v>153</v>
      </c>
      <c r="B42" s="387"/>
      <c r="C42" s="387"/>
      <c r="D42" s="387"/>
      <c r="E42" s="387"/>
      <c r="F42" s="387"/>
      <c r="G42" s="182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x14ac:dyDescent="0.2">
      <c r="A43" s="387" t="s">
        <v>154</v>
      </c>
      <c r="B43" s="387"/>
      <c r="C43" s="387"/>
      <c r="D43" s="182"/>
      <c r="E43" s="182"/>
      <c r="F43" s="182"/>
      <c r="G43" s="182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x14ac:dyDescent="0.2">
      <c r="A44" s="182"/>
      <c r="B44" s="182"/>
      <c r="C44" s="182"/>
      <c r="D44" s="182"/>
      <c r="E44" s="182"/>
      <c r="F44" s="182"/>
      <c r="G44" s="182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x14ac:dyDescent="0.2">
      <c r="A45" s="182"/>
      <c r="B45" s="182"/>
      <c r="C45" s="182"/>
      <c r="D45" s="182"/>
      <c r="E45" s="182"/>
      <c r="F45" s="182"/>
      <c r="G45" s="182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x14ac:dyDescent="0.2">
      <c r="A46" s="182"/>
      <c r="B46" s="182"/>
      <c r="C46" s="182"/>
      <c r="D46" s="182"/>
      <c r="E46" s="182"/>
      <c r="F46" s="182"/>
      <c r="G46" s="182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x14ac:dyDescent="0.2">
      <c r="A47" s="182"/>
      <c r="B47" s="182"/>
      <c r="C47" s="182"/>
      <c r="D47" s="182"/>
      <c r="E47" s="182"/>
      <c r="F47" s="182"/>
      <c r="G47" s="18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x14ac:dyDescent="0.2">
      <c r="A48" s="182"/>
      <c r="B48" s="182"/>
      <c r="C48" s="182"/>
      <c r="D48" s="182"/>
      <c r="E48" s="182"/>
      <c r="F48" s="182"/>
      <c r="G48" s="182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x14ac:dyDescent="0.2">
      <c r="A49" s="182"/>
      <c r="B49" s="182"/>
      <c r="C49" s="182"/>
      <c r="D49" s="182"/>
      <c r="E49" s="221"/>
      <c r="F49" s="182"/>
      <c r="G49" s="182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x14ac:dyDescent="0.2">
      <c r="A50" s="182"/>
      <c r="B50" s="182"/>
      <c r="C50" s="182"/>
      <c r="D50" s="182"/>
      <c r="E50" s="182"/>
      <c r="F50" s="182"/>
      <c r="G50" s="182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x14ac:dyDescent="0.2">
      <c r="A55" s="5"/>
      <c r="B55" s="191" t="s">
        <v>155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x14ac:dyDescent="0.2"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x14ac:dyDescent="0.2"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x14ac:dyDescent="0.2"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x14ac:dyDescent="0.2"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</sheetData>
  <sheetProtection selectLockedCells="1"/>
  <mergeCells count="39">
    <mergeCell ref="A32:B32"/>
    <mergeCell ref="E31:G31"/>
    <mergeCell ref="A39:B39"/>
    <mergeCell ref="A22:B22"/>
    <mergeCell ref="C22:G22"/>
    <mergeCell ref="B6:C6"/>
    <mergeCell ref="E30:G30"/>
    <mergeCell ref="A13:B13"/>
    <mergeCell ref="D13:G13"/>
    <mergeCell ref="A14:G14"/>
    <mergeCell ref="B16:F16"/>
    <mergeCell ref="B17:F17"/>
    <mergeCell ref="B18:F18"/>
    <mergeCell ref="B19:F19"/>
    <mergeCell ref="B20:F20"/>
    <mergeCell ref="A9:F9"/>
    <mergeCell ref="A10:F10"/>
    <mergeCell ref="A23:G23"/>
    <mergeCell ref="D1:F1"/>
    <mergeCell ref="D2:F2"/>
    <mergeCell ref="D3:F3"/>
    <mergeCell ref="D4:F4"/>
    <mergeCell ref="D5:F5"/>
    <mergeCell ref="J2:L4"/>
    <mergeCell ref="A42:F42"/>
    <mergeCell ref="A43:C43"/>
    <mergeCell ref="A24:B24"/>
    <mergeCell ref="E24:G24"/>
    <mergeCell ref="E25:G25"/>
    <mergeCell ref="E26:G26"/>
    <mergeCell ref="E27:G27"/>
    <mergeCell ref="E28:G28"/>
    <mergeCell ref="E29:G29"/>
    <mergeCell ref="A26:B26"/>
    <mergeCell ref="A28:B28"/>
    <mergeCell ref="A30:B30"/>
    <mergeCell ref="A3:B3"/>
    <mergeCell ref="C39:G39"/>
    <mergeCell ref="B4:C4"/>
  </mergeCells>
  <pageMargins left="0.7" right="0.7" top="0.75" bottom="0.75" header="0.3" footer="0.3"/>
  <pageSetup paperSize="9" scale="8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3068C2"/>
  </sheetPr>
  <dimension ref="A1:AF83"/>
  <sheetViews>
    <sheetView topLeftCell="A7" workbookViewId="0">
      <selection activeCell="Q29" sqref="Q29"/>
    </sheetView>
  </sheetViews>
  <sheetFormatPr baseColWidth="10" defaultRowHeight="12.75" x14ac:dyDescent="0.2"/>
  <cols>
    <col min="1" max="1" width="3.5703125" style="5" customWidth="1"/>
    <col min="2" max="2" width="21.85546875" style="118" customWidth="1"/>
    <col min="3" max="3" width="14.5703125" style="118" customWidth="1"/>
    <col min="4" max="4" width="14.7109375" style="118" customWidth="1"/>
    <col min="5" max="5" width="14.5703125" style="118" customWidth="1"/>
    <col min="6" max="6" width="18.7109375" style="118" hidden="1" customWidth="1"/>
    <col min="7" max="7" width="20.28515625" style="118" hidden="1" customWidth="1"/>
    <col min="8" max="8" width="15.85546875" style="118" customWidth="1"/>
    <col min="9" max="9" width="18.5703125" style="118" customWidth="1"/>
    <col min="10" max="10" width="4" style="118" customWidth="1"/>
    <col min="11" max="11" width="15.7109375" style="119" customWidth="1"/>
    <col min="12" max="12" width="4.85546875" style="118" customWidth="1"/>
    <col min="13" max="13" width="9.140625" style="120" customWidth="1"/>
    <col min="14" max="14" width="2.140625" customWidth="1"/>
    <col min="15" max="15" width="14.85546875" style="118" customWidth="1"/>
    <col min="16" max="16" width="16.140625" style="118" customWidth="1"/>
    <col min="17" max="17" width="9.28515625" customWidth="1"/>
    <col min="18" max="18" width="13.140625" customWidth="1"/>
    <col min="19" max="19" width="14.85546875" customWidth="1"/>
    <col min="20" max="20" width="15.28515625" customWidth="1"/>
    <col min="21" max="21" width="12.7109375" style="121" customWidth="1"/>
    <col min="22" max="22" width="12.5703125" style="121" customWidth="1"/>
    <col min="23" max="23" width="11.42578125" customWidth="1"/>
    <col min="24" max="24" width="14" style="122" customWidth="1"/>
    <col min="25" max="25" width="16" customWidth="1"/>
  </cols>
  <sheetData>
    <row r="1" spans="1:32" s="5" customFormat="1" x14ac:dyDescent="0.2"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8"/>
      <c r="O1" s="6"/>
      <c r="P1" s="6"/>
      <c r="U1" s="9"/>
      <c r="V1" s="9"/>
      <c r="X1" s="10"/>
    </row>
    <row r="2" spans="1:32" s="5" customFormat="1" x14ac:dyDescent="0.2">
      <c r="B2" s="404" t="s">
        <v>1</v>
      </c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6"/>
      <c r="X2" s="10"/>
    </row>
    <row r="3" spans="1:32" s="5" customFormat="1" x14ac:dyDescent="0.2">
      <c r="B3" s="407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9"/>
      <c r="X3" s="10"/>
    </row>
    <row r="4" spans="1:32" s="5" customFormat="1" x14ac:dyDescent="0.2">
      <c r="B4" s="6"/>
      <c r="C4" s="6"/>
      <c r="D4" s="6"/>
      <c r="E4" s="6"/>
      <c r="F4" s="6"/>
      <c r="G4" s="6"/>
      <c r="H4" s="6"/>
      <c r="I4" s="6"/>
      <c r="J4" s="6"/>
      <c r="K4" s="7"/>
      <c r="L4" s="6"/>
      <c r="M4" s="8"/>
      <c r="O4" s="6"/>
      <c r="P4" s="6"/>
      <c r="U4" s="9"/>
      <c r="V4" s="9"/>
      <c r="X4" s="10"/>
    </row>
    <row r="5" spans="1:32" ht="15" x14ac:dyDescent="0.25">
      <c r="A5"/>
      <c r="B5" s="11" t="s">
        <v>2</v>
      </c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3" t="s">
        <v>8</v>
      </c>
      <c r="I5" s="14" t="s">
        <v>9</v>
      </c>
      <c r="J5" s="15"/>
      <c r="K5" s="16" t="s">
        <v>3</v>
      </c>
      <c r="L5" s="14"/>
      <c r="M5" s="17" t="s">
        <v>0</v>
      </c>
      <c r="N5" s="14"/>
      <c r="O5" s="18" t="s">
        <v>10</v>
      </c>
      <c r="P5" s="19" t="s">
        <v>11</v>
      </c>
      <c r="Q5" s="20"/>
      <c r="R5" s="21" t="s">
        <v>12</v>
      </c>
      <c r="S5" s="21" t="s">
        <v>4</v>
      </c>
      <c r="T5" s="21" t="s">
        <v>5</v>
      </c>
      <c r="U5" s="22" t="s">
        <v>13</v>
      </c>
      <c r="V5" s="22" t="s">
        <v>14</v>
      </c>
      <c r="W5" s="23"/>
      <c r="X5" s="24" t="s">
        <v>2</v>
      </c>
      <c r="Y5" s="25" t="s">
        <v>15</v>
      </c>
      <c r="Z5" s="23"/>
      <c r="AA5" s="23"/>
      <c r="AB5" s="5"/>
      <c r="AC5" s="5"/>
      <c r="AD5" s="5"/>
      <c r="AE5" s="5"/>
      <c r="AF5" s="5"/>
    </row>
    <row r="6" spans="1:32" ht="15" x14ac:dyDescent="0.25">
      <c r="A6"/>
      <c r="B6" s="412"/>
      <c r="C6" s="416"/>
      <c r="D6" s="363" t="e">
        <f>VLOOKUP(B6,$R$6:$S$44,2)</f>
        <v>#N/A</v>
      </c>
      <c r="E6" s="365" t="e">
        <f>VLOOKUP(B6,$R$6:$T$44,3)</f>
        <v>#N/A</v>
      </c>
      <c r="F6" s="26" t="e">
        <f>VLOOKUP(B6,$R$8:$U$18,4)</f>
        <v>#N/A</v>
      </c>
      <c r="G6" s="26" t="e">
        <f>VLOOKUP(B6,$R$8:$V$18,5)</f>
        <v>#N/A</v>
      </c>
      <c r="H6" s="414" t="e">
        <f>VLOOKUP(B6,$R$6:$U$44,4)*C6</f>
        <v>#N/A</v>
      </c>
      <c r="I6" s="410" t="e">
        <f>VLOOKUP(B6,$R$6:$V$44,5)*C6</f>
        <v>#N/A</v>
      </c>
      <c r="J6" s="27"/>
      <c r="K6" s="28">
        <f>C6</f>
        <v>0</v>
      </c>
      <c r="L6" s="29" t="s">
        <v>17</v>
      </c>
      <c r="M6" s="30" t="e">
        <f>H6</f>
        <v>#N/A</v>
      </c>
      <c r="N6" s="31"/>
      <c r="O6" s="32" t="e">
        <f>D6</f>
        <v>#N/A</v>
      </c>
      <c r="P6" s="33" t="e">
        <f>VLOOKUP(O6,$X$6:$Y$10,2)</f>
        <v>#N/A</v>
      </c>
      <c r="Q6" s="23"/>
      <c r="R6" s="34">
        <v>4716</v>
      </c>
      <c r="S6" s="35" t="s">
        <v>18</v>
      </c>
      <c r="T6" s="36" t="s">
        <v>19</v>
      </c>
      <c r="U6" s="37">
        <v>1</v>
      </c>
      <c r="V6" s="37">
        <v>0</v>
      </c>
      <c r="W6" s="23"/>
      <c r="X6" s="38" t="s">
        <v>20</v>
      </c>
      <c r="Y6" s="39" t="s">
        <v>21</v>
      </c>
      <c r="Z6" s="23"/>
      <c r="AA6" s="23"/>
      <c r="AB6" s="5"/>
      <c r="AC6" s="5"/>
      <c r="AD6" s="5"/>
      <c r="AE6" s="5"/>
      <c r="AF6" s="5"/>
    </row>
    <row r="7" spans="1:32" ht="15" x14ac:dyDescent="0.25">
      <c r="A7"/>
      <c r="B7" s="413"/>
      <c r="C7" s="417"/>
      <c r="D7" s="364"/>
      <c r="E7" s="366"/>
      <c r="F7" s="40"/>
      <c r="G7" s="40"/>
      <c r="H7" s="415"/>
      <c r="I7" s="411"/>
      <c r="J7" s="27"/>
      <c r="K7" s="41"/>
      <c r="L7" s="42"/>
      <c r="M7" s="43" t="e">
        <f>I6</f>
        <v>#N/A</v>
      </c>
      <c r="N7" s="44"/>
      <c r="O7" s="45" t="e">
        <f>E6</f>
        <v>#N/A</v>
      </c>
      <c r="P7" s="33" t="e">
        <f>VLOOKUP(O7,$X$6:$Y$10,2)</f>
        <v>#N/A</v>
      </c>
      <c r="Q7" s="23"/>
      <c r="R7" s="46" t="s">
        <v>22</v>
      </c>
      <c r="S7" s="46" t="s">
        <v>18</v>
      </c>
      <c r="T7" s="46" t="s">
        <v>18</v>
      </c>
      <c r="U7" s="47">
        <v>0.8</v>
      </c>
      <c r="V7" s="47">
        <v>0.2</v>
      </c>
      <c r="W7" s="23"/>
      <c r="X7" s="38" t="s">
        <v>23</v>
      </c>
      <c r="Y7" s="39" t="s">
        <v>24</v>
      </c>
      <c r="Z7" s="23"/>
      <c r="AA7" s="23"/>
      <c r="AB7" s="5"/>
      <c r="AC7" s="5"/>
      <c r="AD7" s="5"/>
      <c r="AE7" s="5"/>
      <c r="AF7" s="5"/>
    </row>
    <row r="8" spans="1:32" ht="15" x14ac:dyDescent="0.25">
      <c r="A8"/>
      <c r="B8" s="48"/>
      <c r="C8" s="15"/>
      <c r="D8" s="15"/>
      <c r="E8" s="15"/>
      <c r="F8" s="15"/>
      <c r="G8" s="15"/>
      <c r="H8" s="49"/>
      <c r="I8" s="49"/>
      <c r="J8" s="48"/>
      <c r="K8" s="50"/>
      <c r="L8" s="51"/>
      <c r="M8" s="52"/>
      <c r="N8" s="53"/>
      <c r="O8" s="54"/>
      <c r="P8" s="55"/>
      <c r="Q8" s="23"/>
      <c r="R8" s="56" t="s">
        <v>25</v>
      </c>
      <c r="S8" s="56" t="s">
        <v>18</v>
      </c>
      <c r="T8" s="57" t="s">
        <v>19</v>
      </c>
      <c r="U8" s="58">
        <v>1</v>
      </c>
      <c r="V8" s="58">
        <v>0</v>
      </c>
      <c r="W8" s="23"/>
      <c r="X8" s="38" t="s">
        <v>26</v>
      </c>
      <c r="Y8" s="39" t="s">
        <v>24</v>
      </c>
      <c r="Z8" s="23"/>
      <c r="AA8" s="23"/>
      <c r="AB8" s="5"/>
      <c r="AC8" s="5"/>
      <c r="AD8" s="5"/>
      <c r="AE8" s="5"/>
      <c r="AF8" s="5"/>
    </row>
    <row r="9" spans="1:32" ht="15" x14ac:dyDescent="0.25">
      <c r="A9"/>
      <c r="B9" s="412"/>
      <c r="C9" s="361"/>
      <c r="D9" s="363" t="e">
        <f>VLOOKUP(B9,$R$6:$S$44,2)</f>
        <v>#N/A</v>
      </c>
      <c r="E9" s="365" t="e">
        <f>VLOOKUP(B9,$R$6:$T$44,3)</f>
        <v>#N/A</v>
      </c>
      <c r="F9" s="26"/>
      <c r="G9" s="26"/>
      <c r="H9" s="414" t="e">
        <f>VLOOKUP(B9,$R$6:$U$44,4)*C9</f>
        <v>#N/A</v>
      </c>
      <c r="I9" s="410" t="e">
        <f>VLOOKUP(B9,$R$6:$V$44,5)*C9</f>
        <v>#N/A</v>
      </c>
      <c r="J9" s="48"/>
      <c r="K9" s="59">
        <f>C9</f>
        <v>0</v>
      </c>
      <c r="L9" s="60" t="s">
        <v>17</v>
      </c>
      <c r="M9" s="30" t="e">
        <f>H9</f>
        <v>#N/A</v>
      </c>
      <c r="N9" s="61"/>
      <c r="O9" s="32" t="e">
        <f>D9</f>
        <v>#N/A</v>
      </c>
      <c r="P9" s="62" t="e">
        <f>VLOOKUP(O9,$X$6:$Y$10,2)</f>
        <v>#N/A</v>
      </c>
      <c r="Q9" s="23"/>
      <c r="R9" s="56" t="s">
        <v>27</v>
      </c>
      <c r="S9" s="56" t="s">
        <v>20</v>
      </c>
      <c r="T9" s="57" t="s">
        <v>19</v>
      </c>
      <c r="U9" s="58">
        <v>1</v>
      </c>
      <c r="V9" s="58">
        <v>0</v>
      </c>
      <c r="W9" s="23"/>
      <c r="X9" s="38" t="s">
        <v>28</v>
      </c>
      <c r="Y9" s="39" t="s">
        <v>29</v>
      </c>
      <c r="Z9" s="23"/>
      <c r="AA9" s="23"/>
      <c r="AB9" s="5"/>
      <c r="AC9" s="5"/>
      <c r="AD9" s="5"/>
      <c r="AE9" s="5"/>
      <c r="AF9" s="5"/>
    </row>
    <row r="10" spans="1:32" ht="15" x14ac:dyDescent="0.25">
      <c r="A10"/>
      <c r="B10" s="413"/>
      <c r="C10" s="362"/>
      <c r="D10" s="364"/>
      <c r="E10" s="366"/>
      <c r="F10" s="40"/>
      <c r="G10" s="40"/>
      <c r="H10" s="415"/>
      <c r="I10" s="411"/>
      <c r="J10" s="48"/>
      <c r="K10" s="41"/>
      <c r="L10" s="42"/>
      <c r="M10" s="43" t="e">
        <f>I9</f>
        <v>#N/A</v>
      </c>
      <c r="N10" s="44"/>
      <c r="O10" s="45" t="e">
        <f>E9</f>
        <v>#N/A</v>
      </c>
      <c r="P10" s="63" t="e">
        <f>VLOOKUP(O10,$X$6:$Y$10,2)</f>
        <v>#N/A</v>
      </c>
      <c r="Q10" s="23"/>
      <c r="R10" s="56" t="s">
        <v>30</v>
      </c>
      <c r="S10" s="39" t="s">
        <v>28</v>
      </c>
      <c r="T10" s="46" t="s">
        <v>23</v>
      </c>
      <c r="U10" s="64">
        <v>0.8</v>
      </c>
      <c r="V10" s="64">
        <v>0.2</v>
      </c>
      <c r="W10" s="23"/>
      <c r="X10" s="65" t="s">
        <v>18</v>
      </c>
      <c r="Y10" s="66" t="s">
        <v>19</v>
      </c>
      <c r="Z10" s="23"/>
      <c r="AA10" s="23"/>
      <c r="AB10" s="5"/>
      <c r="AC10" s="5"/>
      <c r="AD10" s="5"/>
      <c r="AE10" s="5"/>
      <c r="AF10" s="5"/>
    </row>
    <row r="11" spans="1:32" x14ac:dyDescent="0.2">
      <c r="A11"/>
      <c r="B11" s="67"/>
      <c r="C11" s="68"/>
      <c r="D11" s="68"/>
      <c r="E11" s="68"/>
      <c r="F11" s="68"/>
      <c r="G11" s="68"/>
      <c r="H11" s="69"/>
      <c r="I11" s="69"/>
      <c r="J11" s="48"/>
      <c r="K11" s="70"/>
      <c r="L11" s="71"/>
      <c r="M11" s="72"/>
      <c r="N11" s="73"/>
      <c r="O11" s="74"/>
      <c r="P11" s="75"/>
      <c r="Q11" s="23"/>
      <c r="R11" s="39" t="s">
        <v>31</v>
      </c>
      <c r="S11" s="39" t="s">
        <v>28</v>
      </c>
      <c r="T11" s="39" t="s">
        <v>26</v>
      </c>
      <c r="U11" s="76"/>
      <c r="V11" s="76"/>
      <c r="W11" s="23"/>
      <c r="X11" s="77"/>
      <c r="Y11" s="78"/>
      <c r="Z11" s="23"/>
      <c r="AA11" s="23"/>
      <c r="AB11" s="5"/>
      <c r="AC11" s="5"/>
      <c r="AD11" s="5"/>
      <c r="AE11" s="5"/>
      <c r="AF11" s="5"/>
    </row>
    <row r="12" spans="1:32" x14ac:dyDescent="0.2">
      <c r="A12"/>
      <c r="B12" s="412"/>
      <c r="C12" s="361"/>
      <c r="D12" s="363" t="e">
        <f>VLOOKUP(B12,$R$6:$S$44,2)</f>
        <v>#N/A</v>
      </c>
      <c r="E12" s="365" t="e">
        <f>VLOOKUP(B12,$R$6:$T$44,3)</f>
        <v>#N/A</v>
      </c>
      <c r="F12" s="26"/>
      <c r="G12" s="26"/>
      <c r="H12" s="414" t="e">
        <f>VLOOKUP(B12,$R$6:$U$44,4)*C12</f>
        <v>#N/A</v>
      </c>
      <c r="I12" s="410" t="e">
        <f>VLOOKUP(B12,$R$6:$V$44,5)*C12</f>
        <v>#N/A</v>
      </c>
      <c r="J12" s="48"/>
      <c r="K12" s="28">
        <f>C12</f>
        <v>0</v>
      </c>
      <c r="L12" s="29" t="s">
        <v>17</v>
      </c>
      <c r="M12" s="30" t="e">
        <f>H12</f>
        <v>#N/A</v>
      </c>
      <c r="N12" s="61"/>
      <c r="O12" s="32" t="e">
        <f>D12</f>
        <v>#N/A</v>
      </c>
      <c r="P12" s="33" t="e">
        <f>VLOOKUP(O12,$X$6:$Y$10,2)</f>
        <v>#N/A</v>
      </c>
      <c r="Q12" s="23"/>
      <c r="R12" s="39" t="s">
        <v>33</v>
      </c>
      <c r="S12" s="39" t="s">
        <v>28</v>
      </c>
      <c r="T12" s="46" t="s">
        <v>23</v>
      </c>
      <c r="U12" s="76"/>
      <c r="V12" s="76"/>
      <c r="W12" s="23"/>
      <c r="X12" s="77"/>
      <c r="Y12" s="78"/>
      <c r="Z12" s="23"/>
      <c r="AA12" s="23"/>
      <c r="AB12" s="5"/>
      <c r="AC12" s="5"/>
      <c r="AD12" s="5"/>
      <c r="AE12" s="5"/>
      <c r="AF12" s="5"/>
    </row>
    <row r="13" spans="1:32" x14ac:dyDescent="0.2">
      <c r="A13"/>
      <c r="B13" s="413"/>
      <c r="C13" s="362"/>
      <c r="D13" s="364"/>
      <c r="E13" s="366"/>
      <c r="F13" s="40"/>
      <c r="G13" s="40"/>
      <c r="H13" s="415"/>
      <c r="I13" s="411"/>
      <c r="J13" s="48"/>
      <c r="K13" s="41"/>
      <c r="L13" s="42"/>
      <c r="M13" s="43" t="e">
        <f>I12</f>
        <v>#N/A</v>
      </c>
      <c r="N13" s="44"/>
      <c r="O13" s="45" t="e">
        <f>E12</f>
        <v>#N/A</v>
      </c>
      <c r="P13" s="33" t="e">
        <f>VLOOKUP(O13,$X$6:$Y$10,2)</f>
        <v>#N/A</v>
      </c>
      <c r="Q13" s="23"/>
      <c r="R13" s="56" t="s">
        <v>34</v>
      </c>
      <c r="S13" s="23" t="s">
        <v>28</v>
      </c>
      <c r="T13" s="79" t="s">
        <v>23</v>
      </c>
      <c r="U13" s="76">
        <v>0.83330000000000004</v>
      </c>
      <c r="V13" s="76">
        <v>0.1666</v>
      </c>
      <c r="W13" s="23"/>
      <c r="X13" s="77"/>
      <c r="Y13" s="78"/>
      <c r="Z13" s="23"/>
      <c r="AA13" s="23"/>
      <c r="AB13" s="5"/>
      <c r="AC13" s="5"/>
      <c r="AD13" s="5"/>
      <c r="AE13" s="5"/>
      <c r="AF13" s="5"/>
    </row>
    <row r="14" spans="1:32" x14ac:dyDescent="0.2">
      <c r="A14"/>
      <c r="B14" s="48"/>
      <c r="C14" s="15"/>
      <c r="D14" s="15"/>
      <c r="E14" s="15"/>
      <c r="F14" s="15"/>
      <c r="G14" s="15"/>
      <c r="H14" s="49"/>
      <c r="I14" s="49"/>
      <c r="J14" s="48"/>
      <c r="K14" s="70"/>
      <c r="L14" s="74"/>
      <c r="M14" s="52"/>
      <c r="N14" s="53"/>
      <c r="O14" s="54"/>
      <c r="P14" s="75"/>
      <c r="Q14" s="23"/>
      <c r="R14" s="39" t="s">
        <v>35</v>
      </c>
      <c r="S14" s="39" t="s">
        <v>28</v>
      </c>
      <c r="T14" s="46" t="s">
        <v>23</v>
      </c>
      <c r="U14" s="76">
        <v>0.83330000000000004</v>
      </c>
      <c r="V14" s="76">
        <v>0.1666</v>
      </c>
      <c r="W14" s="23"/>
      <c r="X14" s="77"/>
      <c r="Y14" s="78"/>
      <c r="Z14" s="23"/>
      <c r="AA14" s="23"/>
      <c r="AB14" s="5"/>
      <c r="AC14" s="5"/>
      <c r="AD14" s="5"/>
      <c r="AE14" s="5"/>
      <c r="AF14" s="5"/>
    </row>
    <row r="15" spans="1:32" x14ac:dyDescent="0.2">
      <c r="A15"/>
      <c r="B15" s="412"/>
      <c r="C15" s="361"/>
      <c r="D15" s="363" t="e">
        <f>VLOOKUP(B15,$R$6:$S$44,2)</f>
        <v>#N/A</v>
      </c>
      <c r="E15" s="365" t="e">
        <f>VLOOKUP(B15,$R$6:$T$44,3)</f>
        <v>#N/A</v>
      </c>
      <c r="F15" s="26"/>
      <c r="G15" s="26"/>
      <c r="H15" s="414" t="e">
        <f>VLOOKUP(B15,$R$6:$U$44,4)*C15</f>
        <v>#N/A</v>
      </c>
      <c r="I15" s="410" t="e">
        <f>VLOOKUP(B15,$R$6:$V$44,5)*C15</f>
        <v>#N/A</v>
      </c>
      <c r="J15" s="48"/>
      <c r="K15" s="28">
        <f>C15</f>
        <v>0</v>
      </c>
      <c r="L15" s="29" t="s">
        <v>17</v>
      </c>
      <c r="M15" s="30" t="e">
        <f>H15</f>
        <v>#N/A</v>
      </c>
      <c r="N15" s="61"/>
      <c r="O15" s="32" t="e">
        <f>D15</f>
        <v>#N/A</v>
      </c>
      <c r="P15" s="33" t="e">
        <f>VLOOKUP(O15,$X$6:$Y$10,2)</f>
        <v>#N/A</v>
      </c>
      <c r="Q15" s="23"/>
      <c r="R15" s="39" t="s">
        <v>36</v>
      </c>
      <c r="S15" s="39" t="s">
        <v>28</v>
      </c>
      <c r="T15" s="46" t="s">
        <v>23</v>
      </c>
      <c r="U15" s="76">
        <v>0.83330000000000004</v>
      </c>
      <c r="V15" s="76">
        <v>0.1666</v>
      </c>
      <c r="W15" s="23"/>
      <c r="X15" s="77"/>
      <c r="Y15" s="78"/>
      <c r="Z15" s="23"/>
      <c r="AA15" s="23"/>
      <c r="AB15" s="5"/>
      <c r="AC15" s="5"/>
      <c r="AD15" s="5"/>
      <c r="AE15" s="5"/>
      <c r="AF15" s="5"/>
    </row>
    <row r="16" spans="1:32" x14ac:dyDescent="0.2">
      <c r="A16"/>
      <c r="B16" s="413"/>
      <c r="C16" s="362"/>
      <c r="D16" s="364"/>
      <c r="E16" s="366"/>
      <c r="F16" s="40"/>
      <c r="G16" s="40"/>
      <c r="H16" s="415"/>
      <c r="I16" s="411"/>
      <c r="J16" s="48"/>
      <c r="K16" s="41"/>
      <c r="L16" s="42"/>
      <c r="M16" s="43" t="e">
        <f>I15</f>
        <v>#N/A</v>
      </c>
      <c r="N16" s="44"/>
      <c r="O16" s="45" t="e">
        <f>E15</f>
        <v>#N/A</v>
      </c>
      <c r="P16" s="33" t="e">
        <f>VLOOKUP(O16,$X$6:$Y$10,2)</f>
        <v>#N/A</v>
      </c>
      <c r="Q16" s="23"/>
      <c r="R16" s="39" t="s">
        <v>37</v>
      </c>
      <c r="S16" s="39" t="s">
        <v>28</v>
      </c>
      <c r="T16" s="46" t="s">
        <v>23</v>
      </c>
      <c r="U16" s="76">
        <v>0.83330000000000004</v>
      </c>
      <c r="V16" s="76">
        <v>0.1666</v>
      </c>
      <c r="W16" s="23"/>
      <c r="X16" s="77"/>
      <c r="Y16" s="78"/>
      <c r="Z16" s="23"/>
      <c r="AA16" s="23"/>
      <c r="AB16" s="5"/>
      <c r="AC16" s="5"/>
      <c r="AD16" s="5"/>
      <c r="AE16" s="5"/>
      <c r="AF16" s="5"/>
    </row>
    <row r="17" spans="1:32" x14ac:dyDescent="0.2">
      <c r="A17"/>
      <c r="B17" s="48"/>
      <c r="C17" s="15"/>
      <c r="D17" s="15"/>
      <c r="E17" s="15"/>
      <c r="F17" s="15"/>
      <c r="G17" s="15"/>
      <c r="H17" s="49"/>
      <c r="I17" s="49"/>
      <c r="J17" s="48"/>
      <c r="K17" s="80"/>
      <c r="L17" s="74"/>
      <c r="M17" s="52"/>
      <c r="N17" s="53"/>
      <c r="O17" s="54"/>
      <c r="P17" s="75"/>
      <c r="Q17" s="23"/>
      <c r="R17" s="39" t="s">
        <v>38</v>
      </c>
      <c r="S17" s="39" t="s">
        <v>28</v>
      </c>
      <c r="T17" s="46" t="s">
        <v>23</v>
      </c>
      <c r="U17" s="76">
        <v>0.83330000000000004</v>
      </c>
      <c r="V17" s="76">
        <v>0.1666</v>
      </c>
      <c r="W17" s="23"/>
      <c r="X17" s="77"/>
      <c r="Y17" s="78"/>
      <c r="Z17" s="23"/>
      <c r="AA17" s="23"/>
      <c r="AB17" s="5"/>
      <c r="AC17" s="5"/>
      <c r="AD17" s="5"/>
      <c r="AE17" s="5"/>
      <c r="AF17" s="5"/>
    </row>
    <row r="18" spans="1:32" x14ac:dyDescent="0.2">
      <c r="A18"/>
      <c r="B18" s="412"/>
      <c r="C18" s="361"/>
      <c r="D18" s="363" t="e">
        <f>VLOOKUP(B18,$R$6:$S$44,2)</f>
        <v>#N/A</v>
      </c>
      <c r="E18" s="365" t="e">
        <f>VLOOKUP(B18,$R$6:$T$44,3)</f>
        <v>#N/A</v>
      </c>
      <c r="F18" s="26"/>
      <c r="G18" s="26"/>
      <c r="H18" s="414" t="e">
        <f>VLOOKUP(B18,$R$6:$U$44,4)*C18</f>
        <v>#N/A</v>
      </c>
      <c r="I18" s="410" t="e">
        <f>VLOOKUP(B18,$R$6:$V$44,5)*C18</f>
        <v>#N/A</v>
      </c>
      <c r="J18" s="48"/>
      <c r="K18" s="59">
        <f>C18</f>
        <v>0</v>
      </c>
      <c r="L18" s="29" t="s">
        <v>17</v>
      </c>
      <c r="M18" s="30" t="e">
        <f>H18</f>
        <v>#N/A</v>
      </c>
      <c r="N18" s="61"/>
      <c r="O18" s="32" t="e">
        <f>D18</f>
        <v>#N/A</v>
      </c>
      <c r="P18" s="62" t="e">
        <f>VLOOKUP(O18,$X$6:$Y$10,2)</f>
        <v>#N/A</v>
      </c>
      <c r="Q18" s="23"/>
      <c r="R18" s="39" t="s">
        <v>40</v>
      </c>
      <c r="S18" s="39"/>
      <c r="T18" s="39"/>
      <c r="U18" s="76"/>
      <c r="V18" s="76"/>
      <c r="W18" s="23"/>
      <c r="X18" s="81"/>
      <c r="Y18" s="23"/>
      <c r="Z18" s="23"/>
      <c r="AA18" s="23"/>
      <c r="AB18" s="5"/>
      <c r="AC18" s="5"/>
      <c r="AD18" s="5"/>
      <c r="AE18" s="5"/>
      <c r="AF18" s="5"/>
    </row>
    <row r="19" spans="1:32" x14ac:dyDescent="0.2">
      <c r="A19"/>
      <c r="B19" s="413"/>
      <c r="C19" s="362"/>
      <c r="D19" s="364"/>
      <c r="E19" s="366"/>
      <c r="F19" s="40"/>
      <c r="G19" s="40"/>
      <c r="H19" s="415"/>
      <c r="I19" s="411"/>
      <c r="J19" s="48"/>
      <c r="K19" s="41"/>
      <c r="L19" s="42"/>
      <c r="M19" s="43" t="e">
        <f>I18</f>
        <v>#N/A</v>
      </c>
      <c r="N19" s="44"/>
      <c r="O19" s="45" t="e">
        <f>E18</f>
        <v>#N/A</v>
      </c>
      <c r="P19" s="63" t="e">
        <f>VLOOKUP(O19,$X$6:$Y$10,2)</f>
        <v>#N/A</v>
      </c>
      <c r="Q19" s="23"/>
      <c r="R19" s="39" t="s">
        <v>41</v>
      </c>
      <c r="S19" s="39" t="s">
        <v>28</v>
      </c>
      <c r="T19" s="46" t="s">
        <v>23</v>
      </c>
      <c r="U19" s="76">
        <v>0.75</v>
      </c>
      <c r="V19" s="76">
        <v>0.25</v>
      </c>
      <c r="W19" s="23"/>
      <c r="X19" s="81"/>
      <c r="Y19" s="23"/>
      <c r="Z19" s="23"/>
      <c r="AA19" s="23"/>
      <c r="AB19" s="5"/>
      <c r="AC19" s="5"/>
      <c r="AD19" s="5"/>
      <c r="AE19" s="5"/>
      <c r="AF19" s="5"/>
    </row>
    <row r="20" spans="1:32" x14ac:dyDescent="0.2">
      <c r="A20"/>
      <c r="B20" s="48"/>
      <c r="C20" s="20"/>
      <c r="D20" s="20"/>
      <c r="E20" s="20"/>
      <c r="F20" s="20"/>
      <c r="G20" s="20"/>
      <c r="H20" s="82"/>
      <c r="I20" s="82"/>
      <c r="J20" s="48"/>
      <c r="K20" s="83"/>
      <c r="L20" s="54"/>
      <c r="M20" s="52"/>
      <c r="N20" s="53"/>
      <c r="O20" s="54"/>
      <c r="P20" s="84"/>
      <c r="Q20" s="23"/>
      <c r="R20" s="39" t="s">
        <v>42</v>
      </c>
      <c r="S20" s="39" t="s">
        <v>28</v>
      </c>
      <c r="T20" s="39" t="s">
        <v>26</v>
      </c>
      <c r="U20" s="76">
        <v>0.66659999999999997</v>
      </c>
      <c r="V20" s="76">
        <v>0.33333000000000002</v>
      </c>
      <c r="W20" s="23"/>
      <c r="X20" s="81"/>
      <c r="Y20" s="23"/>
      <c r="Z20" s="23"/>
      <c r="AA20" s="23"/>
      <c r="AB20" s="5"/>
      <c r="AC20" s="5"/>
      <c r="AD20" s="5"/>
      <c r="AE20" s="5"/>
      <c r="AF20" s="5"/>
    </row>
    <row r="21" spans="1:32" x14ac:dyDescent="0.2">
      <c r="A21"/>
      <c r="B21" s="412"/>
      <c r="C21" s="361"/>
      <c r="D21" s="363" t="e">
        <f>VLOOKUP(B21,$R$6:$S$44,2)</f>
        <v>#N/A</v>
      </c>
      <c r="E21" s="365" t="e">
        <f>VLOOKUP(B21,$R$6:$T$44,3)</f>
        <v>#N/A</v>
      </c>
      <c r="F21" s="26"/>
      <c r="G21" s="26"/>
      <c r="H21" s="414" t="e">
        <f>VLOOKUP(B21,$R$6:$U$44,4)*C21</f>
        <v>#N/A</v>
      </c>
      <c r="I21" s="410" t="e">
        <f>VLOOKUP(B21,$R$6:$V$44,5)*C21</f>
        <v>#N/A</v>
      </c>
      <c r="J21" s="48"/>
      <c r="K21" s="59">
        <f>C21</f>
        <v>0</v>
      </c>
      <c r="L21" s="60" t="s">
        <v>17</v>
      </c>
      <c r="M21" s="30" t="e">
        <f>H21</f>
        <v>#N/A</v>
      </c>
      <c r="N21" s="61"/>
      <c r="O21" s="32" t="e">
        <f>D21</f>
        <v>#N/A</v>
      </c>
      <c r="P21" s="62" t="e">
        <f>VLOOKUP(O21,$X$6:$Y$10,2)</f>
        <v>#N/A</v>
      </c>
      <c r="Q21" s="23"/>
      <c r="R21" s="39" t="s">
        <v>44</v>
      </c>
      <c r="S21" s="39" t="s">
        <v>28</v>
      </c>
      <c r="T21" s="39" t="s">
        <v>26</v>
      </c>
      <c r="U21" s="76">
        <v>0.66659999999999997</v>
      </c>
      <c r="V21" s="76">
        <v>0.33333000000000002</v>
      </c>
      <c r="W21" s="23"/>
      <c r="X21" s="81"/>
      <c r="Y21" s="23" t="s">
        <v>45</v>
      </c>
      <c r="Z21" s="23"/>
      <c r="AA21" s="23"/>
      <c r="AB21" s="5"/>
      <c r="AC21" s="5"/>
      <c r="AD21" s="5"/>
      <c r="AE21" s="5"/>
      <c r="AF21" s="5"/>
    </row>
    <row r="22" spans="1:32" x14ac:dyDescent="0.2">
      <c r="A22"/>
      <c r="B22" s="413"/>
      <c r="C22" s="362"/>
      <c r="D22" s="364"/>
      <c r="E22" s="366"/>
      <c r="F22" s="40"/>
      <c r="G22" s="40"/>
      <c r="H22" s="415"/>
      <c r="I22" s="411"/>
      <c r="J22" s="48"/>
      <c r="K22" s="85"/>
      <c r="L22" s="45"/>
      <c r="M22" s="43" t="e">
        <f>I21</f>
        <v>#N/A</v>
      </c>
      <c r="N22" s="44"/>
      <c r="O22" s="45" t="e">
        <f>E21</f>
        <v>#N/A</v>
      </c>
      <c r="P22" s="63" t="e">
        <f>VLOOKUP(O22,$X$6:$Y$10,2)</f>
        <v>#N/A</v>
      </c>
      <c r="Q22" s="23"/>
      <c r="R22" s="39" t="s">
        <v>46</v>
      </c>
      <c r="S22" s="39" t="s">
        <v>28</v>
      </c>
      <c r="T22" s="39" t="s">
        <v>26</v>
      </c>
      <c r="U22" s="76">
        <v>0.66659999999999997</v>
      </c>
      <c r="V22" s="76">
        <v>0.33329999999999999</v>
      </c>
      <c r="W22" s="23"/>
      <c r="X22" s="81"/>
      <c r="Y22" s="23"/>
      <c r="Z22" s="23"/>
      <c r="AA22" s="23"/>
      <c r="AB22" s="5"/>
      <c r="AC22" s="5"/>
      <c r="AD22" s="5"/>
      <c r="AE22" s="5"/>
      <c r="AF22" s="5"/>
    </row>
    <row r="23" spans="1:32" x14ac:dyDescent="0.2">
      <c r="A23"/>
      <c r="B23" s="48"/>
      <c r="C23" s="20"/>
      <c r="D23" s="20"/>
      <c r="E23" s="20"/>
      <c r="F23" s="20"/>
      <c r="G23" s="20"/>
      <c r="H23" s="82"/>
      <c r="I23" s="82"/>
      <c r="J23" s="48"/>
      <c r="K23" s="83"/>
      <c r="L23" s="54"/>
      <c r="M23" s="52"/>
      <c r="N23" s="53"/>
      <c r="O23" s="54"/>
      <c r="P23" s="84"/>
      <c r="Q23" s="23"/>
      <c r="R23" s="39" t="s">
        <v>16</v>
      </c>
      <c r="S23" s="39" t="s">
        <v>28</v>
      </c>
      <c r="T23" s="39" t="s">
        <v>26</v>
      </c>
      <c r="U23" s="76">
        <v>0.66659999999999997</v>
      </c>
      <c r="V23" s="76">
        <v>0.33329999999999999</v>
      </c>
      <c r="W23" s="23"/>
      <c r="X23" s="81"/>
      <c r="Y23" s="23"/>
      <c r="Z23" s="23"/>
      <c r="AA23" s="23"/>
      <c r="AB23" s="5"/>
      <c r="AC23" s="5"/>
      <c r="AD23" s="5"/>
      <c r="AE23" s="5"/>
      <c r="AF23" s="5"/>
    </row>
    <row r="24" spans="1:32" x14ac:dyDescent="0.2">
      <c r="A24"/>
      <c r="B24" s="412"/>
      <c r="C24" s="361"/>
      <c r="D24" s="363" t="e">
        <f>VLOOKUP(B24,$R$6:$S$44,2)</f>
        <v>#N/A</v>
      </c>
      <c r="E24" s="365" t="e">
        <f>VLOOKUP(B24,$R$6:$T$44,3)</f>
        <v>#N/A</v>
      </c>
      <c r="F24" s="26"/>
      <c r="G24" s="26"/>
      <c r="H24" s="414" t="e">
        <f>VLOOKUP(B24,$R$6:$U$44,4)*C24</f>
        <v>#N/A</v>
      </c>
      <c r="I24" s="410" t="e">
        <f>VLOOKUP(B24,$R$6:$V$44,5)*C24</f>
        <v>#N/A</v>
      </c>
      <c r="J24" s="48"/>
      <c r="K24" s="59">
        <f>C24</f>
        <v>0</v>
      </c>
      <c r="L24" s="60" t="s">
        <v>17</v>
      </c>
      <c r="M24" s="30" t="e">
        <f>H24</f>
        <v>#N/A</v>
      </c>
      <c r="N24" s="61"/>
      <c r="O24" s="32" t="e">
        <f>D24</f>
        <v>#N/A</v>
      </c>
      <c r="P24" s="62" t="e">
        <f>VLOOKUP(O24,$X$6:$Y$10,2)</f>
        <v>#N/A</v>
      </c>
      <c r="Q24" s="23"/>
      <c r="R24" s="39" t="s">
        <v>47</v>
      </c>
      <c r="S24" s="39" t="s">
        <v>28</v>
      </c>
      <c r="T24" s="39" t="s">
        <v>26</v>
      </c>
      <c r="U24" s="76">
        <v>0.66659999999999997</v>
      </c>
      <c r="V24" s="76">
        <v>0.33329999999999999</v>
      </c>
      <c r="W24" s="23"/>
      <c r="X24" s="81"/>
      <c r="Y24" s="23"/>
      <c r="Z24" s="23"/>
      <c r="AA24" s="23"/>
      <c r="AB24" s="5"/>
      <c r="AC24" s="5"/>
      <c r="AD24" s="5"/>
      <c r="AE24" s="5"/>
      <c r="AF24" s="5"/>
    </row>
    <row r="25" spans="1:32" x14ac:dyDescent="0.2">
      <c r="A25"/>
      <c r="B25" s="413"/>
      <c r="C25" s="362"/>
      <c r="D25" s="364"/>
      <c r="E25" s="366"/>
      <c r="F25" s="40"/>
      <c r="G25" s="40"/>
      <c r="H25" s="415"/>
      <c r="I25" s="411"/>
      <c r="J25" s="48"/>
      <c r="K25" s="85"/>
      <c r="L25" s="45"/>
      <c r="M25" s="43" t="e">
        <f>I24</f>
        <v>#N/A</v>
      </c>
      <c r="N25" s="44"/>
      <c r="O25" s="45" t="e">
        <f>E24</f>
        <v>#N/A</v>
      </c>
      <c r="P25" s="63" t="e">
        <f>VLOOKUP(O25,$X$6:$Y$10,2)</f>
        <v>#N/A</v>
      </c>
      <c r="Q25" s="23"/>
      <c r="R25" s="46" t="s">
        <v>32</v>
      </c>
      <c r="S25" s="39" t="s">
        <v>28</v>
      </c>
      <c r="T25" s="46" t="s">
        <v>18</v>
      </c>
      <c r="U25" s="76">
        <v>0.8</v>
      </c>
      <c r="V25" s="76">
        <v>0.2</v>
      </c>
      <c r="W25" s="23"/>
      <c r="X25" s="81"/>
      <c r="Y25" s="23"/>
      <c r="Z25" s="23"/>
      <c r="AA25" s="23"/>
      <c r="AB25" s="5"/>
      <c r="AC25" s="5"/>
      <c r="AD25" s="5"/>
      <c r="AE25" s="5"/>
      <c r="AF25" s="5"/>
    </row>
    <row r="26" spans="1:32" x14ac:dyDescent="0.2">
      <c r="A26"/>
      <c r="B26" s="48"/>
      <c r="C26" s="20"/>
      <c r="D26" s="20"/>
      <c r="E26" s="20"/>
      <c r="F26" s="20"/>
      <c r="G26" s="20"/>
      <c r="H26" s="82"/>
      <c r="I26" s="82"/>
      <c r="J26" s="48"/>
      <c r="K26" s="83"/>
      <c r="L26" s="54"/>
      <c r="M26" s="52"/>
      <c r="N26" s="53"/>
      <c r="O26" s="54"/>
      <c r="P26" s="84"/>
      <c r="Q26" s="23"/>
      <c r="R26" s="39" t="s">
        <v>48</v>
      </c>
      <c r="S26" s="46" t="s">
        <v>18</v>
      </c>
      <c r="T26" s="39" t="s">
        <v>26</v>
      </c>
      <c r="U26" s="76">
        <v>0.25</v>
      </c>
      <c r="V26" s="76">
        <v>0.75</v>
      </c>
      <c r="W26" s="23"/>
      <c r="X26" s="81"/>
      <c r="Y26" s="23"/>
      <c r="Z26" s="23"/>
      <c r="AA26" s="23"/>
      <c r="AB26" s="5"/>
      <c r="AC26" s="5"/>
      <c r="AD26" s="5"/>
      <c r="AE26" s="5"/>
      <c r="AF26" s="5"/>
    </row>
    <row r="27" spans="1:32" ht="15" x14ac:dyDescent="0.25">
      <c r="A27"/>
      <c r="B27" s="412"/>
      <c r="C27" s="361"/>
      <c r="D27" s="363" t="e">
        <f>VLOOKUP(B27,$R$6:$S$44,2)</f>
        <v>#N/A</v>
      </c>
      <c r="E27" s="365" t="e">
        <f>VLOOKUP(B27,$R$6:$T$44,3)</f>
        <v>#N/A</v>
      </c>
      <c r="F27" s="26"/>
      <c r="G27" s="26"/>
      <c r="H27" s="414" t="e">
        <f>VLOOKUP(B27,$R$6:$U$44,4)*C27</f>
        <v>#N/A</v>
      </c>
      <c r="I27" s="410" t="e">
        <f>VLOOKUP(B27,$R$6:$V$44,5)*C27</f>
        <v>#N/A</v>
      </c>
      <c r="J27" s="48"/>
      <c r="K27" s="59">
        <f>C27</f>
        <v>0</v>
      </c>
      <c r="L27" s="60" t="s">
        <v>17</v>
      </c>
      <c r="M27" s="30" t="e">
        <f>H27</f>
        <v>#N/A</v>
      </c>
      <c r="N27" s="61"/>
      <c r="O27" s="32" t="e">
        <f>D27</f>
        <v>#N/A</v>
      </c>
      <c r="P27" s="62" t="e">
        <f>VLOOKUP(O27,$X$6:$Y$10,2)</f>
        <v>#N/A</v>
      </c>
      <c r="Q27" s="23"/>
      <c r="R27" s="56" t="s">
        <v>39</v>
      </c>
      <c r="S27" s="39" t="s">
        <v>20</v>
      </c>
      <c r="T27" s="66" t="s">
        <v>19</v>
      </c>
      <c r="U27" s="64">
        <v>1</v>
      </c>
      <c r="V27" s="64">
        <v>0</v>
      </c>
      <c r="W27" s="23"/>
      <c r="X27" s="81"/>
      <c r="Y27" s="23"/>
      <c r="Z27" s="23"/>
      <c r="AA27" s="23"/>
      <c r="AB27" s="5"/>
      <c r="AC27" s="5"/>
      <c r="AD27" s="5"/>
      <c r="AE27" s="5"/>
      <c r="AF27" s="5"/>
    </row>
    <row r="28" spans="1:32" ht="15" x14ac:dyDescent="0.25">
      <c r="A28"/>
      <c r="B28" s="413"/>
      <c r="C28" s="362"/>
      <c r="D28" s="364"/>
      <c r="E28" s="366"/>
      <c r="F28" s="40"/>
      <c r="G28" s="40"/>
      <c r="H28" s="415"/>
      <c r="I28" s="411"/>
      <c r="J28" s="48"/>
      <c r="K28" s="85"/>
      <c r="L28" s="45"/>
      <c r="M28" s="43" t="e">
        <f>I27</f>
        <v>#N/A</v>
      </c>
      <c r="N28" s="44"/>
      <c r="O28" s="45" t="e">
        <f>E27</f>
        <v>#N/A</v>
      </c>
      <c r="P28" s="63" t="e">
        <f>VLOOKUP(O28,$X$6:$Y$10,2)</f>
        <v>#N/A</v>
      </c>
      <c r="Q28" s="23"/>
      <c r="R28" s="56" t="s">
        <v>49</v>
      </c>
      <c r="S28" s="39" t="s">
        <v>20</v>
      </c>
      <c r="T28" s="66" t="s">
        <v>19</v>
      </c>
      <c r="U28" s="64">
        <v>1</v>
      </c>
      <c r="V28" s="64">
        <v>0</v>
      </c>
      <c r="W28" s="23"/>
      <c r="X28" s="81"/>
      <c r="Y28" s="23"/>
      <c r="Z28" s="23"/>
      <c r="AA28" s="23"/>
      <c r="AB28" s="5"/>
      <c r="AC28" s="5"/>
      <c r="AD28" s="5"/>
      <c r="AE28" s="5"/>
      <c r="AF28" s="5"/>
    </row>
    <row r="29" spans="1:32" ht="15" x14ac:dyDescent="0.25">
      <c r="A29"/>
      <c r="B29" s="48"/>
      <c r="C29" s="20"/>
      <c r="D29" s="20"/>
      <c r="E29" s="20"/>
      <c r="F29" s="20"/>
      <c r="G29" s="20"/>
      <c r="H29" s="82"/>
      <c r="I29" s="82"/>
      <c r="J29" s="48"/>
      <c r="K29" s="83"/>
      <c r="L29" s="54"/>
      <c r="M29" s="52"/>
      <c r="N29" s="53"/>
      <c r="O29" s="54"/>
      <c r="P29" s="84"/>
      <c r="Q29" s="23"/>
      <c r="R29" s="56" t="s">
        <v>50</v>
      </c>
      <c r="S29" s="39" t="s">
        <v>20</v>
      </c>
      <c r="T29" s="46" t="s">
        <v>23</v>
      </c>
      <c r="U29" s="64">
        <v>0.69</v>
      </c>
      <c r="V29" s="64">
        <v>0.31</v>
      </c>
      <c r="W29" s="23"/>
      <c r="X29" s="81"/>
      <c r="Y29" s="23"/>
      <c r="Z29" s="23"/>
      <c r="AA29" s="23"/>
      <c r="AB29" s="5"/>
      <c r="AC29" s="5"/>
      <c r="AD29" s="5"/>
      <c r="AE29" s="5"/>
      <c r="AF29" s="5"/>
    </row>
    <row r="30" spans="1:32" x14ac:dyDescent="0.2">
      <c r="A30"/>
      <c r="B30" s="412"/>
      <c r="C30" s="361"/>
      <c r="D30" s="363" t="e">
        <f>VLOOKUP(B30,$R$6:$S$44,2)</f>
        <v>#N/A</v>
      </c>
      <c r="E30" s="365" t="e">
        <f>VLOOKUP(B30,$R$6:$T$44,3)</f>
        <v>#N/A</v>
      </c>
      <c r="F30" s="26"/>
      <c r="G30" s="26"/>
      <c r="H30" s="414" t="e">
        <f>VLOOKUP(B30,$R$6:$U$44,4)*C30</f>
        <v>#N/A</v>
      </c>
      <c r="I30" s="410" t="e">
        <f>VLOOKUP(B30,$R$6:$V$44,5)*C30</f>
        <v>#N/A</v>
      </c>
      <c r="J30" s="48"/>
      <c r="K30" s="59">
        <f>C30</f>
        <v>0</v>
      </c>
      <c r="L30" s="60" t="s">
        <v>17</v>
      </c>
      <c r="M30" s="30" t="e">
        <f>H30</f>
        <v>#N/A</v>
      </c>
      <c r="N30" s="61"/>
      <c r="O30" s="32" t="e">
        <f>D30</f>
        <v>#N/A</v>
      </c>
      <c r="P30" s="62" t="e">
        <f>VLOOKUP(O30,$X$6:$Y$10,2)</f>
        <v>#N/A</v>
      </c>
      <c r="Q30" s="23"/>
      <c r="R30" s="56" t="s">
        <v>51</v>
      </c>
      <c r="S30" s="39" t="s">
        <v>18</v>
      </c>
      <c r="T30" s="39" t="s">
        <v>18</v>
      </c>
      <c r="U30" s="86">
        <v>0.75</v>
      </c>
      <c r="V30" s="86">
        <v>0.25</v>
      </c>
      <c r="W30" s="23"/>
      <c r="X30" s="81"/>
      <c r="Y30" s="23"/>
      <c r="Z30" s="23"/>
      <c r="AA30" s="23"/>
      <c r="AB30" s="5"/>
      <c r="AC30" s="5"/>
      <c r="AD30" s="5"/>
      <c r="AE30" s="5"/>
      <c r="AF30" s="5"/>
    </row>
    <row r="31" spans="1:32" ht="15" x14ac:dyDescent="0.25">
      <c r="A31"/>
      <c r="B31" s="413"/>
      <c r="C31" s="362"/>
      <c r="D31" s="364"/>
      <c r="E31" s="366"/>
      <c r="F31" s="40"/>
      <c r="G31" s="40"/>
      <c r="H31" s="415"/>
      <c r="I31" s="411"/>
      <c r="J31" s="48"/>
      <c r="K31" s="85"/>
      <c r="L31" s="45"/>
      <c r="M31" s="43" t="e">
        <f>I30</f>
        <v>#N/A</v>
      </c>
      <c r="N31" s="44"/>
      <c r="O31" s="45" t="e">
        <f>E30</f>
        <v>#N/A</v>
      </c>
      <c r="P31" s="63" t="e">
        <f>VLOOKUP(O31,$X$6:$Y$10,2)</f>
        <v>#N/A</v>
      </c>
      <c r="Q31" s="23"/>
      <c r="R31" s="56" t="s">
        <v>52</v>
      </c>
      <c r="S31" s="39" t="s">
        <v>20</v>
      </c>
      <c r="T31" s="46" t="s">
        <v>23</v>
      </c>
      <c r="U31" s="64">
        <v>0.89285999999999999</v>
      </c>
      <c r="V31" s="64">
        <v>0.10714</v>
      </c>
      <c r="W31" s="23"/>
      <c r="X31" s="81"/>
      <c r="Y31" s="23"/>
      <c r="Z31" s="23"/>
      <c r="AA31" s="23"/>
      <c r="AB31" s="5"/>
      <c r="AC31" s="5"/>
      <c r="AD31" s="5"/>
      <c r="AE31" s="5"/>
      <c r="AF31" s="5"/>
    </row>
    <row r="32" spans="1:32" ht="15" x14ac:dyDescent="0.25">
      <c r="A32"/>
      <c r="B32" s="87"/>
      <c r="C32" s="6"/>
      <c r="D32" s="20"/>
      <c r="E32" s="20"/>
      <c r="F32" s="20"/>
      <c r="G32" s="20"/>
      <c r="H32" s="20"/>
      <c r="I32" s="20"/>
      <c r="J32" s="15"/>
      <c r="K32" s="88"/>
      <c r="L32" s="89"/>
      <c r="M32" s="90"/>
      <c r="N32" s="91"/>
      <c r="O32" s="89"/>
      <c r="P32" s="89"/>
      <c r="Q32" s="23"/>
      <c r="R32" s="56" t="s">
        <v>53</v>
      </c>
      <c r="S32" s="39" t="s">
        <v>28</v>
      </c>
      <c r="T32" s="46" t="s">
        <v>23</v>
      </c>
      <c r="U32" s="64"/>
      <c r="V32" s="64"/>
      <c r="W32" s="23"/>
      <c r="X32" s="81"/>
      <c r="Y32" s="23"/>
      <c r="Z32" s="23"/>
      <c r="AA32" s="23"/>
      <c r="AB32" s="5"/>
      <c r="AC32" s="5"/>
      <c r="AD32" s="5"/>
      <c r="AE32" s="5"/>
      <c r="AF32" s="5"/>
    </row>
    <row r="33" spans="1:32" x14ac:dyDescent="0.2">
      <c r="A33"/>
      <c r="B33" s="412"/>
      <c r="C33" s="361"/>
      <c r="D33" s="363" t="e">
        <f>VLOOKUP(B33,$R$6:$S$44,2)</f>
        <v>#N/A</v>
      </c>
      <c r="E33" s="365" t="e">
        <f>VLOOKUP(B33,$R$6:$T$44,3)</f>
        <v>#N/A</v>
      </c>
      <c r="F33" s="26"/>
      <c r="G33" s="26"/>
      <c r="H33" s="414" t="e">
        <f>VLOOKUP(B33,$R$6:$U$44,4)*C33</f>
        <v>#N/A</v>
      </c>
      <c r="I33" s="410" t="e">
        <f>VLOOKUP(B33,$R$6:$V$49,5)*C33</f>
        <v>#N/A</v>
      </c>
      <c r="J33" s="48"/>
      <c r="K33" s="59">
        <f>C33</f>
        <v>0</v>
      </c>
      <c r="L33" s="60" t="s">
        <v>17</v>
      </c>
      <c r="M33" s="30" t="e">
        <f>H33</f>
        <v>#N/A</v>
      </c>
      <c r="N33" s="61"/>
      <c r="O33" s="32" t="e">
        <f>D33</f>
        <v>#N/A</v>
      </c>
      <c r="P33" s="62" t="e">
        <f>VLOOKUP(O33,$X$6:$Y$10,2)</f>
        <v>#N/A</v>
      </c>
      <c r="Q33" s="23"/>
      <c r="R33" s="39" t="s">
        <v>54</v>
      </c>
      <c r="S33" s="39" t="s">
        <v>28</v>
      </c>
      <c r="T33" s="46" t="s">
        <v>23</v>
      </c>
      <c r="U33" s="76">
        <v>0.66659999999999997</v>
      </c>
      <c r="V33" s="76">
        <v>0.33329999999999999</v>
      </c>
      <c r="W33" s="23"/>
      <c r="X33" s="81"/>
      <c r="Y33" s="23"/>
      <c r="Z33" s="23"/>
      <c r="AA33" s="23"/>
      <c r="AB33" s="5"/>
      <c r="AC33" s="5"/>
      <c r="AD33" s="5"/>
      <c r="AE33" s="5"/>
      <c r="AF33" s="5"/>
    </row>
    <row r="34" spans="1:32" ht="15" x14ac:dyDescent="0.25">
      <c r="A34"/>
      <c r="B34" s="413"/>
      <c r="C34" s="362"/>
      <c r="D34" s="364"/>
      <c r="E34" s="366"/>
      <c r="F34" s="40"/>
      <c r="G34" s="40"/>
      <c r="H34" s="415"/>
      <c r="I34" s="411"/>
      <c r="J34" s="48"/>
      <c r="K34" s="85"/>
      <c r="L34" s="45"/>
      <c r="M34" s="43" t="e">
        <f>I33</f>
        <v>#N/A</v>
      </c>
      <c r="N34" s="44"/>
      <c r="O34" s="45" t="e">
        <f>E33</f>
        <v>#N/A</v>
      </c>
      <c r="P34" s="63" t="e">
        <f>VLOOKUP(O34,$X$6:$Y$10,2)</f>
        <v>#N/A</v>
      </c>
      <c r="Q34" s="23"/>
      <c r="R34" s="56" t="s">
        <v>55</v>
      </c>
      <c r="S34" s="23" t="s">
        <v>20</v>
      </c>
      <c r="T34" s="20" t="s">
        <v>19</v>
      </c>
      <c r="U34" s="92">
        <v>1</v>
      </c>
      <c r="V34" s="5">
        <v>0</v>
      </c>
      <c r="W34" s="23"/>
      <c r="X34" s="81"/>
      <c r="Y34" s="23"/>
      <c r="Z34" s="23"/>
      <c r="AA34" s="23"/>
      <c r="AB34" s="5"/>
      <c r="AC34" s="5"/>
      <c r="AD34" s="5"/>
      <c r="AE34" s="5"/>
      <c r="AF34" s="5"/>
    </row>
    <row r="35" spans="1:32" x14ac:dyDescent="0.2">
      <c r="A35"/>
      <c r="B35" s="6"/>
      <c r="C35" s="6"/>
      <c r="D35" s="20"/>
      <c r="E35" s="20"/>
      <c r="F35" s="20"/>
      <c r="G35" s="20"/>
      <c r="H35" s="20"/>
      <c r="I35" s="20"/>
      <c r="J35" s="15"/>
      <c r="K35" s="93"/>
      <c r="L35" s="20"/>
      <c r="M35" s="94"/>
      <c r="N35" s="23"/>
      <c r="O35" s="20"/>
      <c r="P35" s="20"/>
      <c r="Q35" s="23"/>
      <c r="R35" s="39" t="s">
        <v>56</v>
      </c>
      <c r="S35" s="39" t="s">
        <v>18</v>
      </c>
      <c r="T35" s="39" t="s">
        <v>18</v>
      </c>
      <c r="U35" s="76">
        <v>0.83330000000000004</v>
      </c>
      <c r="V35" s="76">
        <v>0.1666</v>
      </c>
      <c r="W35" s="23"/>
      <c r="X35" s="81"/>
      <c r="Y35" s="23"/>
      <c r="Z35" s="23"/>
      <c r="AA35" s="23"/>
      <c r="AB35" s="5"/>
      <c r="AC35" s="5"/>
      <c r="AD35" s="5"/>
      <c r="AE35" s="5"/>
      <c r="AF35" s="5"/>
    </row>
    <row r="36" spans="1:32" ht="15" customHeight="1" x14ac:dyDescent="0.2">
      <c r="A36"/>
      <c r="B36" s="6"/>
      <c r="C36" s="6"/>
      <c r="D36" s="20"/>
      <c r="E36" s="20"/>
      <c r="F36" s="20"/>
      <c r="G36" s="20"/>
      <c r="H36" s="20"/>
      <c r="I36" s="20"/>
      <c r="J36" s="20"/>
      <c r="K36" s="93"/>
      <c r="L36" s="20"/>
      <c r="M36" s="94"/>
      <c r="N36" s="23"/>
      <c r="O36" s="20"/>
      <c r="P36" s="20"/>
      <c r="Q36" s="23"/>
      <c r="R36" s="46" t="s">
        <v>57</v>
      </c>
      <c r="S36" s="39" t="s">
        <v>18</v>
      </c>
      <c r="T36" s="39" t="s">
        <v>18</v>
      </c>
      <c r="U36" s="76">
        <v>0.83330000000000004</v>
      </c>
      <c r="V36" s="76">
        <v>0.1666</v>
      </c>
      <c r="W36" s="23"/>
      <c r="X36" s="81"/>
      <c r="Y36" s="23"/>
      <c r="Z36" s="23"/>
      <c r="AA36" s="23"/>
      <c r="AB36" s="5"/>
      <c r="AC36" s="5"/>
      <c r="AD36" s="5"/>
      <c r="AE36" s="5"/>
      <c r="AF36" s="5"/>
    </row>
    <row r="37" spans="1:32" ht="15" x14ac:dyDescent="0.25">
      <c r="A37"/>
      <c r="B37" s="339" t="s">
        <v>58</v>
      </c>
      <c r="C37" s="341"/>
      <c r="D37" s="6"/>
      <c r="E37" s="356" t="s">
        <v>59</v>
      </c>
      <c r="F37" s="357"/>
      <c r="G37" s="357"/>
      <c r="H37" s="357"/>
      <c r="I37" s="358"/>
      <c r="J37" s="6"/>
      <c r="K37" s="95" t="s">
        <v>60</v>
      </c>
      <c r="L37" s="426"/>
      <c r="M37" s="427"/>
      <c r="N37" s="91"/>
      <c r="O37" s="96" t="s">
        <v>61</v>
      </c>
      <c r="P37" s="97">
        <f>SUMIF(O6:O31,X6,M6:M31)</f>
        <v>0</v>
      </c>
      <c r="Q37" s="5"/>
      <c r="R37" s="56" t="s">
        <v>62</v>
      </c>
      <c r="S37" s="23" t="s">
        <v>18</v>
      </c>
      <c r="T37" s="20" t="s">
        <v>18</v>
      </c>
      <c r="U37" s="92">
        <v>0.83330000000000004</v>
      </c>
      <c r="V37" s="92">
        <v>0.1666</v>
      </c>
      <c r="W37" s="23" t="s">
        <v>63</v>
      </c>
      <c r="X37" s="81"/>
      <c r="Y37" s="23"/>
      <c r="Z37" s="23"/>
      <c r="AA37" s="23"/>
      <c r="AB37" s="5"/>
      <c r="AC37" s="5"/>
      <c r="AD37" s="5"/>
      <c r="AE37" s="5"/>
      <c r="AF37" s="5"/>
    </row>
    <row r="38" spans="1:32" x14ac:dyDescent="0.2">
      <c r="A38"/>
      <c r="B38" s="340"/>
      <c r="C38" s="342"/>
      <c r="D38" s="6"/>
      <c r="E38" s="98" t="s">
        <v>64</v>
      </c>
      <c r="F38" s="99"/>
      <c r="G38" s="99"/>
      <c r="H38" s="99"/>
      <c r="I38" s="100"/>
      <c r="J38" s="6"/>
      <c r="K38" s="88"/>
      <c r="L38" s="89"/>
      <c r="M38" s="90"/>
      <c r="N38" s="91"/>
      <c r="O38" s="96" t="s">
        <v>65</v>
      </c>
      <c r="P38" s="101">
        <f>SUMIF(O6:O31,X7,M6:N31)</f>
        <v>0</v>
      </c>
      <c r="Q38" s="5"/>
      <c r="R38" s="39" t="s">
        <v>66</v>
      </c>
      <c r="S38" s="39" t="s">
        <v>18</v>
      </c>
      <c r="T38" s="39" t="s">
        <v>18</v>
      </c>
      <c r="U38" s="76">
        <v>0.83330000000000004</v>
      </c>
      <c r="V38" s="76">
        <v>0.1666</v>
      </c>
      <c r="W38" s="23"/>
      <c r="X38" s="81" t="s">
        <v>67</v>
      </c>
      <c r="Y38" s="23"/>
      <c r="Z38" s="23"/>
      <c r="AA38" s="23"/>
      <c r="AB38" s="5"/>
      <c r="AC38" s="5"/>
      <c r="AD38" s="5"/>
      <c r="AE38" s="5"/>
      <c r="AF38" s="5"/>
    </row>
    <row r="39" spans="1:32" x14ac:dyDescent="0.2">
      <c r="A39"/>
      <c r="B39" s="6"/>
      <c r="C39" s="6"/>
      <c r="D39" s="6"/>
      <c r="E39" s="102" t="s">
        <v>68</v>
      </c>
      <c r="F39" s="103"/>
      <c r="G39" s="103"/>
      <c r="H39" s="103"/>
      <c r="I39" s="104"/>
      <c r="J39" s="6"/>
      <c r="K39" s="428" t="s">
        <v>69</v>
      </c>
      <c r="L39" s="430">
        <f>K6+K9+K12+K15+K18+K21+K24+K27+K30+K33</f>
        <v>0</v>
      </c>
      <c r="M39" s="431"/>
      <c r="N39" s="91"/>
      <c r="O39" s="105" t="s">
        <v>70</v>
      </c>
      <c r="P39" s="97">
        <f>SUMIF(O6:O31,X8,M6:M31)</f>
        <v>0</v>
      </c>
      <c r="Q39" s="5"/>
      <c r="R39" s="39" t="s">
        <v>71</v>
      </c>
      <c r="S39" s="39" t="s">
        <v>18</v>
      </c>
      <c r="T39" s="39" t="s">
        <v>18</v>
      </c>
      <c r="U39" s="76">
        <v>0.83330000000000004</v>
      </c>
      <c r="V39" s="76">
        <v>0.1666</v>
      </c>
      <c r="W39" s="23"/>
      <c r="X39" s="81"/>
      <c r="Y39" s="23"/>
      <c r="Z39" s="23"/>
      <c r="AA39" s="23"/>
      <c r="AB39" s="5"/>
      <c r="AC39" s="5"/>
      <c r="AD39" s="5"/>
      <c r="AE39" s="5"/>
      <c r="AF39" s="5"/>
    </row>
    <row r="40" spans="1:32" ht="15" customHeight="1" x14ac:dyDescent="0.2">
      <c r="A40"/>
      <c r="B40" s="339" t="s">
        <v>72</v>
      </c>
      <c r="C40" s="434"/>
      <c r="D40" s="6"/>
      <c r="E40" s="106" t="s">
        <v>73</v>
      </c>
      <c r="F40" s="103"/>
      <c r="G40" s="103"/>
      <c r="H40" s="103"/>
      <c r="I40" s="104"/>
      <c r="J40" s="6"/>
      <c r="K40" s="429"/>
      <c r="L40" s="432"/>
      <c r="M40" s="433"/>
      <c r="N40" s="23"/>
      <c r="O40" s="96" t="s">
        <v>74</v>
      </c>
      <c r="P40" s="97">
        <f>SUMIF(P6:P31,Y9,M6:M31)</f>
        <v>0</v>
      </c>
      <c r="Q40" s="5"/>
      <c r="R40" s="39" t="s">
        <v>75</v>
      </c>
      <c r="S40" s="39" t="s">
        <v>20</v>
      </c>
      <c r="T40" s="39" t="s">
        <v>18</v>
      </c>
      <c r="U40" s="76">
        <v>0.8</v>
      </c>
      <c r="V40" s="76">
        <v>0.2</v>
      </c>
      <c r="W40" s="23"/>
      <c r="X40" s="81"/>
      <c r="Y40" s="23"/>
      <c r="Z40" s="23"/>
      <c r="AA40" s="23"/>
      <c r="AB40" s="5"/>
      <c r="AC40" s="5"/>
      <c r="AD40" s="5"/>
      <c r="AE40" s="5"/>
      <c r="AF40" s="5"/>
    </row>
    <row r="41" spans="1:32" ht="15" x14ac:dyDescent="0.25">
      <c r="A41"/>
      <c r="B41" s="340"/>
      <c r="C41" s="435"/>
      <c r="D41" s="6"/>
      <c r="E41" s="106" t="s">
        <v>76</v>
      </c>
      <c r="F41" s="103"/>
      <c r="G41" s="103"/>
      <c r="H41" s="103"/>
      <c r="I41" s="104"/>
      <c r="J41" s="6"/>
      <c r="K41" s="107"/>
      <c r="L41" s="108"/>
      <c r="M41" s="108"/>
      <c r="N41" s="23"/>
      <c r="O41" s="20"/>
      <c r="P41" s="20"/>
      <c r="Q41" s="5"/>
      <c r="R41" s="46" t="s">
        <v>77</v>
      </c>
      <c r="S41" s="39" t="s">
        <v>20</v>
      </c>
      <c r="T41" s="39" t="s">
        <v>18</v>
      </c>
      <c r="U41" s="76">
        <v>0.8</v>
      </c>
      <c r="V41" s="76">
        <v>0.2</v>
      </c>
      <c r="W41" s="5"/>
      <c r="X41" s="10"/>
      <c r="Y41" s="5"/>
      <c r="Z41" s="5"/>
      <c r="AA41" s="5"/>
      <c r="AB41" s="5"/>
      <c r="AC41" s="5"/>
      <c r="AD41" s="5"/>
      <c r="AE41" s="5"/>
      <c r="AF41" s="5"/>
    </row>
    <row r="42" spans="1:32" x14ac:dyDescent="0.2">
      <c r="A42"/>
      <c r="B42" s="6"/>
      <c r="C42" s="6"/>
      <c r="D42" s="6"/>
      <c r="E42" s="106" t="s">
        <v>78</v>
      </c>
      <c r="F42" s="103"/>
      <c r="G42" s="103"/>
      <c r="H42" s="103"/>
      <c r="I42" s="104"/>
      <c r="J42" s="6"/>
      <c r="K42" s="418" t="s">
        <v>79</v>
      </c>
      <c r="L42" s="420">
        <f>L39+C37+C40+C43</f>
        <v>0</v>
      </c>
      <c r="M42" s="421"/>
      <c r="N42" s="23"/>
      <c r="O42" s="20"/>
      <c r="P42" s="20"/>
      <c r="Q42" s="5"/>
      <c r="R42" s="46" t="s">
        <v>80</v>
      </c>
      <c r="S42" s="39" t="s">
        <v>20</v>
      </c>
      <c r="T42" s="39" t="s">
        <v>18</v>
      </c>
      <c r="U42" s="76">
        <v>0.8</v>
      </c>
      <c r="V42" s="76">
        <v>0.2</v>
      </c>
      <c r="W42" s="5"/>
      <c r="X42" s="10"/>
      <c r="Y42" s="5"/>
      <c r="Z42" s="5"/>
      <c r="AA42" s="5"/>
      <c r="AB42" s="5"/>
      <c r="AC42" s="5"/>
      <c r="AD42" s="5"/>
      <c r="AE42" s="5"/>
      <c r="AF42" s="5"/>
    </row>
    <row r="43" spans="1:32" x14ac:dyDescent="0.2">
      <c r="A43"/>
      <c r="B43" s="424" t="s">
        <v>81</v>
      </c>
      <c r="C43" s="341"/>
      <c r="D43" s="6"/>
      <c r="E43" s="109"/>
      <c r="F43" s="110"/>
      <c r="G43" s="110"/>
      <c r="H43" s="110"/>
      <c r="I43" s="111"/>
      <c r="J43" s="6"/>
      <c r="K43" s="419"/>
      <c r="L43" s="422"/>
      <c r="M43" s="423"/>
      <c r="N43" s="23"/>
      <c r="O43" s="20"/>
      <c r="P43" s="20"/>
      <c r="Q43" s="5"/>
      <c r="R43" s="56" t="s">
        <v>82</v>
      </c>
      <c r="S43" s="39" t="s">
        <v>20</v>
      </c>
      <c r="T43" s="66" t="s">
        <v>19</v>
      </c>
      <c r="U43" s="76">
        <v>1</v>
      </c>
      <c r="V43" s="76">
        <v>0</v>
      </c>
      <c r="W43" s="5"/>
      <c r="X43" s="10"/>
      <c r="Y43" s="5"/>
      <c r="Z43" s="5"/>
      <c r="AA43" s="5"/>
      <c r="AB43" s="5"/>
      <c r="AC43" s="5"/>
      <c r="AD43" s="5"/>
      <c r="AE43" s="5"/>
      <c r="AF43" s="5"/>
    </row>
    <row r="44" spans="1:32" ht="15" x14ac:dyDescent="0.2">
      <c r="A44"/>
      <c r="B44" s="425"/>
      <c r="C44" s="342"/>
      <c r="D44" s="6"/>
      <c r="E44" s="112"/>
      <c r="F44" s="113"/>
      <c r="G44" s="113"/>
      <c r="H44" s="113"/>
      <c r="I44" s="114"/>
      <c r="J44" s="6"/>
      <c r="K44" s="7"/>
      <c r="L44" s="6"/>
      <c r="M44" s="8"/>
      <c r="N44" s="5"/>
      <c r="O44" s="6" t="s">
        <v>67</v>
      </c>
      <c r="P44" s="6"/>
      <c r="Q44" s="5"/>
      <c r="R44" s="46" t="s">
        <v>83</v>
      </c>
      <c r="S44" s="39" t="s">
        <v>28</v>
      </c>
      <c r="T44" s="39" t="s">
        <v>26</v>
      </c>
      <c r="U44" s="76">
        <v>0.83330000000000004</v>
      </c>
      <c r="V44" s="76">
        <v>0.1666</v>
      </c>
      <c r="W44" s="5"/>
      <c r="X44" s="10"/>
      <c r="Y44" s="5"/>
      <c r="Z44" s="5"/>
      <c r="AA44" s="5"/>
      <c r="AB44" s="5"/>
      <c r="AC44" s="5"/>
      <c r="AD44" s="5"/>
      <c r="AE44" s="5"/>
      <c r="AF44" s="5"/>
    </row>
    <row r="45" spans="1:32" ht="15" x14ac:dyDescent="0.25">
      <c r="A45"/>
      <c r="B45" s="6"/>
      <c r="C45" s="6"/>
      <c r="D45" s="115"/>
      <c r="E45" s="116"/>
      <c r="F45" s="116"/>
      <c r="G45" s="116"/>
      <c r="H45" s="116"/>
      <c r="I45" s="116"/>
      <c r="J45" s="115"/>
      <c r="K45" s="7"/>
      <c r="L45" s="6"/>
      <c r="M45" s="8"/>
      <c r="N45" s="5"/>
      <c r="O45" s="6"/>
      <c r="P45" s="6"/>
      <c r="Q45" s="5"/>
      <c r="R45" s="56" t="s">
        <v>84</v>
      </c>
      <c r="S45" s="23" t="s">
        <v>20</v>
      </c>
      <c r="T45" s="20" t="s">
        <v>19</v>
      </c>
      <c r="U45" s="92">
        <v>1</v>
      </c>
      <c r="V45" s="92">
        <v>0</v>
      </c>
      <c r="X45" s="10"/>
      <c r="Y45" s="5"/>
      <c r="Z45" s="5"/>
      <c r="AA45" s="5"/>
      <c r="AB45" s="5"/>
      <c r="AC45" s="5"/>
      <c r="AD45" s="5"/>
      <c r="AE45" s="5"/>
      <c r="AF45" s="5"/>
    </row>
    <row r="46" spans="1:32" x14ac:dyDescent="0.2">
      <c r="A46"/>
      <c r="B46" s="6"/>
      <c r="C46" s="6"/>
      <c r="D46" s="115"/>
      <c r="E46" s="115"/>
      <c r="F46" s="115"/>
      <c r="G46" s="115"/>
      <c r="H46" s="115"/>
      <c r="I46" s="115"/>
      <c r="J46" s="115"/>
      <c r="K46" s="7"/>
      <c r="L46" s="6"/>
      <c r="M46" s="8"/>
      <c r="N46" s="5"/>
      <c r="O46" s="6"/>
      <c r="P46" s="6"/>
      <c r="Q46" s="5"/>
      <c r="R46" s="39" t="s">
        <v>85</v>
      </c>
      <c r="S46" s="39" t="s">
        <v>20</v>
      </c>
      <c r="T46" s="66" t="s">
        <v>19</v>
      </c>
      <c r="U46" s="76">
        <v>1</v>
      </c>
      <c r="V46" s="76">
        <v>0</v>
      </c>
      <c r="W46" s="5"/>
      <c r="X46" s="10"/>
      <c r="Y46" s="5"/>
      <c r="Z46" s="5"/>
      <c r="AA46" s="5"/>
      <c r="AB46" s="5"/>
      <c r="AC46" s="5"/>
      <c r="AD46" s="5"/>
      <c r="AE46" s="5"/>
      <c r="AF46" s="5"/>
    </row>
    <row r="47" spans="1:32" x14ac:dyDescent="0.2">
      <c r="A47"/>
      <c r="B47" s="6"/>
      <c r="C47" s="6"/>
      <c r="D47" s="115"/>
      <c r="E47" s="115"/>
      <c r="F47" s="115"/>
      <c r="G47" s="115"/>
      <c r="H47" s="115"/>
      <c r="I47" s="115"/>
      <c r="J47" s="115"/>
      <c r="K47" s="7"/>
      <c r="L47" s="6"/>
      <c r="M47" s="8"/>
      <c r="N47" s="5"/>
      <c r="O47" s="6"/>
      <c r="P47" s="6"/>
      <c r="Q47" s="5"/>
      <c r="R47" s="56" t="s">
        <v>86</v>
      </c>
      <c r="S47" s="39" t="s">
        <v>20</v>
      </c>
      <c r="T47" s="66" t="s">
        <v>19</v>
      </c>
      <c r="U47" s="76">
        <v>1</v>
      </c>
      <c r="V47" s="76">
        <v>0</v>
      </c>
      <c r="W47" s="5"/>
      <c r="X47" s="10"/>
      <c r="Y47" s="5"/>
      <c r="Z47" s="5"/>
      <c r="AA47" s="5"/>
      <c r="AB47" s="5"/>
      <c r="AC47" s="5"/>
      <c r="AD47" s="5"/>
      <c r="AE47" s="5"/>
      <c r="AF47" s="5"/>
    </row>
    <row r="48" spans="1:32" x14ac:dyDescent="0.2">
      <c r="A48"/>
      <c r="B48" s="6"/>
      <c r="C48" s="6"/>
      <c r="D48" s="6"/>
      <c r="E48" s="6"/>
      <c r="F48" s="6"/>
      <c r="G48" s="6"/>
      <c r="H48" s="6"/>
      <c r="I48" s="6"/>
      <c r="J48" s="6"/>
      <c r="K48" s="7"/>
      <c r="L48" s="6"/>
      <c r="M48" s="8"/>
      <c r="N48" s="5"/>
      <c r="O48" s="6"/>
      <c r="P48" s="6"/>
      <c r="Q48" s="5"/>
      <c r="R48" s="56" t="s">
        <v>43</v>
      </c>
      <c r="S48" s="23" t="s">
        <v>20</v>
      </c>
      <c r="T48" s="20" t="s">
        <v>19</v>
      </c>
      <c r="U48" s="117">
        <v>1</v>
      </c>
      <c r="V48" s="117">
        <v>0</v>
      </c>
      <c r="W48" s="5"/>
      <c r="X48" s="10"/>
      <c r="Y48" s="5"/>
      <c r="Z48" s="5"/>
      <c r="AA48" s="5"/>
      <c r="AB48" s="5"/>
      <c r="AC48" s="5"/>
      <c r="AD48" s="5"/>
      <c r="AE48" s="5"/>
      <c r="AF48" s="5"/>
    </row>
    <row r="49" spans="1:32" x14ac:dyDescent="0.2">
      <c r="A49"/>
      <c r="B49" s="6"/>
      <c r="C49" s="6"/>
      <c r="D49" s="6"/>
      <c r="E49" s="6"/>
      <c r="F49" s="6"/>
      <c r="G49" s="6"/>
      <c r="H49" s="6"/>
      <c r="I49" s="6"/>
      <c r="J49" s="6"/>
      <c r="K49" s="7"/>
      <c r="L49" s="6"/>
      <c r="M49" s="8"/>
      <c r="N49" s="5"/>
      <c r="O49" s="6"/>
      <c r="P49" s="6"/>
      <c r="Q49" s="5"/>
      <c r="R49" s="56"/>
      <c r="S49" s="23"/>
      <c r="T49" s="20"/>
      <c r="U49" s="117"/>
      <c r="V49" s="117"/>
      <c r="W49" s="5"/>
      <c r="X49" s="10"/>
      <c r="Y49" s="5"/>
      <c r="Z49" s="5"/>
      <c r="AA49" s="5"/>
      <c r="AB49" s="5"/>
      <c r="AC49" s="5"/>
      <c r="AD49" s="5"/>
      <c r="AE49" s="5"/>
      <c r="AF49" s="5"/>
    </row>
    <row r="50" spans="1:32" x14ac:dyDescent="0.2">
      <c r="A50"/>
      <c r="B50" s="6"/>
      <c r="C50" s="6"/>
      <c r="D50" s="6"/>
      <c r="E50" s="6"/>
      <c r="F50" s="6"/>
      <c r="G50" s="6"/>
      <c r="H50" s="6"/>
      <c r="I50" s="6"/>
      <c r="J50" s="6"/>
      <c r="K50" s="7"/>
      <c r="L50" s="6"/>
      <c r="M50" s="8"/>
      <c r="N50" s="5"/>
      <c r="O50" s="6"/>
      <c r="P50" s="6"/>
      <c r="Q50" s="5"/>
      <c r="R50" s="5"/>
      <c r="S50" s="5"/>
      <c r="T50" s="5"/>
      <c r="U50" s="9"/>
      <c r="V50" s="9"/>
      <c r="W50" s="5"/>
      <c r="X50" s="10"/>
      <c r="Y50" s="5"/>
      <c r="Z50" s="5"/>
      <c r="AA50" s="5"/>
      <c r="AB50" s="5"/>
      <c r="AC50" s="5"/>
      <c r="AD50" s="5"/>
      <c r="AE50" s="5"/>
      <c r="AF50" s="5"/>
    </row>
    <row r="51" spans="1:32" x14ac:dyDescent="0.2">
      <c r="A51"/>
      <c r="B51" s="6"/>
      <c r="C51" s="6"/>
      <c r="D51" s="6"/>
      <c r="E51" s="6"/>
      <c r="F51" s="6"/>
      <c r="G51" s="6"/>
      <c r="H51" s="6"/>
      <c r="I51" s="6"/>
      <c r="J51" s="6"/>
      <c r="K51" s="7"/>
      <c r="L51" s="6"/>
      <c r="M51" s="8"/>
      <c r="N51" s="5"/>
      <c r="O51" s="6"/>
      <c r="P51" s="6"/>
      <c r="Q51" s="5"/>
      <c r="R51" s="5"/>
      <c r="S51" s="5"/>
      <c r="T51" s="5"/>
      <c r="U51" s="9"/>
      <c r="V51" s="9"/>
      <c r="W51" s="5"/>
      <c r="X51" s="10"/>
      <c r="Y51" s="5"/>
      <c r="Z51" s="5"/>
      <c r="AA51" s="5"/>
      <c r="AB51" s="5"/>
      <c r="AC51" s="5"/>
      <c r="AD51" s="5"/>
      <c r="AE51" s="5"/>
      <c r="AF51" s="5"/>
    </row>
    <row r="52" spans="1:32" x14ac:dyDescent="0.2">
      <c r="A52"/>
      <c r="B52" s="6"/>
      <c r="C52" s="6"/>
      <c r="D52" s="6"/>
      <c r="E52" s="6"/>
      <c r="F52" s="6"/>
      <c r="G52" s="6"/>
      <c r="H52" s="6"/>
      <c r="I52" s="6"/>
      <c r="J52" s="6"/>
      <c r="K52" s="7"/>
      <c r="L52" s="6"/>
      <c r="M52" s="8"/>
      <c r="N52" s="5"/>
      <c r="O52" s="6"/>
      <c r="P52" s="6"/>
      <c r="Q52" s="5"/>
      <c r="R52" s="5"/>
      <c r="S52" s="5"/>
      <c r="T52" s="5"/>
      <c r="U52" s="9"/>
      <c r="V52" s="9"/>
      <c r="W52" s="5"/>
      <c r="X52" s="10"/>
      <c r="Y52" s="5"/>
      <c r="Z52" s="5"/>
      <c r="AA52" s="5"/>
      <c r="AB52" s="5"/>
      <c r="AC52" s="5"/>
      <c r="AD52" s="5"/>
      <c r="AE52" s="5"/>
      <c r="AF52" s="5"/>
    </row>
    <row r="53" spans="1:32" x14ac:dyDescent="0.2">
      <c r="A53"/>
      <c r="B53" s="6"/>
      <c r="C53" s="6"/>
      <c r="D53" s="6"/>
      <c r="E53" s="6"/>
      <c r="F53" s="6"/>
      <c r="G53" s="6"/>
      <c r="H53" s="6"/>
      <c r="I53" s="6"/>
      <c r="J53" s="6"/>
      <c r="K53" s="7"/>
      <c r="L53" s="6"/>
      <c r="M53" s="8"/>
      <c r="N53" s="5"/>
      <c r="O53" s="6"/>
      <c r="P53" s="6"/>
      <c r="Q53" s="5"/>
      <c r="R53" s="5"/>
      <c r="S53" s="5"/>
      <c r="T53" s="5"/>
      <c r="U53" s="9"/>
      <c r="V53" s="9"/>
      <c r="W53" s="5"/>
      <c r="X53" s="10"/>
      <c r="Y53" s="5"/>
      <c r="Z53" s="5"/>
      <c r="AA53" s="5"/>
      <c r="AB53" s="5"/>
      <c r="AC53" s="5"/>
      <c r="AD53" s="5"/>
      <c r="AE53" s="5"/>
      <c r="AF53" s="5"/>
    </row>
    <row r="54" spans="1:32" x14ac:dyDescent="0.2">
      <c r="A54"/>
      <c r="B54" s="6"/>
      <c r="C54" s="6"/>
      <c r="D54" s="6"/>
      <c r="E54" s="6"/>
      <c r="F54" s="6"/>
      <c r="G54" s="6"/>
      <c r="H54" s="6"/>
      <c r="I54" s="6"/>
      <c r="J54" s="6"/>
      <c r="K54" s="7"/>
      <c r="L54" s="6"/>
      <c r="M54" s="8"/>
      <c r="N54" s="5"/>
      <c r="O54" s="6"/>
      <c r="P54" s="6"/>
      <c r="Q54" s="5"/>
      <c r="R54" s="5"/>
      <c r="S54" s="5"/>
      <c r="T54" s="5"/>
      <c r="U54" s="9"/>
      <c r="V54" s="9"/>
      <c r="W54" s="5"/>
      <c r="X54" s="10"/>
      <c r="Y54" s="5"/>
      <c r="Z54" s="5"/>
      <c r="AA54" s="5"/>
      <c r="AB54" s="5"/>
      <c r="AC54" s="5"/>
      <c r="AD54" s="5"/>
      <c r="AE54" s="5"/>
      <c r="AF54" s="5"/>
    </row>
    <row r="55" spans="1:32" x14ac:dyDescent="0.2">
      <c r="A55"/>
      <c r="B55" s="6"/>
      <c r="C55" s="6"/>
      <c r="D55" s="6"/>
      <c r="E55" s="6"/>
      <c r="F55" s="6"/>
      <c r="G55" s="6"/>
      <c r="H55" s="6"/>
      <c r="I55" s="6"/>
      <c r="J55" s="6"/>
      <c r="K55" s="7"/>
      <c r="L55" s="6"/>
      <c r="M55" s="8"/>
      <c r="N55" s="5"/>
      <c r="O55" s="6"/>
      <c r="P55" s="6"/>
      <c r="Q55" s="5"/>
      <c r="R55" s="5"/>
      <c r="S55" s="5"/>
      <c r="T55" s="5"/>
      <c r="U55" s="9"/>
      <c r="V55" s="9"/>
      <c r="W55" s="5"/>
      <c r="X55" s="10"/>
      <c r="Y55" s="5"/>
      <c r="Z55" s="5"/>
      <c r="AA55" s="5"/>
      <c r="AB55" s="5"/>
      <c r="AC55" s="5"/>
      <c r="AD55" s="5"/>
      <c r="AE55" s="5"/>
      <c r="AF55" s="5"/>
    </row>
    <row r="56" spans="1:32" x14ac:dyDescent="0.2">
      <c r="A56"/>
      <c r="B56" s="6"/>
      <c r="C56" s="6"/>
      <c r="D56" s="6"/>
      <c r="E56" s="6"/>
      <c r="F56" s="6"/>
      <c r="G56" s="6"/>
      <c r="H56" s="6"/>
      <c r="I56" s="6"/>
      <c r="J56" s="6"/>
      <c r="K56" s="7"/>
      <c r="L56" s="6"/>
      <c r="M56" s="8"/>
      <c r="N56" s="5"/>
      <c r="O56" s="6"/>
      <c r="P56" s="6"/>
      <c r="Q56" s="5"/>
      <c r="R56" s="5"/>
      <c r="S56" s="5"/>
      <c r="T56" s="5"/>
      <c r="U56" s="9"/>
      <c r="V56" s="9"/>
      <c r="W56" s="5"/>
      <c r="X56" s="10"/>
      <c r="Y56" s="5"/>
      <c r="Z56" s="5"/>
      <c r="AA56" s="5"/>
      <c r="AB56" s="5"/>
      <c r="AC56" s="5"/>
      <c r="AD56" s="5"/>
      <c r="AE56" s="5"/>
      <c r="AF56" s="5"/>
    </row>
    <row r="57" spans="1:32" x14ac:dyDescent="0.2">
      <c r="A57"/>
      <c r="B57" s="6"/>
      <c r="C57" s="6"/>
      <c r="D57" s="6"/>
      <c r="E57" s="6"/>
      <c r="F57" s="6"/>
      <c r="G57" s="6"/>
      <c r="H57" s="6"/>
      <c r="I57" s="6"/>
      <c r="J57" s="6"/>
      <c r="K57" s="7"/>
      <c r="L57" s="6"/>
      <c r="M57" s="8"/>
      <c r="N57" s="5"/>
      <c r="O57" s="6"/>
      <c r="P57" s="6"/>
      <c r="Q57" s="5"/>
      <c r="R57" s="5"/>
      <c r="S57" s="5"/>
      <c r="T57" s="5"/>
      <c r="U57" s="9"/>
      <c r="V57" s="9"/>
      <c r="W57" s="5"/>
      <c r="X57" s="10"/>
      <c r="Y57" s="5"/>
      <c r="Z57" s="5"/>
      <c r="AA57" s="5"/>
      <c r="AB57" s="5"/>
      <c r="AC57" s="5"/>
      <c r="AD57" s="5"/>
      <c r="AE57" s="5"/>
      <c r="AF57" s="5"/>
    </row>
    <row r="58" spans="1:32" x14ac:dyDescent="0.2">
      <c r="A58"/>
      <c r="B58" s="6"/>
      <c r="C58" s="6"/>
      <c r="D58" s="6"/>
      <c r="E58" s="6"/>
      <c r="F58" s="6"/>
      <c r="G58" s="6"/>
      <c r="H58" s="6"/>
      <c r="I58" s="6"/>
      <c r="J58" s="6"/>
      <c r="K58" s="7"/>
      <c r="L58" s="6"/>
      <c r="M58" s="8"/>
      <c r="N58" s="5"/>
      <c r="O58" s="6"/>
      <c r="P58" s="6"/>
      <c r="Q58" s="5"/>
      <c r="R58" s="5"/>
      <c r="S58" s="5"/>
      <c r="T58" s="5"/>
      <c r="U58" s="9"/>
      <c r="V58" s="9"/>
      <c r="W58" s="5"/>
      <c r="X58" s="10"/>
      <c r="Y58" s="5"/>
      <c r="Z58" s="5"/>
      <c r="AA58" s="5"/>
      <c r="AB58" s="5"/>
      <c r="AC58" s="5"/>
      <c r="AD58" s="5"/>
      <c r="AE58" s="5"/>
      <c r="AF58" s="5"/>
    </row>
    <row r="59" spans="1:32" x14ac:dyDescent="0.2">
      <c r="A59"/>
      <c r="B59" s="6"/>
      <c r="C59" s="6"/>
      <c r="D59" s="6"/>
      <c r="E59" s="6"/>
      <c r="F59" s="6"/>
      <c r="G59" s="6"/>
      <c r="H59" s="6"/>
      <c r="I59" s="6"/>
      <c r="J59" s="6"/>
      <c r="K59" s="7"/>
      <c r="L59" s="6"/>
      <c r="M59" s="8"/>
      <c r="N59" s="5"/>
      <c r="O59" s="6"/>
      <c r="P59" s="6"/>
      <c r="Q59" s="5"/>
      <c r="R59" s="5"/>
      <c r="S59" s="5"/>
      <c r="T59" s="5"/>
      <c r="U59" s="9"/>
      <c r="V59" s="9"/>
      <c r="W59" s="5"/>
      <c r="X59" s="10"/>
      <c r="Y59" s="5"/>
      <c r="Z59" s="5"/>
      <c r="AA59" s="5"/>
      <c r="AB59" s="5"/>
      <c r="AC59" s="5"/>
      <c r="AD59" s="5"/>
      <c r="AE59" s="5"/>
      <c r="AF59" s="5"/>
    </row>
    <row r="60" spans="1:32" x14ac:dyDescent="0.2">
      <c r="A60"/>
      <c r="B60" s="6"/>
      <c r="C60" s="6"/>
      <c r="D60" s="6"/>
      <c r="E60" s="6"/>
      <c r="F60" s="6"/>
      <c r="G60" s="6"/>
      <c r="H60" s="6"/>
      <c r="I60" s="6"/>
      <c r="J60" s="6"/>
      <c r="K60" s="7"/>
      <c r="L60" s="6"/>
      <c r="M60" s="8"/>
      <c r="N60" s="5"/>
      <c r="O60" s="6"/>
      <c r="P60" s="6"/>
      <c r="Q60" s="5"/>
      <c r="R60" s="5"/>
      <c r="S60" s="5"/>
      <c r="T60" s="5"/>
      <c r="U60" s="9"/>
      <c r="V60" s="9"/>
      <c r="W60" s="5"/>
      <c r="X60" s="10"/>
      <c r="Y60" s="5"/>
      <c r="Z60" s="5"/>
      <c r="AA60" s="5"/>
      <c r="AB60" s="5"/>
      <c r="AC60" s="5"/>
      <c r="AD60" s="5"/>
      <c r="AE60" s="5"/>
      <c r="AF60" s="5"/>
    </row>
    <row r="61" spans="1:32" x14ac:dyDescent="0.2">
      <c r="A61"/>
      <c r="B61" s="6"/>
      <c r="C61" s="6"/>
      <c r="D61" s="6"/>
      <c r="E61" s="6"/>
      <c r="F61" s="6"/>
      <c r="G61" s="6"/>
      <c r="H61" s="6"/>
      <c r="I61" s="6"/>
      <c r="J61" s="6"/>
      <c r="K61" s="7"/>
      <c r="L61" s="6"/>
      <c r="M61" s="8"/>
      <c r="N61" s="5"/>
      <c r="O61" s="6"/>
      <c r="P61" s="6"/>
      <c r="Q61" s="5"/>
      <c r="R61" s="5"/>
      <c r="S61" s="5"/>
      <c r="T61" s="5"/>
      <c r="U61" s="9"/>
      <c r="V61" s="9"/>
      <c r="W61" s="5"/>
      <c r="X61" s="10"/>
      <c r="Y61" s="5"/>
      <c r="Z61" s="5"/>
      <c r="AA61" s="5"/>
      <c r="AB61" s="5"/>
      <c r="AC61" s="5"/>
      <c r="AD61" s="5"/>
      <c r="AE61" s="5"/>
      <c r="AF61" s="5"/>
    </row>
    <row r="62" spans="1:32" x14ac:dyDescent="0.2">
      <c r="A62"/>
      <c r="B62" s="6"/>
      <c r="C62" s="6"/>
      <c r="D62" s="6"/>
      <c r="E62" s="6"/>
      <c r="F62" s="6"/>
      <c r="G62" s="6"/>
      <c r="H62" s="6"/>
      <c r="I62" s="6"/>
      <c r="J62" s="6"/>
      <c r="K62" s="7"/>
      <c r="L62" s="6"/>
      <c r="M62" s="8"/>
      <c r="N62" s="5"/>
      <c r="O62" s="6"/>
      <c r="P62" s="6"/>
      <c r="Q62" s="5"/>
      <c r="R62" s="5"/>
      <c r="S62" s="5"/>
      <c r="T62" s="5"/>
      <c r="U62" s="9"/>
      <c r="V62" s="9"/>
      <c r="W62" s="5"/>
      <c r="X62" s="10"/>
      <c r="Y62" s="5"/>
      <c r="Z62" s="5"/>
      <c r="AA62" s="5"/>
      <c r="AB62" s="5"/>
      <c r="AC62" s="5"/>
      <c r="AD62" s="5"/>
      <c r="AE62" s="5"/>
      <c r="AF62" s="5"/>
    </row>
    <row r="63" spans="1:32" x14ac:dyDescent="0.2">
      <c r="A63"/>
      <c r="B63" s="6"/>
      <c r="C63" s="6"/>
      <c r="D63" s="6"/>
      <c r="E63" s="6"/>
      <c r="F63" s="6"/>
      <c r="G63" s="6"/>
      <c r="H63" s="6"/>
      <c r="I63" s="6"/>
      <c r="J63" s="6"/>
      <c r="K63" s="7"/>
      <c r="L63" s="6"/>
      <c r="M63" s="8"/>
      <c r="N63" s="5"/>
      <c r="O63" s="6"/>
      <c r="P63" s="6"/>
      <c r="Q63" s="5"/>
      <c r="R63" s="5"/>
      <c r="S63" s="5"/>
      <c r="T63" s="5"/>
      <c r="U63" s="9"/>
      <c r="V63" s="9"/>
      <c r="W63" s="5"/>
      <c r="X63" s="10"/>
      <c r="Y63" s="5"/>
      <c r="Z63" s="5"/>
      <c r="AA63" s="5"/>
      <c r="AB63" s="5"/>
      <c r="AC63" s="5"/>
      <c r="AD63" s="5"/>
      <c r="AE63" s="5"/>
      <c r="AF63" s="5"/>
    </row>
    <row r="64" spans="1:32" x14ac:dyDescent="0.2">
      <c r="A64"/>
      <c r="B64" s="6"/>
      <c r="C64" s="6"/>
      <c r="D64" s="6"/>
      <c r="E64" s="6"/>
      <c r="F64" s="6"/>
      <c r="G64" s="6"/>
      <c r="H64" s="6"/>
      <c r="I64" s="6"/>
      <c r="J64" s="6"/>
      <c r="K64" s="7"/>
      <c r="L64" s="6"/>
      <c r="M64" s="8"/>
      <c r="N64" s="5"/>
      <c r="O64" s="6"/>
      <c r="P64" s="6"/>
      <c r="Q64" s="5"/>
      <c r="R64" s="5"/>
      <c r="S64" s="5"/>
      <c r="T64" s="5"/>
      <c r="U64" s="9"/>
      <c r="V64" s="9"/>
      <c r="W64" s="5"/>
      <c r="X64" s="10"/>
      <c r="Y64" s="5"/>
      <c r="Z64" s="5"/>
      <c r="AA64" s="5"/>
      <c r="AB64" s="5"/>
      <c r="AC64" s="5"/>
      <c r="AD64" s="5"/>
      <c r="AE64" s="5"/>
      <c r="AF64" s="5"/>
    </row>
    <row r="65" spans="2:32" customFormat="1" x14ac:dyDescent="0.2">
      <c r="B65" s="6"/>
      <c r="C65" s="6"/>
      <c r="D65" s="6"/>
      <c r="E65" s="6"/>
      <c r="F65" s="6"/>
      <c r="G65" s="6"/>
      <c r="H65" s="6"/>
      <c r="I65" s="6"/>
      <c r="J65" s="6"/>
      <c r="K65" s="7"/>
      <c r="L65" s="6"/>
      <c r="M65" s="8"/>
      <c r="N65" s="5"/>
      <c r="O65" s="6"/>
      <c r="P65" s="6"/>
      <c r="Q65" s="5"/>
      <c r="R65" s="5"/>
      <c r="S65" s="5"/>
      <c r="T65" s="5"/>
      <c r="U65" s="9"/>
      <c r="V65" s="9"/>
      <c r="W65" s="5"/>
      <c r="X65" s="10"/>
      <c r="Y65" s="5"/>
      <c r="Z65" s="5"/>
      <c r="AA65" s="5"/>
      <c r="AB65" s="5"/>
      <c r="AC65" s="5"/>
      <c r="AD65" s="5"/>
      <c r="AE65" s="5"/>
      <c r="AF65" s="5"/>
    </row>
    <row r="66" spans="2:32" customFormat="1" x14ac:dyDescent="0.2">
      <c r="B66" s="6"/>
      <c r="C66" s="6"/>
      <c r="D66" s="6"/>
      <c r="E66" s="6"/>
      <c r="F66" s="6"/>
      <c r="G66" s="6"/>
      <c r="H66" s="6"/>
      <c r="I66" s="6"/>
      <c r="J66" s="6"/>
      <c r="K66" s="7"/>
      <c r="L66" s="6"/>
      <c r="M66" s="8"/>
      <c r="N66" s="5"/>
      <c r="O66" s="6"/>
      <c r="P66" s="6"/>
      <c r="Q66" s="5"/>
      <c r="R66" s="5"/>
      <c r="S66" s="5"/>
      <c r="T66" s="5"/>
      <c r="U66" s="9"/>
      <c r="V66" s="9"/>
      <c r="W66" s="5"/>
      <c r="X66" s="10"/>
      <c r="Y66" s="5"/>
      <c r="Z66" s="5"/>
      <c r="AA66" s="5"/>
      <c r="AB66" s="5"/>
      <c r="AC66" s="5"/>
      <c r="AD66" s="5"/>
      <c r="AE66" s="5"/>
      <c r="AF66" s="5"/>
    </row>
    <row r="67" spans="2:32" customFormat="1" x14ac:dyDescent="0.2">
      <c r="B67" s="6"/>
      <c r="C67" s="6"/>
      <c r="D67" s="6"/>
      <c r="E67" s="6"/>
      <c r="F67" s="6"/>
      <c r="G67" s="6"/>
      <c r="H67" s="6"/>
      <c r="I67" s="6"/>
      <c r="J67" s="6"/>
      <c r="K67" s="7"/>
      <c r="L67" s="6"/>
      <c r="M67" s="8"/>
      <c r="N67" s="5"/>
      <c r="O67" s="6"/>
      <c r="P67" s="6"/>
      <c r="Q67" s="5"/>
      <c r="R67" s="5"/>
      <c r="S67" s="5"/>
      <c r="T67" s="5"/>
      <c r="U67" s="9"/>
      <c r="V67" s="9"/>
      <c r="W67" s="5"/>
      <c r="X67" s="10"/>
      <c r="Y67" s="5"/>
      <c r="Z67" s="5"/>
      <c r="AA67" s="5"/>
      <c r="AB67" s="5"/>
      <c r="AC67" s="5"/>
      <c r="AD67" s="5"/>
      <c r="AE67" s="5"/>
      <c r="AF67" s="5"/>
    </row>
    <row r="68" spans="2:32" customFormat="1" x14ac:dyDescent="0.2">
      <c r="B68" s="6"/>
      <c r="C68" s="6"/>
      <c r="D68" s="6"/>
      <c r="E68" s="6"/>
      <c r="F68" s="6"/>
      <c r="G68" s="6"/>
      <c r="H68" s="6"/>
      <c r="I68" s="6"/>
      <c r="J68" s="6"/>
      <c r="K68" s="7"/>
      <c r="L68" s="6"/>
      <c r="M68" s="8"/>
      <c r="N68" s="5"/>
      <c r="O68" s="6"/>
      <c r="P68" s="6"/>
      <c r="Q68" s="5"/>
      <c r="R68" s="5"/>
      <c r="S68" s="5"/>
      <c r="T68" s="5"/>
      <c r="U68" s="9"/>
      <c r="V68" s="9"/>
      <c r="W68" s="5"/>
      <c r="X68" s="10"/>
      <c r="Y68" s="5"/>
      <c r="Z68" s="5"/>
      <c r="AA68" s="5"/>
      <c r="AB68" s="5"/>
      <c r="AC68" s="5"/>
      <c r="AD68" s="5"/>
      <c r="AE68" s="5"/>
      <c r="AF68" s="5"/>
    </row>
    <row r="69" spans="2:32" customFormat="1" x14ac:dyDescent="0.2">
      <c r="B69" s="6"/>
      <c r="C69" s="6"/>
      <c r="D69" s="6"/>
      <c r="E69" s="6"/>
      <c r="F69" s="6"/>
      <c r="G69" s="6"/>
      <c r="H69" s="6"/>
      <c r="I69" s="6"/>
      <c r="J69" s="6"/>
      <c r="K69" s="7"/>
      <c r="L69" s="6"/>
      <c r="M69" s="8"/>
      <c r="N69" s="5"/>
      <c r="O69" s="6"/>
      <c r="P69" s="6"/>
      <c r="Q69" s="5"/>
      <c r="R69" s="5"/>
      <c r="S69" s="5"/>
      <c r="T69" s="5"/>
      <c r="U69" s="9"/>
      <c r="V69" s="9"/>
      <c r="W69" s="5"/>
      <c r="X69" s="10"/>
      <c r="Y69" s="5"/>
      <c r="Z69" s="5"/>
      <c r="AA69" s="5"/>
      <c r="AB69" s="5"/>
      <c r="AC69" s="5"/>
      <c r="AD69" s="5"/>
      <c r="AE69" s="5"/>
      <c r="AF69" s="5"/>
    </row>
    <row r="70" spans="2:32" customFormat="1" x14ac:dyDescent="0.2">
      <c r="B70" s="6"/>
      <c r="C70" s="6"/>
      <c r="D70" s="6"/>
      <c r="E70" s="6"/>
      <c r="F70" s="6"/>
      <c r="G70" s="6"/>
      <c r="H70" s="6"/>
      <c r="I70" s="6"/>
      <c r="J70" s="6"/>
      <c r="K70" s="7"/>
      <c r="L70" s="6"/>
      <c r="M70" s="8"/>
      <c r="N70" s="5"/>
      <c r="O70" s="6"/>
      <c r="P70" s="6"/>
      <c r="Q70" s="5"/>
      <c r="R70" s="5"/>
      <c r="S70" s="5"/>
      <c r="T70" s="5"/>
      <c r="U70" s="9"/>
      <c r="V70" s="9"/>
      <c r="W70" s="5"/>
      <c r="X70" s="10"/>
      <c r="Y70" s="5"/>
      <c r="Z70" s="5"/>
      <c r="AA70" s="5"/>
      <c r="AB70" s="5"/>
      <c r="AC70" s="5"/>
      <c r="AD70" s="5"/>
      <c r="AE70" s="5"/>
      <c r="AF70" s="5"/>
    </row>
    <row r="71" spans="2:32" customFormat="1" x14ac:dyDescent="0.2">
      <c r="B71" s="6"/>
      <c r="C71" s="6"/>
      <c r="D71" s="6"/>
      <c r="E71" s="6"/>
      <c r="F71" s="6"/>
      <c r="G71" s="6"/>
      <c r="H71" s="6"/>
      <c r="I71" s="6"/>
      <c r="J71" s="6"/>
      <c r="K71" s="7"/>
      <c r="L71" s="6"/>
      <c r="M71" s="8"/>
      <c r="N71" s="5"/>
      <c r="O71" s="6"/>
      <c r="P71" s="6"/>
      <c r="Q71" s="5"/>
      <c r="R71" s="5"/>
      <c r="S71" s="5"/>
      <c r="T71" s="5"/>
      <c r="U71" s="9"/>
      <c r="V71" s="9"/>
      <c r="W71" s="5"/>
      <c r="X71" s="10"/>
      <c r="Y71" s="5"/>
      <c r="Z71" s="5"/>
      <c r="AA71" s="5"/>
      <c r="AB71" s="5"/>
      <c r="AC71" s="5"/>
      <c r="AD71" s="5"/>
      <c r="AE71" s="5"/>
      <c r="AF71" s="5"/>
    </row>
    <row r="72" spans="2:32" customFormat="1" x14ac:dyDescent="0.2">
      <c r="B72" s="6"/>
      <c r="C72" s="6"/>
      <c r="D72" s="6"/>
      <c r="E72" s="6"/>
      <c r="F72" s="6"/>
      <c r="G72" s="6"/>
      <c r="H72" s="6"/>
      <c r="I72" s="6"/>
      <c r="J72" s="6"/>
      <c r="K72" s="7"/>
      <c r="L72" s="6"/>
      <c r="M72" s="8"/>
      <c r="N72" s="5"/>
      <c r="O72" s="6"/>
      <c r="P72" s="6"/>
      <c r="Q72" s="5"/>
      <c r="R72" s="5"/>
      <c r="S72" s="5"/>
      <c r="T72" s="5"/>
      <c r="U72" s="9"/>
      <c r="V72" s="9"/>
      <c r="W72" s="5"/>
      <c r="X72" s="10"/>
      <c r="Y72" s="5"/>
      <c r="Z72" s="5"/>
      <c r="AA72" s="5"/>
      <c r="AB72" s="5"/>
      <c r="AC72" s="5"/>
      <c r="AD72" s="5"/>
      <c r="AE72" s="5"/>
      <c r="AF72" s="5"/>
    </row>
    <row r="73" spans="2:32" customFormat="1" x14ac:dyDescent="0.2">
      <c r="B73" s="6"/>
      <c r="C73" s="6"/>
      <c r="D73" s="6"/>
      <c r="E73" s="6"/>
      <c r="F73" s="6"/>
      <c r="G73" s="6"/>
      <c r="H73" s="6"/>
      <c r="I73" s="6"/>
      <c r="J73" s="6"/>
      <c r="K73" s="7"/>
      <c r="L73" s="6"/>
      <c r="M73" s="8"/>
      <c r="N73" s="5"/>
      <c r="O73" s="6"/>
      <c r="P73" s="6"/>
      <c r="Q73" s="5"/>
      <c r="R73" s="5"/>
      <c r="S73" s="5"/>
      <c r="T73" s="5"/>
      <c r="U73" s="9"/>
      <c r="V73" s="9"/>
      <c r="W73" s="5"/>
      <c r="X73" s="10"/>
      <c r="Y73" s="5"/>
      <c r="Z73" s="5"/>
      <c r="AA73" s="5"/>
      <c r="AB73" s="5"/>
      <c r="AC73" s="5"/>
      <c r="AD73" s="5"/>
      <c r="AE73" s="5"/>
      <c r="AF73" s="5"/>
    </row>
    <row r="74" spans="2:32" customFormat="1" x14ac:dyDescent="0.2">
      <c r="B74" s="6"/>
      <c r="C74" s="6"/>
      <c r="D74" s="6"/>
      <c r="E74" s="6"/>
      <c r="F74" s="6"/>
      <c r="G74" s="6"/>
      <c r="H74" s="6"/>
      <c r="I74" s="6"/>
      <c r="J74" s="6"/>
      <c r="K74" s="7"/>
      <c r="L74" s="6"/>
      <c r="M74" s="8"/>
      <c r="N74" s="5"/>
      <c r="O74" s="6"/>
      <c r="P74" s="6"/>
      <c r="Q74" s="5"/>
      <c r="R74" s="5"/>
      <c r="S74" s="5"/>
      <c r="T74" s="5"/>
      <c r="U74" s="9"/>
      <c r="V74" s="9"/>
      <c r="W74" s="5"/>
      <c r="X74" s="10"/>
      <c r="Y74" s="5"/>
      <c r="Z74" s="5"/>
      <c r="AA74" s="5"/>
      <c r="AB74" s="5"/>
      <c r="AC74" s="5"/>
      <c r="AD74" s="5"/>
      <c r="AE74" s="5"/>
      <c r="AF74" s="5"/>
    </row>
    <row r="75" spans="2:32" customFormat="1" x14ac:dyDescent="0.2">
      <c r="B75" s="6"/>
      <c r="C75" s="6"/>
      <c r="D75" s="6"/>
      <c r="E75" s="6"/>
      <c r="F75" s="6"/>
      <c r="G75" s="6"/>
      <c r="H75" s="6"/>
      <c r="I75" s="6"/>
      <c r="J75" s="6"/>
      <c r="K75" s="7"/>
      <c r="L75" s="6"/>
      <c r="M75" s="8"/>
      <c r="N75" s="5"/>
      <c r="O75" s="6"/>
      <c r="P75" s="6"/>
      <c r="Q75" s="5"/>
      <c r="R75" s="5"/>
      <c r="S75" s="5"/>
      <c r="T75" s="5"/>
      <c r="U75" s="9"/>
      <c r="V75" s="9"/>
      <c r="W75" s="5"/>
      <c r="X75" s="10"/>
      <c r="Y75" s="5"/>
      <c r="Z75" s="5"/>
      <c r="AA75" s="5"/>
      <c r="AB75" s="5"/>
      <c r="AC75" s="5"/>
      <c r="AD75" s="5"/>
      <c r="AE75" s="5"/>
      <c r="AF75" s="5"/>
    </row>
    <row r="76" spans="2:32" customFormat="1" x14ac:dyDescent="0.2">
      <c r="B76" s="6"/>
      <c r="C76" s="6"/>
      <c r="D76" s="6"/>
      <c r="E76" s="6"/>
      <c r="F76" s="6"/>
      <c r="G76" s="6"/>
      <c r="H76" s="6"/>
      <c r="I76" s="6"/>
      <c r="J76" s="6"/>
      <c r="K76" s="7"/>
      <c r="L76" s="6"/>
      <c r="M76" s="8"/>
      <c r="N76" s="5"/>
      <c r="O76" s="6"/>
      <c r="P76" s="6"/>
      <c r="Q76" s="5"/>
      <c r="R76" s="5"/>
      <c r="S76" s="5"/>
      <c r="T76" s="5"/>
      <c r="U76" s="9"/>
      <c r="V76" s="9"/>
      <c r="W76" s="5"/>
      <c r="X76" s="10"/>
      <c r="Y76" s="5"/>
      <c r="Z76" s="5"/>
      <c r="AA76" s="5"/>
      <c r="AB76" s="5"/>
      <c r="AC76" s="5"/>
      <c r="AD76" s="5"/>
      <c r="AE76" s="5"/>
      <c r="AF76" s="5"/>
    </row>
    <row r="77" spans="2:32" customFormat="1" x14ac:dyDescent="0.2">
      <c r="B77" s="6"/>
      <c r="C77" s="6"/>
      <c r="D77" s="6"/>
      <c r="E77" s="6"/>
      <c r="F77" s="6"/>
      <c r="G77" s="6"/>
      <c r="H77" s="6"/>
      <c r="I77" s="6"/>
      <c r="J77" s="6"/>
      <c r="K77" s="7"/>
      <c r="L77" s="6"/>
      <c r="M77" s="8"/>
      <c r="N77" s="5"/>
      <c r="O77" s="6"/>
      <c r="P77" s="6"/>
      <c r="Q77" s="5"/>
      <c r="R77" s="5"/>
      <c r="S77" s="5"/>
      <c r="T77" s="5"/>
      <c r="U77" s="9"/>
      <c r="V77" s="9"/>
      <c r="W77" s="5"/>
      <c r="X77" s="10"/>
      <c r="Y77" s="5"/>
      <c r="Z77" s="5"/>
      <c r="AA77" s="5"/>
      <c r="AB77" s="5"/>
      <c r="AC77" s="5"/>
      <c r="AD77" s="5"/>
      <c r="AE77" s="5"/>
      <c r="AF77" s="5"/>
    </row>
    <row r="78" spans="2:32" customFormat="1" x14ac:dyDescent="0.2">
      <c r="B78" s="6"/>
      <c r="C78" s="6"/>
      <c r="D78" s="6"/>
      <c r="E78" s="6"/>
      <c r="F78" s="6"/>
      <c r="G78" s="6"/>
      <c r="H78" s="6"/>
      <c r="I78" s="6"/>
      <c r="J78" s="6"/>
      <c r="K78" s="7"/>
      <c r="L78" s="6"/>
      <c r="M78" s="8"/>
      <c r="N78" s="5"/>
      <c r="O78" s="6"/>
      <c r="P78" s="6"/>
      <c r="Q78" s="5"/>
      <c r="R78" s="5"/>
      <c r="S78" s="5"/>
      <c r="T78" s="5"/>
      <c r="U78" s="9"/>
      <c r="V78" s="9"/>
      <c r="W78" s="5"/>
      <c r="X78" s="10"/>
      <c r="Y78" s="5"/>
      <c r="Z78" s="5"/>
      <c r="AA78" s="5"/>
      <c r="AB78" s="5"/>
      <c r="AC78" s="5"/>
      <c r="AD78" s="5"/>
      <c r="AE78" s="5"/>
      <c r="AF78" s="5"/>
    </row>
    <row r="79" spans="2:32" customFormat="1" x14ac:dyDescent="0.2">
      <c r="B79" s="6"/>
      <c r="C79" s="6"/>
      <c r="D79" s="6"/>
      <c r="E79" s="6"/>
      <c r="F79" s="6"/>
      <c r="G79" s="6"/>
      <c r="H79" s="6"/>
      <c r="I79" s="6"/>
      <c r="J79" s="6"/>
      <c r="K79" s="7"/>
      <c r="L79" s="6"/>
      <c r="M79" s="8"/>
      <c r="N79" s="5"/>
      <c r="O79" s="6"/>
      <c r="P79" s="6"/>
      <c r="Q79" s="5"/>
      <c r="R79" s="5"/>
      <c r="S79" s="5"/>
      <c r="T79" s="5"/>
      <c r="U79" s="9"/>
      <c r="V79" s="9"/>
      <c r="W79" s="5"/>
      <c r="X79" s="10"/>
      <c r="Y79" s="5"/>
      <c r="Z79" s="5"/>
      <c r="AA79" s="5"/>
      <c r="AB79" s="5"/>
      <c r="AC79" s="5"/>
      <c r="AD79" s="5"/>
      <c r="AE79" s="5"/>
      <c r="AF79" s="5"/>
    </row>
    <row r="80" spans="2:32" customFormat="1" x14ac:dyDescent="0.2">
      <c r="B80" s="6"/>
      <c r="C80" s="6"/>
      <c r="D80" s="6"/>
      <c r="E80" s="6"/>
      <c r="F80" s="6"/>
      <c r="G80" s="6"/>
      <c r="H80" s="6"/>
      <c r="I80" s="6"/>
      <c r="J80" s="6"/>
      <c r="K80" s="7"/>
      <c r="L80" s="6"/>
      <c r="M80" s="8"/>
      <c r="N80" s="5"/>
      <c r="O80" s="6"/>
      <c r="P80" s="6"/>
      <c r="Q80" s="5"/>
      <c r="R80" s="5"/>
      <c r="S80" s="5"/>
      <c r="T80" s="5"/>
      <c r="U80" s="9"/>
      <c r="V80" s="9"/>
      <c r="W80" s="5"/>
      <c r="X80" s="10"/>
      <c r="Y80" s="5"/>
      <c r="Z80" s="5"/>
      <c r="AA80" s="5"/>
      <c r="AB80" s="5"/>
      <c r="AC80" s="5"/>
      <c r="AD80" s="5"/>
      <c r="AE80" s="5"/>
      <c r="AF80" s="5"/>
    </row>
    <row r="81" spans="2:32" customFormat="1" x14ac:dyDescent="0.2">
      <c r="B81" s="6"/>
      <c r="C81" s="6"/>
      <c r="D81" s="6"/>
      <c r="E81" s="6"/>
      <c r="F81" s="6"/>
      <c r="G81" s="6"/>
      <c r="H81" s="6"/>
      <c r="I81" s="6"/>
      <c r="J81" s="6"/>
      <c r="K81" s="7"/>
      <c r="L81" s="6"/>
      <c r="M81" s="8"/>
      <c r="N81" s="5"/>
      <c r="O81" s="6"/>
      <c r="P81" s="6"/>
      <c r="Q81" s="5"/>
      <c r="R81" s="5"/>
      <c r="S81" s="5"/>
      <c r="T81" s="5"/>
      <c r="U81" s="9"/>
      <c r="V81" s="9"/>
      <c r="W81" s="5"/>
      <c r="X81" s="10"/>
      <c r="Y81" s="5"/>
      <c r="Z81" s="5"/>
      <c r="AA81" s="5"/>
      <c r="AB81" s="5"/>
      <c r="AC81" s="5"/>
      <c r="AD81" s="5"/>
      <c r="AE81" s="5"/>
      <c r="AF81" s="5"/>
    </row>
    <row r="82" spans="2:32" customFormat="1" x14ac:dyDescent="0.2">
      <c r="B82" s="6"/>
      <c r="C82" s="6"/>
      <c r="D82" s="6"/>
      <c r="E82" s="6"/>
      <c r="F82" s="6"/>
      <c r="G82" s="6"/>
      <c r="H82" s="6"/>
      <c r="I82" s="6"/>
      <c r="J82" s="6"/>
      <c r="K82" s="7"/>
      <c r="L82" s="6"/>
      <c r="M82" s="8"/>
      <c r="N82" s="5"/>
      <c r="O82" s="6"/>
      <c r="P82" s="6"/>
      <c r="Q82" s="5"/>
      <c r="R82" s="5"/>
      <c r="S82" s="5"/>
      <c r="T82" s="5"/>
      <c r="U82" s="9"/>
      <c r="V82" s="9"/>
      <c r="W82" s="5"/>
      <c r="X82" s="10"/>
      <c r="Y82" s="5"/>
      <c r="Z82" s="5"/>
      <c r="AA82" s="5"/>
      <c r="AB82" s="5"/>
      <c r="AC82" s="5"/>
      <c r="AD82" s="5"/>
      <c r="AE82" s="5"/>
      <c r="AF82" s="5"/>
    </row>
    <row r="83" spans="2:32" customFormat="1" x14ac:dyDescent="0.2">
      <c r="B83" s="6"/>
      <c r="C83" s="6"/>
      <c r="D83" s="6"/>
      <c r="E83" s="6"/>
      <c r="F83" s="6"/>
      <c r="G83" s="6"/>
      <c r="H83" s="6"/>
      <c r="I83" s="6"/>
      <c r="J83" s="6"/>
      <c r="K83" s="7"/>
      <c r="L83" s="6"/>
      <c r="M83" s="8"/>
      <c r="N83" s="5"/>
      <c r="O83" s="6"/>
      <c r="P83" s="6"/>
      <c r="Q83" s="5"/>
      <c r="R83" s="5"/>
      <c r="S83" s="5"/>
      <c r="T83" s="5"/>
      <c r="U83" s="9"/>
      <c r="V83" s="9"/>
      <c r="W83" s="5"/>
      <c r="X83" s="10"/>
      <c r="Y83" s="5"/>
      <c r="Z83" s="5"/>
      <c r="AA83" s="5"/>
      <c r="AB83" s="5"/>
      <c r="AC83" s="5"/>
      <c r="AD83" s="5"/>
      <c r="AE83" s="5"/>
      <c r="AF83" s="5"/>
    </row>
  </sheetData>
  <customSheetViews>
    <customSheetView guid="{BBD7A508-3FC2-4CE5-88B9-A5421BA29A46}" hiddenRows="1">
      <selection activeCell="F7" sqref="F7"/>
      <pageMargins left="0.24" right="0.24" top="0" bottom="0" header="0.31496062992125984" footer="0.31496062992125984"/>
      <pageSetup paperSize="9" orientation="portrait" verticalDpi="300" r:id="rId1"/>
      <headerFooter>
        <oddFooter>Page &amp;P de &amp;N</oddFooter>
      </headerFooter>
    </customSheetView>
  </customSheetViews>
  <mergeCells count="73">
    <mergeCell ref="K42:K43"/>
    <mergeCell ref="L42:M43"/>
    <mergeCell ref="B43:B44"/>
    <mergeCell ref="C43:C44"/>
    <mergeCell ref="B37:B38"/>
    <mergeCell ref="C37:C38"/>
    <mergeCell ref="E37:I37"/>
    <mergeCell ref="L37:M37"/>
    <mergeCell ref="K39:K40"/>
    <mergeCell ref="L39:M40"/>
    <mergeCell ref="B40:B41"/>
    <mergeCell ref="C40:C41"/>
    <mergeCell ref="I30:I31"/>
    <mergeCell ref="B33:B34"/>
    <mergeCell ref="C33:C34"/>
    <mergeCell ref="D33:D34"/>
    <mergeCell ref="E33:E34"/>
    <mergeCell ref="H33:H34"/>
    <mergeCell ref="I33:I34"/>
    <mergeCell ref="B30:B31"/>
    <mergeCell ref="C30:C31"/>
    <mergeCell ref="D30:D31"/>
    <mergeCell ref="E30:E31"/>
    <mergeCell ref="H30:H31"/>
    <mergeCell ref="I24:I25"/>
    <mergeCell ref="B27:B28"/>
    <mergeCell ref="C27:C28"/>
    <mergeCell ref="D27:D28"/>
    <mergeCell ref="E27:E28"/>
    <mergeCell ref="H27:H28"/>
    <mergeCell ref="I27:I28"/>
    <mergeCell ref="B24:B25"/>
    <mergeCell ref="C24:C25"/>
    <mergeCell ref="D24:D25"/>
    <mergeCell ref="E24:E25"/>
    <mergeCell ref="H24:H25"/>
    <mergeCell ref="I18:I19"/>
    <mergeCell ref="B21:B22"/>
    <mergeCell ref="C21:C22"/>
    <mergeCell ref="D21:D22"/>
    <mergeCell ref="E21:E22"/>
    <mergeCell ref="H21:H22"/>
    <mergeCell ref="I21:I22"/>
    <mergeCell ref="B18:B19"/>
    <mergeCell ref="C18:C19"/>
    <mergeCell ref="D18:D19"/>
    <mergeCell ref="E18:E19"/>
    <mergeCell ref="H18:H19"/>
    <mergeCell ref="I12:I13"/>
    <mergeCell ref="B15:B16"/>
    <mergeCell ref="C15:C16"/>
    <mergeCell ref="D15:D16"/>
    <mergeCell ref="E15:E16"/>
    <mergeCell ref="H15:H16"/>
    <mergeCell ref="I15:I16"/>
    <mergeCell ref="B12:B13"/>
    <mergeCell ref="C12:C13"/>
    <mergeCell ref="D12:D13"/>
    <mergeCell ref="E12:E13"/>
    <mergeCell ref="H12:H13"/>
    <mergeCell ref="B2:V3"/>
    <mergeCell ref="I6:I7"/>
    <mergeCell ref="B9:B10"/>
    <mergeCell ref="C9:C10"/>
    <mergeCell ref="D9:D10"/>
    <mergeCell ref="E9:E10"/>
    <mergeCell ref="H9:H10"/>
    <mergeCell ref="I9:I10"/>
    <mergeCell ref="B6:B7"/>
    <mergeCell ref="C6:C7"/>
    <mergeCell ref="D6:D7"/>
    <mergeCell ref="E6:E7"/>
    <mergeCell ref="H6:H7"/>
  </mergeCells>
  <phoneticPr fontId="9" type="noConversion"/>
  <dataValidations count="4">
    <dataValidation type="list" allowBlank="1" showInputMessage="1" showErrorMessage="1" sqref="B30:B31 B33:B34 B27:B28 B24:B25">
      <formula1>$R$6:$R$49</formula1>
    </dataValidation>
    <dataValidation allowBlank="1" showInputMessage="1" showErrorMessage="1" promptTitle="Poids" prompt="Poids du composant A (base)" sqref="M6 M9 M12 M15 M18 M21 M24 M27 M30 M33"/>
    <dataValidation allowBlank="1" showInputMessage="1" showErrorMessage="1" promptTitle="Poids" prompt="Poids du composant B (durcisseur)" sqref="M7 M10 M13 M16 M19 M22 M25 M28 M31 M34"/>
    <dataValidation type="list" errorStyle="warning" allowBlank="1" showInputMessage="1" showErrorMessage="1" errorTitle="Non non non !" error="Le produit demandé n'est pas répertorié._x000a_=&gt; vérifie l'orthographe _x000a_=&gt; ou révise la gamme de produits Solastra !" sqref="B6:B7 B21:B22 B18:B19 B15:B16 B12:B13 B9:B10">
      <formula1>$R$6:$R$49</formula1>
    </dataValidation>
  </dataValidations>
  <pageMargins left="0.23622047244094491" right="0.23622047244094491" top="0" bottom="0.19685039370078741" header="0.31496062992125984" footer="0.23622047244094491"/>
  <pageSetup paperSize="9" orientation="portrait" verticalDpi="300" r:id="rId2"/>
  <headerFooter>
    <oddFooter>Page &amp;P</oddFooter>
  </headerFooter>
  <drawing r:id="rId3"/>
  <legacyDrawing r:id="rId4"/>
  <tableParts count="2"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3068C2"/>
  </sheetPr>
  <dimension ref="A1:AD203"/>
  <sheetViews>
    <sheetView showWhiteSpace="0" workbookViewId="0">
      <selection activeCell="L16" sqref="L16"/>
    </sheetView>
  </sheetViews>
  <sheetFormatPr baseColWidth="10" defaultRowHeight="12.75" x14ac:dyDescent="0.2"/>
  <cols>
    <col min="1" max="1" width="3.28515625" customWidth="1"/>
    <col min="2" max="2" width="12.5703125" customWidth="1"/>
    <col min="3" max="3" width="15.7109375" bestFit="1" customWidth="1"/>
    <col min="6" max="6" width="12.85546875" customWidth="1"/>
    <col min="7" max="7" width="23.42578125" customWidth="1"/>
    <col min="8" max="8" width="20.85546875" customWidth="1"/>
    <col min="9" max="9" width="3.28515625" customWidth="1"/>
  </cols>
  <sheetData>
    <row r="1" spans="2:30" ht="7.5" customHeight="1" x14ac:dyDescent="0.2"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2:30" ht="33.75" customHeight="1" x14ac:dyDescent="0.2">
      <c r="B2" s="436" t="s">
        <v>87</v>
      </c>
      <c r="C2" s="437"/>
      <c r="D2" s="437"/>
      <c r="E2" s="438"/>
      <c r="F2" s="438"/>
      <c r="G2" s="438"/>
      <c r="H2" s="439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2:30" x14ac:dyDescent="0.2">
      <c r="B3" s="123"/>
      <c r="C3" s="124"/>
      <c r="D3" s="124"/>
      <c r="E3" s="123"/>
      <c r="F3" s="124"/>
      <c r="G3" s="124"/>
      <c r="H3" s="12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2:30" x14ac:dyDescent="0.2">
      <c r="B4" s="126" t="s">
        <v>88</v>
      </c>
      <c r="C4" s="1"/>
      <c r="D4" s="1"/>
      <c r="E4" s="126" t="s">
        <v>89</v>
      </c>
      <c r="F4" s="1"/>
      <c r="G4" s="128">
        <f ca="1">NOW()</f>
        <v>42619.434708217595</v>
      </c>
      <c r="H4" s="12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2:30" x14ac:dyDescent="0.2">
      <c r="B5" s="132" t="s">
        <v>94</v>
      </c>
      <c r="C5" s="1"/>
      <c r="D5" s="1"/>
      <c r="E5" s="129"/>
      <c r="F5" s="130"/>
      <c r="G5" s="130"/>
      <c r="H5" s="13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2:30" x14ac:dyDescent="0.2">
      <c r="B6" s="132" t="s">
        <v>95</v>
      </c>
      <c r="C6" s="1"/>
      <c r="D6" s="1"/>
      <c r="E6" s="126" t="s">
        <v>90</v>
      </c>
      <c r="F6" s="1"/>
      <c r="G6" s="1"/>
      <c r="H6" s="127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2:30" x14ac:dyDescent="0.2">
      <c r="B7" s="132" t="s">
        <v>96</v>
      </c>
      <c r="C7" s="1"/>
      <c r="D7" s="1"/>
      <c r="E7" s="133" t="s">
        <v>91</v>
      </c>
      <c r="F7" s="1"/>
      <c r="G7" s="1"/>
      <c r="H7" s="127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2:30" x14ac:dyDescent="0.2">
      <c r="B8" s="129"/>
      <c r="C8" s="130"/>
      <c r="D8" s="130"/>
      <c r="E8" s="129"/>
      <c r="F8" s="130"/>
      <c r="G8" s="130"/>
      <c r="H8" s="13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2:30" x14ac:dyDescent="0.2">
      <c r="B9" s="123"/>
      <c r="C9" s="124"/>
      <c r="D9" s="125"/>
      <c r="E9" s="123"/>
      <c r="F9" s="124"/>
      <c r="G9" s="124"/>
      <c r="H9" s="12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2:30" x14ac:dyDescent="0.2">
      <c r="B10" s="126" t="s">
        <v>92</v>
      </c>
      <c r="C10" s="1"/>
      <c r="D10" s="127"/>
      <c r="E10" s="126" t="s">
        <v>93</v>
      </c>
      <c r="F10" s="1"/>
      <c r="G10" s="1"/>
      <c r="H10" s="127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2:30" x14ac:dyDescent="0.2">
      <c r="B11" s="163" t="str">
        <f>'Formulaire ADR - Expédition'!H38</f>
        <v>COUCOU</v>
      </c>
      <c r="C11" s="1"/>
      <c r="D11" s="127"/>
      <c r="E11" s="132"/>
      <c r="F11" s="1"/>
      <c r="G11" s="1"/>
      <c r="H11" s="127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2:30" x14ac:dyDescent="0.2">
      <c r="B12" s="132" t="str">
        <f>'Formulaire ADR - Expédition'!H39</f>
        <v>Mr D</v>
      </c>
      <c r="D12" s="127"/>
      <c r="E12" s="132"/>
      <c r="F12" s="1"/>
      <c r="G12" s="1"/>
      <c r="H12" s="127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2:30" x14ac:dyDescent="0.2">
      <c r="B13" s="163" t="str">
        <f>'Formulaire ADR - Expédition'!H40</f>
        <v>Rue des</v>
      </c>
      <c r="C13" s="1"/>
      <c r="D13" s="127"/>
      <c r="E13" s="132"/>
      <c r="F13" s="1"/>
      <c r="G13" s="1"/>
      <c r="H13" s="127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2:30" x14ac:dyDescent="0.2">
      <c r="B14" s="163">
        <f>'Formulaire ADR - Expédition'!H41</f>
        <v>28000</v>
      </c>
      <c r="C14" s="1"/>
      <c r="D14" s="127"/>
      <c r="E14" s="132"/>
      <c r="F14" s="1"/>
      <c r="G14" s="1"/>
      <c r="H14" s="127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2:30" x14ac:dyDescent="0.2">
      <c r="B15" s="164" t="str">
        <f>'Formulaire ADR - Expédition'!H43</f>
        <v xml:space="preserve">Tél :  06 59 18 </v>
      </c>
      <c r="C15" s="130"/>
      <c r="D15" s="134"/>
      <c r="E15" s="132"/>
      <c r="F15" s="1"/>
      <c r="G15" s="1"/>
      <c r="H15" s="127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2:30" x14ac:dyDescent="0.2">
      <c r="B16" s="440" t="s">
        <v>97</v>
      </c>
      <c r="C16" s="440"/>
      <c r="D16" s="441"/>
      <c r="E16" s="135" t="s">
        <v>98</v>
      </c>
      <c r="F16" s="136">
        <f>'Formulaire ADR - Retour'!M37</f>
        <v>0</v>
      </c>
      <c r="G16" s="137">
        <f>'Formulaire ADR - Expédition'!Q41</f>
        <v>970</v>
      </c>
      <c r="H16" s="13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2:30" x14ac:dyDescent="0.2">
      <c r="B17" s="139" t="s">
        <v>99</v>
      </c>
      <c r="C17" s="139" t="s">
        <v>100</v>
      </c>
      <c r="D17" s="139" t="s">
        <v>101</v>
      </c>
      <c r="E17" s="139" t="s">
        <v>102</v>
      </c>
      <c r="F17" s="442" t="s">
        <v>103</v>
      </c>
      <c r="G17" s="442"/>
      <c r="H17" s="162" t="s">
        <v>104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2:30" x14ac:dyDescent="0.2">
      <c r="B18" s="4"/>
      <c r="C18" s="4"/>
      <c r="D18" s="124"/>
      <c r="E18" s="4"/>
      <c r="F18" s="124"/>
      <c r="G18" s="124"/>
      <c r="H18" s="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2:30" x14ac:dyDescent="0.2">
      <c r="B19" s="2"/>
      <c r="C19" s="2"/>
      <c r="D19" s="1"/>
      <c r="E19" s="2"/>
      <c r="F19" s="1"/>
      <c r="G19" s="1"/>
      <c r="H19" s="2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2:30" x14ac:dyDescent="0.2">
      <c r="B20" s="140">
        <v>3082</v>
      </c>
      <c r="C20" s="140">
        <v>9</v>
      </c>
      <c r="D20" s="141" t="s">
        <v>105</v>
      </c>
      <c r="E20" s="142">
        <f>'Formulaire ADR - Expédition'!T40</f>
        <v>361</v>
      </c>
      <c r="F20" s="1" t="s">
        <v>106</v>
      </c>
      <c r="G20" s="143"/>
      <c r="H20" s="142">
        <f>IF(E20&gt;100,E20+10,E20+5)</f>
        <v>371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2:30" x14ac:dyDescent="0.2">
      <c r="B21" s="2"/>
      <c r="C21" s="2"/>
      <c r="E21" s="2"/>
      <c r="F21" t="s">
        <v>118</v>
      </c>
      <c r="H21" s="142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2:30" x14ac:dyDescent="0.2">
      <c r="B22" s="140">
        <v>2735</v>
      </c>
      <c r="C22" s="140">
        <v>8</v>
      </c>
      <c r="D22" s="118" t="s">
        <v>105</v>
      </c>
      <c r="E22" s="142">
        <f>'Formulaire ADR - Expédition'!T39</f>
        <v>99</v>
      </c>
      <c r="F22" s="144" t="s">
        <v>107</v>
      </c>
      <c r="H22" s="142">
        <f>IF(E22&gt;100,E22+10,E22+5)</f>
        <v>104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2:30" x14ac:dyDescent="0.2">
      <c r="B23" s="2"/>
      <c r="C23" s="2"/>
      <c r="E23" s="2"/>
      <c r="F23" t="s">
        <v>119</v>
      </c>
      <c r="H23" s="2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2:30" x14ac:dyDescent="0.2">
      <c r="B24" s="140">
        <v>1263</v>
      </c>
      <c r="C24" s="140">
        <v>3</v>
      </c>
      <c r="D24" s="141" t="s">
        <v>105</v>
      </c>
      <c r="E24" s="142">
        <f>'Formulaire ADR - Expédition'!T37</f>
        <v>0</v>
      </c>
      <c r="F24" s="443" t="s">
        <v>108</v>
      </c>
      <c r="G24" s="444"/>
      <c r="H24" s="142" t="b">
        <f>IF(E24&gt;100,E24+10,IF(E24&gt;0,E24+5,E24=0))</f>
        <v>1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2:30" x14ac:dyDescent="0.2">
      <c r="B25" s="2"/>
      <c r="C25" s="2"/>
      <c r="E25" s="2"/>
      <c r="F25" t="s">
        <v>120</v>
      </c>
      <c r="H25" s="2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2:30" x14ac:dyDescent="0.2">
      <c r="B26" s="2"/>
      <c r="C26" s="2"/>
      <c r="E26" s="2"/>
      <c r="H26" s="2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x14ac:dyDescent="0.2">
      <c r="B27" s="2"/>
      <c r="C27" s="2"/>
      <c r="D27" s="1"/>
      <c r="E27" s="2"/>
      <c r="F27" s="1"/>
      <c r="G27" s="1"/>
      <c r="H27" s="2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x14ac:dyDescent="0.2">
      <c r="B28" s="2"/>
      <c r="C28" s="2"/>
      <c r="D28" s="1"/>
      <c r="E28" s="2"/>
      <c r="F28" s="1"/>
      <c r="G28" s="1"/>
      <c r="H28" s="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x14ac:dyDescent="0.2">
      <c r="B29" s="2"/>
      <c r="C29" s="2"/>
      <c r="D29" s="1"/>
      <c r="E29" s="2"/>
      <c r="F29" s="1"/>
      <c r="G29" s="1"/>
      <c r="H29" s="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x14ac:dyDescent="0.2">
      <c r="B30" s="2"/>
      <c r="C30" s="2"/>
      <c r="D30" s="1"/>
      <c r="E30" s="2"/>
      <c r="F30" s="1"/>
      <c r="G30" s="1"/>
      <c r="H30" s="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x14ac:dyDescent="0.2">
      <c r="B31" s="2"/>
      <c r="C31" s="2"/>
      <c r="D31" s="1"/>
      <c r="E31" s="2"/>
      <c r="F31" s="1"/>
      <c r="G31" s="1"/>
      <c r="H31" s="2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x14ac:dyDescent="0.2">
      <c r="B32" s="2"/>
      <c r="C32" s="2"/>
      <c r="D32" s="1"/>
      <c r="E32" s="2"/>
      <c r="F32" s="1"/>
      <c r="G32" s="1"/>
      <c r="H32" s="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 x14ac:dyDescent="0.2">
      <c r="B33" s="2"/>
      <c r="C33" s="2"/>
      <c r="E33" s="2"/>
      <c r="H33" s="2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2:30" x14ac:dyDescent="0.2">
      <c r="B34" s="2"/>
      <c r="C34" s="2"/>
      <c r="E34" s="2"/>
      <c r="H34" s="2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2:30" x14ac:dyDescent="0.2">
      <c r="B35" s="2"/>
      <c r="C35" s="2"/>
      <c r="E35" s="2"/>
      <c r="H35" s="2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2:30" x14ac:dyDescent="0.2">
      <c r="B36" s="2"/>
      <c r="C36" s="2"/>
      <c r="D36" s="1"/>
      <c r="E36" s="2"/>
      <c r="F36" s="1"/>
      <c r="G36" s="1"/>
      <c r="H36" s="2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2:30" x14ac:dyDescent="0.2">
      <c r="B37" s="2"/>
      <c r="C37" s="2"/>
      <c r="D37" s="1"/>
      <c r="E37" s="2"/>
      <c r="F37" s="1"/>
      <c r="G37" s="1"/>
      <c r="H37" s="2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2:30" x14ac:dyDescent="0.2">
      <c r="B38" s="3"/>
      <c r="C38" s="3"/>
      <c r="D38" s="130"/>
      <c r="E38" s="3"/>
      <c r="F38" s="130"/>
      <c r="G38" s="130"/>
      <c r="H38" s="3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2:30" x14ac:dyDescent="0.2">
      <c r="B39" s="123"/>
      <c r="C39" s="124"/>
      <c r="D39" s="125"/>
      <c r="F39" s="124"/>
      <c r="G39" s="124"/>
      <c r="H39" s="12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2:30" x14ac:dyDescent="0.2">
      <c r="B40" s="126" t="s">
        <v>109</v>
      </c>
      <c r="C40" s="1"/>
      <c r="D40" s="127"/>
      <c r="E40" s="145" t="s">
        <v>110</v>
      </c>
      <c r="F40" s="1"/>
      <c r="G40" s="1"/>
      <c r="H40" s="127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2:30" x14ac:dyDescent="0.2">
      <c r="B41" s="132"/>
      <c r="C41" s="1"/>
      <c r="D41" s="127"/>
      <c r="E41" s="1"/>
      <c r="F41" s="1"/>
      <c r="G41" s="1"/>
      <c r="H41" s="127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2:30" x14ac:dyDescent="0.2">
      <c r="B42" s="132"/>
      <c r="C42" s="1"/>
      <c r="D42" s="127"/>
      <c r="E42" s="1"/>
      <c r="F42" s="1"/>
      <c r="G42" s="1"/>
      <c r="H42" s="127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2:30" x14ac:dyDescent="0.2">
      <c r="B43" s="132"/>
      <c r="C43" s="1"/>
      <c r="D43" s="127"/>
      <c r="E43" s="1"/>
      <c r="F43" s="1"/>
      <c r="G43" s="1"/>
      <c r="H43" s="127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2:30" x14ac:dyDescent="0.2">
      <c r="B44" s="129"/>
      <c r="C44" s="130"/>
      <c r="D44" s="134"/>
      <c r="E44" s="130"/>
      <c r="F44" s="130"/>
      <c r="G44" s="130"/>
      <c r="H44" s="134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2:30" x14ac:dyDescent="0.2">
      <c r="B45" s="132"/>
      <c r="C45" s="124"/>
      <c r="D45" s="125"/>
      <c r="F45" s="124"/>
      <c r="G45" s="124"/>
      <c r="H45" s="12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2:30" x14ac:dyDescent="0.2">
      <c r="B46" s="126" t="s">
        <v>111</v>
      </c>
      <c r="C46" s="1"/>
      <c r="D46" s="127"/>
      <c r="E46" s="145" t="s">
        <v>112</v>
      </c>
      <c r="F46" s="1"/>
      <c r="G46" s="1"/>
      <c r="H46" s="127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2:30" x14ac:dyDescent="0.2">
      <c r="B47" s="132" t="s">
        <v>113</v>
      </c>
      <c r="C47" s="146">
        <f ca="1">NOW()</f>
        <v>42619.434708217595</v>
      </c>
      <c r="D47" s="127"/>
      <c r="E47" s="1"/>
      <c r="F47" s="1"/>
      <c r="G47" s="1"/>
      <c r="H47" s="127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2:30" x14ac:dyDescent="0.2">
      <c r="B48" s="132"/>
      <c r="C48" s="1"/>
      <c r="D48" s="127"/>
      <c r="E48" s="1"/>
      <c r="F48" s="1"/>
      <c r="G48" s="1"/>
      <c r="H48" s="127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x14ac:dyDescent="0.2">
      <c r="B49" s="129"/>
      <c r="C49" s="130"/>
      <c r="D49" s="134"/>
      <c r="E49" s="130"/>
      <c r="F49" s="130"/>
      <c r="G49" s="130"/>
      <c r="H49" s="134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x14ac:dyDescent="0.2"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x14ac:dyDescent="0.2">
      <c r="A198" s="5"/>
      <c r="B198" s="5"/>
      <c r="C198" s="5"/>
      <c r="D198" s="5"/>
      <c r="E198" s="5"/>
      <c r="F198" s="5"/>
      <c r="G198" s="5"/>
      <c r="H198" s="5"/>
      <c r="I198" s="5"/>
    </row>
    <row r="199" spans="1:30" x14ac:dyDescent="0.2">
      <c r="A199" s="5"/>
      <c r="B199" s="5"/>
      <c r="C199" s="5"/>
      <c r="D199" s="5"/>
      <c r="E199" s="5"/>
      <c r="F199" s="5"/>
      <c r="G199" s="5"/>
      <c r="H199" s="5"/>
      <c r="I199" s="5"/>
    </row>
    <row r="200" spans="1:30" x14ac:dyDescent="0.2">
      <c r="A200" s="5"/>
      <c r="B200" s="5"/>
      <c r="C200" s="5"/>
      <c r="D200" s="5"/>
      <c r="E200" s="5"/>
      <c r="F200" s="5"/>
      <c r="G200" s="5"/>
      <c r="H200" s="5"/>
      <c r="I200" s="5"/>
    </row>
    <row r="201" spans="1:30" x14ac:dyDescent="0.2">
      <c r="A201" s="5"/>
      <c r="B201" s="5"/>
      <c r="C201" s="5"/>
      <c r="D201" s="5"/>
      <c r="E201" s="5"/>
      <c r="F201" s="5"/>
      <c r="G201" s="5"/>
      <c r="H201" s="5"/>
      <c r="I201" s="5"/>
    </row>
    <row r="202" spans="1:30" x14ac:dyDescent="0.2">
      <c r="A202" s="5"/>
      <c r="B202" s="5"/>
      <c r="C202" s="5"/>
      <c r="D202" s="5"/>
      <c r="E202" s="5"/>
      <c r="F202" s="5"/>
      <c r="G202" s="5"/>
      <c r="H202" s="5"/>
      <c r="I202" s="5"/>
    </row>
    <row r="203" spans="1:30" x14ac:dyDescent="0.2">
      <c r="A203" s="5"/>
      <c r="B203" s="5"/>
      <c r="C203" s="5"/>
      <c r="D203" s="5"/>
      <c r="E203" s="5"/>
      <c r="F203" s="5"/>
      <c r="G203" s="5"/>
      <c r="H203" s="5"/>
      <c r="I203" s="5"/>
    </row>
  </sheetData>
  <mergeCells count="4">
    <mergeCell ref="B2:H2"/>
    <mergeCell ref="B16:D16"/>
    <mergeCell ref="F17:G17"/>
    <mergeCell ref="F24:G24"/>
  </mergeCells>
  <pageMargins left="0.31496062992125984" right="0.39370078740157483" top="0.27559055118110237" bottom="0.74803149606299213" header="0.19685039370078741" footer="0.31496062992125984"/>
  <pageSetup paperSize="9" scale="95" orientation="portrait" r:id="rId1"/>
  <headerFooter>
    <oddFooter>Page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068C2"/>
  </sheetPr>
  <dimension ref="A1:AD315"/>
  <sheetViews>
    <sheetView workbookViewId="0">
      <selection activeCell="I36" sqref="I36"/>
    </sheetView>
  </sheetViews>
  <sheetFormatPr baseColWidth="10" defaultRowHeight="12.75" x14ac:dyDescent="0.2"/>
  <cols>
    <col min="1" max="1" width="5" customWidth="1"/>
    <col min="6" max="6" width="9.42578125" customWidth="1"/>
    <col min="8" max="8" width="14.7109375" customWidth="1"/>
  </cols>
  <sheetData>
    <row r="1" spans="1:30" x14ac:dyDescent="0.2">
      <c r="A1" s="165"/>
      <c r="B1" s="165"/>
      <c r="C1" s="165"/>
      <c r="D1" s="165"/>
      <c r="E1" s="165"/>
      <c r="F1" s="165"/>
      <c r="G1" s="165"/>
      <c r="H1" s="16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x14ac:dyDescent="0.2">
      <c r="A2" s="165"/>
      <c r="B2" s="165"/>
      <c r="C2" s="165"/>
      <c r="D2" s="165"/>
      <c r="E2" s="165"/>
      <c r="F2" s="165"/>
      <c r="G2" s="165"/>
      <c r="H2" s="16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x14ac:dyDescent="0.2">
      <c r="A3" s="165"/>
      <c r="B3" s="165"/>
      <c r="C3" s="165"/>
      <c r="D3" s="165"/>
      <c r="E3" s="167" t="s">
        <v>121</v>
      </c>
      <c r="F3" s="165"/>
      <c r="G3" s="165"/>
      <c r="H3" s="16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x14ac:dyDescent="0.2">
      <c r="A4" s="165"/>
      <c r="B4" s="165"/>
      <c r="C4" s="165"/>
      <c r="D4" s="165"/>
      <c r="E4" s="168" t="s">
        <v>122</v>
      </c>
      <c r="F4" s="165"/>
      <c r="G4" s="165"/>
      <c r="H4" s="16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x14ac:dyDescent="0.2">
      <c r="A5" s="165"/>
      <c r="B5" s="167" t="s">
        <v>123</v>
      </c>
      <c r="C5" s="165"/>
      <c r="D5" s="165"/>
      <c r="E5" s="165" t="s">
        <v>124</v>
      </c>
      <c r="F5" s="165"/>
      <c r="G5" s="165"/>
      <c r="H5" s="16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x14ac:dyDescent="0.2">
      <c r="A6" s="165"/>
      <c r="B6" s="167" t="s">
        <v>125</v>
      </c>
      <c r="C6" s="167" t="s">
        <v>126</v>
      </c>
      <c r="D6" s="165"/>
      <c r="E6" s="165" t="s">
        <v>127</v>
      </c>
      <c r="F6" s="165"/>
      <c r="G6" s="165"/>
      <c r="H6" s="16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165"/>
      <c r="B7" s="167" t="s">
        <v>128</v>
      </c>
      <c r="C7" s="165"/>
      <c r="D7" s="165"/>
      <c r="E7" s="165" t="s">
        <v>129</v>
      </c>
      <c r="F7" s="165"/>
      <c r="G7" s="165"/>
      <c r="H7" s="16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2">
      <c r="A8" s="165"/>
      <c r="B8" s="167" t="s">
        <v>130</v>
      </c>
      <c r="C8" s="169">
        <f ca="1">NOW()</f>
        <v>42619.434708217595</v>
      </c>
      <c r="D8" s="165"/>
      <c r="E8" s="165"/>
      <c r="F8" s="165"/>
      <c r="G8" s="165"/>
      <c r="H8" s="16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x14ac:dyDescent="0.2">
      <c r="A9" s="165"/>
      <c r="B9" s="167"/>
      <c r="C9" s="170"/>
      <c r="D9" s="165"/>
      <c r="E9" s="165"/>
      <c r="F9" s="165"/>
      <c r="G9" s="165"/>
      <c r="H9" s="16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x14ac:dyDescent="0.2">
      <c r="A10" s="165"/>
      <c r="B10" s="165"/>
      <c r="C10" s="165"/>
      <c r="D10" s="165"/>
      <c r="E10" s="165"/>
      <c r="F10" s="165"/>
      <c r="G10" s="165"/>
      <c r="H10" s="16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ht="15" x14ac:dyDescent="0.2">
      <c r="A11" s="165"/>
      <c r="B11" s="165"/>
      <c r="C11" s="171"/>
      <c r="D11" s="172" t="s">
        <v>150</v>
      </c>
      <c r="E11" s="172"/>
      <c r="F11" s="171"/>
      <c r="G11" s="171"/>
      <c r="H11" s="16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ht="15" x14ac:dyDescent="0.2">
      <c r="A12" s="165"/>
      <c r="B12" s="165"/>
      <c r="C12" s="171"/>
      <c r="D12" s="445"/>
      <c r="E12" s="445"/>
      <c r="F12" s="445"/>
      <c r="G12" s="171"/>
      <c r="H12" s="16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x14ac:dyDescent="0.2">
      <c r="A13" s="165"/>
      <c r="B13" s="165"/>
      <c r="C13" s="165"/>
      <c r="D13" s="165"/>
      <c r="E13" s="165"/>
      <c r="F13" s="165"/>
      <c r="G13" s="165"/>
      <c r="H13" s="16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x14ac:dyDescent="0.2">
      <c r="A14" s="165"/>
      <c r="B14" s="165"/>
      <c r="C14" s="165"/>
      <c r="D14" s="165"/>
      <c r="E14" s="165"/>
      <c r="F14" s="165"/>
      <c r="G14" s="165"/>
      <c r="H14" s="16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x14ac:dyDescent="0.2">
      <c r="A15" s="165"/>
      <c r="B15" s="165" t="s">
        <v>131</v>
      </c>
      <c r="C15" s="165"/>
      <c r="D15" s="165"/>
      <c r="E15" s="446">
        <f>'Formulaire ADR - Retour'!M37</f>
        <v>0</v>
      </c>
      <c r="F15" s="446"/>
      <c r="G15" s="165" t="s">
        <v>132</v>
      </c>
      <c r="H15" s="16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x14ac:dyDescent="0.2">
      <c r="A16" s="165"/>
      <c r="B16" s="173" t="s">
        <v>133</v>
      </c>
      <c r="C16" s="165"/>
      <c r="D16" s="165"/>
      <c r="E16" s="165"/>
      <c r="F16" s="165"/>
      <c r="G16" s="165"/>
      <c r="H16" s="16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x14ac:dyDescent="0.2">
      <c r="A17" s="165"/>
      <c r="B17" s="165"/>
      <c r="C17" s="165"/>
      <c r="D17" s="165"/>
      <c r="E17" s="165"/>
      <c r="F17" s="165"/>
      <c r="G17" s="165"/>
      <c r="H17" s="16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15" x14ac:dyDescent="0.25">
      <c r="A18" s="165"/>
      <c r="B18" s="165"/>
      <c r="C18" s="174" t="str">
        <f>'Formulaire ADR - Retour'!E38</f>
        <v>SAINT GOBAIN SULLY</v>
      </c>
      <c r="D18" s="165"/>
      <c r="E18" s="165"/>
      <c r="F18" s="165"/>
      <c r="G18" s="165"/>
      <c r="H18" s="16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x14ac:dyDescent="0.2">
      <c r="A19" s="165"/>
      <c r="B19" s="165"/>
      <c r="C19" s="165" t="str">
        <f>'Formulaire ADR - Retour'!E39</f>
        <v>Mr BRUNEAU</v>
      </c>
      <c r="D19" s="165"/>
      <c r="E19" s="165"/>
      <c r="F19" s="165"/>
      <c r="G19" s="165"/>
      <c r="H19" s="16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x14ac:dyDescent="0.2">
      <c r="A20" s="165"/>
      <c r="B20" s="165"/>
      <c r="C20" s="165" t="str">
        <f>'Formulaire ADR - Retour'!E40</f>
        <v>19 routes d'Isdes</v>
      </c>
      <c r="D20" s="165"/>
      <c r="E20" s="165"/>
      <c r="F20" s="165"/>
      <c r="G20" s="165"/>
      <c r="H20" s="16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x14ac:dyDescent="0.2">
      <c r="A21" s="165"/>
      <c r="B21" s="165"/>
      <c r="C21" s="165" t="str">
        <f>'Formulaire ADR - Retour'!E41</f>
        <v>45600 SULLY SUR LOIRE</v>
      </c>
      <c r="D21" s="165"/>
      <c r="E21" s="165"/>
      <c r="F21" s="165"/>
      <c r="G21" s="165"/>
      <c r="H21" s="16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x14ac:dyDescent="0.2">
      <c r="A22" s="165"/>
      <c r="B22" s="165"/>
      <c r="C22" s="165" t="str">
        <f>'Formulaire ADR - Retour'!E42</f>
        <v>Tél :  02 38 37 30 81</v>
      </c>
      <c r="D22" s="165"/>
      <c r="E22" s="165"/>
      <c r="F22" s="165"/>
      <c r="G22" s="165"/>
      <c r="H22" s="16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x14ac:dyDescent="0.2">
      <c r="A23" s="165"/>
      <c r="B23" s="165"/>
      <c r="D23" s="165"/>
      <c r="E23" s="165"/>
      <c r="F23" s="165"/>
      <c r="G23" s="165"/>
      <c r="H23" s="16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x14ac:dyDescent="0.2">
      <c r="A24" s="165"/>
      <c r="B24" s="165"/>
      <c r="C24" s="165"/>
      <c r="D24" s="165"/>
      <c r="E24" s="165"/>
      <c r="F24" s="165"/>
      <c r="G24" s="166"/>
      <c r="H24" s="16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15" x14ac:dyDescent="0.25">
      <c r="A25" s="165"/>
      <c r="B25" s="175" t="s">
        <v>134</v>
      </c>
      <c r="C25" s="165"/>
      <c r="D25" s="176">
        <f>'Formulaire ADR - Retour'!M41</f>
        <v>0</v>
      </c>
      <c r="E25" s="165"/>
      <c r="F25" s="165"/>
      <c r="G25" s="165"/>
      <c r="H25" s="16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x14ac:dyDescent="0.2">
      <c r="A26" s="165"/>
      <c r="B26" s="165"/>
      <c r="C26" s="165"/>
      <c r="D26" s="165"/>
      <c r="E26" s="165"/>
      <c r="F26" s="165"/>
      <c r="G26" s="165"/>
      <c r="H26" s="16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x14ac:dyDescent="0.2">
      <c r="A27" s="165"/>
      <c r="B27" s="165" t="s">
        <v>135</v>
      </c>
      <c r="C27" s="165"/>
      <c r="D27" s="177" t="s">
        <v>136</v>
      </c>
      <c r="E27" s="165"/>
      <c r="F27" s="165" t="s">
        <v>137</v>
      </c>
      <c r="G27" s="165"/>
      <c r="H27" s="16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x14ac:dyDescent="0.2">
      <c r="A28" s="165"/>
      <c r="B28" s="165"/>
      <c r="C28" s="165"/>
      <c r="D28" s="177"/>
      <c r="E28" s="165"/>
      <c r="F28" s="165" t="s">
        <v>138</v>
      </c>
      <c r="G28" s="165"/>
      <c r="H28" s="16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x14ac:dyDescent="0.2">
      <c r="A29" s="165"/>
      <c r="B29" s="165" t="s">
        <v>139</v>
      </c>
      <c r="C29" s="165"/>
      <c r="D29" s="177" t="s">
        <v>140</v>
      </c>
      <c r="E29" s="165"/>
      <c r="F29" s="165" t="s">
        <v>141</v>
      </c>
      <c r="G29" s="165"/>
      <c r="H29" s="16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x14ac:dyDescent="0.2">
      <c r="A30" s="165"/>
      <c r="B30" s="165"/>
      <c r="C30" s="165"/>
      <c r="D30" s="177"/>
      <c r="E30" s="165"/>
      <c r="F30" s="165" t="s">
        <v>141</v>
      </c>
      <c r="G30" s="165"/>
      <c r="H30" s="16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2">
      <c r="A31" s="165"/>
      <c r="B31" s="165" t="s">
        <v>142</v>
      </c>
      <c r="C31" s="165"/>
      <c r="D31" s="177" t="s">
        <v>140</v>
      </c>
      <c r="E31" s="165"/>
      <c r="F31" s="165" t="s">
        <v>141</v>
      </c>
      <c r="G31" s="165"/>
      <c r="H31" s="16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2">
      <c r="A32" s="165"/>
      <c r="B32" s="165"/>
      <c r="C32" s="165"/>
      <c r="D32" s="177"/>
      <c r="E32" s="165"/>
      <c r="F32" s="165" t="s">
        <v>141</v>
      </c>
      <c r="G32" s="165"/>
      <c r="H32" s="16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2">
      <c r="A33" s="165"/>
      <c r="B33" s="165" t="s">
        <v>143</v>
      </c>
      <c r="C33" s="165"/>
      <c r="D33" s="178">
        <v>50</v>
      </c>
      <c r="E33" s="165"/>
      <c r="F33" s="165" t="s">
        <v>18</v>
      </c>
      <c r="G33" s="165"/>
      <c r="H33" s="16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x14ac:dyDescent="0.2">
      <c r="A34" s="165"/>
      <c r="B34" s="165"/>
      <c r="C34" s="165"/>
      <c r="D34" s="177"/>
      <c r="E34" s="165"/>
      <c r="F34" s="165"/>
      <c r="G34" s="165"/>
      <c r="H34" s="16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x14ac:dyDescent="0.2">
      <c r="A35" s="165"/>
      <c r="B35" s="165"/>
      <c r="C35" s="165"/>
      <c r="D35" s="177"/>
      <c r="E35" s="165"/>
      <c r="F35" s="165"/>
      <c r="G35" s="165"/>
      <c r="H35" s="16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x14ac:dyDescent="0.2">
      <c r="A36" s="165"/>
      <c r="B36" s="165"/>
      <c r="C36" s="165"/>
      <c r="D36" s="165"/>
      <c r="E36" s="165"/>
      <c r="F36" s="165"/>
      <c r="G36" s="165"/>
      <c r="H36" s="16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ht="15" x14ac:dyDescent="0.25">
      <c r="A37" s="165"/>
      <c r="B37" s="447" t="s">
        <v>144</v>
      </c>
      <c r="C37" s="447"/>
      <c r="D37" s="447"/>
      <c r="E37" s="447"/>
      <c r="F37" s="448">
        <f>'Formulaire ADR - Retour'!M43</f>
        <v>0</v>
      </c>
      <c r="G37" s="448"/>
      <c r="H37" s="16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x14ac:dyDescent="0.2">
      <c r="A38" s="165"/>
      <c r="B38" s="165"/>
      <c r="C38" s="165"/>
      <c r="D38" s="165"/>
      <c r="E38" s="165"/>
      <c r="F38" s="165"/>
      <c r="G38" s="165"/>
      <c r="H38" s="16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x14ac:dyDescent="0.2">
      <c r="A39" s="165"/>
      <c r="B39" s="165"/>
      <c r="C39" s="165"/>
      <c r="D39" s="165"/>
      <c r="E39" s="165"/>
      <c r="F39" s="165"/>
      <c r="G39" s="165"/>
      <c r="H39" s="16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x14ac:dyDescent="0.2">
      <c r="A40" s="165"/>
      <c r="B40" s="165" t="s">
        <v>145</v>
      </c>
      <c r="C40" s="165"/>
      <c r="D40" s="165"/>
      <c r="E40" s="165"/>
      <c r="F40" s="165"/>
      <c r="G40" s="165"/>
      <c r="H40" s="16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x14ac:dyDescent="0.2">
      <c r="A41" s="165"/>
      <c r="B41" s="165" t="s">
        <v>146</v>
      </c>
      <c r="C41" s="165"/>
      <c r="D41" s="165"/>
      <c r="E41" s="165"/>
      <c r="F41" s="165"/>
      <c r="G41" s="165"/>
      <c r="H41" s="16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x14ac:dyDescent="0.2">
      <c r="A42" s="165"/>
      <c r="B42" s="165"/>
      <c r="C42" s="165"/>
      <c r="D42" s="165"/>
      <c r="E42" s="165"/>
      <c r="F42" s="165"/>
      <c r="G42" s="165"/>
      <c r="H42" s="16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x14ac:dyDescent="0.2">
      <c r="A43" s="165"/>
      <c r="B43" s="165"/>
      <c r="C43" s="165"/>
      <c r="D43" s="165"/>
      <c r="E43" s="165"/>
      <c r="F43" s="165"/>
      <c r="G43" s="165"/>
      <c r="H43" s="16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x14ac:dyDescent="0.2">
      <c r="A44" s="165"/>
      <c r="B44" s="165"/>
      <c r="C44" s="165"/>
      <c r="D44" s="165"/>
      <c r="E44" s="165"/>
      <c r="F44" s="165" t="s">
        <v>147</v>
      </c>
      <c r="G44" s="165"/>
      <c r="H44" s="16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x14ac:dyDescent="0.2">
      <c r="A45" s="165"/>
      <c r="B45" s="165"/>
      <c r="C45" s="165"/>
      <c r="D45" s="165"/>
      <c r="E45" s="165"/>
      <c r="F45" s="165" t="s">
        <v>148</v>
      </c>
      <c r="G45" s="165"/>
      <c r="H45" s="16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x14ac:dyDescent="0.2">
      <c r="A46" s="165"/>
      <c r="B46" s="165"/>
      <c r="C46" s="165"/>
      <c r="D46" s="165"/>
      <c r="E46" s="165"/>
      <c r="F46" s="165"/>
      <c r="G46" s="165"/>
      <c r="H46" s="16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x14ac:dyDescent="0.2">
      <c r="A47" s="165"/>
      <c r="B47" s="165"/>
      <c r="C47" s="165"/>
      <c r="D47" s="165"/>
      <c r="E47" s="165"/>
      <c r="F47" s="165" t="s">
        <v>149</v>
      </c>
      <c r="G47" s="165"/>
      <c r="H47" s="16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x14ac:dyDescent="0.2">
      <c r="A48" s="165"/>
      <c r="B48" s="165"/>
      <c r="C48" s="165"/>
      <c r="D48" s="165"/>
      <c r="E48" s="165"/>
      <c r="F48" s="165"/>
      <c r="G48" s="165"/>
      <c r="H48" s="16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1:30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1:30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1:30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1:30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1:30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1:30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1:30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1:30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1:30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1:30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1:30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1:30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1:30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1:30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1:30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1:30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1:30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1:30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1:30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1:30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1:30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1:30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1:30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1:30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1:30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1:30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1:30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1:30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1:30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1:30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1:30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1:30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1:30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1:30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1:30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1:30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1:30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1:30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1:30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1:30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1:30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1:30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1:30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1:30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1:30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1:30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1:30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1:30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1:30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1:30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1:30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1:30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1:30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1:30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1:30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1:30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1:30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1:30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1:30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1:30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1:30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1:30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1:30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1:30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1:30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1:30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1:30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1:30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1:30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1:30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1:30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1:30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1:30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1:30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1:30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1:30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1:30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1:30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1:30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1:30" x14ac:dyDescent="0.2"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1:30" x14ac:dyDescent="0.2"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1:30" x14ac:dyDescent="0.2"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x14ac:dyDescent="0.2"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</sheetData>
  <mergeCells count="4">
    <mergeCell ref="D12:F12"/>
    <mergeCell ref="E15:F15"/>
    <mergeCell ref="B37:E37"/>
    <mergeCell ref="F37:G37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V39"/>
  <sheetViews>
    <sheetView workbookViewId="0">
      <selection activeCell="N19" sqref="N19"/>
    </sheetView>
  </sheetViews>
  <sheetFormatPr baseColWidth="10" defaultRowHeight="12.75" x14ac:dyDescent="0.2"/>
  <cols>
    <col min="1" max="16384" width="11.42578125" style="5"/>
  </cols>
  <sheetData>
    <row r="6" spans="3:15" x14ac:dyDescent="0.2">
      <c r="C6" s="5">
        <v>200</v>
      </c>
    </row>
    <row r="7" spans="3:15" ht="12.75" customHeight="1" x14ac:dyDescent="0.2">
      <c r="F7" s="449" t="s">
        <v>156</v>
      </c>
      <c r="G7" s="449"/>
      <c r="H7" s="449"/>
      <c r="I7" s="449"/>
      <c r="J7" s="449"/>
      <c r="K7" s="449"/>
      <c r="L7" s="449"/>
      <c r="M7" s="449"/>
      <c r="N7" s="449"/>
      <c r="O7" s="449"/>
    </row>
    <row r="8" spans="3:15" ht="18.75" customHeight="1" x14ac:dyDescent="0.2">
      <c r="F8" s="449"/>
      <c r="G8" s="449"/>
      <c r="H8" s="449"/>
      <c r="I8" s="449"/>
      <c r="J8" s="449"/>
      <c r="K8" s="449"/>
      <c r="L8" s="449"/>
      <c r="M8" s="449"/>
      <c r="N8" s="449"/>
      <c r="O8" s="449"/>
    </row>
    <row r="9" spans="3:15" ht="10.5" customHeight="1" x14ac:dyDescent="0.2">
      <c r="F9" s="449"/>
      <c r="G9" s="449"/>
      <c r="H9" s="449"/>
      <c r="I9" s="449"/>
      <c r="J9" s="449"/>
      <c r="K9" s="449"/>
      <c r="L9" s="449"/>
      <c r="M9" s="449"/>
      <c r="N9" s="449"/>
      <c r="O9" s="449"/>
    </row>
    <row r="10" spans="3:15" ht="10.5" customHeight="1" x14ac:dyDescent="0.2">
      <c r="F10" s="449"/>
      <c r="G10" s="449"/>
      <c r="H10" s="449"/>
      <c r="I10" s="449"/>
      <c r="J10" s="449"/>
      <c r="K10" s="449"/>
      <c r="L10" s="449"/>
      <c r="M10" s="449"/>
      <c r="N10" s="449"/>
      <c r="O10" s="449"/>
    </row>
    <row r="11" spans="3:15" ht="9" customHeight="1" x14ac:dyDescent="0.2">
      <c r="F11" s="449"/>
      <c r="G11" s="449"/>
      <c r="H11" s="449"/>
      <c r="I11" s="449"/>
      <c r="J11" s="449"/>
      <c r="K11" s="449"/>
      <c r="L11" s="449"/>
      <c r="M11" s="449"/>
      <c r="N11" s="449"/>
      <c r="O11" s="449"/>
    </row>
    <row r="12" spans="3:15" ht="12.75" customHeight="1" x14ac:dyDescent="0.2">
      <c r="F12" s="449"/>
      <c r="G12" s="449"/>
      <c r="H12" s="449"/>
      <c r="I12" s="449"/>
      <c r="J12" s="449"/>
      <c r="K12" s="449"/>
      <c r="L12" s="449"/>
      <c r="M12" s="449"/>
      <c r="N12" s="449"/>
      <c r="O12" s="449"/>
    </row>
    <row r="13" spans="3:15" ht="12.75" customHeight="1" x14ac:dyDescent="0.2"/>
    <row r="14" spans="3:15" ht="12.75" customHeight="1" x14ac:dyDescent="0.2"/>
    <row r="15" spans="3:15" ht="12.75" customHeight="1" x14ac:dyDescent="0.2"/>
    <row r="16" spans="3:15" ht="12.75" customHeight="1" x14ac:dyDescent="0.2"/>
    <row r="17" ht="12.75" customHeight="1" x14ac:dyDescent="0.2"/>
    <row r="39" spans="22:22" x14ac:dyDescent="0.2">
      <c r="V39" s="5" t="e">
        <f ca="1">W34(T5:T33,Données!L8,U5:U33)&amp;" "&amp;IF(COUNTIF(B6:B34,"*TPE2010*"),"bidon(s) métal/plastique",V6)</f>
        <v>#REF!</v>
      </c>
    </row>
  </sheetData>
  <sheetProtection selectLockedCells="1"/>
  <mergeCells count="1">
    <mergeCell ref="F7:O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Formulaire ADR - Expédition</vt:lpstr>
      <vt:lpstr>Données</vt:lpstr>
      <vt:lpstr>Décla. de chargmt - Expédition</vt:lpstr>
      <vt:lpstr>Mail Calberson - Expédition</vt:lpstr>
      <vt:lpstr>Formulaire ADR - Retour</vt:lpstr>
      <vt:lpstr>Décla. de chargmt - Retour</vt:lpstr>
      <vt:lpstr>Mail Calberson - Retour</vt:lpstr>
      <vt:lpstr>Accueil</vt:lpstr>
      <vt:lpstr>'Décla. de chargmt - Expédition'!Zone_d_impression</vt:lpstr>
      <vt:lpstr>'Mail Calberson - Expédition'!Zone_d_impression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Laure</dc:creator>
  <cp:lastModifiedBy>Philippe Heit</cp:lastModifiedBy>
  <cp:lastPrinted>2016-09-05T09:46:55Z</cp:lastPrinted>
  <dcterms:created xsi:type="dcterms:W3CDTF">2007-10-17T20:27:41Z</dcterms:created>
  <dcterms:modified xsi:type="dcterms:W3CDTF">2016-09-06T08:26:01Z</dcterms:modified>
</cp:coreProperties>
</file>