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0 romain71 - Schrader\"/>
    </mc:Choice>
  </mc:AlternateContent>
  <bookViews>
    <workbookView xWindow="0" yWindow="0" windowWidth="21600" windowHeight="10320" activeTab="3"/>
  </bookViews>
  <sheets>
    <sheet name="Fonction 1" sheetId="1" r:id="rId1"/>
    <sheet name="Fonction 2" sheetId="3" r:id="rId2"/>
    <sheet name="SyntheseCalcul" sheetId="4" r:id="rId3"/>
    <sheet name="NewSyntheseScoring" sheetId="5" r:id="rId4"/>
    <sheet name="Synthèse scoring (ancien)" sheetId="2" r:id="rId5"/>
  </sheets>
  <definedNames>
    <definedName name="ligneActuelle">OFFSET(NewSyntheseScoring!$A1,0,(INT((COLUMN()-COLUMN(NewSyntheseScoring!$C:$C)+6)/6)-1)*6+2,1,1)</definedName>
    <definedName name="tabCalcFonc">OFFSET(tabCalcul[],MATCH(tabCalcul[[#This Row],[FONCTION]],tabCalcul[FONCTION],0)-1,0,COUNTIF(tabCalcul[FONCTION],tabCalcul[[#This Row],[FONCTION]]))</definedName>
    <definedName name="tabCalcFonc.Somme">OFFSET(tabCalcFonc,0,MATCH(tabCalcul[[#Headers],[SOMME]],tabCalcul[#Headers],0)-1,,1)</definedName>
    <definedName name="tabCalcSynt">OFFSET(tabCalcul[],MATCH(NewSyntheseScoring!XFD$2,tabCalcul[FONCTION],0)-1,0,COUNTIF(tabCalcul[FONCTION],NewSyntheseScoring!XFD$2))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5" l="1"/>
  <c r="I7" i="5" s="1"/>
  <c r="I10" i="4"/>
  <c r="I11" i="4"/>
  <c r="I12" i="4"/>
  <c r="I13" i="4"/>
  <c r="I14" i="4"/>
  <c r="I15" i="4"/>
  <c r="I16" i="4"/>
  <c r="E17" i="4"/>
  <c r="F17" i="4" s="1"/>
  <c r="G17" i="4" s="1"/>
  <c r="E10" i="4"/>
  <c r="F10" i="4" s="1"/>
  <c r="G10" i="4" s="1"/>
  <c r="E11" i="4"/>
  <c r="F11" i="4" s="1"/>
  <c r="G11" i="4" s="1"/>
  <c r="E12" i="4"/>
  <c r="E13" i="4"/>
  <c r="E14" i="4"/>
  <c r="F14" i="4" s="1"/>
  <c r="G14" i="4" s="1"/>
  <c r="E15" i="4"/>
  <c r="F15" i="4" s="1"/>
  <c r="G15" i="4" s="1"/>
  <c r="E16" i="4"/>
  <c r="E18" i="4"/>
  <c r="F18" i="4" s="1"/>
  <c r="G18" i="4" s="1"/>
  <c r="E19" i="4"/>
  <c r="F19" i="4" s="1"/>
  <c r="G19" i="4" s="1"/>
  <c r="E20" i="4"/>
  <c r="F20" i="4" s="1"/>
  <c r="G20" i="4" s="1"/>
  <c r="E21" i="4"/>
  <c r="F21" i="4" s="1"/>
  <c r="G21" i="4" s="1"/>
  <c r="E22" i="4"/>
  <c r="F22" i="4" s="1"/>
  <c r="G22" i="4" s="1"/>
  <c r="E23" i="4"/>
  <c r="F23" i="4" s="1"/>
  <c r="G23" i="4" s="1"/>
  <c r="E24" i="4"/>
  <c r="F24" i="4" s="1"/>
  <c r="G24" i="4" s="1"/>
  <c r="E25" i="4"/>
  <c r="F25" i="4" s="1"/>
  <c r="G25" i="4" s="1"/>
  <c r="C6" i="5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C21" i="5" s="1"/>
  <c r="C22" i="5" s="1"/>
  <c r="C23" i="5" s="1"/>
  <c r="C24" i="5" s="1"/>
  <c r="E24" i="5" s="1"/>
  <c r="D10" i="5" l="1"/>
  <c r="D6" i="5"/>
  <c r="F13" i="4"/>
  <c r="D9" i="5"/>
  <c r="F16" i="4"/>
  <c r="F12" i="4"/>
  <c r="D5" i="5"/>
  <c r="E5" i="5" s="1"/>
  <c r="J5" i="5"/>
  <c r="J6" i="5"/>
  <c r="J7" i="5"/>
  <c r="I8" i="5"/>
  <c r="D17" i="5"/>
  <c r="D23" i="5"/>
  <c r="E17" i="5"/>
  <c r="E23" i="5"/>
  <c r="D19" i="5"/>
  <c r="D24" i="5"/>
  <c r="E19" i="5"/>
  <c r="D15" i="5"/>
  <c r="D20" i="5"/>
  <c r="E15" i="5"/>
  <c r="E20" i="5"/>
  <c r="D12" i="5"/>
  <c r="E12" i="5" s="1"/>
  <c r="D16" i="5"/>
  <c r="D21" i="5"/>
  <c r="E16" i="5"/>
  <c r="E21" i="5"/>
  <c r="D13" i="5"/>
  <c r="E13" i="5" s="1"/>
  <c r="D14" i="5"/>
  <c r="D18" i="5"/>
  <c r="D22" i="5"/>
  <c r="E14" i="5"/>
  <c r="E18" i="5"/>
  <c r="E22" i="5"/>
  <c r="V10" i="3"/>
  <c r="U11" i="3" s="1"/>
  <c r="V9" i="3"/>
  <c r="V8" i="3"/>
  <c r="V7" i="3"/>
  <c r="V6" i="3"/>
  <c r="V5" i="3"/>
  <c r="V4" i="3"/>
  <c r="T10" i="3"/>
  <c r="S11" i="3" s="1"/>
  <c r="T9" i="3"/>
  <c r="T8" i="3"/>
  <c r="T7" i="3"/>
  <c r="T6" i="3"/>
  <c r="T5" i="3"/>
  <c r="T4" i="3"/>
  <c r="R10" i="3"/>
  <c r="P10" i="3"/>
  <c r="N10" i="3"/>
  <c r="L10" i="3"/>
  <c r="J10" i="3"/>
  <c r="H10" i="3"/>
  <c r="F10" i="3"/>
  <c r="R9" i="3"/>
  <c r="P9" i="3"/>
  <c r="N9" i="3"/>
  <c r="L9" i="3"/>
  <c r="J9" i="3"/>
  <c r="H9" i="3"/>
  <c r="F9" i="3"/>
  <c r="R8" i="3"/>
  <c r="P8" i="3"/>
  <c r="N8" i="3"/>
  <c r="L8" i="3"/>
  <c r="J8" i="3"/>
  <c r="H8" i="3"/>
  <c r="F8" i="3"/>
  <c r="R7" i="3"/>
  <c r="P7" i="3"/>
  <c r="N7" i="3"/>
  <c r="L7" i="3"/>
  <c r="J7" i="3"/>
  <c r="H7" i="3"/>
  <c r="F7" i="3"/>
  <c r="R6" i="3"/>
  <c r="P6" i="3"/>
  <c r="N6" i="3"/>
  <c r="L6" i="3"/>
  <c r="J6" i="3"/>
  <c r="H6" i="3"/>
  <c r="F6" i="3"/>
  <c r="R5" i="3"/>
  <c r="P5" i="3"/>
  <c r="N5" i="3"/>
  <c r="L5" i="3"/>
  <c r="J5" i="3"/>
  <c r="H5" i="3"/>
  <c r="F5" i="3"/>
  <c r="E11" i="3" s="1"/>
  <c r="R4" i="3"/>
  <c r="Q11" i="3" s="1"/>
  <c r="P4" i="3"/>
  <c r="O11" i="3" s="1"/>
  <c r="N4" i="3"/>
  <c r="L4" i="3"/>
  <c r="K11" i="3" s="1"/>
  <c r="J4" i="3"/>
  <c r="I11" i="3" s="1"/>
  <c r="H4" i="3"/>
  <c r="G11" i="3" s="1"/>
  <c r="F4" i="3"/>
  <c r="G13" i="4" l="1"/>
  <c r="D8" i="5" s="1"/>
  <c r="G12" i="4"/>
  <c r="G16" i="4"/>
  <c r="D11" i="5" s="1"/>
  <c r="E6" i="5"/>
  <c r="J8" i="5"/>
  <c r="I9" i="5"/>
  <c r="M11" i="3"/>
  <c r="J4" i="1"/>
  <c r="I13" i="1" s="1"/>
  <c r="J5" i="1"/>
  <c r="J6" i="1"/>
  <c r="J7" i="1"/>
  <c r="J8" i="1"/>
  <c r="J9" i="1"/>
  <c r="J10" i="1"/>
  <c r="J11" i="1"/>
  <c r="J12" i="1"/>
  <c r="R12" i="1"/>
  <c r="P12" i="1"/>
  <c r="N12" i="1"/>
  <c r="R11" i="1"/>
  <c r="P11" i="1"/>
  <c r="N11" i="1"/>
  <c r="R10" i="1"/>
  <c r="P10" i="1"/>
  <c r="N10" i="1"/>
  <c r="R9" i="1"/>
  <c r="P9" i="1"/>
  <c r="N9" i="1"/>
  <c r="R8" i="1"/>
  <c r="P8" i="1"/>
  <c r="N8" i="1"/>
  <c r="R7" i="1"/>
  <c r="P7" i="1"/>
  <c r="N7" i="1"/>
  <c r="R6" i="1"/>
  <c r="P6" i="1"/>
  <c r="N6" i="1"/>
  <c r="R5" i="1"/>
  <c r="P5" i="1"/>
  <c r="N5" i="1"/>
  <c r="R4" i="1"/>
  <c r="P4" i="1"/>
  <c r="N4" i="1"/>
  <c r="L12" i="1"/>
  <c r="H12" i="1"/>
  <c r="F12" i="1"/>
  <c r="L11" i="1"/>
  <c r="H11" i="1"/>
  <c r="F11" i="1"/>
  <c r="L10" i="1"/>
  <c r="H10" i="1"/>
  <c r="F10" i="1"/>
  <c r="L9" i="1"/>
  <c r="H9" i="1"/>
  <c r="F9" i="1"/>
  <c r="L8" i="1"/>
  <c r="H8" i="1"/>
  <c r="F8" i="1"/>
  <c r="L7" i="1"/>
  <c r="H7" i="1"/>
  <c r="F7" i="1"/>
  <c r="L6" i="1"/>
  <c r="H6" i="1"/>
  <c r="F6" i="1"/>
  <c r="L5" i="1"/>
  <c r="H5" i="1"/>
  <c r="F5" i="1"/>
  <c r="L4" i="1"/>
  <c r="H4" i="1"/>
  <c r="F4" i="1"/>
  <c r="E11" i="5" l="1"/>
  <c r="K6" i="5"/>
  <c r="K7" i="5"/>
  <c r="E10" i="5"/>
  <c r="E8" i="5"/>
  <c r="K8" i="5"/>
  <c r="K5" i="5"/>
  <c r="E9" i="5"/>
  <c r="D7" i="5"/>
  <c r="E7" i="5" s="1"/>
  <c r="I10" i="5"/>
  <c r="J9" i="5"/>
  <c r="K9" i="5" s="1"/>
  <c r="J11" i="2"/>
  <c r="I11" i="2" s="1"/>
  <c r="J3" i="2"/>
  <c r="I3" i="2" s="1"/>
  <c r="J10" i="2"/>
  <c r="I10" i="2" s="1"/>
  <c r="J9" i="2"/>
  <c r="I9" i="2" s="1"/>
  <c r="J8" i="2"/>
  <c r="I8" i="2" s="1"/>
  <c r="J7" i="2"/>
  <c r="I7" i="2" s="1"/>
  <c r="J6" i="2"/>
  <c r="I6" i="2" s="1"/>
  <c r="J5" i="2"/>
  <c r="I5" i="2" s="1"/>
  <c r="J4" i="2"/>
  <c r="I4" i="2" s="1"/>
  <c r="O13" i="1"/>
  <c r="M13" i="1"/>
  <c r="Q13" i="1"/>
  <c r="K13" i="1"/>
  <c r="G13" i="1"/>
  <c r="E13" i="1"/>
  <c r="D9" i="2" s="1"/>
  <c r="I17" i="4" l="1"/>
  <c r="I21" i="4"/>
  <c r="I25" i="4"/>
  <c r="I18" i="4"/>
  <c r="I22" i="4"/>
  <c r="I20" i="4"/>
  <c r="I24" i="4"/>
  <c r="I19" i="4"/>
  <c r="I23" i="4"/>
  <c r="I11" i="5"/>
  <c r="J10" i="5"/>
  <c r="K10" i="5" s="1"/>
  <c r="C9" i="2"/>
  <c r="D3" i="2"/>
  <c r="D4" i="2"/>
  <c r="D5" i="2"/>
  <c r="D6" i="2"/>
  <c r="D7" i="2"/>
  <c r="D8" i="2"/>
  <c r="J11" i="5" l="1"/>
  <c r="K11" i="5" s="1"/>
  <c r="I12" i="5"/>
  <c r="C8" i="2"/>
  <c r="C5" i="2"/>
  <c r="C4" i="2"/>
  <c r="C7" i="2"/>
  <c r="C6" i="2"/>
  <c r="C3" i="2"/>
  <c r="J12" i="5" l="1"/>
  <c r="K12" i="5" s="1"/>
  <c r="I13" i="5"/>
  <c r="I14" i="5" l="1"/>
  <c r="J13" i="5"/>
  <c r="K13" i="5" s="1"/>
  <c r="I15" i="5" l="1"/>
  <c r="K14" i="5"/>
  <c r="J14" i="5"/>
  <c r="J15" i="5" l="1"/>
  <c r="I16" i="5"/>
  <c r="K15" i="5"/>
  <c r="K16" i="5" l="1"/>
  <c r="J16" i="5"/>
  <c r="I17" i="5"/>
  <c r="I18" i="5" l="1"/>
  <c r="K17" i="5"/>
  <c r="J17" i="5"/>
  <c r="I19" i="5" l="1"/>
  <c r="K18" i="5"/>
  <c r="J18" i="5"/>
  <c r="J19" i="5" l="1"/>
  <c r="I20" i="5"/>
  <c r="K19" i="5"/>
  <c r="K20" i="5" l="1"/>
  <c r="J20" i="5"/>
  <c r="I21" i="5"/>
  <c r="I22" i="5" l="1"/>
  <c r="K21" i="5"/>
  <c r="J21" i="5"/>
  <c r="I23" i="5" l="1"/>
  <c r="K22" i="5"/>
  <c r="J22" i="5"/>
  <c r="J23" i="5" l="1"/>
  <c r="I24" i="5"/>
  <c r="K23" i="5"/>
  <c r="K24" i="5" l="1"/>
  <c r="J24" i="5"/>
</calcChain>
</file>

<file path=xl/sharedStrings.xml><?xml version="1.0" encoding="utf-8"?>
<sst xmlns="http://schemas.openxmlformats.org/spreadsheetml/2006/main" count="149" uniqueCount="70">
  <si>
    <t>Critère</t>
  </si>
  <si>
    <t>Note (1,3,5)</t>
  </si>
  <si>
    <t>Résultat</t>
  </si>
  <si>
    <t>Critères KILLER</t>
  </si>
  <si>
    <t>K</t>
  </si>
  <si>
    <t>Autres critères</t>
  </si>
  <si>
    <t>Pondération</t>
  </si>
  <si>
    <t>Killer 1</t>
  </si>
  <si>
    <t>Killer 2</t>
  </si>
  <si>
    <t>Killer 3</t>
  </si>
  <si>
    <t>Critère 1</t>
  </si>
  <si>
    <t>Critère 2</t>
  </si>
  <si>
    <t>Critère 3</t>
  </si>
  <si>
    <t>Critère 4</t>
  </si>
  <si>
    <t>Critère 5</t>
  </si>
  <si>
    <t>Critère 6</t>
  </si>
  <si>
    <t>Somme</t>
  </si>
  <si>
    <t>Position</t>
  </si>
  <si>
    <t>Technologie</t>
  </si>
  <si>
    <t>Score</t>
  </si>
  <si>
    <t>Killer</t>
  </si>
  <si>
    <t>Commentaires</t>
  </si>
  <si>
    <t>Trop cher</t>
  </si>
  <si>
    <t>Pas assez de fournisseurs</t>
  </si>
  <si>
    <t>Attention matériaux!!!</t>
  </si>
  <si>
    <t>Concept 8 - F2</t>
  </si>
  <si>
    <t>Concept 7 - F2</t>
  </si>
  <si>
    <t>Concept 6 - F2</t>
  </si>
  <si>
    <t>Concept 5 - F2</t>
  </si>
  <si>
    <t>Concept 4 - F2</t>
  </si>
  <si>
    <t>Concept 3 - F2</t>
  </si>
  <si>
    <t>Concept 2 - F2</t>
  </si>
  <si>
    <t>Concept 1 - F2</t>
  </si>
  <si>
    <t>Concept 7 - F1</t>
  </si>
  <si>
    <t>Concept 6 - F1</t>
  </si>
  <si>
    <t>Concept 5 - F1</t>
  </si>
  <si>
    <t>Concept 4 - F1</t>
  </si>
  <si>
    <t>Concept 3 - F1</t>
  </si>
  <si>
    <t>Concept 2 - F1</t>
  </si>
  <si>
    <t>Concept 1 - F1</t>
  </si>
  <si>
    <t>Concept 9 - F2</t>
  </si>
  <si>
    <t>Process trop complexe</t>
  </si>
  <si>
    <t>Temps usinage trop long</t>
  </si>
  <si>
    <t>INOX impossible</t>
  </si>
  <si>
    <t>Aluminium OK</t>
  </si>
  <si>
    <t>FONCTION</t>
  </si>
  <si>
    <t>SOMME</t>
  </si>
  <si>
    <t>POSITION</t>
  </si>
  <si>
    <t>GV</t>
  </si>
  <si>
    <t>Fonction</t>
  </si>
  <si>
    <t>TECHNO</t>
  </si>
  <si>
    <t>cc</t>
  </si>
  <si>
    <t>TECHNO.GV</t>
  </si>
  <si>
    <t>COORD</t>
  </si>
  <si>
    <t>XX</t>
  </si>
  <si>
    <t>en MFC en cadrage en encadrement</t>
  </si>
  <si>
    <t>ce qui aura pour inconvénient par opposition au 1er tableau comme modèle</t>
  </si>
  <si>
    <t>de ne plus pouvoir décider où placer les synthèses en foncton de la fonction</t>
  </si>
  <si>
    <t>Ce tableau n'est qu'une merveilleuse copie manuelle du précédent</t>
  </si>
  <si>
    <t>il faut rentrer les n° de fonction à la main à chaque copie</t>
  </si>
  <si>
    <t>Il est envisgeable de faire…</t>
  </si>
  <si>
    <t>cela donne la possibilité de comparer 2 fonctions en "rapprochant" les 2 tableaux concernés</t>
  </si>
  <si>
    <r>
      <t xml:space="preserve">Juste les </t>
    </r>
    <r>
      <rPr>
        <i/>
        <sz val="11"/>
        <color theme="1"/>
        <rFont val="Calibri"/>
        <family val="2"/>
      </rPr>
      <t>commentaires</t>
    </r>
    <r>
      <rPr>
        <sz val="11"/>
        <color theme="1"/>
        <rFont val="Calibri"/>
        <family val="2"/>
        <scheme val="minor"/>
      </rPr>
      <t xml:space="preserve"> à saisir</t>
    </r>
  </si>
  <si>
    <r>
      <t xml:space="preserve">SI </t>
    </r>
    <r>
      <rPr>
        <b/>
        <sz val="11"/>
        <color theme="8"/>
        <rFont val="Calibri"/>
        <family val="2"/>
        <scheme val="minor"/>
      </rPr>
      <t>CE</t>
    </r>
    <r>
      <rPr>
        <b/>
        <sz val="11"/>
        <color theme="1"/>
        <rFont val="Calibri"/>
        <family val="2"/>
        <scheme val="minor"/>
      </rPr>
      <t xml:space="preserve"> Tableau est considéré comme modèle</t>
    </r>
  </si>
  <si>
    <r>
      <t xml:space="preserve">SI </t>
    </r>
    <r>
      <rPr>
        <b/>
        <sz val="11"/>
        <color theme="8"/>
        <rFont val="Calibri"/>
        <family val="2"/>
      </rPr>
      <t>CE</t>
    </r>
    <r>
      <rPr>
        <b/>
        <sz val="11"/>
        <color theme="1"/>
        <rFont val="Calibri"/>
        <family val="2"/>
        <scheme val="minor"/>
      </rPr>
      <t xml:space="preserve"> Tableau est considéré comme modèle</t>
    </r>
  </si>
  <si>
    <r>
      <t xml:space="preserve">une incrémentation </t>
    </r>
    <r>
      <rPr>
        <u/>
        <sz val="11"/>
        <color theme="8"/>
        <rFont val="Calibri"/>
        <family val="2"/>
      </rPr>
      <t>automaitque</t>
    </r>
    <r>
      <rPr>
        <sz val="11"/>
        <color theme="8"/>
        <rFont val="Calibri"/>
        <family val="2"/>
        <scheme val="minor"/>
      </rPr>
      <t xml:space="preserve">
du n° de fonction !</t>
    </r>
  </si>
  <si>
    <t>Ce tableau est absolument magi-nifique !!!</t>
  </si>
  <si>
    <t>Il est complètement automagi-tique</t>
  </si>
  <si>
    <t>Il a exactment les mêmes qualités</t>
  </si>
  <si>
    <r>
      <t xml:space="preserve">un simple copier-coller des </t>
    </r>
    <r>
      <rPr>
        <u/>
        <sz val="11"/>
        <color theme="1"/>
        <rFont val="Calibri"/>
        <family val="2"/>
      </rPr>
      <t>colonnes</t>
    </r>
    <r>
      <rPr>
        <sz val="11"/>
        <color theme="1"/>
        <rFont val="Calibri"/>
        <family val="2"/>
        <scheme val="minor"/>
      </rPr>
      <t xml:space="preserve"> 
3 à 8 (C à 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</si>
</sst>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8"/>
      <name val="Calibri"/>
      <family val="2"/>
      <scheme val="minor"/>
    </font>
    <font>
      <u/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11"/>
      <color theme="8"/>
      <name val="Calibri"/>
      <family val="2"/>
      <scheme val="minor"/>
    </font>
    <font>
      <b/>
      <sz val="11"/>
      <color theme="8"/>
      <name val="Calibri"/>
      <family val="2"/>
    </font>
    <font>
      <u/>
      <sz val="11"/>
      <color theme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24" xfId="0" applyBorder="1" applyAlignment="1" applyProtection="1">
      <alignment vertical="center" wrapText="1"/>
    </xf>
    <xf numFmtId="1" fontId="0" fillId="0" borderId="24" xfId="0" applyNumberFormat="1" applyBorder="1" applyAlignment="1" applyProtection="1">
      <alignment horizontal="center" vertical="center" wrapText="1"/>
    </xf>
    <xf numFmtId="0" fontId="0" fillId="0" borderId="24" xfId="0" applyBorder="1" applyAlignment="1" applyProtection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vertical="center" wrapText="1"/>
    </xf>
    <xf numFmtId="1" fontId="0" fillId="0" borderId="25" xfId="0" applyNumberFormat="1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0" fillId="0" borderId="26" xfId="0" applyBorder="1" applyAlignment="1" applyProtection="1">
      <alignment vertical="center" wrapText="1"/>
    </xf>
    <xf numFmtId="1" fontId="0" fillId="0" borderId="26" xfId="0" applyNumberFormat="1" applyBorder="1" applyAlignment="1" applyProtection="1">
      <alignment horizontal="center" vertical="center" wrapText="1"/>
    </xf>
    <xf numFmtId="0" fontId="0" fillId="0" borderId="26" xfId="0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1" fillId="2" borderId="27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28" xfId="0" applyBorder="1" applyAlignment="1" applyProtection="1">
      <alignment horizontal="center" vertical="center" wrapText="1"/>
    </xf>
    <xf numFmtId="0" fontId="0" fillId="0" borderId="29" xfId="0" applyBorder="1" applyAlignment="1" applyProtection="1">
      <alignment vertical="center" wrapText="1"/>
    </xf>
    <xf numFmtId="1" fontId="0" fillId="0" borderId="29" xfId="0" applyNumberFormat="1" applyBorder="1" applyAlignment="1" applyProtection="1">
      <alignment horizontal="center" vertical="center" wrapText="1"/>
    </xf>
    <xf numFmtId="0" fontId="0" fillId="0" borderId="29" xfId="0" applyBorder="1" applyAlignment="1" applyProtection="1">
      <alignment horizontal="center" vertical="center" wrapText="1"/>
    </xf>
    <xf numFmtId="0" fontId="0" fillId="0" borderId="30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0" fontId="0" fillId="0" borderId="31" xfId="0" applyBorder="1" applyAlignment="1" applyProtection="1">
      <alignment vertical="center" wrapText="1"/>
    </xf>
    <xf numFmtId="1" fontId="0" fillId="0" borderId="31" xfId="0" applyNumberFormat="1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/>
    </xf>
    <xf numFmtId="1" fontId="1" fillId="4" borderId="2" xfId="0" applyNumberFormat="1" applyFont="1" applyFill="1" applyBorder="1" applyAlignment="1">
      <alignment horizontal="center" vertical="center"/>
    </xf>
    <xf numFmtId="0" fontId="0" fillId="0" borderId="0" xfId="0" quotePrefix="1"/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5" borderId="5" xfId="0" applyFont="1" applyFill="1" applyBorder="1" applyAlignment="1" applyProtection="1">
      <alignment horizontal="right" vertical="center" wrapText="1"/>
    </xf>
    <xf numFmtId="0" fontId="1" fillId="2" borderId="25" xfId="0" applyFont="1" applyFill="1" applyBorder="1" applyAlignment="1" applyProtection="1">
      <alignment horizontal="center" vertical="center" wrapText="1"/>
    </xf>
    <xf numFmtId="0" fontId="0" fillId="0" borderId="32" xfId="0" applyBorder="1" applyAlignment="1">
      <alignment horizontal="center" vertical="center"/>
    </xf>
  </cellXfs>
  <cellStyles count="1">
    <cellStyle name="Normal" xfId="0" builtinId="0"/>
  </cellStyles>
  <dxfs count="18">
    <dxf>
      <font>
        <b/>
        <i val="0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border>
        <left/>
        <right/>
        <bottom/>
        <vertical/>
        <horizontal/>
      </border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>
          <bgColor theme="0" tint="-4.9989318521683403E-2"/>
        </patternFill>
      </fill>
    </dxf>
    <dxf>
      <border>
        <left/>
        <right/>
        <bottom/>
        <vertical/>
        <horizontal/>
      </border>
    </dxf>
    <dxf>
      <fill>
        <patternFill patternType="solid">
          <fgColor auto="1"/>
          <bgColor theme="8" tint="0.79998168889431442"/>
        </patternFill>
      </fill>
    </dxf>
    <dxf>
      <font>
        <b/>
        <i val="0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border>
        <left/>
        <right/>
        <bottom/>
        <vertical/>
        <horizontal/>
      </border>
    </dxf>
    <dxf>
      <fill>
        <patternFill>
          <bgColor theme="0" tint="-4.9989318521683403E-2"/>
        </patternFill>
      </fill>
    </dxf>
    <dxf>
      <border>
        <left/>
        <right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0</xdr:rowOff>
    </xdr:from>
    <xdr:to>
      <xdr:col>12</xdr:col>
      <xdr:colOff>0</xdr:colOff>
      <xdr:row>20</xdr:row>
      <xdr:rowOff>0</xdr:rowOff>
    </xdr:to>
    <xdr:sp macro="" textlink="">
      <xdr:nvSpPr>
        <xdr:cNvPr id="57" name="Rectangle à coins arrondis 56"/>
        <xdr:cNvSpPr/>
      </xdr:nvSpPr>
      <xdr:spPr>
        <a:xfrm>
          <a:off x="7248525" y="4600575"/>
          <a:ext cx="3771900" cy="2286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C000"/>
              </a:solidFill>
            </a:rPr>
            <a:t>Cependant  !</a:t>
          </a:r>
        </a:p>
        <a:p>
          <a:pPr algn="ctr"/>
          <a:r>
            <a:rPr lang="fr-FR" sz="1100"/>
            <a:t>il y a une solution pour contourner ces</a:t>
          </a:r>
          <a:r>
            <a:rPr lang="fr-FR" sz="1100" baseline="0"/>
            <a:t> 2 inconvénientages et obtenir la possibilité de pouvoir choisir entre les 2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il faut avoir la possibilité de réserver une cellule pour pouvoir choisir grâce à une "liste de validation" et une légère complexification des formules...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mais le jeu vaut peut être la chandelle</a:t>
          </a:r>
        </a:p>
        <a:p>
          <a:pPr algn="ctr"/>
          <a:endParaRPr lang="fr-FR" sz="1100" i="1" baseline="0"/>
        </a:p>
        <a:p>
          <a:pPr algn="ctr"/>
          <a:r>
            <a:rPr lang="fr-FR" sz="1100" i="1" baseline="0"/>
            <a:t>"cogito ergo sum"</a:t>
          </a:r>
          <a:endParaRPr lang="fr-FR" sz="1100" i="1"/>
        </a:p>
      </xdr:txBody>
    </xdr:sp>
    <xdr:clientData/>
  </xdr:twoCellAnchor>
  <xdr:twoCellAnchor>
    <xdr:from>
      <xdr:col>6</xdr:col>
      <xdr:colOff>1</xdr:colOff>
      <xdr:row>9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58" name="Rectangle à coins arrondis 57"/>
        <xdr:cNvSpPr/>
      </xdr:nvSpPr>
      <xdr:spPr>
        <a:xfrm>
          <a:off x="4533901" y="2695575"/>
          <a:ext cx="2714624" cy="762000"/>
        </a:xfrm>
        <a:prstGeom prst="roundRect">
          <a:avLst/>
        </a:prstGeom>
        <a:noFill/>
        <a:effectLst>
          <a:glow rad="101600">
            <a:schemeClr val="accent5">
              <a:satMod val="175000"/>
              <a:alpha val="40000"/>
            </a:schemeClr>
          </a:glow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0</xdr:colOff>
      <xdr:row>10</xdr:row>
      <xdr:rowOff>0</xdr:rowOff>
    </xdr:from>
    <xdr:to>
      <xdr:col>12</xdr:col>
      <xdr:colOff>2714624</xdr:colOff>
      <xdr:row>13</xdr:row>
      <xdr:rowOff>0</xdr:rowOff>
    </xdr:to>
    <xdr:sp macro="" textlink="">
      <xdr:nvSpPr>
        <xdr:cNvPr id="59" name="Rectangle à coins arrondis 58"/>
        <xdr:cNvSpPr/>
      </xdr:nvSpPr>
      <xdr:spPr>
        <a:xfrm>
          <a:off x="11020425" y="3076575"/>
          <a:ext cx="2714624" cy="1143000"/>
        </a:xfrm>
        <a:prstGeom prst="roundRect">
          <a:avLst/>
        </a:prstGeom>
        <a:noFill/>
        <a:effectLst>
          <a:glow rad="101600">
            <a:schemeClr val="accent5">
              <a:satMod val="175000"/>
              <a:alpha val="40000"/>
            </a:schemeClr>
          </a:glow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0</xdr:colOff>
      <xdr:row>13</xdr:row>
      <xdr:rowOff>0</xdr:rowOff>
    </xdr:from>
    <xdr:to>
      <xdr:col>12</xdr:col>
      <xdr:colOff>1357312</xdr:colOff>
      <xdr:row>17</xdr:row>
      <xdr:rowOff>0</xdr:rowOff>
    </xdr:to>
    <xdr:cxnSp macro="">
      <xdr:nvCxnSpPr>
        <xdr:cNvPr id="61" name="Connecteur en angle 60"/>
        <xdr:cNvCxnSpPr>
          <a:stCxn id="59" idx="2"/>
          <a:endCxn id="57" idx="3"/>
        </xdr:cNvCxnSpPr>
      </xdr:nvCxnSpPr>
      <xdr:spPr>
        <a:xfrm rot="5400000">
          <a:off x="10937081" y="4302919"/>
          <a:ext cx="1524000" cy="1357312"/>
        </a:xfrm>
        <a:prstGeom prst="bentConnector2">
          <a:avLst/>
        </a:prstGeom>
        <a:ln w="38100">
          <a:solidFill>
            <a:srgbClr val="0070C0"/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</xdr:colOff>
      <xdr:row>10</xdr:row>
      <xdr:rowOff>0</xdr:rowOff>
    </xdr:from>
    <xdr:to>
      <xdr:col>7</xdr:col>
      <xdr:colOff>0</xdr:colOff>
      <xdr:row>17</xdr:row>
      <xdr:rowOff>0</xdr:rowOff>
    </xdr:to>
    <xdr:cxnSp macro="">
      <xdr:nvCxnSpPr>
        <xdr:cNvPr id="64" name="Connecteur en angle 63"/>
        <xdr:cNvCxnSpPr>
          <a:stCxn id="58" idx="1"/>
          <a:endCxn id="57" idx="1"/>
        </xdr:cNvCxnSpPr>
      </xdr:nvCxnSpPr>
      <xdr:spPr>
        <a:xfrm rot="10800000" flipH="1" flipV="1">
          <a:off x="4533901" y="3076575"/>
          <a:ext cx="2714624" cy="2667000"/>
        </a:xfrm>
        <a:prstGeom prst="bentConnector3">
          <a:avLst>
            <a:gd name="adj1" fmla="val -8421"/>
          </a:avLst>
        </a:prstGeom>
        <a:ln w="38100">
          <a:solidFill>
            <a:srgbClr val="0070C0"/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Calcul" displayName="tabCalcul" ref="B9:I25" totalsRowShown="0">
  <autoFilter ref="B9:I25"/>
  <tableColumns count="8">
    <tableColumn id="1" name="FONCTION"/>
    <tableColumn id="2" name="SOMME"/>
    <tableColumn id="6" name="TECHNO"/>
    <tableColumn id="3" name="POSITION" dataDxfId="17">
      <calculatedColumnFormula>COUNTIF(OFFSET($B$10,0,0,ROW()-ROW(tabCalcul[#Headers])),tabCalcul[[#This Row],[FONCTION]])</calculatedColumnFormula>
    </tableColumn>
    <tableColumn id="4" name="GV" dataDxfId="15">
      <calculatedColumnFormula>LARGE(OFFSET($B$10,MATCH(tabCalcul[[#This Row],[FONCTION]],tabCalcul[FONCTION],0)-1,MATCH(tabCalcul[[#Headers],[SOMME]],tabCalcul[#Headers],0)-1,COUNTIF(tabCalcul[FONCTION],tabCalcul[[#This Row],[FONCTION]]),1),tabCalcul[[#This Row],[POSITION]])</calculatedColumnFormula>
    </tableColumn>
    <tableColumn id="7" name="TECHNO.GV" dataDxfId="14">
      <calculatedColumnFormula>INDEX(tabCalcFonc,MATCH(tabCalcul[[#This Row],[GV]],OFFSET(tabCalcFonc,0,MATCH(tabCalcul[[#Headers],[SOMME]],tabCalcul[#Headers],0)-1,,1),0),MATCH(tabCalcul[[#Headers],[TECHNO]],tabCalcul[#Headers],0))</calculatedColumnFormula>
    </tableColumn>
    <tableColumn id="9" name="cc"/>
    <tableColumn id="10" name="XX" dataDxfId="16">
      <calculatedColumnFormula>MATCH(tabCalcul[[#This Row],[FONCTION]],NewSyntheseScoring!$2:$2,0)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13"/>
  <sheetViews>
    <sheetView workbookViewId="0">
      <selection activeCell="D6" sqref="D6"/>
    </sheetView>
  </sheetViews>
  <sheetFormatPr baseColWidth="10" defaultRowHeight="15" x14ac:dyDescent="0.25"/>
  <cols>
    <col min="1" max="1" width="3.7109375" customWidth="1"/>
    <col min="2" max="4" width="15.7109375" customWidth="1"/>
    <col min="5" max="12" width="10.7109375" customWidth="1"/>
  </cols>
  <sheetData>
    <row r="1" spans="2:18" ht="15.75" thickBot="1" x14ac:dyDescent="0.3"/>
    <row r="2" spans="2:18" ht="15" customHeight="1" thickBot="1" x14ac:dyDescent="0.3">
      <c r="B2" s="1"/>
      <c r="C2" s="1"/>
      <c r="D2" s="1"/>
      <c r="E2" s="47" t="s">
        <v>39</v>
      </c>
      <c r="F2" s="48"/>
      <c r="G2" s="47" t="s">
        <v>38</v>
      </c>
      <c r="H2" s="48"/>
      <c r="I2" s="47" t="s">
        <v>37</v>
      </c>
      <c r="J2" s="48"/>
      <c r="K2" s="47" t="s">
        <v>36</v>
      </c>
      <c r="L2" s="48"/>
      <c r="M2" s="47" t="s">
        <v>35</v>
      </c>
      <c r="N2" s="48"/>
      <c r="O2" s="47" t="s">
        <v>34</v>
      </c>
      <c r="P2" s="48"/>
      <c r="Q2" s="47" t="s">
        <v>33</v>
      </c>
      <c r="R2" s="48"/>
    </row>
    <row r="3" spans="2:18" ht="30.75" thickBot="1" x14ac:dyDescent="0.3">
      <c r="B3" s="1"/>
      <c r="C3" s="2" t="s">
        <v>0</v>
      </c>
      <c r="D3" s="3" t="s">
        <v>6</v>
      </c>
      <c r="E3" s="4" t="s">
        <v>1</v>
      </c>
      <c r="F3" s="5" t="s">
        <v>2</v>
      </c>
      <c r="G3" s="4" t="s">
        <v>1</v>
      </c>
      <c r="H3" s="5" t="s">
        <v>2</v>
      </c>
      <c r="I3" s="4" t="s">
        <v>1</v>
      </c>
      <c r="J3" s="5" t="s">
        <v>2</v>
      </c>
      <c r="K3" s="4" t="s">
        <v>1</v>
      </c>
      <c r="L3" s="5" t="s">
        <v>2</v>
      </c>
      <c r="M3" s="4" t="s">
        <v>1</v>
      </c>
      <c r="N3" s="5" t="s">
        <v>2</v>
      </c>
      <c r="O3" s="4" t="s">
        <v>1</v>
      </c>
      <c r="P3" s="5" t="s">
        <v>2</v>
      </c>
      <c r="Q3" s="4" t="s">
        <v>1</v>
      </c>
      <c r="R3" s="5" t="s">
        <v>2</v>
      </c>
    </row>
    <row r="4" spans="2:18" ht="30" customHeight="1" x14ac:dyDescent="0.25">
      <c r="B4" s="49" t="s">
        <v>3</v>
      </c>
      <c r="C4" s="6" t="s">
        <v>7</v>
      </c>
      <c r="D4" s="6" t="s">
        <v>4</v>
      </c>
      <c r="E4" s="7">
        <v>3</v>
      </c>
      <c r="F4" s="8">
        <f>IF($D4="K",0,$D4*E4)</f>
        <v>0</v>
      </c>
      <c r="G4" s="7">
        <v>3</v>
      </c>
      <c r="H4" s="8">
        <f t="shared" ref="H4" si="0">IF($D4="K",0,$D4*G4)</f>
        <v>0</v>
      </c>
      <c r="I4" s="7">
        <v>1</v>
      </c>
      <c r="J4" s="8">
        <f t="shared" ref="J4" si="1">IF($D4="K",0,$D4*I4)</f>
        <v>0</v>
      </c>
      <c r="K4" s="7">
        <v>5</v>
      </c>
      <c r="L4" s="8">
        <f t="shared" ref="L4:L12" si="2">IF($D4="K",0,$D4*K4)</f>
        <v>0</v>
      </c>
      <c r="M4" s="7">
        <v>3</v>
      </c>
      <c r="N4" s="8">
        <f>IF($D4="K",0,$D4*M4)</f>
        <v>0</v>
      </c>
      <c r="O4" s="7">
        <v>3</v>
      </c>
      <c r="P4" s="8">
        <f t="shared" ref="P4" si="3">IF($D4="K",0,$D4*O4)</f>
        <v>0</v>
      </c>
      <c r="Q4" s="7">
        <v>5</v>
      </c>
      <c r="R4" s="8">
        <f t="shared" ref="R4" si="4">IF($D4="K",0,$D4*Q4)</f>
        <v>0</v>
      </c>
    </row>
    <row r="5" spans="2:18" ht="30" customHeight="1" x14ac:dyDescent="0.25">
      <c r="B5" s="50"/>
      <c r="C5" s="12" t="s">
        <v>8</v>
      </c>
      <c r="D5" s="12" t="s">
        <v>4</v>
      </c>
      <c r="E5" s="13">
        <v>1</v>
      </c>
      <c r="F5" s="14">
        <f t="shared" ref="F5" si="5">IF($D5="K",0,$D5*E5)</f>
        <v>0</v>
      </c>
      <c r="G5" s="13">
        <v>5</v>
      </c>
      <c r="H5" s="14">
        <f t="shared" ref="H5" si="6">IF($D5="K",0,$D5*G5)</f>
        <v>0</v>
      </c>
      <c r="I5" s="13">
        <v>3</v>
      </c>
      <c r="J5" s="14">
        <f t="shared" ref="J5" si="7">IF($D5="K",0,$D5*I5)</f>
        <v>0</v>
      </c>
      <c r="K5" s="13">
        <v>3</v>
      </c>
      <c r="L5" s="14">
        <f t="shared" si="2"/>
        <v>0</v>
      </c>
      <c r="M5" s="13">
        <v>3</v>
      </c>
      <c r="N5" s="14">
        <f t="shared" ref="N5" si="8">IF($D5="K",0,$D5*M5)</f>
        <v>0</v>
      </c>
      <c r="O5" s="13">
        <v>5</v>
      </c>
      <c r="P5" s="14">
        <f t="shared" ref="P5" si="9">IF($D5="K",0,$D5*O5)</f>
        <v>0</v>
      </c>
      <c r="Q5" s="13">
        <v>3</v>
      </c>
      <c r="R5" s="14">
        <f t="shared" ref="R5" si="10">IF($D5="K",0,$D5*Q5)</f>
        <v>0</v>
      </c>
    </row>
    <row r="6" spans="2:18" ht="30" customHeight="1" thickBot="1" x14ac:dyDescent="0.3">
      <c r="B6" s="51"/>
      <c r="C6" s="9" t="s">
        <v>9</v>
      </c>
      <c r="D6" s="9" t="s">
        <v>4</v>
      </c>
      <c r="E6" s="10">
        <v>5</v>
      </c>
      <c r="F6" s="11">
        <f t="shared" ref="F6" si="11">IF($D6="K",0,$D6*E6)</f>
        <v>0</v>
      </c>
      <c r="G6" s="10">
        <v>5</v>
      </c>
      <c r="H6" s="11">
        <f t="shared" ref="H6" si="12">IF($D6="K",0,$D6*G6)</f>
        <v>0</v>
      </c>
      <c r="I6" s="10">
        <v>3</v>
      </c>
      <c r="J6" s="11">
        <f t="shared" ref="J6" si="13">IF($D6="K",0,$D6*I6)</f>
        <v>0</v>
      </c>
      <c r="K6" s="10">
        <v>3</v>
      </c>
      <c r="L6" s="11">
        <f t="shared" si="2"/>
        <v>0</v>
      </c>
      <c r="M6" s="10">
        <v>5</v>
      </c>
      <c r="N6" s="11">
        <f t="shared" ref="N6" si="14">IF($D6="K",0,$D6*M6)</f>
        <v>0</v>
      </c>
      <c r="O6" s="10">
        <v>5</v>
      </c>
      <c r="P6" s="11">
        <f t="shared" ref="P6" si="15">IF($D6="K",0,$D6*O6)</f>
        <v>0</v>
      </c>
      <c r="Q6" s="10">
        <v>5</v>
      </c>
      <c r="R6" s="11">
        <f t="shared" ref="R6" si="16">IF($D6="K",0,$D6*Q6)</f>
        <v>0</v>
      </c>
    </row>
    <row r="7" spans="2:18" ht="30" customHeight="1" x14ac:dyDescent="0.25">
      <c r="B7" s="52" t="s">
        <v>5</v>
      </c>
      <c r="C7" s="6" t="s">
        <v>10</v>
      </c>
      <c r="D7" s="6">
        <v>10</v>
      </c>
      <c r="E7" s="7">
        <v>3</v>
      </c>
      <c r="F7" s="8">
        <f t="shared" ref="F7" si="17">IF($D7="K",0,$D7*E7)</f>
        <v>30</v>
      </c>
      <c r="G7" s="7">
        <v>5</v>
      </c>
      <c r="H7" s="8">
        <f t="shared" ref="H7" si="18">IF($D7="K",0,$D7*G7)</f>
        <v>50</v>
      </c>
      <c r="I7" s="7">
        <v>1</v>
      </c>
      <c r="J7" s="8">
        <f t="shared" ref="J7" si="19">IF($D7="K",0,$D7*I7)</f>
        <v>10</v>
      </c>
      <c r="K7" s="7">
        <v>5</v>
      </c>
      <c r="L7" s="8">
        <f t="shared" si="2"/>
        <v>50</v>
      </c>
      <c r="M7" s="7">
        <v>3</v>
      </c>
      <c r="N7" s="8">
        <f t="shared" ref="N7" si="20">IF($D7="K",0,$D7*M7)</f>
        <v>30</v>
      </c>
      <c r="O7" s="7">
        <v>5</v>
      </c>
      <c r="P7" s="8">
        <f t="shared" ref="P7" si="21">IF($D7="K",0,$D7*O7)</f>
        <v>50</v>
      </c>
      <c r="Q7" s="7">
        <v>3</v>
      </c>
      <c r="R7" s="8">
        <f t="shared" ref="R7" si="22">IF($D7="K",0,$D7*Q7)</f>
        <v>30</v>
      </c>
    </row>
    <row r="8" spans="2:18" ht="30" customHeight="1" x14ac:dyDescent="0.25">
      <c r="B8" s="53"/>
      <c r="C8" s="12" t="s">
        <v>11</v>
      </c>
      <c r="D8" s="12">
        <v>5</v>
      </c>
      <c r="E8" s="13">
        <v>3</v>
      </c>
      <c r="F8" s="14">
        <f t="shared" ref="F8" si="23">IF($D8="K",0,$D8*E8)</f>
        <v>15</v>
      </c>
      <c r="G8" s="13">
        <v>5</v>
      </c>
      <c r="H8" s="14">
        <f t="shared" ref="H8" si="24">IF($D8="K",0,$D8*G8)</f>
        <v>25</v>
      </c>
      <c r="I8" s="13">
        <v>5</v>
      </c>
      <c r="J8" s="14">
        <f t="shared" ref="J8" si="25">IF($D8="K",0,$D8*I8)</f>
        <v>25</v>
      </c>
      <c r="K8" s="13">
        <v>5</v>
      </c>
      <c r="L8" s="14">
        <f t="shared" si="2"/>
        <v>25</v>
      </c>
      <c r="M8" s="13">
        <v>5</v>
      </c>
      <c r="N8" s="14">
        <f t="shared" ref="N8" si="26">IF($D8="K",0,$D8*M8)</f>
        <v>25</v>
      </c>
      <c r="O8" s="13">
        <v>5</v>
      </c>
      <c r="P8" s="14">
        <f t="shared" ref="P8" si="27">IF($D8="K",0,$D8*O8)</f>
        <v>25</v>
      </c>
      <c r="Q8" s="13">
        <v>1</v>
      </c>
      <c r="R8" s="14">
        <f t="shared" ref="R8" si="28">IF($D8="K",0,$D8*Q8)</f>
        <v>5</v>
      </c>
    </row>
    <row r="9" spans="2:18" ht="30" customHeight="1" x14ac:dyDescent="0.25">
      <c r="B9" s="53"/>
      <c r="C9" s="12" t="s">
        <v>12</v>
      </c>
      <c r="D9" s="12">
        <v>5</v>
      </c>
      <c r="E9" s="13">
        <v>5</v>
      </c>
      <c r="F9" s="14">
        <f t="shared" ref="F9" si="29">IF($D9="K",0,$D9*E9)</f>
        <v>25</v>
      </c>
      <c r="G9" s="13">
        <v>3</v>
      </c>
      <c r="H9" s="14">
        <f t="shared" ref="H9" si="30">IF($D9="K",0,$D9*G9)</f>
        <v>15</v>
      </c>
      <c r="I9" s="13">
        <v>3</v>
      </c>
      <c r="J9" s="14">
        <f t="shared" ref="J9" si="31">IF($D9="K",0,$D9*I9)</f>
        <v>15</v>
      </c>
      <c r="K9" s="13">
        <v>3</v>
      </c>
      <c r="L9" s="14">
        <f t="shared" si="2"/>
        <v>15</v>
      </c>
      <c r="M9" s="13">
        <v>5</v>
      </c>
      <c r="N9" s="14">
        <f t="shared" ref="N9" si="32">IF($D9="K",0,$D9*M9)</f>
        <v>25</v>
      </c>
      <c r="O9" s="13">
        <v>3</v>
      </c>
      <c r="P9" s="14">
        <f t="shared" ref="P9" si="33">IF($D9="K",0,$D9*O9)</f>
        <v>15</v>
      </c>
      <c r="Q9" s="13">
        <v>3</v>
      </c>
      <c r="R9" s="14">
        <f t="shared" ref="R9" si="34">IF($D9="K",0,$D9*Q9)</f>
        <v>15</v>
      </c>
    </row>
    <row r="10" spans="2:18" ht="30" customHeight="1" x14ac:dyDescent="0.25">
      <c r="B10" s="53"/>
      <c r="C10" s="12" t="s">
        <v>13</v>
      </c>
      <c r="D10" s="12">
        <v>3</v>
      </c>
      <c r="E10" s="13">
        <v>1</v>
      </c>
      <c r="F10" s="14">
        <f t="shared" ref="F10" si="35">IF($D10="K",0,$D10*E10)</f>
        <v>3</v>
      </c>
      <c r="G10" s="13">
        <v>3</v>
      </c>
      <c r="H10" s="14">
        <f t="shared" ref="H10" si="36">IF($D10="K",0,$D10*G10)</f>
        <v>9</v>
      </c>
      <c r="I10" s="13">
        <v>1</v>
      </c>
      <c r="J10" s="14">
        <f t="shared" ref="J10" si="37">IF($D10="K",0,$D10*I10)</f>
        <v>3</v>
      </c>
      <c r="K10" s="13">
        <v>3</v>
      </c>
      <c r="L10" s="14">
        <f t="shared" si="2"/>
        <v>9</v>
      </c>
      <c r="M10" s="13">
        <v>1</v>
      </c>
      <c r="N10" s="14">
        <f t="shared" ref="N10" si="38">IF($D10="K",0,$D10*M10)</f>
        <v>3</v>
      </c>
      <c r="O10" s="13">
        <v>5</v>
      </c>
      <c r="P10" s="14">
        <f t="shared" ref="P10" si="39">IF($D10="K",0,$D10*O10)</f>
        <v>15</v>
      </c>
      <c r="Q10" s="13">
        <v>5</v>
      </c>
      <c r="R10" s="14">
        <f t="shared" ref="R10" si="40">IF($D10="K",0,$D10*Q10)</f>
        <v>15</v>
      </c>
    </row>
    <row r="11" spans="2:18" ht="30" customHeight="1" x14ac:dyDescent="0.25">
      <c r="B11" s="53"/>
      <c r="C11" s="12" t="s">
        <v>14</v>
      </c>
      <c r="D11" s="12">
        <v>3</v>
      </c>
      <c r="E11" s="13">
        <v>1</v>
      </c>
      <c r="F11" s="14">
        <f t="shared" ref="F11" si="41">IF($D11="K",0,$D11*E11)</f>
        <v>3</v>
      </c>
      <c r="G11" s="13">
        <v>1</v>
      </c>
      <c r="H11" s="14">
        <f t="shared" ref="H11" si="42">IF($D11="K",0,$D11*G11)</f>
        <v>3</v>
      </c>
      <c r="I11" s="13">
        <v>3</v>
      </c>
      <c r="J11" s="14">
        <f t="shared" ref="J11" si="43">IF($D11="K",0,$D11*I11)</f>
        <v>9</v>
      </c>
      <c r="K11" s="13">
        <v>5</v>
      </c>
      <c r="L11" s="14">
        <f t="shared" si="2"/>
        <v>15</v>
      </c>
      <c r="M11" s="13">
        <v>5</v>
      </c>
      <c r="N11" s="14">
        <f t="shared" ref="N11" si="44">IF($D11="K",0,$D11*M11)</f>
        <v>15</v>
      </c>
      <c r="O11" s="13">
        <v>3</v>
      </c>
      <c r="P11" s="14">
        <f t="shared" ref="P11" si="45">IF($D11="K",0,$D11*O11)</f>
        <v>9</v>
      </c>
      <c r="Q11" s="13">
        <v>5</v>
      </c>
      <c r="R11" s="14">
        <f t="shared" ref="R11" si="46">IF($D11="K",0,$D11*Q11)</f>
        <v>15</v>
      </c>
    </row>
    <row r="12" spans="2:18" ht="30" customHeight="1" thickBot="1" x14ac:dyDescent="0.3">
      <c r="B12" s="54"/>
      <c r="C12" s="15" t="s">
        <v>15</v>
      </c>
      <c r="D12" s="15">
        <v>1</v>
      </c>
      <c r="E12" s="16">
        <v>5</v>
      </c>
      <c r="F12" s="17">
        <f t="shared" ref="F12" si="47">IF($D12="K",0,$D12*E12)</f>
        <v>5</v>
      </c>
      <c r="G12" s="16">
        <v>3</v>
      </c>
      <c r="H12" s="17">
        <f t="shared" ref="H12" si="48">IF($D12="K",0,$D12*G12)</f>
        <v>3</v>
      </c>
      <c r="I12" s="16">
        <v>5</v>
      </c>
      <c r="J12" s="17">
        <f t="shared" ref="J12" si="49">IF($D12="K",0,$D12*I12)</f>
        <v>5</v>
      </c>
      <c r="K12" s="16">
        <v>1</v>
      </c>
      <c r="L12" s="17">
        <f t="shared" si="2"/>
        <v>1</v>
      </c>
      <c r="M12" s="16">
        <v>1</v>
      </c>
      <c r="N12" s="17">
        <f t="shared" ref="N12" si="50">IF($D12="K",0,$D12*M12)</f>
        <v>1</v>
      </c>
      <c r="O12" s="16">
        <v>5</v>
      </c>
      <c r="P12" s="17">
        <f t="shared" ref="P12" si="51">IF($D12="K",0,$D12*O12)</f>
        <v>5</v>
      </c>
      <c r="Q12" s="16">
        <v>5</v>
      </c>
      <c r="R12" s="17">
        <f t="shared" ref="R12" si="52">IF($D12="K",0,$D12*Q12)</f>
        <v>5</v>
      </c>
    </row>
    <row r="13" spans="2:18" ht="30" customHeight="1" thickBot="1" x14ac:dyDescent="0.3">
      <c r="C13" s="55" t="s">
        <v>16</v>
      </c>
      <c r="D13" s="56"/>
      <c r="E13" s="57">
        <f>SUM(F$4:F$12)+COLUMN()/10^12</f>
        <v>81.000000000005002</v>
      </c>
      <c r="F13" s="58"/>
      <c r="G13" s="57">
        <f t="shared" ref="G13" si="53">SUM(H$4:H$12)+COLUMN()/10^12</f>
        <v>105.00000000000701</v>
      </c>
      <c r="H13" s="58"/>
      <c r="I13" s="57">
        <f t="shared" ref="I13" si="54">SUM(J$4:J$12)+COLUMN()/10^12</f>
        <v>67.000000000008995</v>
      </c>
      <c r="J13" s="58"/>
      <c r="K13" s="57">
        <f t="shared" ref="K13" si="55">SUM(L$4:L$12)+COLUMN()/10^12</f>
        <v>115.000000000011</v>
      </c>
      <c r="L13" s="58"/>
      <c r="M13" s="57">
        <f>SUM(N$4:N$12)+COLUMN()/10^12</f>
        <v>99.000000000013003</v>
      </c>
      <c r="N13" s="58"/>
      <c r="O13" s="57">
        <f t="shared" ref="O13" si="56">SUM(P$4:P$12)+COLUMN()/10^12</f>
        <v>119.00000000001501</v>
      </c>
      <c r="P13" s="58"/>
      <c r="Q13" s="57">
        <f t="shared" ref="Q13" si="57">SUM(R$4:R$12)+COLUMN()/10^12</f>
        <v>85.000000000016996</v>
      </c>
      <c r="R13" s="58"/>
    </row>
  </sheetData>
  <mergeCells count="17">
    <mergeCell ref="O2:P2"/>
    <mergeCell ref="Q2:R2"/>
    <mergeCell ref="M13:N13"/>
    <mergeCell ref="O13:P13"/>
    <mergeCell ref="Q13:R13"/>
    <mergeCell ref="M2:N2"/>
    <mergeCell ref="C13:D13"/>
    <mergeCell ref="E13:F13"/>
    <mergeCell ref="G13:H13"/>
    <mergeCell ref="I13:J13"/>
    <mergeCell ref="K13:L13"/>
    <mergeCell ref="K2:L2"/>
    <mergeCell ref="B4:B6"/>
    <mergeCell ref="B7:B12"/>
    <mergeCell ref="E2:F2"/>
    <mergeCell ref="G2:H2"/>
    <mergeCell ref="I2:J2"/>
  </mergeCells>
  <conditionalFormatting sqref="I4 K4 K6:K7 I6:I7 I10:I12 K10:K12">
    <cfRule type="colorScale" priority="16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I5 K5">
    <cfRule type="colorScale" priority="15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E5 G5">
    <cfRule type="colorScale" priority="9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E4:E12 G4:G12 I4:I12 K4:K12">
    <cfRule type="colorScale" priority="6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I8:I9 K8:K9">
    <cfRule type="colorScale" priority="7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Q6:Q7 Q4 Q10:Q12">
    <cfRule type="colorScale" priority="5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Q5">
    <cfRule type="colorScale" priority="4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M5 O5">
    <cfRule type="colorScale" priority="3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M4:M12 O4:O12 Q4:Q12">
    <cfRule type="colorScale" priority="1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Q8:Q9">
    <cfRule type="colorScale" priority="2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I4:I12 K4:K12 G4:G12 E4:E12 Q4:Q12 O4:O12 M4:M12">
      <formula1>"1,3,5"</formula1>
    </dataValidation>
    <dataValidation type="list" allowBlank="1" showInputMessage="1" showErrorMessage="1" sqref="D4:D12">
      <formula1>"1,3,5,10,K"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V11"/>
  <sheetViews>
    <sheetView topLeftCell="D1" workbookViewId="0">
      <selection activeCell="G25" sqref="G25"/>
    </sheetView>
  </sheetViews>
  <sheetFormatPr baseColWidth="10" defaultRowHeight="15" x14ac:dyDescent="0.25"/>
  <cols>
    <col min="1" max="1" width="3.7109375" customWidth="1"/>
    <col min="2" max="4" width="15.7109375" customWidth="1"/>
    <col min="5" max="12" width="10.7109375" customWidth="1"/>
  </cols>
  <sheetData>
    <row r="1" spans="2:22" ht="15.75" thickBot="1" x14ac:dyDescent="0.3"/>
    <row r="2" spans="2:22" ht="15" customHeight="1" thickBot="1" x14ac:dyDescent="0.3">
      <c r="B2" s="1"/>
      <c r="C2" s="1"/>
      <c r="D2" s="1"/>
      <c r="E2" s="47" t="s">
        <v>32</v>
      </c>
      <c r="F2" s="48"/>
      <c r="G2" s="47" t="s">
        <v>31</v>
      </c>
      <c r="H2" s="48"/>
      <c r="I2" s="47" t="s">
        <v>30</v>
      </c>
      <c r="J2" s="48"/>
      <c r="K2" s="47" t="s">
        <v>29</v>
      </c>
      <c r="L2" s="48"/>
      <c r="M2" s="47" t="s">
        <v>28</v>
      </c>
      <c r="N2" s="48"/>
      <c r="O2" s="47" t="s">
        <v>27</v>
      </c>
      <c r="P2" s="48"/>
      <c r="Q2" s="47" t="s">
        <v>26</v>
      </c>
      <c r="R2" s="48"/>
      <c r="S2" s="47" t="s">
        <v>25</v>
      </c>
      <c r="T2" s="48"/>
      <c r="U2" s="47" t="s">
        <v>40</v>
      </c>
      <c r="V2" s="48"/>
    </row>
    <row r="3" spans="2:22" ht="30.75" thickBot="1" x14ac:dyDescent="0.3">
      <c r="B3" s="1"/>
      <c r="C3" s="2" t="s">
        <v>0</v>
      </c>
      <c r="D3" s="3" t="s">
        <v>6</v>
      </c>
      <c r="E3" s="4" t="s">
        <v>1</v>
      </c>
      <c r="F3" s="36" t="s">
        <v>2</v>
      </c>
      <c r="G3" s="4" t="s">
        <v>1</v>
      </c>
      <c r="H3" s="36" t="s">
        <v>2</v>
      </c>
      <c r="I3" s="4" t="s">
        <v>1</v>
      </c>
      <c r="J3" s="36" t="s">
        <v>2</v>
      </c>
      <c r="K3" s="4" t="s">
        <v>1</v>
      </c>
      <c r="L3" s="36" t="s">
        <v>2</v>
      </c>
      <c r="M3" s="4" t="s">
        <v>1</v>
      </c>
      <c r="N3" s="36" t="s">
        <v>2</v>
      </c>
      <c r="O3" s="4" t="s">
        <v>1</v>
      </c>
      <c r="P3" s="36" t="s">
        <v>2</v>
      </c>
      <c r="Q3" s="4" t="s">
        <v>1</v>
      </c>
      <c r="R3" s="36" t="s">
        <v>2</v>
      </c>
      <c r="S3" s="4" t="s">
        <v>1</v>
      </c>
      <c r="T3" s="36" t="s">
        <v>2</v>
      </c>
      <c r="U3" s="4" t="s">
        <v>1</v>
      </c>
      <c r="V3" s="36" t="s">
        <v>2</v>
      </c>
    </row>
    <row r="4" spans="2:22" ht="30" customHeight="1" x14ac:dyDescent="0.25">
      <c r="B4" s="49" t="s">
        <v>3</v>
      </c>
      <c r="C4" s="6" t="s">
        <v>7</v>
      </c>
      <c r="D4" s="6" t="s">
        <v>4</v>
      </c>
      <c r="E4" s="7">
        <v>3</v>
      </c>
      <c r="F4" s="8">
        <f>IF($D4="K",0,$D4*E4)</f>
        <v>0</v>
      </c>
      <c r="G4" s="7">
        <v>3</v>
      </c>
      <c r="H4" s="8">
        <f t="shared" ref="H4:H10" si="0">IF($D4="K",0,$D4*G4)</f>
        <v>0</v>
      </c>
      <c r="I4" s="7">
        <v>1</v>
      </c>
      <c r="J4" s="8">
        <f t="shared" ref="J4:J10" si="1">IF($D4="K",0,$D4*I4)</f>
        <v>0</v>
      </c>
      <c r="K4" s="7">
        <v>5</v>
      </c>
      <c r="L4" s="8">
        <f t="shared" ref="L4:L10" si="2">IF($D4="K",0,$D4*K4)</f>
        <v>0</v>
      </c>
      <c r="M4" s="7">
        <v>3</v>
      </c>
      <c r="N4" s="8">
        <f>IF($D4="K",0,$D4*M4)</f>
        <v>0</v>
      </c>
      <c r="O4" s="7">
        <v>3</v>
      </c>
      <c r="P4" s="8">
        <f t="shared" ref="P4:P10" si="3">IF($D4="K",0,$D4*O4)</f>
        <v>0</v>
      </c>
      <c r="Q4" s="7">
        <v>5</v>
      </c>
      <c r="R4" s="8">
        <f t="shared" ref="R4:R10" si="4">IF($D4="K",0,$D4*Q4)</f>
        <v>0</v>
      </c>
      <c r="S4" s="7">
        <v>1</v>
      </c>
      <c r="T4" s="8">
        <f t="shared" ref="T4:T10" si="5">IF($D4="K",0,$D4*S4)</f>
        <v>0</v>
      </c>
      <c r="U4" s="7">
        <v>3</v>
      </c>
      <c r="V4" s="8">
        <f t="shared" ref="V4:V10" si="6">IF($D4="K",0,$D4*U4)</f>
        <v>0</v>
      </c>
    </row>
    <row r="5" spans="2:22" ht="30" customHeight="1" thickBot="1" x14ac:dyDescent="0.3">
      <c r="B5" s="51"/>
      <c r="C5" s="9" t="s">
        <v>9</v>
      </c>
      <c r="D5" s="9" t="s">
        <v>4</v>
      </c>
      <c r="E5" s="10">
        <v>5</v>
      </c>
      <c r="F5" s="11">
        <f t="shared" ref="F5:F10" si="7">IF($D5="K",0,$D5*E5)</f>
        <v>0</v>
      </c>
      <c r="G5" s="10">
        <v>5</v>
      </c>
      <c r="H5" s="11">
        <f t="shared" si="0"/>
        <v>0</v>
      </c>
      <c r="I5" s="10">
        <v>3</v>
      </c>
      <c r="J5" s="11">
        <f t="shared" si="1"/>
        <v>0</v>
      </c>
      <c r="K5" s="10">
        <v>3</v>
      </c>
      <c r="L5" s="11">
        <f t="shared" si="2"/>
        <v>0</v>
      </c>
      <c r="M5" s="10">
        <v>5</v>
      </c>
      <c r="N5" s="11">
        <f t="shared" ref="N5:N10" si="8">IF($D5="K",0,$D5*M5)</f>
        <v>0</v>
      </c>
      <c r="O5" s="10">
        <v>5</v>
      </c>
      <c r="P5" s="11">
        <f t="shared" si="3"/>
        <v>0</v>
      </c>
      <c r="Q5" s="10">
        <v>5</v>
      </c>
      <c r="R5" s="11">
        <f t="shared" si="4"/>
        <v>0</v>
      </c>
      <c r="S5" s="10">
        <v>5</v>
      </c>
      <c r="T5" s="11">
        <f t="shared" si="5"/>
        <v>0</v>
      </c>
      <c r="U5" s="10">
        <v>3</v>
      </c>
      <c r="V5" s="11">
        <f t="shared" si="6"/>
        <v>0</v>
      </c>
    </row>
    <row r="6" spans="2:22" ht="30" customHeight="1" x14ac:dyDescent="0.25">
      <c r="B6" s="52" t="s">
        <v>5</v>
      </c>
      <c r="C6" s="6" t="s">
        <v>10</v>
      </c>
      <c r="D6" s="6">
        <v>10</v>
      </c>
      <c r="E6" s="7">
        <v>3</v>
      </c>
      <c r="F6" s="8">
        <f t="shared" si="7"/>
        <v>30</v>
      </c>
      <c r="G6" s="7">
        <v>5</v>
      </c>
      <c r="H6" s="8">
        <f t="shared" si="0"/>
        <v>50</v>
      </c>
      <c r="I6" s="7">
        <v>1</v>
      </c>
      <c r="J6" s="8">
        <f t="shared" si="1"/>
        <v>10</v>
      </c>
      <c r="K6" s="7">
        <v>5</v>
      </c>
      <c r="L6" s="8">
        <f t="shared" si="2"/>
        <v>50</v>
      </c>
      <c r="M6" s="7">
        <v>3</v>
      </c>
      <c r="N6" s="8">
        <f t="shared" si="8"/>
        <v>30</v>
      </c>
      <c r="O6" s="7">
        <v>5</v>
      </c>
      <c r="P6" s="8">
        <f t="shared" si="3"/>
        <v>50</v>
      </c>
      <c r="Q6" s="7">
        <v>3</v>
      </c>
      <c r="R6" s="8">
        <f t="shared" si="4"/>
        <v>30</v>
      </c>
      <c r="S6" s="7">
        <v>3</v>
      </c>
      <c r="T6" s="8">
        <f t="shared" si="5"/>
        <v>30</v>
      </c>
      <c r="U6" s="7">
        <v>5</v>
      </c>
      <c r="V6" s="8">
        <f t="shared" si="6"/>
        <v>50</v>
      </c>
    </row>
    <row r="7" spans="2:22" ht="30" customHeight="1" x14ac:dyDescent="0.25">
      <c r="B7" s="53"/>
      <c r="C7" s="12" t="s">
        <v>11</v>
      </c>
      <c r="D7" s="12">
        <v>10</v>
      </c>
      <c r="E7" s="13">
        <v>3</v>
      </c>
      <c r="F7" s="14">
        <f t="shared" si="7"/>
        <v>30</v>
      </c>
      <c r="G7" s="13">
        <v>5</v>
      </c>
      <c r="H7" s="14">
        <f t="shared" si="0"/>
        <v>50</v>
      </c>
      <c r="I7" s="13">
        <v>5</v>
      </c>
      <c r="J7" s="14">
        <f t="shared" si="1"/>
        <v>50</v>
      </c>
      <c r="K7" s="13">
        <v>5</v>
      </c>
      <c r="L7" s="14">
        <f t="shared" si="2"/>
        <v>50</v>
      </c>
      <c r="M7" s="13">
        <v>5</v>
      </c>
      <c r="N7" s="14">
        <f t="shared" si="8"/>
        <v>50</v>
      </c>
      <c r="O7" s="13">
        <v>5</v>
      </c>
      <c r="P7" s="14">
        <f t="shared" si="3"/>
        <v>50</v>
      </c>
      <c r="Q7" s="13">
        <v>1</v>
      </c>
      <c r="R7" s="14">
        <f t="shared" si="4"/>
        <v>10</v>
      </c>
      <c r="S7" s="13">
        <v>1</v>
      </c>
      <c r="T7" s="14">
        <f t="shared" si="5"/>
        <v>10</v>
      </c>
      <c r="U7" s="13">
        <v>1</v>
      </c>
      <c r="V7" s="14">
        <f t="shared" si="6"/>
        <v>10</v>
      </c>
    </row>
    <row r="8" spans="2:22" ht="30" customHeight="1" x14ac:dyDescent="0.25">
      <c r="B8" s="53"/>
      <c r="C8" s="12" t="s">
        <v>12</v>
      </c>
      <c r="D8" s="12">
        <v>5</v>
      </c>
      <c r="E8" s="13">
        <v>5</v>
      </c>
      <c r="F8" s="14">
        <f t="shared" si="7"/>
        <v>25</v>
      </c>
      <c r="G8" s="13">
        <v>3</v>
      </c>
      <c r="H8" s="14">
        <f t="shared" si="0"/>
        <v>15</v>
      </c>
      <c r="I8" s="13">
        <v>3</v>
      </c>
      <c r="J8" s="14">
        <f t="shared" si="1"/>
        <v>15</v>
      </c>
      <c r="K8" s="13">
        <v>3</v>
      </c>
      <c r="L8" s="14">
        <f t="shared" si="2"/>
        <v>15</v>
      </c>
      <c r="M8" s="13">
        <v>5</v>
      </c>
      <c r="N8" s="14">
        <f t="shared" si="8"/>
        <v>25</v>
      </c>
      <c r="O8" s="13">
        <v>3</v>
      </c>
      <c r="P8" s="14">
        <f t="shared" si="3"/>
        <v>15</v>
      </c>
      <c r="Q8" s="13">
        <v>3</v>
      </c>
      <c r="R8" s="14">
        <f t="shared" si="4"/>
        <v>15</v>
      </c>
      <c r="S8" s="13">
        <v>3</v>
      </c>
      <c r="T8" s="14">
        <f t="shared" si="5"/>
        <v>15</v>
      </c>
      <c r="U8" s="13">
        <v>3</v>
      </c>
      <c r="V8" s="14">
        <f t="shared" si="6"/>
        <v>15</v>
      </c>
    </row>
    <row r="9" spans="2:22" ht="30" customHeight="1" x14ac:dyDescent="0.25">
      <c r="B9" s="53"/>
      <c r="C9" s="12" t="s">
        <v>14</v>
      </c>
      <c r="D9" s="12">
        <v>3</v>
      </c>
      <c r="E9" s="13">
        <v>1</v>
      </c>
      <c r="F9" s="14">
        <f t="shared" si="7"/>
        <v>3</v>
      </c>
      <c r="G9" s="13">
        <v>1</v>
      </c>
      <c r="H9" s="14">
        <f t="shared" si="0"/>
        <v>3</v>
      </c>
      <c r="I9" s="13">
        <v>3</v>
      </c>
      <c r="J9" s="14">
        <f t="shared" si="1"/>
        <v>9</v>
      </c>
      <c r="K9" s="13">
        <v>5</v>
      </c>
      <c r="L9" s="14">
        <f t="shared" si="2"/>
        <v>15</v>
      </c>
      <c r="M9" s="13">
        <v>3</v>
      </c>
      <c r="N9" s="14">
        <f t="shared" si="8"/>
        <v>9</v>
      </c>
      <c r="O9" s="13">
        <v>3</v>
      </c>
      <c r="P9" s="14">
        <f t="shared" si="3"/>
        <v>9</v>
      </c>
      <c r="Q9" s="13">
        <v>5</v>
      </c>
      <c r="R9" s="14">
        <f t="shared" si="4"/>
        <v>15</v>
      </c>
      <c r="S9" s="13">
        <v>3</v>
      </c>
      <c r="T9" s="14">
        <f t="shared" si="5"/>
        <v>9</v>
      </c>
      <c r="U9" s="13">
        <v>1</v>
      </c>
      <c r="V9" s="14">
        <f t="shared" si="6"/>
        <v>3</v>
      </c>
    </row>
    <row r="10" spans="2:22" ht="30" customHeight="1" thickBot="1" x14ac:dyDescent="0.3">
      <c r="B10" s="54"/>
      <c r="C10" s="15" t="s">
        <v>15</v>
      </c>
      <c r="D10" s="15">
        <v>1</v>
      </c>
      <c r="E10" s="16">
        <v>5</v>
      </c>
      <c r="F10" s="17">
        <f t="shared" si="7"/>
        <v>5</v>
      </c>
      <c r="G10" s="16">
        <v>3</v>
      </c>
      <c r="H10" s="17">
        <f t="shared" si="0"/>
        <v>3</v>
      </c>
      <c r="I10" s="16">
        <v>5</v>
      </c>
      <c r="J10" s="17">
        <f t="shared" si="1"/>
        <v>5</v>
      </c>
      <c r="K10" s="16">
        <v>1</v>
      </c>
      <c r="L10" s="17">
        <f t="shared" si="2"/>
        <v>1</v>
      </c>
      <c r="M10" s="16">
        <v>1</v>
      </c>
      <c r="N10" s="17">
        <f t="shared" si="8"/>
        <v>1</v>
      </c>
      <c r="O10" s="16">
        <v>5</v>
      </c>
      <c r="P10" s="17">
        <f t="shared" si="3"/>
        <v>5</v>
      </c>
      <c r="Q10" s="16">
        <v>5</v>
      </c>
      <c r="R10" s="17">
        <f t="shared" si="4"/>
        <v>5</v>
      </c>
      <c r="S10" s="16">
        <v>3</v>
      </c>
      <c r="T10" s="17">
        <f t="shared" si="5"/>
        <v>3</v>
      </c>
      <c r="U10" s="16">
        <v>5</v>
      </c>
      <c r="V10" s="17">
        <f t="shared" si="6"/>
        <v>5</v>
      </c>
    </row>
    <row r="11" spans="2:22" ht="30" customHeight="1" thickBot="1" x14ac:dyDescent="0.3">
      <c r="C11" s="55" t="s">
        <v>16</v>
      </c>
      <c r="D11" s="56"/>
      <c r="E11" s="57">
        <f>SUM(F4:F10)+COLUMN()/10^12</f>
        <v>93.000000000005002</v>
      </c>
      <c r="F11" s="58"/>
      <c r="G11" s="57">
        <f>SUM(H$4:H$10)+COLUMN()/10^12</f>
        <v>121.00000000000701</v>
      </c>
      <c r="H11" s="58"/>
      <c r="I11" s="57">
        <f>SUM(J$4:J$10)+COLUMN()/10^12</f>
        <v>89.000000000008995</v>
      </c>
      <c r="J11" s="58"/>
      <c r="K11" s="57">
        <f>SUM(L$4:L$10)+COLUMN()/10^12</f>
        <v>131.000000000011</v>
      </c>
      <c r="L11" s="58"/>
      <c r="M11" s="57">
        <f>SUM(N$4:N$10)+COLUMN()/10^12</f>
        <v>115.000000000013</v>
      </c>
      <c r="N11" s="58"/>
      <c r="O11" s="57">
        <f>SUM(P$4:P$10)+COLUMN()/10^12</f>
        <v>129.00000000001501</v>
      </c>
      <c r="P11" s="58"/>
      <c r="Q11" s="57">
        <f t="shared" ref="Q11" si="9">SUM(R$4:R$10)+COLUMN()/10^12</f>
        <v>75.000000000016996</v>
      </c>
      <c r="R11" s="58"/>
      <c r="S11" s="57">
        <f>SUM(T$4:T$10)+COLUMN()/10^12</f>
        <v>67.000000000019</v>
      </c>
      <c r="T11" s="58"/>
      <c r="U11" s="57">
        <f>SUM(V$4:V$10)+COLUMN()/10^12</f>
        <v>83.000000000021004</v>
      </c>
      <c r="V11" s="58"/>
    </row>
  </sheetData>
  <mergeCells count="21">
    <mergeCell ref="I11:J11"/>
    <mergeCell ref="K11:L11"/>
    <mergeCell ref="M11:N11"/>
    <mergeCell ref="O11:P11"/>
    <mergeCell ref="E2:F2"/>
    <mergeCell ref="G2:H2"/>
    <mergeCell ref="I2:J2"/>
    <mergeCell ref="K2:L2"/>
    <mergeCell ref="M2:N2"/>
    <mergeCell ref="O2:P2"/>
    <mergeCell ref="B4:B5"/>
    <mergeCell ref="B6:B10"/>
    <mergeCell ref="C11:D11"/>
    <mergeCell ref="E11:F11"/>
    <mergeCell ref="G11:H11"/>
    <mergeCell ref="Q11:R11"/>
    <mergeCell ref="S2:T2"/>
    <mergeCell ref="S11:T11"/>
    <mergeCell ref="U2:V2"/>
    <mergeCell ref="U11:V11"/>
    <mergeCell ref="Q2:R2"/>
  </mergeCells>
  <conditionalFormatting sqref="E4:E10 G4:G10 I4:I10 K4:K10 M4:M10 O4:O10 Q4:Q10 S4:S10 U4:U10">
    <cfRule type="colorScale" priority="1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I7:I8 K7:K8">
    <cfRule type="colorScale" priority="15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Q4:Q6">
    <cfRule type="colorScale" priority="13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Q7:Q8">
    <cfRule type="colorScale" priority="10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S4:S6">
    <cfRule type="colorScale" priority="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S7:S8">
    <cfRule type="colorScale" priority="6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U4:U6">
    <cfRule type="colorScale" priority="4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U7:U8">
    <cfRule type="colorScale" priority="2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D4:D10">
      <formula1>"1,3,5,10,K"</formula1>
    </dataValidation>
    <dataValidation type="list" allowBlank="1" showInputMessage="1" showErrorMessage="1" sqref="I4:I10 K4:K10 G4:G10 E4:E10 Q4:Q10 O4:O10 M4:M10 S4:S10 U4:U10">
      <formula1>"1,3,5"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5"/>
  <sheetViews>
    <sheetView workbookViewId="0">
      <selection activeCell="C10" sqref="C10"/>
    </sheetView>
  </sheetViews>
  <sheetFormatPr baseColWidth="10" defaultRowHeight="15" x14ac:dyDescent="0.25"/>
  <cols>
    <col min="2" max="2" width="12.5703125" customWidth="1"/>
    <col min="4" max="4" width="20.7109375" customWidth="1"/>
    <col min="7" max="7" width="20.7109375" customWidth="1"/>
  </cols>
  <sheetData>
    <row r="4" spans="2:9" x14ac:dyDescent="0.25">
      <c r="D4" s="59"/>
    </row>
    <row r="5" spans="2:9" x14ac:dyDescent="0.25">
      <c r="D5" s="59"/>
    </row>
    <row r="8" spans="2:9" x14ac:dyDescent="0.25">
      <c r="G8" t="s">
        <v>18</v>
      </c>
      <c r="H8" t="s">
        <v>20</v>
      </c>
      <c r="I8" t="s">
        <v>53</v>
      </c>
    </row>
    <row r="9" spans="2:9" x14ac:dyDescent="0.25">
      <c r="B9" t="s">
        <v>45</v>
      </c>
      <c r="C9" t="s">
        <v>46</v>
      </c>
      <c r="D9" t="s">
        <v>50</v>
      </c>
      <c r="E9" t="s">
        <v>47</v>
      </c>
      <c r="F9" t="s">
        <v>48</v>
      </c>
      <c r="G9" t="s">
        <v>52</v>
      </c>
      <c r="H9" t="s">
        <v>51</v>
      </c>
      <c r="I9" t="s">
        <v>54</v>
      </c>
    </row>
    <row r="10" spans="2:9" x14ac:dyDescent="0.25">
      <c r="B10">
        <v>1</v>
      </c>
      <c r="C10">
        <v>81.000000000005002</v>
      </c>
      <c r="D10" s="59" t="s">
        <v>39</v>
      </c>
      <c r="E10">
        <f ca="1">COUNTIF(OFFSET($B$10,0,0,ROW()-ROW(tabCalcul[#Headers])),tabCalcul[[#This Row],[FONCTION]])</f>
        <v>1</v>
      </c>
      <c r="F10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119.00000000001501</v>
      </c>
      <c r="G10" t="str">
        <f ca="1">INDEX(tabCalcFonc,MATCH(tabCalcul[[#This Row],[GV]],OFFSET(tabCalcFonc,0,MATCH(tabCalcul[[#Headers],[SOMME]],tabCalcul[#Headers],0)-1,,1),0),MATCH(tabCalcul[[#Headers],[TECHNO]],tabCalcul[#Headers],0))</f>
        <v>Concept 6 - F1</v>
      </c>
      <c r="I10">
        <f>MATCH(tabCalcul[[#This Row],[FONCTION]],NewSyntheseScoring!$2:$2,0)</f>
        <v>3</v>
      </c>
    </row>
    <row r="11" spans="2:9" x14ac:dyDescent="0.25">
      <c r="B11">
        <v>1</v>
      </c>
      <c r="C11">
        <v>105.00000000000701</v>
      </c>
      <c r="D11" t="s">
        <v>38</v>
      </c>
      <c r="E11">
        <f ca="1">COUNTIF(OFFSET($B$10,0,0,ROW()-ROW(tabCalcul[#Headers])),tabCalcul[[#This Row],[FONCTION]])</f>
        <v>2</v>
      </c>
      <c r="F11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115.000000000011</v>
      </c>
      <c r="G11" t="str">
        <f ca="1">INDEX(tabCalcFonc,MATCH(tabCalcul[[#This Row],[GV]],OFFSET(tabCalcFonc,0,MATCH(tabCalcul[[#Headers],[SOMME]],tabCalcul[#Headers],0)-1,,1),0),MATCH(tabCalcul[[#Headers],[TECHNO]],tabCalcul[#Headers],0))</f>
        <v>Concept 4 - F1</v>
      </c>
      <c r="I11">
        <f>MATCH(tabCalcul[[#This Row],[FONCTION]],NewSyntheseScoring!$2:$2,0)</f>
        <v>3</v>
      </c>
    </row>
    <row r="12" spans="2:9" x14ac:dyDescent="0.25">
      <c r="B12">
        <v>1</v>
      </c>
      <c r="C12">
        <v>67.000000000008995</v>
      </c>
      <c r="D12" t="s">
        <v>37</v>
      </c>
      <c r="E12">
        <f ca="1">COUNTIF(OFFSET($B$10,0,0,ROW()-ROW(tabCalcul[#Headers])),tabCalcul[[#This Row],[FONCTION]])</f>
        <v>3</v>
      </c>
      <c r="F12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105.00000000000701</v>
      </c>
      <c r="G12" t="str">
        <f ca="1">INDEX(tabCalcFonc,MATCH(tabCalcul[[#This Row],[GV]],OFFSET(tabCalcFonc,0,MATCH(tabCalcul[[#Headers],[SOMME]],tabCalcul[#Headers],0)-1,,1),0),MATCH(tabCalcul[[#Headers],[TECHNO]],tabCalcul[#Headers],0))</f>
        <v>Concept 2 - F1</v>
      </c>
      <c r="I12">
        <f>MATCH(tabCalcul[[#This Row],[FONCTION]],NewSyntheseScoring!$2:$2,0)</f>
        <v>3</v>
      </c>
    </row>
    <row r="13" spans="2:9" x14ac:dyDescent="0.25">
      <c r="B13">
        <v>1</v>
      </c>
      <c r="C13">
        <v>115.000000000011</v>
      </c>
      <c r="D13" t="s">
        <v>36</v>
      </c>
      <c r="E13">
        <f ca="1">COUNTIF(OFFSET($B$10,0,0,ROW()-ROW(tabCalcul[#Headers])),tabCalcul[[#This Row],[FONCTION]])</f>
        <v>4</v>
      </c>
      <c r="F13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99.000000000013003</v>
      </c>
      <c r="G13" t="str">
        <f ca="1">INDEX(tabCalcFonc,MATCH(tabCalcul[[#This Row],[GV]],OFFSET(tabCalcFonc,0,MATCH(tabCalcul[[#Headers],[SOMME]],tabCalcul[#Headers],0)-1,,1),0),MATCH(tabCalcul[[#Headers],[TECHNO]],tabCalcul[#Headers],0))</f>
        <v>Concept 5 - F1</v>
      </c>
      <c r="I13">
        <f>MATCH(tabCalcul[[#This Row],[FONCTION]],NewSyntheseScoring!$2:$2,0)</f>
        <v>3</v>
      </c>
    </row>
    <row r="14" spans="2:9" x14ac:dyDescent="0.25">
      <c r="B14">
        <v>1</v>
      </c>
      <c r="C14">
        <v>99.000000000013003</v>
      </c>
      <c r="D14" t="s">
        <v>35</v>
      </c>
      <c r="E14">
        <f ca="1">COUNTIF(OFFSET($B$10,0,0,ROW()-ROW(tabCalcul[#Headers])),tabCalcul[[#This Row],[FONCTION]])</f>
        <v>5</v>
      </c>
      <c r="F14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85.000000000016996</v>
      </c>
      <c r="G14" t="str">
        <f ca="1">INDEX(tabCalcFonc,MATCH(tabCalcul[[#This Row],[GV]],OFFSET(tabCalcFonc,0,MATCH(tabCalcul[[#Headers],[SOMME]],tabCalcul[#Headers],0)-1,,1),0),MATCH(tabCalcul[[#Headers],[TECHNO]],tabCalcul[#Headers],0))</f>
        <v>Concept 7 - F1</v>
      </c>
      <c r="I14">
        <f>MATCH(tabCalcul[[#This Row],[FONCTION]],NewSyntheseScoring!$2:$2,0)</f>
        <v>3</v>
      </c>
    </row>
    <row r="15" spans="2:9" x14ac:dyDescent="0.25">
      <c r="B15">
        <v>1</v>
      </c>
      <c r="C15">
        <v>119.00000000001501</v>
      </c>
      <c r="D15" t="s">
        <v>34</v>
      </c>
      <c r="E15">
        <f ca="1">COUNTIF(OFFSET($B$10,0,0,ROW()-ROW(tabCalcul[#Headers])),tabCalcul[[#This Row],[FONCTION]])</f>
        <v>6</v>
      </c>
      <c r="F15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81.000000000005002</v>
      </c>
      <c r="G15" t="str">
        <f ca="1">INDEX(tabCalcFonc,MATCH(tabCalcul[[#This Row],[GV]],OFFSET(tabCalcFonc,0,MATCH(tabCalcul[[#Headers],[SOMME]],tabCalcul[#Headers],0)-1,,1),0),MATCH(tabCalcul[[#Headers],[TECHNO]],tabCalcul[#Headers],0))</f>
        <v>Concept 1 - F1</v>
      </c>
      <c r="I15">
        <f>MATCH(tabCalcul[[#This Row],[FONCTION]],NewSyntheseScoring!$2:$2,0)</f>
        <v>3</v>
      </c>
    </row>
    <row r="16" spans="2:9" x14ac:dyDescent="0.25">
      <c r="B16">
        <v>1</v>
      </c>
      <c r="C16">
        <v>85.000000000016996</v>
      </c>
      <c r="D16" t="s">
        <v>33</v>
      </c>
      <c r="E16">
        <f ca="1">COUNTIF(OFFSET($B$10,0,0,ROW()-ROW(tabCalcul[#Headers])),tabCalcul[[#This Row],[FONCTION]])</f>
        <v>7</v>
      </c>
      <c r="F16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67.000000000008995</v>
      </c>
      <c r="G16" t="str">
        <f ca="1">INDEX(tabCalcFonc,MATCH(tabCalcul[[#This Row],[GV]],OFFSET(tabCalcFonc,0,MATCH(tabCalcul[[#Headers],[SOMME]],tabCalcul[#Headers],0)-1,,1),0),MATCH(tabCalcul[[#Headers],[TECHNO]],tabCalcul[#Headers],0))</f>
        <v>Concept 3 - F1</v>
      </c>
      <c r="I16">
        <f>MATCH(tabCalcul[[#This Row],[FONCTION]],NewSyntheseScoring!$2:$2,0)</f>
        <v>3</v>
      </c>
    </row>
    <row r="17" spans="2:9" x14ac:dyDescent="0.25">
      <c r="B17">
        <v>2</v>
      </c>
      <c r="C17">
        <v>93.000000000005002</v>
      </c>
      <c r="D17" s="59" t="s">
        <v>32</v>
      </c>
      <c r="E17">
        <f ca="1">COUNTIF(OFFSET($B$10,0,0,ROW()-ROW(tabCalcul[#Headers])),tabCalcul[[#This Row],[FONCTION]])</f>
        <v>1</v>
      </c>
      <c r="F17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131.000000000011</v>
      </c>
      <c r="G17" t="str">
        <f ca="1">INDEX(tabCalcFonc,MATCH(tabCalcul[[#This Row],[GV]],OFFSET(tabCalcFonc,0,MATCH(tabCalcul[[#Headers],[SOMME]],tabCalcul[#Headers],0)-1,,1),0),MATCH(tabCalcul[[#Headers],[TECHNO]],tabCalcul[#Headers],0))</f>
        <v>Concept 4 - F2</v>
      </c>
      <c r="I17">
        <f>MATCH(tabCalcul[[#This Row],[FONCTION]],NewSyntheseScoring!$2:$2,0)</f>
        <v>9</v>
      </c>
    </row>
    <row r="18" spans="2:9" x14ac:dyDescent="0.25">
      <c r="B18">
        <v>2</v>
      </c>
      <c r="C18">
        <v>121.00000000000701</v>
      </c>
      <c r="D18" t="s">
        <v>31</v>
      </c>
      <c r="E18">
        <f ca="1">COUNTIF(OFFSET($B$10,0,0,ROW()-ROW(tabCalcul[#Headers])),tabCalcul[[#This Row],[FONCTION]])</f>
        <v>2</v>
      </c>
      <c r="F18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129.00000000001501</v>
      </c>
      <c r="G18" t="str">
        <f ca="1">INDEX(tabCalcFonc,MATCH(tabCalcul[[#This Row],[GV]],OFFSET(tabCalcFonc,0,MATCH(tabCalcul[[#Headers],[SOMME]],tabCalcul[#Headers],0)-1,,1),0),MATCH(tabCalcul[[#Headers],[TECHNO]],tabCalcul[#Headers],0))</f>
        <v>Concept 6 - F2</v>
      </c>
      <c r="I18">
        <f>MATCH(tabCalcul[[#This Row],[FONCTION]],NewSyntheseScoring!$2:$2,0)</f>
        <v>9</v>
      </c>
    </row>
    <row r="19" spans="2:9" x14ac:dyDescent="0.25">
      <c r="B19">
        <v>2</v>
      </c>
      <c r="C19">
        <v>89.000000000008995</v>
      </c>
      <c r="D19" t="s">
        <v>30</v>
      </c>
      <c r="E19">
        <f ca="1">COUNTIF(OFFSET($B$10,0,0,ROW()-ROW(tabCalcul[#Headers])),tabCalcul[[#This Row],[FONCTION]])</f>
        <v>3</v>
      </c>
      <c r="F19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121.00000000000701</v>
      </c>
      <c r="G19" t="str">
        <f ca="1">INDEX(tabCalcFonc,MATCH(tabCalcul[[#This Row],[GV]],OFFSET(tabCalcFonc,0,MATCH(tabCalcul[[#Headers],[SOMME]],tabCalcul[#Headers],0)-1,,1),0),MATCH(tabCalcul[[#Headers],[TECHNO]],tabCalcul[#Headers],0))</f>
        <v>Concept 2 - F2</v>
      </c>
      <c r="I19">
        <f>MATCH(tabCalcul[[#This Row],[FONCTION]],NewSyntheseScoring!$2:$2,0)</f>
        <v>9</v>
      </c>
    </row>
    <row r="20" spans="2:9" x14ac:dyDescent="0.25">
      <c r="B20">
        <v>2</v>
      </c>
      <c r="C20">
        <v>131.000000000011</v>
      </c>
      <c r="D20" t="s">
        <v>29</v>
      </c>
      <c r="E20">
        <f ca="1">COUNTIF(OFFSET($B$10,0,0,ROW()-ROW(tabCalcul[#Headers])),tabCalcul[[#This Row],[FONCTION]])</f>
        <v>4</v>
      </c>
      <c r="F20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115.000000000013</v>
      </c>
      <c r="G20" t="str">
        <f ca="1">INDEX(tabCalcFonc,MATCH(tabCalcul[[#This Row],[GV]],OFFSET(tabCalcFonc,0,MATCH(tabCalcul[[#Headers],[SOMME]],tabCalcul[#Headers],0)-1,,1),0),MATCH(tabCalcul[[#Headers],[TECHNO]],tabCalcul[#Headers],0))</f>
        <v>Concept 5 - F2</v>
      </c>
      <c r="I20">
        <f>MATCH(tabCalcul[[#This Row],[FONCTION]],NewSyntheseScoring!$2:$2,0)</f>
        <v>9</v>
      </c>
    </row>
    <row r="21" spans="2:9" x14ac:dyDescent="0.25">
      <c r="B21">
        <v>2</v>
      </c>
      <c r="C21">
        <v>115.000000000013</v>
      </c>
      <c r="D21" t="s">
        <v>28</v>
      </c>
      <c r="E21">
        <f ca="1">COUNTIF(OFFSET($B$10,0,0,ROW()-ROW(tabCalcul[#Headers])),tabCalcul[[#This Row],[FONCTION]])</f>
        <v>5</v>
      </c>
      <c r="F21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93.000000000005002</v>
      </c>
      <c r="G21" t="str">
        <f ca="1">INDEX(tabCalcFonc,MATCH(tabCalcul[[#This Row],[GV]],OFFSET(tabCalcFonc,0,MATCH(tabCalcul[[#Headers],[SOMME]],tabCalcul[#Headers],0)-1,,1),0),MATCH(tabCalcul[[#Headers],[TECHNO]],tabCalcul[#Headers],0))</f>
        <v>Concept 1 - F2</v>
      </c>
      <c r="I21">
        <f>MATCH(tabCalcul[[#This Row],[FONCTION]],NewSyntheseScoring!$2:$2,0)</f>
        <v>9</v>
      </c>
    </row>
    <row r="22" spans="2:9" x14ac:dyDescent="0.25">
      <c r="B22">
        <v>2</v>
      </c>
      <c r="C22">
        <v>129.00000000001501</v>
      </c>
      <c r="D22" t="s">
        <v>27</v>
      </c>
      <c r="E22">
        <f ca="1">COUNTIF(OFFSET($B$10,0,0,ROW()-ROW(tabCalcul[#Headers])),tabCalcul[[#This Row],[FONCTION]])</f>
        <v>6</v>
      </c>
      <c r="F22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89.000000000008995</v>
      </c>
      <c r="G22" t="str">
        <f ca="1">INDEX(tabCalcFonc,MATCH(tabCalcul[[#This Row],[GV]],OFFSET(tabCalcFonc,0,MATCH(tabCalcul[[#Headers],[SOMME]],tabCalcul[#Headers],0)-1,,1),0),MATCH(tabCalcul[[#Headers],[TECHNO]],tabCalcul[#Headers],0))</f>
        <v>Concept 3 - F2</v>
      </c>
      <c r="I22">
        <f>MATCH(tabCalcul[[#This Row],[FONCTION]],NewSyntheseScoring!$2:$2,0)</f>
        <v>9</v>
      </c>
    </row>
    <row r="23" spans="2:9" x14ac:dyDescent="0.25">
      <c r="B23">
        <v>2</v>
      </c>
      <c r="C23">
        <v>75.000000000016996</v>
      </c>
      <c r="D23" t="s">
        <v>26</v>
      </c>
      <c r="E23">
        <f ca="1">COUNTIF(OFFSET($B$10,0,0,ROW()-ROW(tabCalcul[#Headers])),tabCalcul[[#This Row],[FONCTION]])</f>
        <v>7</v>
      </c>
      <c r="F23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83.000000000021004</v>
      </c>
      <c r="G23" t="str">
        <f ca="1">INDEX(tabCalcFonc,MATCH(tabCalcul[[#This Row],[GV]],OFFSET(tabCalcFonc,0,MATCH(tabCalcul[[#Headers],[SOMME]],tabCalcul[#Headers],0)-1,,1),0),MATCH(tabCalcul[[#Headers],[TECHNO]],tabCalcul[#Headers],0))</f>
        <v>Concept 9 - F2</v>
      </c>
      <c r="I23">
        <f>MATCH(tabCalcul[[#This Row],[FONCTION]],NewSyntheseScoring!$2:$2,0)</f>
        <v>9</v>
      </c>
    </row>
    <row r="24" spans="2:9" x14ac:dyDescent="0.25">
      <c r="B24">
        <v>2</v>
      </c>
      <c r="C24">
        <v>67.000000000019</v>
      </c>
      <c r="D24" t="s">
        <v>25</v>
      </c>
      <c r="E24">
        <f ca="1">COUNTIF(OFFSET($B$10,0,0,ROW()-ROW(tabCalcul[#Headers])),tabCalcul[[#This Row],[FONCTION]])</f>
        <v>8</v>
      </c>
      <c r="F24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75.000000000016996</v>
      </c>
      <c r="G24" t="str">
        <f ca="1">INDEX(tabCalcFonc,MATCH(tabCalcul[[#This Row],[GV]],OFFSET(tabCalcFonc,0,MATCH(tabCalcul[[#Headers],[SOMME]],tabCalcul[#Headers],0)-1,,1),0),MATCH(tabCalcul[[#Headers],[TECHNO]],tabCalcul[#Headers],0))</f>
        <v>Concept 7 - F2</v>
      </c>
      <c r="I24">
        <f>MATCH(tabCalcul[[#This Row],[FONCTION]],NewSyntheseScoring!$2:$2,0)</f>
        <v>9</v>
      </c>
    </row>
    <row r="25" spans="2:9" x14ac:dyDescent="0.25">
      <c r="B25">
        <v>2</v>
      </c>
      <c r="C25">
        <v>83.000000000021004</v>
      </c>
      <c r="D25" t="s">
        <v>40</v>
      </c>
      <c r="E25">
        <f ca="1">COUNTIF(OFFSET($B$10,0,0,ROW()-ROW(tabCalcul[#Headers])),tabCalcul[[#This Row],[FONCTION]])</f>
        <v>9</v>
      </c>
      <c r="F25">
        <f ca="1">LARGE(OFFSET($B$10,MATCH(tabCalcul[[#This Row],[FONCTION]],tabCalcul[FONCTION],0)-1,MATCH(tabCalcul[[#Headers],[SOMME]],tabCalcul[#Headers],0)-1,COUNTIF(tabCalcul[FONCTION],tabCalcul[[#This Row],[FONCTION]]),1),tabCalcul[[#This Row],[POSITION]])</f>
        <v>67.000000000019</v>
      </c>
      <c r="G25" t="str">
        <f ca="1">INDEX(tabCalcFonc,MATCH(tabCalcul[[#This Row],[GV]],OFFSET(tabCalcFonc,0,MATCH(tabCalcul[[#Headers],[SOMME]],tabCalcul[#Headers],0)-1,,1),0),MATCH(tabCalcul[[#Headers],[TECHNO]],tabCalcul[#Headers],0))</f>
        <v>Concept 8 - F2</v>
      </c>
      <c r="I25">
        <f>MATCH(tabCalcul[[#This Row],[FONCTION]],NewSyntheseScoring!$2:$2,0)</f>
        <v>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zoomScaleNormal="100" workbookViewId="0">
      <selection activeCell="C2" sqref="C2"/>
    </sheetView>
  </sheetViews>
  <sheetFormatPr baseColWidth="10" defaultRowHeight="15" x14ac:dyDescent="0.25"/>
  <cols>
    <col min="1" max="1" width="11.42578125" style="1"/>
    <col min="2" max="2" width="3.7109375" style="1" customWidth="1"/>
    <col min="3" max="3" width="10.7109375" style="1" customWidth="1"/>
    <col min="4" max="4" width="20.7109375" style="1" customWidth="1"/>
    <col min="5" max="6" width="10.7109375" style="1" customWidth="1"/>
    <col min="7" max="7" width="40.7109375" style="1" customWidth="1"/>
    <col min="8" max="8" width="3.7109375" style="1" customWidth="1"/>
    <col min="9" max="9" width="10.7109375" style="1" customWidth="1"/>
    <col min="10" max="10" width="20.7109375" style="1" customWidth="1"/>
    <col min="11" max="12" width="10.7109375" style="1" customWidth="1"/>
    <col min="13" max="13" width="40.7109375" style="1" customWidth="1"/>
    <col min="14" max="14" width="3.7109375" style="1" customWidth="1"/>
    <col min="15" max="16384" width="11.42578125" style="1"/>
  </cols>
  <sheetData>
    <row r="1" spans="1:13" ht="15.75" thickBot="1" x14ac:dyDescent="0.3"/>
    <row r="2" spans="1:13" s="62" customFormat="1" ht="16.5" thickBot="1" x14ac:dyDescent="0.3">
      <c r="A2" s="71" t="s">
        <v>49</v>
      </c>
      <c r="C2" s="62">
        <v>1</v>
      </c>
      <c r="I2" s="62">
        <v>2</v>
      </c>
    </row>
    <row r="3" spans="1:13" x14ac:dyDescent="0.25">
      <c r="C3" s="73"/>
      <c r="D3" s="73"/>
      <c r="E3" s="73"/>
      <c r="F3" s="73"/>
      <c r="G3" s="73"/>
      <c r="I3" s="73"/>
      <c r="J3" s="73"/>
      <c r="K3" s="73"/>
      <c r="L3" s="73"/>
      <c r="M3" s="73"/>
    </row>
    <row r="4" spans="1:13" x14ac:dyDescent="0.25">
      <c r="C4" s="72" t="s">
        <v>17</v>
      </c>
      <c r="D4" s="72" t="s">
        <v>18</v>
      </c>
      <c r="E4" s="72" t="s">
        <v>19</v>
      </c>
      <c r="F4" s="72" t="s">
        <v>20</v>
      </c>
      <c r="G4" s="72" t="s">
        <v>21</v>
      </c>
      <c r="I4" s="72" t="s">
        <v>17</v>
      </c>
      <c r="J4" s="72" t="s">
        <v>18</v>
      </c>
      <c r="K4" s="72" t="s">
        <v>19</v>
      </c>
      <c r="L4" s="72" t="s">
        <v>20</v>
      </c>
      <c r="M4" s="72" t="s">
        <v>21</v>
      </c>
    </row>
    <row r="5" spans="1:13" ht="30" customHeight="1" x14ac:dyDescent="0.25">
      <c r="C5" s="70">
        <v>1</v>
      </c>
      <c r="D5" s="61" t="str">
        <f ca="1">IF(C5="","",INDEX(tabCalcSynt,C5,MATCH(tabCalcul[[#Headers],[TECHNO.GV]],tabCalcul[#Headers],0)))</f>
        <v>Concept 6 - F1</v>
      </c>
      <c r="E5" s="60">
        <f ca="1">IF(C5="","",INDEX(tabCalcul[],MATCH(D5,tabCalcul[TECHNO.GV],0),MATCH(tabCalcul[[#Headers],[GV]],tabCalcul[#Headers],0)))</f>
        <v>119.00000000001501</v>
      </c>
      <c r="F5" s="61"/>
      <c r="G5" s="63" t="s">
        <v>66</v>
      </c>
      <c r="I5" s="70">
        <v>1</v>
      </c>
      <c r="J5" s="61" t="str">
        <f ca="1">IF(I5="","",INDEX(tabCalcSynt,I5,MATCH(tabCalcul[[#Headers],[TECHNO.GV]],tabCalcul[#Headers],0)))</f>
        <v>Concept 4 - F2</v>
      </c>
      <c r="K5" s="60">
        <f ca="1">IF(I5="","",INDEX(tabCalcul[],MATCH(J5,tabCalcul[TECHNO.GV],0),MATCH(tabCalcul[[#Headers],[GV]],tabCalcul[#Headers],0)))</f>
        <v>131.000000000011</v>
      </c>
      <c r="L5" s="61"/>
      <c r="M5" s="63" t="s">
        <v>58</v>
      </c>
    </row>
    <row r="6" spans="1:13" ht="30" customHeight="1" x14ac:dyDescent="0.25">
      <c r="C6" s="70">
        <f>IFERROR(IF(C5+1&gt;COUNTIF(tabCalcul[FONCTION],C$2),"",C5+1),"")</f>
        <v>2</v>
      </c>
      <c r="D6" s="61" t="str">
        <f ca="1">IF(C6="","",INDEX(tabCalcSynt,C6,MATCH(tabCalcul[[#Headers],[TECHNO.GV]],tabCalcul[#Headers],0)))</f>
        <v>Concept 4 - F1</v>
      </c>
      <c r="E6" s="60">
        <f ca="1">IF(C6="","",INDEX(tabCalcul[],MATCH(D6,tabCalcul[TECHNO.GV],0),MATCH(tabCalcul[[#Headers],[GV]],tabCalcul[#Headers],0)))</f>
        <v>115.000000000011</v>
      </c>
      <c r="F6" s="61"/>
      <c r="G6" s="63" t="s">
        <v>67</v>
      </c>
      <c r="I6" s="70">
        <f>IFERROR(IF(I5+1&gt;COUNTIF(tabCalcul[FONCTION],I$2),"",I5+1),"")</f>
        <v>2</v>
      </c>
      <c r="J6" s="61" t="str">
        <f ca="1">IF(I6="","",INDEX(tabCalcSynt,I6,MATCH(tabCalcul[[#Headers],[TECHNO.GV]],tabCalcul[#Headers],0)))</f>
        <v>Concept 6 - F2</v>
      </c>
      <c r="K6" s="60">
        <f ca="1">IF(I6="","",INDEX(tabCalcul[],MATCH(J6,tabCalcul[TECHNO.GV],0),MATCH(tabCalcul[[#Headers],[GV]],tabCalcul[#Headers],0)))</f>
        <v>129.00000000001501</v>
      </c>
      <c r="L6" s="61"/>
      <c r="M6" s="63" t="s">
        <v>69</v>
      </c>
    </row>
    <row r="7" spans="1:13" ht="30" customHeight="1" x14ac:dyDescent="0.25">
      <c r="C7" s="70">
        <f>IFERROR(IF(C6+1&gt;COUNTIF(tabCalcul[FONCTION],C$2),"",C6+1),"")</f>
        <v>3</v>
      </c>
      <c r="D7" s="61" t="str">
        <f ca="1">IF(C7="","",INDEX(tabCalcSynt,C7,MATCH(tabCalcul[[#Headers],[TECHNO.GV]],tabCalcul[#Headers],0)))</f>
        <v>Concept 2 - F1</v>
      </c>
      <c r="E7" s="60">
        <f ca="1">IF(C7="","",INDEX(tabCalcul[],MATCH(D7,tabCalcul[TECHNO.GV],0),MATCH(tabCalcul[[#Headers],[GV]],tabCalcul[#Headers],0)))</f>
        <v>105.00000000000701</v>
      </c>
      <c r="F7" s="61"/>
      <c r="G7" s="63" t="s">
        <v>55</v>
      </c>
      <c r="I7" s="70">
        <f>IFERROR(IF(I6+1&gt;COUNTIF(tabCalcul[FONCTION],I$2),"",I6+1),"")</f>
        <v>3</v>
      </c>
      <c r="J7" s="61" t="str">
        <f ca="1">IF(I7="","",INDEX(tabCalcSynt,I7,MATCH(tabCalcul[[#Headers],[TECHNO.GV]],tabCalcul[#Headers],0)))</f>
        <v>Concept 2 - F2</v>
      </c>
      <c r="K7" s="60">
        <f ca="1">IF(I7="","",INDEX(tabCalcul[],MATCH(J7,tabCalcul[TECHNO.GV],0),MATCH(tabCalcul[[#Headers],[GV]],tabCalcul[#Headers],0)))</f>
        <v>121.00000000000701</v>
      </c>
      <c r="L7" s="61"/>
      <c r="M7" s="63" t="s">
        <v>68</v>
      </c>
    </row>
    <row r="8" spans="1:13" ht="30" customHeight="1" x14ac:dyDescent="0.25">
      <c r="C8" s="70">
        <f>IFERROR(IF(C7+1&gt;COUNTIF(tabCalcul[FONCTION],C$2),"",C7+1),"")</f>
        <v>4</v>
      </c>
      <c r="D8" s="61" t="str">
        <f ca="1">IF(C8="","",INDEX(tabCalcSynt,C8,MATCH(tabCalcul[[#Headers],[TECHNO.GV]],tabCalcul[#Headers],0)))</f>
        <v>Concept 5 - F1</v>
      </c>
      <c r="E8" s="60">
        <f ca="1">IF(C8="","",INDEX(tabCalcul[],MATCH(D8,tabCalcul[TECHNO.GV],0),MATCH(tabCalcul[[#Headers],[GV]],tabCalcul[#Headers],0)))</f>
        <v>99.000000000013003</v>
      </c>
      <c r="F8" s="61"/>
      <c r="G8" s="63" t="s">
        <v>62</v>
      </c>
      <c r="I8" s="70">
        <f>IFERROR(IF(I7+1&gt;COUNTIF(tabCalcul[FONCTION],I$2),"",I7+1),"")</f>
        <v>4</v>
      </c>
      <c r="J8" s="61" t="str">
        <f ca="1">IF(I8="","",INDEX(tabCalcSynt,I8,MATCH(tabCalcul[[#Headers],[TECHNO.GV]],tabCalcul[#Headers],0)))</f>
        <v>Concept 5 - F2</v>
      </c>
      <c r="K8" s="60">
        <f ca="1">IF(I8="","",INDEX(tabCalcul[],MATCH(J8,tabCalcul[TECHNO.GV],0),MATCH(tabCalcul[[#Headers],[GV]],tabCalcul[#Headers],0)))</f>
        <v>115.000000000013</v>
      </c>
      <c r="L8" s="61"/>
      <c r="M8" s="63"/>
    </row>
    <row r="9" spans="1:13" ht="30" customHeight="1" x14ac:dyDescent="0.25">
      <c r="C9" s="70">
        <f>IFERROR(IF(C8+1&gt;COUNTIF(tabCalcul[FONCTION],C$2),"",C8+1),"")</f>
        <v>5</v>
      </c>
      <c r="D9" s="61" t="str">
        <f ca="1">IF(C9="","",INDEX(tabCalcSynt,C9,MATCH(tabCalcul[[#Headers],[TECHNO.GV]],tabCalcul[#Headers],0)))</f>
        <v>Concept 7 - F1</v>
      </c>
      <c r="E9" s="60">
        <f ca="1">IF(C9="","",INDEX(tabCalcul[],MATCH(D9,tabCalcul[TECHNO.GV],0),MATCH(tabCalcul[[#Headers],[GV]],tabCalcul[#Headers],0)))</f>
        <v>85.000000000016996</v>
      </c>
      <c r="F9" s="61"/>
      <c r="G9" s="67" t="s">
        <v>63</v>
      </c>
      <c r="I9" s="70">
        <f>IFERROR(IF(I8+1&gt;COUNTIF(tabCalcul[FONCTION],I$2),"",I8+1),"")</f>
        <v>5</v>
      </c>
      <c r="J9" s="61" t="str">
        <f ca="1">IF(I9="","",INDEX(tabCalcSynt,I9,MATCH(tabCalcul[[#Headers],[TECHNO.GV]],tabCalcul[#Headers],0)))</f>
        <v>Concept 1 - F2</v>
      </c>
      <c r="K9" s="60">
        <f ca="1">IF(I9="","",INDEX(tabCalcul[],MATCH(J9,tabCalcul[TECHNO.GV],0),MATCH(tabCalcul[[#Headers],[GV]],tabCalcul[#Headers],0)))</f>
        <v>93.000000000005002</v>
      </c>
      <c r="L9" s="61"/>
      <c r="M9" s="67" t="s">
        <v>64</v>
      </c>
    </row>
    <row r="10" spans="1:13" ht="30" customHeight="1" x14ac:dyDescent="0.25">
      <c r="C10" s="70">
        <f>IFERROR(IF(C9+1&gt;COUNTIF(tabCalcul[FONCTION],C$2),"",C9+1),"")</f>
        <v>6</v>
      </c>
      <c r="D10" s="61" t="str">
        <f ca="1">IF(C10="","",INDEX(tabCalcSynt,C10,MATCH(tabCalcul[[#Headers],[TECHNO.GV]],tabCalcul[#Headers],0)))</f>
        <v>Concept 1 - F1</v>
      </c>
      <c r="E10" s="60">
        <f ca="1">IF(C10="","",INDEX(tabCalcul[],MATCH(D10,tabCalcul[TECHNO.GV],0),MATCH(tabCalcul[[#Headers],[GV]],tabCalcul[#Headers],0)))</f>
        <v>81.000000000005002</v>
      </c>
      <c r="F10" s="61"/>
      <c r="G10" s="63" t="s">
        <v>59</v>
      </c>
      <c r="I10" s="70">
        <f>IFERROR(IF(I9+1&gt;COUNTIF(tabCalcul[FONCTION],I$2),"",I9+1),"")</f>
        <v>6</v>
      </c>
      <c r="J10" s="61" t="str">
        <f ca="1">IF(I10="","",INDEX(tabCalcSynt,I10,MATCH(tabCalcul[[#Headers],[TECHNO.GV]],tabCalcul[#Headers],0)))</f>
        <v>Concept 3 - F2</v>
      </c>
      <c r="K10" s="60">
        <f ca="1">IF(I10="","",INDEX(tabCalcul[],MATCH(J10,tabCalcul[TECHNO.GV],0),MATCH(tabCalcul[[#Headers],[GV]],tabCalcul[#Headers],0)))</f>
        <v>89.000000000008995</v>
      </c>
      <c r="L10" s="61"/>
      <c r="M10" s="68" t="s">
        <v>60</v>
      </c>
    </row>
    <row r="11" spans="1:13" ht="30" customHeight="1" x14ac:dyDescent="0.25">
      <c r="C11" s="70">
        <f>IFERROR(IF(C10+1&gt;COUNTIF(tabCalcul[FONCTION],C$2),"",C10+1),"")</f>
        <v>7</v>
      </c>
      <c r="D11" s="61" t="str">
        <f ca="1">IF(C11="","",INDEX(tabCalcSynt,C11,MATCH(tabCalcul[[#Headers],[TECHNO.GV]],tabCalcul[#Headers],0)))</f>
        <v>Concept 3 - F1</v>
      </c>
      <c r="E11" s="60">
        <f ca="1">IF(C11="","",INDEX(tabCalcul[],MATCH(D11,tabCalcul[TECHNO.GV],0),MATCH(tabCalcul[[#Headers],[GV]],tabCalcul[#Headers],0)))</f>
        <v>67.000000000008995</v>
      </c>
      <c r="F11" s="61"/>
      <c r="G11" s="64" t="s">
        <v>61</v>
      </c>
      <c r="I11" s="70">
        <f>IFERROR(IF(I10+1&gt;COUNTIF(tabCalcul[FONCTION],I$2),"",I10+1),"")</f>
        <v>7</v>
      </c>
      <c r="J11" s="61" t="str">
        <f ca="1">IF(I11="","",INDEX(tabCalcSynt,I11,MATCH(tabCalcul[[#Headers],[TECHNO.GV]],tabCalcul[#Headers],0)))</f>
        <v>Concept 9 - F2</v>
      </c>
      <c r="K11" s="60">
        <f ca="1">IF(I11="","",INDEX(tabCalcul[],MATCH(J11,tabCalcul[TECHNO.GV],0),MATCH(tabCalcul[[#Headers],[GV]],tabCalcul[#Headers],0)))</f>
        <v>83.000000000021004</v>
      </c>
      <c r="L11" s="61"/>
      <c r="M11" s="69" t="s">
        <v>65</v>
      </c>
    </row>
    <row r="12" spans="1:13" ht="30" customHeight="1" x14ac:dyDescent="0.25">
      <c r="C12" s="70" t="str">
        <f>IFERROR(IF(C11+1&gt;COUNTIF(tabCalcul[FONCTION],C$2),"",C11+1),"")</f>
        <v/>
      </c>
      <c r="D12" s="61" t="str">
        <f>IF(C12="","",INDEX(tabCalcSynt,C12,MATCH(tabCalcul[[#Headers],[TECHNO.GV]],tabCalcul[#Headers],0)))</f>
        <v/>
      </c>
      <c r="E12" s="60" t="str">
        <f>IF(C12="","",INDEX(tabCalcul[],MATCH(D12,tabCalcul[TECHNO.GV],0),MATCH(tabCalcul[[#Headers],[GV]],tabCalcul[#Headers],0)))</f>
        <v/>
      </c>
      <c r="F12" s="61"/>
      <c r="G12" s="63"/>
      <c r="I12" s="70">
        <f>IFERROR(IF(I11+1&gt;COUNTIF(tabCalcul[FONCTION],I$2),"",I11+1),"")</f>
        <v>8</v>
      </c>
      <c r="J12" s="61" t="str">
        <f ca="1">IF(I12="","",INDEX(tabCalcSynt,I12,MATCH(tabCalcul[[#Headers],[TECHNO.GV]],tabCalcul[#Headers],0)))</f>
        <v>Concept 7 - F2</v>
      </c>
      <c r="K12" s="60">
        <f ca="1">IF(I12="","",INDEX(tabCalcul[],MATCH(J12,tabCalcul[TECHNO.GV],0),MATCH(tabCalcul[[#Headers],[GV]],tabCalcul[#Headers],0)))</f>
        <v>75.000000000016996</v>
      </c>
      <c r="L12" s="61"/>
      <c r="M12" s="66" t="s">
        <v>56</v>
      </c>
    </row>
    <row r="13" spans="1:13" ht="30" customHeight="1" x14ac:dyDescent="0.25">
      <c r="C13" s="70" t="str">
        <f>IFERROR(IF(C12+1&gt;COUNTIF(tabCalcul[FONCTION],C$2),"",C12+1),"")</f>
        <v/>
      </c>
      <c r="D13" s="61" t="str">
        <f>IF(C13="","",INDEX(tabCalcSynt,C13,MATCH(tabCalcul[[#Headers],[TECHNO.GV]],tabCalcul[#Headers],0)))</f>
        <v/>
      </c>
      <c r="E13" s="60" t="str">
        <f>IF(C13="","",INDEX(tabCalcul[],MATCH(D13,tabCalcul[TECHNO.GV],0),MATCH(tabCalcul[[#Headers],[GV]],tabCalcul[#Headers],0)))</f>
        <v/>
      </c>
      <c r="F13" s="61"/>
      <c r="G13" s="63"/>
      <c r="I13" s="70">
        <f>IFERROR(IF(I12+1&gt;COUNTIF(tabCalcul[FONCTION],I$2),"",I12+1),"")</f>
        <v>9</v>
      </c>
      <c r="J13" s="61" t="str">
        <f ca="1">IF(I13="","",INDEX(tabCalcSynt,I13,MATCH(tabCalcul[[#Headers],[TECHNO.GV]],tabCalcul[#Headers],0)))</f>
        <v>Concept 8 - F2</v>
      </c>
      <c r="K13" s="60">
        <f ca="1">IF(I13="","",INDEX(tabCalcul[],MATCH(J13,tabCalcul[TECHNO.GV],0),MATCH(tabCalcul[[#Headers],[GV]],tabCalcul[#Headers],0)))</f>
        <v>67.000000000019</v>
      </c>
      <c r="L13" s="61"/>
      <c r="M13" s="65" t="s">
        <v>57</v>
      </c>
    </row>
    <row r="14" spans="1:13" ht="30" customHeight="1" x14ac:dyDescent="0.25">
      <c r="C14" s="70" t="str">
        <f>IFERROR(IF(C13+1&gt;COUNTIF(tabCalcul[FONCTION],C$2),"",C13+1),"")</f>
        <v/>
      </c>
      <c r="D14" s="61" t="str">
        <f>IF(C14="","",INDEX(tabCalcSynt,C14,MATCH(tabCalcul[[#Headers],[TECHNO.GV]],tabCalcul[#Headers],0)))</f>
        <v/>
      </c>
      <c r="E14" s="60" t="str">
        <f>IF(C14="","",INDEX(tabCalcul[],MATCH(D14,tabCalcul[TECHNO.GV],0),MATCH(tabCalcul[[#Headers],[GV]],tabCalcul[#Headers],0)))</f>
        <v/>
      </c>
      <c r="F14" s="61"/>
      <c r="G14" s="63"/>
      <c r="I14" s="70" t="str">
        <f>IFERROR(IF(I13+1&gt;COUNTIF(tabCalcul[FONCTION],I$2),"",I13+1),"")</f>
        <v/>
      </c>
      <c r="J14" s="61" t="str">
        <f>IF(I14="","",INDEX(tabCalcSynt,I14,MATCH(tabCalcul[[#Headers],[TECHNO.GV]],tabCalcul[#Headers],0)))</f>
        <v/>
      </c>
      <c r="K14" s="60" t="str">
        <f>IF(I14="","",INDEX(tabCalcul[],MATCH(J14,tabCalcul[TECHNO.GV],0),MATCH(tabCalcul[[#Headers],[GV]],tabCalcul[#Headers],0)))</f>
        <v/>
      </c>
      <c r="L14" s="61"/>
      <c r="M14" s="63"/>
    </row>
    <row r="15" spans="1:13" ht="30" customHeight="1" x14ac:dyDescent="0.25">
      <c r="C15" s="70" t="str">
        <f>IFERROR(IF(C14+1&gt;COUNTIF(tabCalcul[FONCTION],C$2),"",C14+1),"")</f>
        <v/>
      </c>
      <c r="D15" s="61" t="str">
        <f>IF(C15="","",INDEX(tabCalcSynt,C15,MATCH(tabCalcul[[#Headers],[TECHNO.GV]],tabCalcul[#Headers],0)))</f>
        <v/>
      </c>
      <c r="E15" s="60" t="str">
        <f>IF(C15="","",INDEX(tabCalcul[],MATCH(D15,tabCalcul[TECHNO.GV],0),MATCH(tabCalcul[[#Headers],[GV]],tabCalcul[#Headers],0)))</f>
        <v/>
      </c>
      <c r="F15" s="61"/>
      <c r="G15" s="63"/>
      <c r="I15" s="70" t="str">
        <f>IFERROR(IF(I14+1&gt;COUNTIF(tabCalcul[FONCTION],I$2),"",I14+1),"")</f>
        <v/>
      </c>
      <c r="J15" s="61" t="str">
        <f>IF(I15="","",INDEX(tabCalcSynt,I15,MATCH(tabCalcul[[#Headers],[TECHNO.GV]],tabCalcul[#Headers],0)))</f>
        <v/>
      </c>
      <c r="K15" s="60" t="str">
        <f>IF(I15="","",INDEX(tabCalcul[],MATCH(J15,tabCalcul[TECHNO.GV],0),MATCH(tabCalcul[[#Headers],[GV]],tabCalcul[#Headers],0)))</f>
        <v/>
      </c>
      <c r="L15" s="61"/>
      <c r="M15" s="63"/>
    </row>
    <row r="16" spans="1:13" ht="30" customHeight="1" x14ac:dyDescent="0.25">
      <c r="C16" s="70" t="str">
        <f>IFERROR(IF(C15+1&gt;COUNTIF(tabCalcul[FONCTION],C$2),"",C15+1),"")</f>
        <v/>
      </c>
      <c r="D16" s="61" t="str">
        <f>IF(C16="","",INDEX(tabCalcSynt,C16,MATCH(tabCalcul[[#Headers],[TECHNO.GV]],tabCalcul[#Headers],0)))</f>
        <v/>
      </c>
      <c r="E16" s="60" t="str">
        <f>IF(C16="","",INDEX(tabCalcul[],MATCH(D16,tabCalcul[TECHNO.GV],0),MATCH(tabCalcul[[#Headers],[GV]],tabCalcul[#Headers],0)))</f>
        <v/>
      </c>
      <c r="F16" s="61"/>
      <c r="G16" s="63"/>
      <c r="I16" s="70" t="str">
        <f>IFERROR(IF(I15+1&gt;COUNTIF(tabCalcul[FONCTION],I$2),"",I15+1),"")</f>
        <v/>
      </c>
      <c r="J16" s="61" t="str">
        <f>IF(I16="","",INDEX(tabCalcSynt,I16,MATCH(tabCalcul[[#Headers],[TECHNO.GV]],tabCalcul[#Headers],0)))</f>
        <v/>
      </c>
      <c r="K16" s="60" t="str">
        <f>IF(I16="","",INDEX(tabCalcul[],MATCH(J16,tabCalcul[TECHNO.GV],0),MATCH(tabCalcul[[#Headers],[GV]],tabCalcul[#Headers],0)))</f>
        <v/>
      </c>
      <c r="L16" s="61"/>
      <c r="M16" s="63"/>
    </row>
    <row r="17" spans="3:13" ht="30" customHeight="1" x14ac:dyDescent="0.25">
      <c r="C17" s="70" t="str">
        <f>IFERROR(IF(C16+1&gt;COUNTIF(tabCalcul[FONCTION],C$2),"",C16+1),"")</f>
        <v/>
      </c>
      <c r="D17" s="61" t="str">
        <f>IF(C17="","",INDEX(tabCalcSynt,C17,MATCH(tabCalcul[[#Headers],[TECHNO.GV]],tabCalcul[#Headers],0)))</f>
        <v/>
      </c>
      <c r="E17" s="60" t="str">
        <f>IF(C17="","",INDEX(tabCalcul[],MATCH(D17,tabCalcul[TECHNO.GV],0),MATCH(tabCalcul[[#Headers],[GV]],tabCalcul[#Headers],0)))</f>
        <v/>
      </c>
      <c r="F17" s="61"/>
      <c r="G17" s="63"/>
      <c r="I17" s="70" t="str">
        <f>IFERROR(IF(I16+1&gt;COUNTIF(tabCalcul[FONCTION],I$2),"",I16+1),"")</f>
        <v/>
      </c>
      <c r="J17" s="61" t="str">
        <f>IF(I17="","",INDEX(tabCalcSynt,I17,MATCH(tabCalcul[[#Headers],[TECHNO.GV]],tabCalcul[#Headers],0)))</f>
        <v/>
      </c>
      <c r="K17" s="60" t="str">
        <f>IF(I17="","",INDEX(tabCalcul[],MATCH(J17,tabCalcul[TECHNO.GV],0),MATCH(tabCalcul[[#Headers],[GV]],tabCalcul[#Headers],0)))</f>
        <v/>
      </c>
      <c r="L17" s="61"/>
      <c r="M17" s="63"/>
    </row>
    <row r="18" spans="3:13" ht="30" customHeight="1" x14ac:dyDescent="0.25">
      <c r="C18" s="70" t="str">
        <f>IFERROR(IF(C17+1&gt;COUNTIF(tabCalcul[FONCTION],C$2),"",C17+1),"")</f>
        <v/>
      </c>
      <c r="D18" s="61" t="str">
        <f>IF(C18="","",INDEX(tabCalcSynt,C18,MATCH(tabCalcul[[#Headers],[TECHNO.GV]],tabCalcul[#Headers],0)))</f>
        <v/>
      </c>
      <c r="E18" s="60" t="str">
        <f>IF(C18="","",INDEX(tabCalcul[],MATCH(D18,tabCalcul[TECHNO.GV],0),MATCH(tabCalcul[[#Headers],[GV]],tabCalcul[#Headers],0)))</f>
        <v/>
      </c>
      <c r="F18" s="61"/>
      <c r="G18" s="63"/>
      <c r="I18" s="70" t="str">
        <f>IFERROR(IF(I17+1&gt;COUNTIF(tabCalcul[FONCTION],I$2),"",I17+1),"")</f>
        <v/>
      </c>
      <c r="J18" s="61" t="str">
        <f>IF(I18="","",INDEX(tabCalcSynt,I18,MATCH(tabCalcul[[#Headers],[TECHNO.GV]],tabCalcul[#Headers],0)))</f>
        <v/>
      </c>
      <c r="K18" s="60" t="str">
        <f>IF(I18="","",INDEX(tabCalcul[],MATCH(J18,tabCalcul[TECHNO.GV],0),MATCH(tabCalcul[[#Headers],[GV]],tabCalcul[#Headers],0)))</f>
        <v/>
      </c>
      <c r="L18" s="61"/>
      <c r="M18" s="63"/>
    </row>
    <row r="19" spans="3:13" ht="30" customHeight="1" x14ac:dyDescent="0.25">
      <c r="C19" s="70" t="str">
        <f>IFERROR(IF(C18+1&gt;COUNTIF(tabCalcul[FONCTION],C$2),"",C18+1),"")</f>
        <v/>
      </c>
      <c r="D19" s="61" t="str">
        <f>IF(C19="","",INDEX(tabCalcSynt,C19,MATCH(tabCalcul[[#Headers],[TECHNO.GV]],tabCalcul[#Headers],0)))</f>
        <v/>
      </c>
      <c r="E19" s="60" t="str">
        <f>IF(C19="","",INDEX(tabCalcul[],MATCH(D19,tabCalcul[TECHNO.GV],0),MATCH(tabCalcul[[#Headers],[GV]],tabCalcul[#Headers],0)))</f>
        <v/>
      </c>
      <c r="F19" s="61"/>
      <c r="G19" s="63"/>
      <c r="I19" s="70" t="str">
        <f>IFERROR(IF(I18+1&gt;COUNTIF(tabCalcul[FONCTION],I$2),"",I18+1),"")</f>
        <v/>
      </c>
      <c r="J19" s="61" t="str">
        <f>IF(I19="","",INDEX(tabCalcSynt,I19,MATCH(tabCalcul[[#Headers],[TECHNO.GV]],tabCalcul[#Headers],0)))</f>
        <v/>
      </c>
      <c r="K19" s="60" t="str">
        <f>IF(I19="","",INDEX(tabCalcul[],MATCH(J19,tabCalcul[TECHNO.GV],0),MATCH(tabCalcul[[#Headers],[GV]],tabCalcul[#Headers],0)))</f>
        <v/>
      </c>
      <c r="L19" s="61"/>
      <c r="M19" s="63"/>
    </row>
    <row r="20" spans="3:13" ht="30" customHeight="1" x14ac:dyDescent="0.25">
      <c r="C20" s="70" t="str">
        <f>IFERROR(IF(C19+1&gt;COUNTIF(tabCalcul[FONCTION],C$2),"",C19+1),"")</f>
        <v/>
      </c>
      <c r="D20" s="61" t="str">
        <f>IF(C20="","",INDEX(tabCalcSynt,C20,MATCH(tabCalcul[[#Headers],[TECHNO.GV]],tabCalcul[#Headers],0)))</f>
        <v/>
      </c>
      <c r="E20" s="60" t="str">
        <f>IF(C20="","",INDEX(tabCalcul[],MATCH(D20,tabCalcul[TECHNO.GV],0),MATCH(tabCalcul[[#Headers],[GV]],tabCalcul[#Headers],0)))</f>
        <v/>
      </c>
      <c r="F20" s="61"/>
      <c r="G20" s="63"/>
      <c r="I20" s="70" t="str">
        <f>IFERROR(IF(I19+1&gt;COUNTIF(tabCalcul[FONCTION],I$2),"",I19+1),"")</f>
        <v/>
      </c>
      <c r="J20" s="61" t="str">
        <f>IF(I20="","",INDEX(tabCalcSynt,I20,MATCH(tabCalcul[[#Headers],[TECHNO.GV]],tabCalcul[#Headers],0)))</f>
        <v/>
      </c>
      <c r="K20" s="60" t="str">
        <f>IF(I20="","",INDEX(tabCalcul[],MATCH(J20,tabCalcul[TECHNO.GV],0),MATCH(tabCalcul[[#Headers],[GV]],tabCalcul[#Headers],0)))</f>
        <v/>
      </c>
      <c r="L20" s="61"/>
      <c r="M20" s="63"/>
    </row>
    <row r="21" spans="3:13" ht="30" customHeight="1" x14ac:dyDescent="0.25">
      <c r="C21" s="70" t="str">
        <f>IFERROR(IF(C20+1&gt;COUNTIF(tabCalcul[FONCTION],C$2),"",C20+1),"")</f>
        <v/>
      </c>
      <c r="D21" s="61" t="str">
        <f>IF(C21="","",INDEX(tabCalcSynt,C21,MATCH(tabCalcul[[#Headers],[TECHNO.GV]],tabCalcul[#Headers],0)))</f>
        <v/>
      </c>
      <c r="E21" s="60" t="str">
        <f>IF(C21="","",INDEX(tabCalcul[],MATCH(D21,tabCalcul[TECHNO.GV],0),MATCH(tabCalcul[[#Headers],[GV]],tabCalcul[#Headers],0)))</f>
        <v/>
      </c>
      <c r="F21" s="61"/>
      <c r="G21" s="63"/>
      <c r="I21" s="70" t="str">
        <f>IFERROR(IF(I20+1&gt;COUNTIF(tabCalcul[FONCTION],I$2),"",I20+1),"")</f>
        <v/>
      </c>
      <c r="J21" s="61" t="str">
        <f>IF(I21="","",INDEX(tabCalcSynt,I21,MATCH(tabCalcul[[#Headers],[TECHNO.GV]],tabCalcul[#Headers],0)))</f>
        <v/>
      </c>
      <c r="K21" s="60" t="str">
        <f>IF(I21="","",INDEX(tabCalcul[],MATCH(J21,tabCalcul[TECHNO.GV],0),MATCH(tabCalcul[[#Headers],[GV]],tabCalcul[#Headers],0)))</f>
        <v/>
      </c>
      <c r="L21" s="61"/>
      <c r="M21" s="63"/>
    </row>
    <row r="22" spans="3:13" ht="30" customHeight="1" x14ac:dyDescent="0.25">
      <c r="C22" s="70" t="str">
        <f>IFERROR(IF(C21+1&gt;COUNTIF(tabCalcul[FONCTION],C$2),"",C21+1),"")</f>
        <v/>
      </c>
      <c r="D22" s="61" t="str">
        <f>IF(C22="","",INDEX(tabCalcSynt,C22,MATCH(tabCalcul[[#Headers],[TECHNO.GV]],tabCalcul[#Headers],0)))</f>
        <v/>
      </c>
      <c r="E22" s="60" t="str">
        <f>IF(C22="","",INDEX(tabCalcul[],MATCH(D22,tabCalcul[TECHNO.GV],0),MATCH(tabCalcul[[#Headers],[GV]],tabCalcul[#Headers],0)))</f>
        <v/>
      </c>
      <c r="F22" s="61"/>
      <c r="G22" s="63"/>
      <c r="I22" s="70" t="str">
        <f>IFERROR(IF(I21+1&gt;COUNTIF(tabCalcul[FONCTION],I$2),"",I21+1),"")</f>
        <v/>
      </c>
      <c r="J22" s="61" t="str">
        <f>IF(I22="","",INDEX(tabCalcSynt,I22,MATCH(tabCalcul[[#Headers],[TECHNO.GV]],tabCalcul[#Headers],0)))</f>
        <v/>
      </c>
      <c r="K22" s="60" t="str">
        <f>IF(I22="","",INDEX(tabCalcul[],MATCH(J22,tabCalcul[TECHNO.GV],0),MATCH(tabCalcul[[#Headers],[GV]],tabCalcul[#Headers],0)))</f>
        <v/>
      </c>
      <c r="L22" s="61"/>
      <c r="M22" s="63"/>
    </row>
    <row r="23" spans="3:13" ht="30" customHeight="1" x14ac:dyDescent="0.25">
      <c r="C23" s="70" t="str">
        <f>IFERROR(IF(C22+1&gt;COUNTIF(tabCalcul[FONCTION],C$2),"",C22+1),"")</f>
        <v/>
      </c>
      <c r="D23" s="61" t="str">
        <f>IF(C23="","",INDEX(tabCalcSynt,C23,MATCH(tabCalcul[[#Headers],[TECHNO.GV]],tabCalcul[#Headers],0)))</f>
        <v/>
      </c>
      <c r="E23" s="60" t="str">
        <f>IF(C23="","",INDEX(tabCalcul[],MATCH(D23,tabCalcul[TECHNO.GV],0),MATCH(tabCalcul[[#Headers],[GV]],tabCalcul[#Headers],0)))</f>
        <v/>
      </c>
      <c r="F23" s="61"/>
      <c r="G23" s="63"/>
      <c r="I23" s="70" t="str">
        <f>IFERROR(IF(I22+1&gt;COUNTIF(tabCalcul[FONCTION],I$2),"",I22+1),"")</f>
        <v/>
      </c>
      <c r="J23" s="61" t="str">
        <f>IF(I23="","",INDEX(tabCalcSynt,I23,MATCH(tabCalcul[[#Headers],[TECHNO.GV]],tabCalcul[#Headers],0)))</f>
        <v/>
      </c>
      <c r="K23" s="60" t="str">
        <f>IF(I23="","",INDEX(tabCalcul[],MATCH(J23,tabCalcul[TECHNO.GV],0),MATCH(tabCalcul[[#Headers],[GV]],tabCalcul[#Headers],0)))</f>
        <v/>
      </c>
      <c r="L23" s="61"/>
      <c r="M23" s="63"/>
    </row>
    <row r="24" spans="3:13" ht="30" customHeight="1" x14ac:dyDescent="0.25">
      <c r="C24" s="70" t="str">
        <f>IFERROR(IF(C23+1&gt;COUNTIF(tabCalcul[FONCTION],C$2),"",C23+1),"")</f>
        <v/>
      </c>
      <c r="D24" s="61" t="str">
        <f>IF(C24="","",INDEX(tabCalcSynt,C24,MATCH(tabCalcul[[#Headers],[TECHNO.GV]],tabCalcul[#Headers],0)))</f>
        <v/>
      </c>
      <c r="E24" s="60" t="str">
        <f>IF(C24="","",INDEX(tabCalcul[],MATCH(D24,tabCalcul[TECHNO.GV],0),MATCH(tabCalcul[[#Headers],[GV]],tabCalcul[#Headers],0)))</f>
        <v/>
      </c>
      <c r="F24" s="61"/>
      <c r="G24" s="63"/>
      <c r="I24" s="70" t="str">
        <f>IFERROR(IF(I23+1&gt;COUNTIF(tabCalcul[FONCTION],I$2),"",I23+1),"")</f>
        <v/>
      </c>
      <c r="J24" s="61" t="str">
        <f>IF(I24="","",INDEX(tabCalcSynt,I24,MATCH(tabCalcul[[#Headers],[TECHNO.GV]],tabCalcul[#Headers],0)))</f>
        <v/>
      </c>
      <c r="K24" s="60" t="str">
        <f>IF(I24="","",INDEX(tabCalcul[],MATCH(J24,tabCalcul[TECHNO.GV],0),MATCH(tabCalcul[[#Headers],[GV]],tabCalcul[#Headers],0)))</f>
        <v/>
      </c>
      <c r="L24" s="61"/>
      <c r="M24" s="63"/>
    </row>
  </sheetData>
  <mergeCells count="2">
    <mergeCell ref="I3:M3"/>
    <mergeCell ref="C3:G3"/>
  </mergeCells>
  <conditionalFormatting sqref="C5:G24">
    <cfRule type="expression" dxfId="13" priority="11">
      <formula>ligneActuelle=""</formula>
    </cfRule>
    <cfRule type="expression" dxfId="12" priority="9">
      <formula>AND(NOT(ligneActuelle=""),NOT(MOD(ROW(),2)=0))</formula>
    </cfRule>
    <cfRule type="expression" dxfId="7" priority="5">
      <formula>AND(NOT(ligneActuelle=""),(MOD(ROW(),2)=0))</formula>
    </cfRule>
  </conditionalFormatting>
  <conditionalFormatting sqref="E5:E2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:M24">
    <cfRule type="expression" dxfId="11" priority="8">
      <formula>OFFSET($A5,0,(INT((COLUMN()-COLUMN($C:$C)+6)/6)-1)*6+2,1,1)=""</formula>
    </cfRule>
    <cfRule type="expression" dxfId="10" priority="7">
      <formula>AND(NOT(ligneActuelle=""),NOT(MOD(ROW(),2)=0))</formula>
    </cfRule>
    <cfRule type="expression" dxfId="9" priority="3">
      <formula>AND(NOT(ligneActuelle=""),(MOD(ROW(),2)=0))</formula>
    </cfRule>
  </conditionalFormatting>
  <conditionalFormatting sqref="K5:K2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:XFD2">
    <cfRule type="expression" dxfId="8" priority="1">
      <formula>ISNUMBER(A2)</formula>
    </cfRule>
  </conditionalFormatting>
  <pageMargins left="0.7" right="0.7" top="0.75" bottom="0.75" header="0.3" footer="0.3"/>
  <pageSetup paperSize="12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11"/>
  <sheetViews>
    <sheetView workbookViewId="0">
      <selection activeCell="F24" sqref="F24"/>
    </sheetView>
  </sheetViews>
  <sheetFormatPr baseColWidth="10" defaultRowHeight="15" x14ac:dyDescent="0.25"/>
  <cols>
    <col min="1" max="1" width="3.7109375" customWidth="1"/>
    <col min="2" max="2" width="10.7109375" customWidth="1"/>
    <col min="3" max="3" width="20.7109375" customWidth="1"/>
    <col min="4" max="5" width="10.7109375" customWidth="1"/>
    <col min="6" max="6" width="40.7109375" customWidth="1"/>
    <col min="7" max="7" width="3.7109375" customWidth="1"/>
    <col min="8" max="8" width="10.7109375" customWidth="1"/>
    <col min="9" max="9" width="20.7109375" customWidth="1"/>
    <col min="10" max="11" width="10.7109375" customWidth="1"/>
    <col min="12" max="12" width="40.7109375" customWidth="1"/>
  </cols>
  <sheetData>
    <row r="1" spans="2:12" ht="15.75" thickBot="1" x14ac:dyDescent="0.3"/>
    <row r="2" spans="2:12" ht="15.75" thickBot="1" x14ac:dyDescent="0.3">
      <c r="B2" s="18" t="s">
        <v>17</v>
      </c>
      <c r="C2" s="19" t="s">
        <v>18</v>
      </c>
      <c r="D2" s="19" t="s">
        <v>19</v>
      </c>
      <c r="E2" s="19" t="s">
        <v>20</v>
      </c>
      <c r="F2" s="35" t="s">
        <v>21</v>
      </c>
      <c r="H2" s="18" t="s">
        <v>17</v>
      </c>
      <c r="I2" s="19" t="s">
        <v>18</v>
      </c>
      <c r="J2" s="19" t="s">
        <v>19</v>
      </c>
      <c r="K2" s="19" t="s">
        <v>20</v>
      </c>
      <c r="L2" s="35" t="s">
        <v>21</v>
      </c>
    </row>
    <row r="3" spans="2:12" ht="30" customHeight="1" x14ac:dyDescent="0.25">
      <c r="B3" s="20">
        <v>1</v>
      </c>
      <c r="C3" s="21" t="str">
        <f>INDEX('Fonction 1'!$E$2:$R$2,MATCH('Synthèse scoring (ancien)'!$D3,'Fonction 1'!$E$13:$R$13,0))</f>
        <v>Concept 6 - F1</v>
      </c>
      <c r="D3" s="22">
        <f>LARGE('Fonction 1'!$E$13:$R$13,'Synthèse scoring (ancien)'!$B3)</f>
        <v>119.00000000001501</v>
      </c>
      <c r="E3" s="23"/>
      <c r="F3" s="28"/>
      <c r="H3" s="20">
        <v>1</v>
      </c>
      <c r="I3" s="21" t="str">
        <f>INDEX('Fonction 2'!$E$2:$V$2,MATCH('Synthèse scoring (ancien)'!$J3,'Fonction 2'!$E$11:$V$11,0))</f>
        <v>Concept 4 - F2</v>
      </c>
      <c r="J3" s="22">
        <f>LARGE('Fonction 2'!$E$11:$V$11,'Synthèse scoring (ancien)'!$H3)</f>
        <v>131.000000000011</v>
      </c>
      <c r="K3" s="23"/>
      <c r="L3" s="28" t="s">
        <v>44</v>
      </c>
    </row>
    <row r="4" spans="2:12" ht="30" customHeight="1" x14ac:dyDescent="0.25">
      <c r="B4" s="24">
        <v>2</v>
      </c>
      <c r="C4" s="25" t="str">
        <f>INDEX('Fonction 1'!$E$2:$R$2,MATCH('Synthèse scoring (ancien)'!$D4,'Fonction 1'!$E$13:$R$13,0))</f>
        <v>Concept 4 - F1</v>
      </c>
      <c r="D4" s="26">
        <f>LARGE('Fonction 1'!$E$13:$R$13,'Synthèse scoring (ancien)'!$B4)</f>
        <v>115.000000000011</v>
      </c>
      <c r="E4" s="27"/>
      <c r="F4" s="29" t="s">
        <v>24</v>
      </c>
      <c r="H4" s="24">
        <v>2</v>
      </c>
      <c r="I4" s="25" t="str">
        <f>INDEX('Fonction 2'!$E$2:$V$2,MATCH('Synthèse scoring (ancien)'!$J4,'Fonction 2'!$E$11:$V$11,0))</f>
        <v>Concept 6 - F2</v>
      </c>
      <c r="J4" s="26">
        <f>LARGE('Fonction 2'!$E$11:$V$11,'Synthèse scoring (ancien)'!$H4)</f>
        <v>129.00000000001501</v>
      </c>
      <c r="K4" s="27"/>
      <c r="L4" s="29"/>
    </row>
    <row r="5" spans="2:12" ht="30" customHeight="1" x14ac:dyDescent="0.25">
      <c r="B5" s="24">
        <v>3</v>
      </c>
      <c r="C5" s="25" t="str">
        <f>INDEX('Fonction 1'!$E$2:$R$2,MATCH('Synthèse scoring (ancien)'!$D5,'Fonction 1'!$E$13:$R$13,0))</f>
        <v>Concept 2 - F1</v>
      </c>
      <c r="D5" s="26">
        <f>LARGE('Fonction 1'!$E$13:$R$13,'Synthèse scoring (ancien)'!$B5)</f>
        <v>105.00000000000701</v>
      </c>
      <c r="E5" s="27"/>
      <c r="F5" s="29"/>
      <c r="H5" s="24">
        <v>3</v>
      </c>
      <c r="I5" s="25" t="str">
        <f>INDEX('Fonction 2'!$E$2:$V$2,MATCH('Synthèse scoring (ancien)'!$J5,'Fonction 2'!$E$11:$V$11,0))</f>
        <v>Concept 2 - F2</v>
      </c>
      <c r="J5" s="26">
        <f>LARGE('Fonction 2'!$E$11:$V$11,'Synthèse scoring (ancien)'!$H5)</f>
        <v>121.00000000000701</v>
      </c>
      <c r="K5" s="27"/>
      <c r="L5" s="29"/>
    </row>
    <row r="6" spans="2:12" ht="30" customHeight="1" x14ac:dyDescent="0.25">
      <c r="B6" s="24">
        <v>4</v>
      </c>
      <c r="C6" s="25" t="str">
        <f>INDEX('Fonction 1'!$E$2:$R$2,MATCH('Synthèse scoring (ancien)'!$D6,'Fonction 1'!$E$13:$R$13,0))</f>
        <v>Concept 5 - F1</v>
      </c>
      <c r="D6" s="26">
        <f>LARGE('Fonction 1'!$E$13:$R$13,'Synthèse scoring (ancien)'!$B6)</f>
        <v>99.000000000013003</v>
      </c>
      <c r="E6" s="27"/>
      <c r="F6" s="29"/>
      <c r="H6" s="24">
        <v>4</v>
      </c>
      <c r="I6" s="25" t="str">
        <f>INDEX('Fonction 2'!$E$2:$V$2,MATCH('Synthèse scoring (ancien)'!$J6,'Fonction 2'!$E$11:$V$11,0))</f>
        <v>Concept 5 - F2</v>
      </c>
      <c r="J6" s="26">
        <f>LARGE('Fonction 2'!$E$11:$V$11,'Synthèse scoring (ancien)'!$H6)</f>
        <v>115.000000000013</v>
      </c>
      <c r="K6" s="27"/>
      <c r="L6" s="29" t="s">
        <v>43</v>
      </c>
    </row>
    <row r="7" spans="2:12" ht="30" customHeight="1" x14ac:dyDescent="0.25">
      <c r="B7" s="24">
        <v>5</v>
      </c>
      <c r="C7" s="25" t="str">
        <f>INDEX('Fonction 1'!$E$2:$R$2,MATCH('Synthèse scoring (ancien)'!$D7,'Fonction 1'!$E$13:$R$13,0))</f>
        <v>Concept 7 - F1</v>
      </c>
      <c r="D7" s="26">
        <f>LARGE('Fonction 1'!$E$13:$R$13,'Synthèse scoring (ancien)'!$B7)</f>
        <v>85.000000000016996</v>
      </c>
      <c r="E7" s="27"/>
      <c r="F7" s="29" t="s">
        <v>23</v>
      </c>
      <c r="H7" s="24">
        <v>5</v>
      </c>
      <c r="I7" s="25" t="str">
        <f>INDEX('Fonction 2'!$E$2:$V$2,MATCH('Synthèse scoring (ancien)'!$J7,'Fonction 2'!$E$11:$V$11,0))</f>
        <v>Concept 1 - F2</v>
      </c>
      <c r="J7" s="26">
        <f>LARGE('Fonction 2'!$E$11:$V$11,'Synthèse scoring (ancien)'!$H7)</f>
        <v>93.000000000005002</v>
      </c>
      <c r="K7" s="27"/>
      <c r="L7" s="29"/>
    </row>
    <row r="8" spans="2:12" ht="30" customHeight="1" x14ac:dyDescent="0.25">
      <c r="B8" s="24">
        <v>6</v>
      </c>
      <c r="C8" s="25" t="str">
        <f>INDEX('Fonction 1'!$E$2:$R$2,MATCH('Synthèse scoring (ancien)'!$D8,'Fonction 1'!$E$13:$R$13,0))</f>
        <v>Concept 1 - F1</v>
      </c>
      <c r="D8" s="26">
        <f>LARGE('Fonction 1'!$E$13:$R$13,'Synthèse scoring (ancien)'!$B8)</f>
        <v>81.000000000005002</v>
      </c>
      <c r="E8" s="27"/>
      <c r="F8" s="29"/>
      <c r="H8" s="24">
        <v>6</v>
      </c>
      <c r="I8" s="25" t="str">
        <f>INDEX('Fonction 2'!$E$2:$V$2,MATCH('Synthèse scoring (ancien)'!$J8,'Fonction 2'!$E$11:$V$11,0))</f>
        <v>Concept 3 - F2</v>
      </c>
      <c r="J8" s="26">
        <f>LARGE('Fonction 2'!$E$11:$V$11,'Synthèse scoring (ancien)'!$H8)</f>
        <v>89.000000000008995</v>
      </c>
      <c r="K8" s="27"/>
      <c r="L8" s="29"/>
    </row>
    <row r="9" spans="2:12" ht="30" customHeight="1" thickBot="1" x14ac:dyDescent="0.3">
      <c r="B9" s="30">
        <v>7</v>
      </c>
      <c r="C9" s="31" t="str">
        <f>INDEX('Fonction 1'!$E$2:$R$2,MATCH('Synthèse scoring (ancien)'!$D9,'Fonction 1'!$E$13:$R$13,0))</f>
        <v>Concept 3 - F1</v>
      </c>
      <c r="D9" s="32">
        <f>LARGE('Fonction 1'!$E$13:$R$13,'Synthèse scoring (ancien)'!$B9)</f>
        <v>67.000000000008995</v>
      </c>
      <c r="E9" s="33"/>
      <c r="F9" s="34" t="s">
        <v>22</v>
      </c>
      <c r="H9" s="24">
        <v>7</v>
      </c>
      <c r="I9" s="25" t="str">
        <f>INDEX('Fonction 2'!$E$2:$V$2,MATCH('Synthèse scoring (ancien)'!$J9,'Fonction 2'!$E$11:$V$11,0))</f>
        <v>Concept 9 - F2</v>
      </c>
      <c r="J9" s="26">
        <f>LARGE('Fonction 2'!$E$11:$V$11,'Synthèse scoring (ancien)'!$H9)</f>
        <v>83.000000000021004</v>
      </c>
      <c r="K9" s="27"/>
      <c r="L9" s="29" t="s">
        <v>42</v>
      </c>
    </row>
    <row r="10" spans="2:12" ht="30" customHeight="1" x14ac:dyDescent="0.25">
      <c r="H10" s="42">
        <v>8</v>
      </c>
      <c r="I10" s="43" t="str">
        <f>INDEX('Fonction 2'!$E$2:$V$2,MATCH('Synthèse scoring (ancien)'!$J10,'Fonction 2'!$E$11:$V$11,0))</f>
        <v>Concept 7 - F2</v>
      </c>
      <c r="J10" s="44">
        <f>LARGE('Fonction 2'!$E$11:$V$11,'Synthèse scoring (ancien)'!$H10)</f>
        <v>75.000000000016996</v>
      </c>
      <c r="K10" s="45"/>
      <c r="L10" s="46"/>
    </row>
    <row r="11" spans="2:12" ht="30" customHeight="1" thickBot="1" x14ac:dyDescent="0.3">
      <c r="H11" s="37">
        <v>9</v>
      </c>
      <c r="I11" s="38" t="str">
        <f>INDEX('Fonction 2'!$E$2:$V$2,MATCH('Synthèse scoring (ancien)'!$J11,'Fonction 2'!$E$11:$V$11,0))</f>
        <v>Concept 8 - F2</v>
      </c>
      <c r="J11" s="39">
        <f>LARGE('Fonction 2'!$E$11:$V$11,'Synthèse scoring (ancien)'!$H11)</f>
        <v>67.000000000019</v>
      </c>
      <c r="K11" s="40"/>
      <c r="L11" s="41" t="s">
        <v>41</v>
      </c>
    </row>
  </sheetData>
  <conditionalFormatting sqref="D3:D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:J1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Fonction 1</vt:lpstr>
      <vt:lpstr>Fonction 2</vt:lpstr>
      <vt:lpstr>SyntheseCalcul</vt:lpstr>
      <vt:lpstr>NewSyntheseScoring</vt:lpstr>
      <vt:lpstr>Synthèse scoring (ancien)</vt:lpstr>
    </vt:vector>
  </TitlesOfParts>
  <Company>Schrader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ext-carnot</dc:creator>
  <cp:lastModifiedBy>XLSolutionS (Marc)</cp:lastModifiedBy>
  <dcterms:created xsi:type="dcterms:W3CDTF">2019-03-12T07:23:27Z</dcterms:created>
  <dcterms:modified xsi:type="dcterms:W3CDTF">2019-03-13T22:26:43Z</dcterms:modified>
</cp:coreProperties>
</file>