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rdan SAMSON\Desktop\"/>
    </mc:Choice>
  </mc:AlternateContent>
  <bookViews>
    <workbookView xWindow="0" yWindow="0" windowWidth="28800" windowHeight="11895"/>
  </bookViews>
  <sheets>
    <sheet name="GANTT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Cours">[2]!tblListedescours[TITRE DU DOCUMENT]</definedName>
    <definedName name="Goal1">OFFSET([3]Data!$C$6,0,'[4]Consolidation IE'!$W$1-1,,)</definedName>
    <definedName name="Goal2">OFFSET([3]Data!$C$27,0,'[4]Consolidation IE'!$W$1-1,,)</definedName>
    <definedName name="Goal3">OFFSET([3]Data!$C$46,0,'[4]Consolidation IE'!$W$1-1,,)</definedName>
    <definedName name="Goal4">OFFSET([3]Data!$C$61,0,'[4]Consolidation IE'!$W$1-1,,)</definedName>
    <definedName name="Goal5">OFFSET([3]Data!$D$70,0,'[4]Consolidation IE'!$W$1-1,,)</definedName>
    <definedName name="Goal6">OFFSET([3]Data!$C$89,0,'[4]Consolidation IE'!$W$1-1,,)</definedName>
    <definedName name="Goal7">OFFSET([3]Data!$C$99,0,'[4]Consolidation IE'!$W$1-1,,)</definedName>
    <definedName name="informations_du_personnel">[2]!tblInfosemployé[NOM]</definedName>
    <definedName name="liste_classification">'[2]Liste des documents'!$LBU$3:$LBU$7</definedName>
    <definedName name="liste_des_docs">[2]!tblListedescours[TITRE DU DOCUMENT]</definedName>
    <definedName name="Month1">OFFSET([3]Data!$C$4,0,'[4]Consolidation IE'!$W$1-1,,)</definedName>
    <definedName name="Month11">OFFSET([3]Data!$C$5,0,'[4]Consolidation IE'!$W$1-2,,)</definedName>
    <definedName name="Month2">OFFSET([3]Data!$C$25,0,'[4]Consolidation IE'!$W$1-1,,)</definedName>
    <definedName name="Month21">OFFSET([3]Data!$C$26,0,'[4]Consolidation IE'!$W$1-2,,)</definedName>
    <definedName name="Month3">OFFSET([3]Data!$C$45,0,'[4]Consolidation IE'!$W$1-1,,)</definedName>
    <definedName name="Month31">OFFSET([3]Data!$C$41,0,'[4]Consolidation IE'!$W$1-2,,)</definedName>
    <definedName name="Month4">OFFSET([3]Data!$C$60,0,'[4]Consolidation IE'!$W$1-1,,)</definedName>
    <definedName name="Month41">OFFSET([3]Data!$C$56,0,'[4]Consolidation IE'!$W$1-2,,)</definedName>
    <definedName name="Month5">OFFSET([3]Data!$C$73,0,'[4]Consolidation IE'!$W$1-1,,)</definedName>
    <definedName name="Month51">OFFSET([3]Data!$C$69,0,'[4]Consolidation IE'!$W$1-2,,)</definedName>
    <definedName name="Month6">OFFSET([3]Data!$C$88,0,'[4]Consolidation IE'!$W$1-1,,)</definedName>
    <definedName name="Month61">OFFSET([3]Data!$C$83,0,'[4]Consolidation IE'!$W$1-2,,)</definedName>
    <definedName name="Month7">OFFSET([3]Data!$C$98,0,'[4]Consolidation IE'!$W$1-1,,)</definedName>
    <definedName name="Month71">OFFSET([3]Data!$C$94,0,'[4]Consolidation IE'!$W$1-2,,)</definedName>
    <definedName name="Other_technical_issues">'[5]Plan actions'!#REF!</definedName>
    <definedName name="oui_non">'[2]Journal de revision'!$XFD$2:$XFD$4</definedName>
    <definedName name="ouinon" localSheetId="0">[1]Table!$D$1:$D$2</definedName>
    <definedName name="ouinon">#REF!</definedName>
    <definedName name="PI1.1">#REF!</definedName>
    <definedName name="Rejection_treatment">'[5]Plan actions'!#REF!</definedName>
    <definedName name="Result1">OFFSET([3]Data!$C$5,0,'[4]Consolidation IE'!$W$1-1,,)</definedName>
    <definedName name="Result2">OFFSET([3]Data!$C$26,0,'[4]Consolidation IE'!$W$1-1,,)</definedName>
    <definedName name="Result3">OFFSET([3]Data!$C$41,0,'[4]Consolidation IE'!$W$1-1,,)</definedName>
    <definedName name="Result4">OFFSET([3]Data!$C$56,0,'[4]Consolidation IE'!$W$1-1,,)</definedName>
    <definedName name="Result5">OFFSET([3]Data!$C$69,0,'[4]Consolidation IE'!$W$1-1,,)</definedName>
    <definedName name="Result6">OFFSET([3]Data!$C$83,0,'[4]Consolidation IE'!$W$1-1,,)</definedName>
    <definedName name="Result7">OFFSET([3]Data!$C$94,0,'[4]Consolidation IE'!$W$1-1,,)</definedName>
    <definedName name="SCARS_opened">'[5]Plan actions'!#REF!</definedName>
    <definedName name="semaine" localSheetId="0">[1]Table!$A$1:$B$7</definedName>
    <definedName name="semaine">#REF!</definedName>
    <definedName name="Site">[2]!tblInfosemployé[SITE]</definedName>
    <definedName name="site_hippocampe">'[2]Informations du personnel'!$LBO$2:$LBO$5</definedName>
    <definedName name="tbllisteprocessusmacro">'[5]Liste des processus'!#REF!</definedName>
    <definedName name="_xlnm.Print_Area" localSheetId="0">GANTT!$D$1:$CA$82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6" i="1" l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Q92" i="1" s="1"/>
  <c r="O92" i="1" s="1"/>
  <c r="K92" i="1"/>
  <c r="L91" i="1"/>
  <c r="K91" i="1"/>
  <c r="O91" i="1" s="1"/>
  <c r="S90" i="1"/>
  <c r="L90" i="1"/>
  <c r="Q90" i="1" s="1"/>
  <c r="K90" i="1"/>
  <c r="L89" i="1"/>
  <c r="Q89" i="1" s="1"/>
  <c r="O89" i="1" s="1"/>
  <c r="K89" i="1"/>
  <c r="S88" i="1"/>
  <c r="L88" i="1"/>
  <c r="P88" i="1" s="1"/>
  <c r="R88" i="1" s="1"/>
  <c r="K88" i="1"/>
  <c r="L87" i="1"/>
  <c r="K87" i="1"/>
  <c r="S86" i="1"/>
  <c r="Q86" i="1"/>
  <c r="P86" i="1"/>
  <c r="R86" i="1" s="1"/>
  <c r="L86" i="1"/>
  <c r="K86" i="1"/>
  <c r="L85" i="1"/>
  <c r="Q85" i="1" s="1"/>
  <c r="O85" i="1" s="1"/>
  <c r="K85" i="1"/>
  <c r="L84" i="1"/>
  <c r="P84" i="1" s="1"/>
  <c r="R84" i="1" s="1"/>
  <c r="K84" i="1"/>
  <c r="L83" i="1"/>
  <c r="K83" i="1"/>
  <c r="S82" i="1"/>
  <c r="L82" i="1"/>
  <c r="Q82" i="1" s="1"/>
  <c r="K82" i="1"/>
  <c r="L81" i="1"/>
  <c r="Q81" i="1" s="1"/>
  <c r="O81" i="1" s="1"/>
  <c r="K81" i="1"/>
  <c r="S80" i="1"/>
  <c r="L80" i="1"/>
  <c r="P80" i="1" s="1"/>
  <c r="R80" i="1" s="1"/>
  <c r="K80" i="1"/>
  <c r="L79" i="1"/>
  <c r="K79" i="1"/>
  <c r="S78" i="1"/>
  <c r="Q78" i="1"/>
  <c r="P78" i="1"/>
  <c r="R78" i="1" s="1"/>
  <c r="L78" i="1"/>
  <c r="K78" i="1"/>
  <c r="L77" i="1"/>
  <c r="Q77" i="1" s="1"/>
  <c r="O77" i="1" s="1"/>
  <c r="K77" i="1"/>
  <c r="L76" i="1"/>
  <c r="S75" i="1"/>
  <c r="Q75" i="1"/>
  <c r="O75" i="1" s="1"/>
  <c r="L75" i="1"/>
  <c r="P75" i="1" s="1"/>
  <c r="R75" i="1" s="1"/>
  <c r="K75" i="1"/>
  <c r="P74" i="1"/>
  <c r="R74" i="1" s="1"/>
  <c r="L74" i="1"/>
  <c r="Q74" i="1" s="1"/>
  <c r="O74" i="1" s="1"/>
  <c r="K74" i="1"/>
  <c r="S73" i="1"/>
  <c r="Q73" i="1"/>
  <c r="O73" i="1" s="1"/>
  <c r="L73" i="1"/>
  <c r="P73" i="1" s="1"/>
  <c r="R73" i="1" s="1"/>
  <c r="K73" i="1"/>
  <c r="L72" i="1"/>
  <c r="K72" i="1"/>
  <c r="L71" i="1"/>
  <c r="S71" i="1" s="1"/>
  <c r="K71" i="1"/>
  <c r="L70" i="1"/>
  <c r="L69" i="1"/>
  <c r="K69" i="1"/>
  <c r="L68" i="1"/>
  <c r="S68" i="1" s="1"/>
  <c r="K68" i="1"/>
  <c r="L67" i="1"/>
  <c r="Q67" i="1" s="1"/>
  <c r="O67" i="1" s="1"/>
  <c r="K67" i="1"/>
  <c r="L66" i="1"/>
  <c r="P66" i="1" s="1"/>
  <c r="R66" i="1" s="1"/>
  <c r="K66" i="1"/>
  <c r="L65" i="1"/>
  <c r="K65" i="1"/>
  <c r="S64" i="1"/>
  <c r="Q64" i="1"/>
  <c r="L64" i="1"/>
  <c r="P64" i="1" s="1"/>
  <c r="R64" i="1" s="1"/>
  <c r="K64" i="1"/>
  <c r="P63" i="1"/>
  <c r="R63" i="1" s="1"/>
  <c r="L63" i="1"/>
  <c r="Q63" i="1" s="1"/>
  <c r="O63" i="1" s="1"/>
  <c r="K63" i="1"/>
  <c r="L62" i="1"/>
  <c r="S61" i="1"/>
  <c r="Q61" i="1"/>
  <c r="O61" i="1" s="1"/>
  <c r="L61" i="1"/>
  <c r="P61" i="1" s="1"/>
  <c r="R61" i="1" s="1"/>
  <c r="K61" i="1"/>
  <c r="L60" i="1"/>
  <c r="Q60" i="1" s="1"/>
  <c r="O60" i="1" s="1"/>
  <c r="K60" i="1"/>
  <c r="S59" i="1"/>
  <c r="Q59" i="1"/>
  <c r="O59" i="1" s="1"/>
  <c r="P59" i="1"/>
  <c r="R59" i="1" s="1"/>
  <c r="L59" i="1"/>
  <c r="K59" i="1"/>
  <c r="L58" i="1"/>
  <c r="K58" i="1"/>
  <c r="L57" i="1"/>
  <c r="P57" i="1" s="1"/>
  <c r="R57" i="1" s="1"/>
  <c r="K57" i="1"/>
  <c r="L56" i="1"/>
  <c r="Q56" i="1" s="1"/>
  <c r="O56" i="1" s="1"/>
  <c r="K56" i="1"/>
  <c r="L55" i="1"/>
  <c r="Q55" i="1" s="1"/>
  <c r="O55" i="1" s="1"/>
  <c r="K55" i="1"/>
  <c r="L54" i="1"/>
  <c r="K54" i="1"/>
  <c r="S53" i="1"/>
  <c r="L53" i="1"/>
  <c r="P53" i="1" s="1"/>
  <c r="R53" i="1" s="1"/>
  <c r="K53" i="1"/>
  <c r="P52" i="1"/>
  <c r="R52" i="1" s="1"/>
  <c r="L52" i="1"/>
  <c r="Q52" i="1" s="1"/>
  <c r="O52" i="1" s="1"/>
  <c r="K52" i="1"/>
  <c r="L51" i="1"/>
  <c r="L50" i="1"/>
  <c r="S50" i="1" s="1"/>
  <c r="K50" i="1"/>
  <c r="P50" i="1" s="1"/>
  <c r="R50" i="1" s="1"/>
  <c r="L49" i="1"/>
  <c r="S49" i="1" s="1"/>
  <c r="K49" i="1"/>
  <c r="Q49" i="1" s="1"/>
  <c r="O49" i="1" s="1"/>
  <c r="S48" i="1"/>
  <c r="L48" i="1"/>
  <c r="K48" i="1"/>
  <c r="Q48" i="1" s="1"/>
  <c r="O48" i="1" s="1"/>
  <c r="P47" i="1"/>
  <c r="R47" i="1" s="1"/>
  <c r="L47" i="1"/>
  <c r="S47" i="1" s="1"/>
  <c r="K47" i="1"/>
  <c r="Q47" i="1" s="1"/>
  <c r="O47" i="1" s="1"/>
  <c r="L46" i="1"/>
  <c r="S46" i="1" s="1"/>
  <c r="K46" i="1"/>
  <c r="P46" i="1" s="1"/>
  <c r="R46" i="1" s="1"/>
  <c r="L45" i="1"/>
  <c r="S45" i="1" s="1"/>
  <c r="K45" i="1"/>
  <c r="Q45" i="1" s="1"/>
  <c r="O45" i="1" s="1"/>
  <c r="L44" i="1"/>
  <c r="S44" i="1" s="1"/>
  <c r="K44" i="1"/>
  <c r="Q44" i="1" s="1"/>
  <c r="O44" i="1" s="1"/>
  <c r="S43" i="1"/>
  <c r="L43" i="1"/>
  <c r="K43" i="1"/>
  <c r="Q43" i="1" s="1"/>
  <c r="O43" i="1" s="1"/>
  <c r="L42" i="1"/>
  <c r="S42" i="1" s="1"/>
  <c r="K42" i="1"/>
  <c r="P42" i="1" s="1"/>
  <c r="R42" i="1" s="1"/>
  <c r="P41" i="1"/>
  <c r="R41" i="1" s="1"/>
  <c r="L41" i="1"/>
  <c r="S41" i="1" s="1"/>
  <c r="K41" i="1"/>
  <c r="Q41" i="1" s="1"/>
  <c r="O41" i="1" s="1"/>
  <c r="S40" i="1"/>
  <c r="L40" i="1"/>
  <c r="K40" i="1"/>
  <c r="Q40" i="1" s="1"/>
  <c r="O40" i="1" s="1"/>
  <c r="L39" i="1"/>
  <c r="S39" i="1" s="1"/>
  <c r="K39" i="1"/>
  <c r="Q39" i="1" s="1"/>
  <c r="O39" i="1" s="1"/>
  <c r="L38" i="1"/>
  <c r="S38" i="1" s="1"/>
  <c r="K38" i="1"/>
  <c r="P38" i="1" s="1"/>
  <c r="R38" i="1" s="1"/>
  <c r="L37" i="1"/>
  <c r="S37" i="1" s="1"/>
  <c r="K37" i="1"/>
  <c r="Q37" i="1" s="1"/>
  <c r="O37" i="1" s="1"/>
  <c r="L36" i="1"/>
  <c r="S36" i="1" s="1"/>
  <c r="K36" i="1"/>
  <c r="P36" i="1" s="1"/>
  <c r="R36" i="1" s="1"/>
  <c r="P35" i="1"/>
  <c r="R35" i="1" s="1"/>
  <c r="L35" i="1"/>
  <c r="S35" i="1" s="1"/>
  <c r="K35" i="1"/>
  <c r="Q35" i="1" s="1"/>
  <c r="O35" i="1" s="1"/>
  <c r="Q34" i="1"/>
  <c r="O34" i="1" s="1"/>
  <c r="L34" i="1"/>
  <c r="S34" i="1" s="1"/>
  <c r="K34" i="1"/>
  <c r="P34" i="1" s="1"/>
  <c r="R34" i="1" s="1"/>
  <c r="L33" i="1"/>
  <c r="S33" i="1" s="1"/>
  <c r="K33" i="1"/>
  <c r="Q33" i="1" s="1"/>
  <c r="O33" i="1" s="1"/>
  <c r="L32" i="1"/>
  <c r="S32" i="1" s="1"/>
  <c r="K32" i="1"/>
  <c r="P32" i="1" s="1"/>
  <c r="R32" i="1" s="1"/>
  <c r="P31" i="1"/>
  <c r="R31" i="1" s="1"/>
  <c r="N31" i="1"/>
  <c r="L31" i="1"/>
  <c r="K31" i="1"/>
  <c r="Q31" i="1" s="1"/>
  <c r="N30" i="1"/>
  <c r="L30" i="1"/>
  <c r="K30" i="1"/>
  <c r="Q30" i="1" s="1"/>
  <c r="L29" i="1"/>
  <c r="N29" i="1" s="1"/>
  <c r="S29" i="1" s="1"/>
  <c r="K29" i="1"/>
  <c r="Q29" i="1" s="1"/>
  <c r="O27" i="1"/>
  <c r="V26" i="1"/>
  <c r="V25" i="1" s="1"/>
  <c r="V24" i="1"/>
  <c r="T24" i="1"/>
  <c r="U24" i="1" s="1"/>
  <c r="S20" i="1"/>
  <c r="P33" i="1" l="1"/>
  <c r="R33" i="1" s="1"/>
  <c r="S92" i="1"/>
  <c r="K62" i="1"/>
  <c r="P68" i="1"/>
  <c r="R68" i="1" s="1"/>
  <c r="P71" i="1"/>
  <c r="R71" i="1" s="1"/>
  <c r="K70" i="1"/>
  <c r="P77" i="1"/>
  <c r="R77" i="1" s="1"/>
  <c r="Q84" i="1"/>
  <c r="O84" i="1" s="1"/>
  <c r="P85" i="1"/>
  <c r="R85" i="1" s="1"/>
  <c r="Q66" i="1"/>
  <c r="O66" i="1" s="1"/>
  <c r="P67" i="1"/>
  <c r="R67" i="1" s="1"/>
  <c r="Q68" i="1"/>
  <c r="O68" i="1" s="1"/>
  <c r="Q71" i="1"/>
  <c r="O71" i="1" s="1"/>
  <c r="K76" i="1"/>
  <c r="P82" i="1"/>
  <c r="R82" i="1" s="1"/>
  <c r="S84" i="1"/>
  <c r="P90" i="1"/>
  <c r="R90" i="1" s="1"/>
  <c r="S66" i="1"/>
  <c r="Q80" i="1"/>
  <c r="O80" i="1" s="1"/>
  <c r="P81" i="1"/>
  <c r="R81" i="1" s="1"/>
  <c r="Q88" i="1"/>
  <c r="O88" i="1" s="1"/>
  <c r="P89" i="1"/>
  <c r="R89" i="1" s="1"/>
  <c r="S55" i="1"/>
  <c r="K51" i="1"/>
  <c r="P60" i="1"/>
  <c r="R60" i="1" s="1"/>
  <c r="P55" i="1"/>
  <c r="R55" i="1" s="1"/>
  <c r="Q57" i="1"/>
  <c r="O57" i="1" s="1"/>
  <c r="Q53" i="1"/>
  <c r="O53" i="1" s="1"/>
  <c r="P56" i="1"/>
  <c r="R56" i="1" s="1"/>
  <c r="S57" i="1"/>
  <c r="S31" i="1"/>
  <c r="S30" i="1"/>
  <c r="P37" i="1"/>
  <c r="R37" i="1" s="1"/>
  <c r="Q38" i="1"/>
  <c r="O38" i="1" s="1"/>
  <c r="P39" i="1"/>
  <c r="R39" i="1" s="1"/>
  <c r="P43" i="1"/>
  <c r="R43" i="1" s="1"/>
  <c r="P45" i="1"/>
  <c r="R45" i="1" s="1"/>
  <c r="Q50" i="1"/>
  <c r="O50" i="1" s="1"/>
  <c r="P49" i="1"/>
  <c r="R49" i="1" s="1"/>
  <c r="O31" i="1"/>
  <c r="V27" i="1"/>
  <c r="W24" i="1"/>
  <c r="U27" i="1"/>
  <c r="U26" i="1"/>
  <c r="U25" i="1" s="1"/>
  <c r="O29" i="1"/>
  <c r="R29" i="1"/>
  <c r="P65" i="1"/>
  <c r="R65" i="1" s="1"/>
  <c r="S65" i="1"/>
  <c r="Q65" i="1"/>
  <c r="O65" i="1" s="1"/>
  <c r="P69" i="1"/>
  <c r="R69" i="1" s="1"/>
  <c r="S69" i="1"/>
  <c r="Q69" i="1"/>
  <c r="O69" i="1" s="1"/>
  <c r="P30" i="1"/>
  <c r="R30" i="1" s="1"/>
  <c r="Q36" i="1"/>
  <c r="O36" i="1" s="1"/>
  <c r="Q42" i="1"/>
  <c r="O42" i="1" s="1"/>
  <c r="Q46" i="1"/>
  <c r="O46" i="1" s="1"/>
  <c r="O64" i="1"/>
  <c r="P72" i="1"/>
  <c r="R72" i="1" s="1"/>
  <c r="S72" i="1"/>
  <c r="Q72" i="1"/>
  <c r="O72" i="1" s="1"/>
  <c r="P29" i="1"/>
  <c r="T25" i="1"/>
  <c r="T26" i="1"/>
  <c r="T27" i="1"/>
  <c r="O30" i="1"/>
  <c r="P79" i="1"/>
  <c r="R79" i="1" s="1"/>
  <c r="S79" i="1"/>
  <c r="Q79" i="1"/>
  <c r="O79" i="1" s="1"/>
  <c r="P83" i="1"/>
  <c r="R83" i="1" s="1"/>
  <c r="S83" i="1"/>
  <c r="Q83" i="1"/>
  <c r="O83" i="1" s="1"/>
  <c r="P87" i="1"/>
  <c r="R87" i="1" s="1"/>
  <c r="S87" i="1"/>
  <c r="Q87" i="1"/>
  <c r="O87" i="1" s="1"/>
  <c r="K28" i="1"/>
  <c r="Q32" i="1"/>
  <c r="O32" i="1" s="1"/>
  <c r="P54" i="1"/>
  <c r="R54" i="1" s="1"/>
  <c r="S54" i="1"/>
  <c r="Q54" i="1"/>
  <c r="O54" i="1" s="1"/>
  <c r="P58" i="1"/>
  <c r="R58" i="1" s="1"/>
  <c r="S58" i="1"/>
  <c r="Q58" i="1"/>
  <c r="O58" i="1" s="1"/>
  <c r="O78" i="1"/>
  <c r="O82" i="1"/>
  <c r="O86" i="1"/>
  <c r="O90" i="1"/>
  <c r="S52" i="1"/>
  <c r="S56" i="1"/>
  <c r="S60" i="1"/>
  <c r="S63" i="1"/>
  <c r="S67" i="1"/>
  <c r="S74" i="1"/>
  <c r="S77" i="1"/>
  <c r="S81" i="1"/>
  <c r="S85" i="1"/>
  <c r="S89" i="1"/>
  <c r="P40" i="1"/>
  <c r="R40" i="1" s="1"/>
  <c r="P44" i="1"/>
  <c r="R44" i="1" s="1"/>
  <c r="P48" i="1"/>
  <c r="R48" i="1" s="1"/>
  <c r="P92" i="1"/>
  <c r="R92" i="1" s="1"/>
  <c r="X24" i="1" l="1"/>
  <c r="W26" i="1"/>
  <c r="W25" i="1" s="1"/>
  <c r="W27" i="1"/>
  <c r="Y24" i="1" l="1"/>
  <c r="X26" i="1"/>
  <c r="X25" i="1" s="1"/>
  <c r="X27" i="1"/>
  <c r="Y26" i="1" l="1"/>
  <c r="Y25" i="1" s="1"/>
  <c r="Y27" i="1"/>
  <c r="Z24" i="1"/>
  <c r="Z27" i="1" l="1"/>
  <c r="AA24" i="1"/>
  <c r="Z26" i="1"/>
  <c r="Z25" i="1" s="1"/>
  <c r="AA27" i="1" l="1"/>
  <c r="AB24" i="1"/>
  <c r="AA26" i="1"/>
  <c r="AA25" i="1" s="1"/>
  <c r="AC24" i="1" l="1"/>
  <c r="AB26" i="1"/>
  <c r="AB25" i="1" s="1"/>
  <c r="AB27" i="1"/>
  <c r="AC26" i="1" l="1"/>
  <c r="AC25" i="1" s="1"/>
  <c r="AC27" i="1"/>
  <c r="AD24" i="1"/>
  <c r="AD27" i="1" l="1"/>
  <c r="AE24" i="1"/>
  <c r="AD26" i="1"/>
  <c r="AD25" i="1" s="1"/>
  <c r="AF24" i="1" l="1"/>
  <c r="AE27" i="1"/>
  <c r="AE26" i="1"/>
  <c r="AE25" i="1" s="1"/>
  <c r="AF27" i="1" l="1"/>
  <c r="AG24" i="1"/>
  <c r="AF26" i="1"/>
  <c r="AF25" i="1" s="1"/>
  <c r="AG26" i="1" l="1"/>
  <c r="AG25" i="1" s="1"/>
  <c r="AH24" i="1"/>
  <c r="AG27" i="1"/>
  <c r="AH27" i="1" l="1"/>
  <c r="AI24" i="1"/>
  <c r="AH26" i="1"/>
  <c r="AH25" i="1" s="1"/>
  <c r="AJ24" i="1" l="1"/>
  <c r="AI27" i="1"/>
  <c r="AI26" i="1"/>
  <c r="AI25" i="1" s="1"/>
  <c r="AK24" i="1" l="1"/>
  <c r="AJ27" i="1"/>
  <c r="AJ26" i="1"/>
  <c r="AJ25" i="1" s="1"/>
  <c r="AK27" i="1" l="1"/>
  <c r="AK26" i="1"/>
  <c r="AK25" i="1" s="1"/>
  <c r="AL24" i="1"/>
  <c r="AL27" i="1" l="1"/>
  <c r="AM24" i="1"/>
  <c r="AL26" i="1"/>
  <c r="AL25" i="1" s="1"/>
  <c r="AN24" i="1" l="1"/>
  <c r="AM26" i="1"/>
  <c r="AM25" i="1" s="1"/>
  <c r="AM27" i="1"/>
  <c r="AO24" i="1" l="1"/>
  <c r="AN26" i="1"/>
  <c r="AN25" i="1" s="1"/>
  <c r="AN27" i="1"/>
  <c r="AO26" i="1" l="1"/>
  <c r="AO25" i="1" s="1"/>
  <c r="AO27" i="1"/>
  <c r="AP24" i="1"/>
  <c r="AP27" i="1" l="1"/>
  <c r="AQ24" i="1"/>
  <c r="AP26" i="1"/>
  <c r="AP25" i="1" s="1"/>
  <c r="AQ27" i="1" l="1"/>
  <c r="AR24" i="1"/>
  <c r="AQ26" i="1"/>
  <c r="AQ25" i="1" s="1"/>
  <c r="AS24" i="1" l="1"/>
  <c r="AR26" i="1"/>
  <c r="AR25" i="1" s="1"/>
  <c r="AR27" i="1"/>
  <c r="AS26" i="1" l="1"/>
  <c r="AS25" i="1" s="1"/>
  <c r="AS27" i="1"/>
  <c r="AT24" i="1"/>
  <c r="AT27" i="1" l="1"/>
  <c r="AU24" i="1"/>
  <c r="AT26" i="1"/>
  <c r="AT25" i="1" s="1"/>
  <c r="AU27" i="1" l="1"/>
  <c r="AV24" i="1"/>
  <c r="AU26" i="1"/>
  <c r="AU25" i="1" s="1"/>
  <c r="AV27" i="1" l="1"/>
  <c r="AW24" i="1"/>
  <c r="AV26" i="1"/>
  <c r="AV25" i="1" s="1"/>
  <c r="AW26" i="1" l="1"/>
  <c r="AW25" i="1" s="1"/>
  <c r="AW27" i="1"/>
  <c r="AX24" i="1"/>
  <c r="AX27" i="1" l="1"/>
  <c r="AY24" i="1"/>
  <c r="AX26" i="1"/>
  <c r="AX25" i="1" s="1"/>
  <c r="AZ24" i="1" l="1"/>
  <c r="AY27" i="1"/>
  <c r="AY26" i="1"/>
  <c r="AY25" i="1" s="1"/>
  <c r="BA24" i="1" l="1"/>
  <c r="AZ27" i="1"/>
  <c r="AZ26" i="1"/>
  <c r="AZ25" i="1" s="1"/>
  <c r="BA27" i="1" l="1"/>
  <c r="BA26" i="1"/>
  <c r="BA25" i="1" s="1"/>
  <c r="BB24" i="1"/>
  <c r="BB27" i="1" l="1"/>
  <c r="BC24" i="1"/>
  <c r="BB26" i="1"/>
  <c r="BB25" i="1" s="1"/>
  <c r="BD24" i="1" l="1"/>
  <c r="BC27" i="1"/>
  <c r="BC26" i="1"/>
  <c r="BC25" i="1" s="1"/>
  <c r="BE24" i="1" l="1"/>
  <c r="BD26" i="1"/>
  <c r="BD25" i="1" s="1"/>
  <c r="BD27" i="1"/>
  <c r="BE26" i="1" l="1"/>
  <c r="BE25" i="1" s="1"/>
  <c r="BE27" i="1"/>
  <c r="BF24" i="1"/>
  <c r="BF27" i="1" l="1"/>
  <c r="BG24" i="1"/>
  <c r="BF26" i="1"/>
  <c r="BF25" i="1" s="1"/>
  <c r="BG27" i="1" l="1"/>
  <c r="BH24" i="1"/>
  <c r="BG26" i="1"/>
  <c r="BG25" i="1" s="1"/>
  <c r="BI24" i="1" l="1"/>
  <c r="BH27" i="1"/>
  <c r="BH26" i="1"/>
  <c r="BH25" i="1" s="1"/>
  <c r="BI26" i="1" l="1"/>
  <c r="BI25" i="1" s="1"/>
  <c r="BI27" i="1"/>
  <c r="BJ24" i="1"/>
  <c r="BJ27" i="1" l="1"/>
  <c r="BK24" i="1"/>
  <c r="BJ26" i="1"/>
  <c r="BJ25" i="1" s="1"/>
  <c r="BL24" i="1" l="1"/>
  <c r="BK27" i="1"/>
  <c r="BK26" i="1"/>
  <c r="BK25" i="1" s="1"/>
  <c r="BL27" i="1" l="1"/>
  <c r="BM24" i="1"/>
  <c r="BL26" i="1"/>
  <c r="BL25" i="1" s="1"/>
  <c r="BM26" i="1" l="1"/>
  <c r="BM25" i="1" s="1"/>
  <c r="BM27" i="1"/>
  <c r="BN24" i="1"/>
  <c r="BN27" i="1" l="1"/>
  <c r="BO24" i="1"/>
  <c r="BN26" i="1"/>
  <c r="BN25" i="1" s="1"/>
  <c r="BP24" i="1" l="1"/>
  <c r="BO27" i="1"/>
  <c r="BO26" i="1"/>
  <c r="BO25" i="1" s="1"/>
  <c r="BQ24" i="1" l="1"/>
  <c r="BP27" i="1"/>
  <c r="BP26" i="1"/>
  <c r="BP25" i="1" s="1"/>
  <c r="BQ27" i="1" l="1"/>
  <c r="BQ26" i="1"/>
  <c r="BQ25" i="1" s="1"/>
  <c r="BR24" i="1"/>
  <c r="BR27" i="1" l="1"/>
  <c r="BS24" i="1"/>
  <c r="BR26" i="1"/>
  <c r="BR25" i="1" s="1"/>
  <c r="BT24" i="1" l="1"/>
  <c r="BS27" i="1"/>
  <c r="BS26" i="1"/>
  <c r="BS25" i="1" s="1"/>
  <c r="BU24" i="1" l="1"/>
  <c r="BT26" i="1"/>
  <c r="BT25" i="1" s="1"/>
  <c r="BT27" i="1"/>
  <c r="BU26" i="1" l="1"/>
  <c r="BU25" i="1" s="1"/>
  <c r="BU27" i="1"/>
  <c r="BV24" i="1"/>
  <c r="BV27" i="1" l="1"/>
  <c r="BW24" i="1"/>
  <c r="BV26" i="1"/>
  <c r="BV25" i="1" s="1"/>
  <c r="BW27" i="1" l="1"/>
  <c r="BX24" i="1"/>
  <c r="BW26" i="1"/>
  <c r="BW25" i="1" s="1"/>
  <c r="BY24" i="1" l="1"/>
  <c r="BX27" i="1"/>
  <c r="BX26" i="1"/>
  <c r="BX25" i="1" s="1"/>
  <c r="BY26" i="1" l="1"/>
  <c r="BY25" i="1" s="1"/>
  <c r="BY27" i="1"/>
  <c r="BZ24" i="1"/>
  <c r="BZ27" i="1" l="1"/>
  <c r="CA24" i="1"/>
  <c r="BZ26" i="1"/>
  <c r="BZ25" i="1" s="1"/>
  <c r="CA26" i="1" l="1"/>
  <c r="CA25" i="1" s="1"/>
  <c r="CA27" i="1"/>
</calcChain>
</file>

<file path=xl/comments1.xml><?xml version="1.0" encoding="utf-8"?>
<comments xmlns="http://schemas.openxmlformats.org/spreadsheetml/2006/main">
  <authors>
    <author>Jordan SAMSON</author>
  </authors>
  <commentList>
    <comment ref="S23" authorId="0" shapeId="0">
      <text>
        <r>
          <rPr>
            <b/>
            <sz val="9"/>
            <color indexed="81"/>
            <rFont val="Tahoma"/>
            <family val="2"/>
          </rPr>
          <t xml:space="preserve">Changer le terme dans la mise en forme conditionnelle. 
La mise en forme ne prend pas en compte la référence de la cellule.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<sst xmlns="http://schemas.openxmlformats.org/spreadsheetml/2006/main" count="86" uniqueCount="81">
  <si>
    <t>PLAN D'ACTIONS</t>
  </si>
  <si>
    <t xml:space="preserve">Aujourd'hui : </t>
  </si>
  <si>
    <r>
      <rPr>
        <b/>
        <u/>
        <sz val="9"/>
        <color theme="1"/>
        <rFont val="Calibri"/>
        <family val="2"/>
        <scheme val="minor"/>
      </rPr>
      <t>Commentaires :</t>
    </r>
    <r>
      <rPr>
        <b/>
        <sz val="9"/>
        <color theme="1"/>
        <rFont val="Calibri"/>
        <family val="2"/>
        <scheme val="minor"/>
      </rPr>
      <t xml:space="preserve"> </t>
    </r>
  </si>
  <si>
    <t>Jours ouvrés</t>
  </si>
  <si>
    <t>OUI</t>
  </si>
  <si>
    <t xml:space="preserve">mot recherché : </t>
  </si>
  <si>
    <t xml:space="preserve">Date de début </t>
  </si>
  <si>
    <t>Stockage</t>
  </si>
  <si>
    <t>No Actions</t>
  </si>
  <si>
    <t>THEMES</t>
  </si>
  <si>
    <t xml:space="preserve">ACTIONS </t>
  </si>
  <si>
    <t>PILOTE</t>
  </si>
  <si>
    <t>COUTS</t>
  </si>
  <si>
    <t>DATE DE DEBUT</t>
  </si>
  <si>
    <t>ETP JOUR</t>
  </si>
  <si>
    <t>DATE DE FIN ATTENDUE</t>
  </si>
  <si>
    <t>TEST GANTT</t>
  </si>
  <si>
    <t>DATE DE FIN REALISEE</t>
  </si>
  <si>
    <t>% COMPLETE</t>
  </si>
  <si>
    <t xml:space="preserve">STATUTS DES ACTIONS </t>
  </si>
  <si>
    <t>A</t>
  </si>
  <si>
    <t xml:space="preserve">B </t>
  </si>
  <si>
    <t>C</t>
  </si>
  <si>
    <t xml:space="preserve">TEST </t>
  </si>
  <si>
    <t xml:space="preserve">PLANNIFICATION </t>
  </si>
  <si>
    <t>Objectif échéance :</t>
  </si>
  <si>
    <t>1.1</t>
  </si>
  <si>
    <t>1.2</t>
  </si>
  <si>
    <t>1.3</t>
  </si>
  <si>
    <t>1.4</t>
  </si>
  <si>
    <t>1.5</t>
  </si>
  <si>
    <t>1.6</t>
  </si>
  <si>
    <t>1.7</t>
  </si>
  <si>
    <t>1.9</t>
  </si>
  <si>
    <t>1.10</t>
  </si>
  <si>
    <t>1.11</t>
  </si>
  <si>
    <t>1.12</t>
  </si>
  <si>
    <t>1.13</t>
  </si>
  <si>
    <t>2.1</t>
  </si>
  <si>
    <t>2.2</t>
  </si>
  <si>
    <t>2.2.1</t>
  </si>
  <si>
    <t>2.2.2</t>
  </si>
  <si>
    <t>2.3.1</t>
  </si>
  <si>
    <t>2.3.2</t>
  </si>
  <si>
    <t>2.3.4</t>
  </si>
  <si>
    <t>2.4.1</t>
  </si>
  <si>
    <t>2.4.2</t>
  </si>
  <si>
    <t>2.4.3</t>
  </si>
  <si>
    <t>3.1</t>
  </si>
  <si>
    <t>3.2</t>
  </si>
  <si>
    <t>3.3.1</t>
  </si>
  <si>
    <t>3.3.2</t>
  </si>
  <si>
    <t>3.3.3</t>
  </si>
  <si>
    <t>3.4</t>
  </si>
  <si>
    <t>3.5</t>
  </si>
  <si>
    <t>4.1</t>
  </si>
  <si>
    <t>4.2</t>
  </si>
  <si>
    <t>4.3.1</t>
  </si>
  <si>
    <t>4.3.2</t>
  </si>
  <si>
    <t>4.4</t>
  </si>
  <si>
    <t>5.1</t>
  </si>
  <si>
    <t>5.2.1</t>
  </si>
  <si>
    <t>5.2.2</t>
  </si>
  <si>
    <t>5.3</t>
  </si>
  <si>
    <t>5.4.1</t>
  </si>
  <si>
    <t>5.4.2</t>
  </si>
  <si>
    <t>5.4.3</t>
  </si>
  <si>
    <t>5.4.4</t>
  </si>
  <si>
    <t>5.5</t>
  </si>
  <si>
    <t>5.6</t>
  </si>
  <si>
    <t>5.7</t>
  </si>
  <si>
    <t>5.8.1</t>
  </si>
  <si>
    <t>5.8.2</t>
  </si>
  <si>
    <t>5.9</t>
  </si>
  <si>
    <t>*.1</t>
  </si>
  <si>
    <t>fghfhg</t>
  </si>
  <si>
    <t>ghfghgfh</t>
  </si>
  <si>
    <t>fghfghfghgfh</t>
  </si>
  <si>
    <t>fhfghgfh</t>
  </si>
  <si>
    <t>ghfghfgh</t>
  </si>
  <si>
    <t>fhgfhfghfg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</si>
</sst>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[$-40C]mmm\-yy;@"/>
  </numFmts>
  <fonts count="2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Century Gothic"/>
      <family val="2"/>
    </font>
    <font>
      <sz val="8"/>
      <color theme="1"/>
      <name val="Calibri"/>
      <family val="2"/>
      <scheme val="minor"/>
    </font>
    <font>
      <sz val="28"/>
      <color theme="1" tint="0.34998626667073579"/>
      <name val="Century Gothic"/>
      <family val="2"/>
    </font>
    <font>
      <sz val="14"/>
      <name val="Century Gothic"/>
      <family val="2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40404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double">
        <color theme="1" tint="0.24994659260841701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5">
    <xf numFmtId="0" fontId="0" fillId="0" borderId="0"/>
    <xf numFmtId="9" fontId="7" fillId="0" borderId="0" applyFont="0" applyFill="0" applyBorder="0" applyAlignment="0" applyProtection="0"/>
    <xf numFmtId="0" fontId="2" fillId="0" borderId="1" applyNumberFormat="0" applyFill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17">
    <xf numFmtId="0" fontId="0" fillId="0" borderId="0" xfId="0"/>
    <xf numFmtId="0" fontId="8" fillId="2" borderId="0" xfId="0" applyFont="1" applyFill="1" applyAlignment="1">
      <alignment vertical="center"/>
    </xf>
    <xf numFmtId="0" fontId="9" fillId="0" borderId="0" xfId="3" applyFont="1" applyFill="1" applyBorder="1"/>
    <xf numFmtId="0" fontId="6" fillId="0" borderId="0" xfId="3" applyFont="1" applyFill="1" applyBorder="1" applyAlignment="1">
      <alignment horizontal="center"/>
    </xf>
    <xf numFmtId="0" fontId="6" fillId="0" borderId="0" xfId="3" applyFont="1" applyFill="1" applyBorder="1" applyAlignment="1">
      <alignment horizontal="center"/>
    </xf>
    <xf numFmtId="9" fontId="9" fillId="0" borderId="0" xfId="4" applyFont="1" applyFill="1" applyBorder="1" applyAlignment="1">
      <alignment horizontal="left"/>
    </xf>
    <xf numFmtId="0" fontId="9" fillId="0" borderId="0" xfId="4" applyNumberFormat="1" applyFont="1" applyFill="1" applyBorder="1" applyAlignment="1">
      <alignment horizontal="left"/>
    </xf>
    <xf numFmtId="0" fontId="6" fillId="0" borderId="0" xfId="3" applyFont="1" applyFill="1" applyBorder="1" applyAlignment="1">
      <alignment horizontal="center" vertical="center"/>
    </xf>
    <xf numFmtId="0" fontId="10" fillId="0" borderId="2" xfId="2" applyFont="1" applyBorder="1" applyAlignment="1">
      <alignment vertical="center"/>
    </xf>
    <xf numFmtId="0" fontId="8" fillId="0" borderId="2" xfId="0" applyFont="1" applyBorder="1" applyAlignment="1">
      <alignment vertical="center"/>
    </xf>
    <xf numFmtId="14" fontId="8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9" fillId="0" borderId="2" xfId="3" applyFont="1" applyFill="1" applyBorder="1"/>
    <xf numFmtId="0" fontId="11" fillId="2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0" fontId="12" fillId="0" borderId="0" xfId="3" applyFont="1" applyFill="1" applyBorder="1" applyAlignment="1">
      <alignment horizontal="left"/>
    </xf>
    <xf numFmtId="164" fontId="13" fillId="0" borderId="0" xfId="3" applyNumberFormat="1" applyFont="1" applyFill="1" applyBorder="1" applyAlignment="1">
      <alignment horizontal="center" vertical="center"/>
    </xf>
    <xf numFmtId="0" fontId="14" fillId="0" borderId="0" xfId="3" applyFont="1" applyFill="1" applyBorder="1" applyAlignment="1"/>
    <xf numFmtId="0" fontId="14" fillId="0" borderId="0" xfId="3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center"/>
    </xf>
    <xf numFmtId="14" fontId="9" fillId="0" borderId="0" xfId="3" applyNumberFormat="1" applyFont="1" applyFill="1" applyBorder="1"/>
    <xf numFmtId="0" fontId="9" fillId="0" borderId="0" xfId="3" applyFont="1"/>
    <xf numFmtId="0" fontId="12" fillId="0" borderId="0" xfId="3" applyFont="1" applyFill="1" applyBorder="1" applyAlignment="1">
      <alignment horizontal="left"/>
    </xf>
    <xf numFmtId="0" fontId="14" fillId="0" borderId="0" xfId="3" applyNumberFormat="1" applyFont="1" applyFill="1" applyBorder="1" applyAlignment="1">
      <alignment horizontal="left"/>
    </xf>
    <xf numFmtId="9" fontId="9" fillId="0" borderId="0" xfId="4" applyFont="1" applyBorder="1" applyAlignment="1">
      <alignment horizontal="left"/>
    </xf>
    <xf numFmtId="0" fontId="9" fillId="0" borderId="0" xfId="4" applyNumberFormat="1" applyFont="1" applyBorder="1" applyAlignment="1">
      <alignment horizontal="left"/>
    </xf>
    <xf numFmtId="14" fontId="9" fillId="0" borderId="0" xfId="3" applyNumberFormat="1" applyFont="1"/>
    <xf numFmtId="0" fontId="12" fillId="0" borderId="0" xfId="3" applyFont="1" applyBorder="1" applyAlignment="1">
      <alignment horizontal="left"/>
    </xf>
    <xf numFmtId="0" fontId="12" fillId="0" borderId="0" xfId="3" applyFont="1" applyBorder="1" applyAlignment="1">
      <alignment horizontal="left" vertical="center"/>
    </xf>
    <xf numFmtId="0" fontId="12" fillId="0" borderId="0" xfId="3" applyFont="1" applyBorder="1" applyAlignment="1">
      <alignment horizontal="left"/>
    </xf>
    <xf numFmtId="0" fontId="14" fillId="0" borderId="0" xfId="3" applyFont="1" applyBorder="1" applyAlignment="1">
      <alignment horizontal="center"/>
    </xf>
    <xf numFmtId="0" fontId="14" fillId="0" borderId="0" xfId="3" applyFont="1" applyBorder="1" applyAlignment="1"/>
    <xf numFmtId="0" fontId="14" fillId="0" borderId="0" xfId="3" applyFont="1" applyBorder="1" applyAlignment="1">
      <alignment horizontal="center" vertical="center"/>
    </xf>
    <xf numFmtId="14" fontId="14" fillId="0" borderId="0" xfId="3" applyNumberFormat="1" applyFont="1" applyBorder="1" applyAlignment="1">
      <alignment horizontal="center"/>
    </xf>
    <xf numFmtId="14" fontId="16" fillId="4" borderId="0" xfId="3" applyNumberFormat="1" applyFont="1" applyFill="1"/>
    <xf numFmtId="165" fontId="17" fillId="0" borderId="0" xfId="3" applyNumberFormat="1" applyFont="1" applyAlignment="1">
      <alignment horizontal="left"/>
    </xf>
    <xf numFmtId="165" fontId="15" fillId="0" borderId="0" xfId="3" applyNumberFormat="1" applyFont="1" applyBorder="1" applyAlignment="1">
      <alignment vertical="top"/>
    </xf>
    <xf numFmtId="165" fontId="15" fillId="0" borderId="0" xfId="3" applyNumberFormat="1" applyFont="1" applyBorder="1" applyAlignment="1">
      <alignment horizontal="center" vertical="top"/>
    </xf>
    <xf numFmtId="165" fontId="15" fillId="0" borderId="0" xfId="3" applyNumberFormat="1" applyFont="1" applyBorder="1" applyAlignment="1">
      <alignment horizontal="center" vertical="center"/>
    </xf>
    <xf numFmtId="9" fontId="17" fillId="0" borderId="0" xfId="4" applyFont="1" applyBorder="1" applyAlignment="1">
      <alignment horizontal="left"/>
    </xf>
    <xf numFmtId="0" fontId="17" fillId="0" borderId="0" xfId="4" applyNumberFormat="1" applyFont="1" applyBorder="1" applyAlignment="1">
      <alignment horizontal="left"/>
    </xf>
    <xf numFmtId="9" fontId="17" fillId="0" borderId="0" xfId="4" applyFont="1" applyAlignment="1">
      <alignment horizontal="left"/>
    </xf>
    <xf numFmtId="165" fontId="17" fillId="0" borderId="3" xfId="3" applyNumberFormat="1" applyFont="1" applyBorder="1" applyAlignment="1">
      <alignment horizontal="left" textRotation="90"/>
    </xf>
    <xf numFmtId="165" fontId="17" fillId="0" borderId="0" xfId="3" applyNumberFormat="1" applyFont="1" applyAlignment="1">
      <alignment horizontal="left" textRotation="90"/>
    </xf>
    <xf numFmtId="0" fontId="9" fillId="0" borderId="0" xfId="3" applyFont="1" applyAlignment="1">
      <alignment horizontal="left"/>
    </xf>
    <xf numFmtId="0" fontId="9" fillId="0" borderId="0" xfId="3" applyFont="1" applyAlignment="1">
      <alignment horizontal="center"/>
    </xf>
    <xf numFmtId="0" fontId="9" fillId="0" borderId="0" xfId="3" applyNumberFormat="1" applyFont="1" applyAlignment="1">
      <alignment horizontal="left"/>
    </xf>
    <xf numFmtId="0" fontId="9" fillId="0" borderId="0" xfId="3" applyFont="1" applyAlignment="1">
      <alignment horizontal="center" vertical="center"/>
    </xf>
    <xf numFmtId="9" fontId="9" fillId="0" borderId="0" xfId="4" applyFont="1" applyAlignment="1">
      <alignment horizontal="left"/>
    </xf>
    <xf numFmtId="2" fontId="9" fillId="0" borderId="0" xfId="3" applyNumberFormat="1" applyFont="1" applyAlignment="1">
      <alignment horizontal="left" vertical="top" textRotation="90"/>
    </xf>
    <xf numFmtId="0" fontId="9" fillId="0" borderId="0" xfId="3" applyNumberFormat="1" applyFont="1"/>
    <xf numFmtId="0" fontId="9" fillId="0" borderId="0" xfId="3" applyNumberFormat="1" applyFont="1" applyFill="1" applyAlignment="1">
      <alignment horizontal="left"/>
    </xf>
    <xf numFmtId="0" fontId="17" fillId="0" borderId="4" xfId="3" applyFont="1" applyFill="1" applyBorder="1" applyAlignment="1">
      <alignment horizontal="left" vertical="center" wrapText="1"/>
    </xf>
    <xf numFmtId="9" fontId="17" fillId="0" borderId="4" xfId="4" applyFont="1" applyFill="1" applyBorder="1" applyAlignment="1">
      <alignment horizontal="center" vertical="center" wrapText="1"/>
    </xf>
    <xf numFmtId="164" fontId="17" fillId="0" borderId="4" xfId="4" applyNumberFormat="1" applyFont="1" applyFill="1" applyBorder="1" applyAlignment="1">
      <alignment horizontal="center" vertical="center" wrapText="1"/>
    </xf>
    <xf numFmtId="0" fontId="17" fillId="0" borderId="4" xfId="3" applyFont="1" applyFill="1" applyBorder="1" applyAlignment="1">
      <alignment horizontal="center" vertical="center" wrapText="1"/>
    </xf>
    <xf numFmtId="0" fontId="17" fillId="0" borderId="4" xfId="3" applyNumberFormat="1" applyFont="1" applyFill="1" applyBorder="1" applyAlignment="1">
      <alignment horizontal="center" vertical="center" wrapText="1"/>
    </xf>
    <xf numFmtId="0" fontId="18" fillId="5" borderId="4" xfId="3" applyFont="1" applyFill="1" applyBorder="1" applyAlignment="1">
      <alignment horizontal="center" vertical="center" wrapText="1"/>
    </xf>
    <xf numFmtId="9" fontId="17" fillId="0" borderId="4" xfId="4" applyFont="1" applyFill="1" applyBorder="1" applyAlignment="1">
      <alignment horizontal="left" vertical="center" wrapText="1"/>
    </xf>
    <xf numFmtId="0" fontId="17" fillId="0" borderId="5" xfId="4" applyNumberFormat="1" applyFont="1" applyFill="1" applyBorder="1" applyAlignment="1">
      <alignment horizontal="left" vertical="center" wrapText="1"/>
    </xf>
    <xf numFmtId="0" fontId="18" fillId="5" borderId="5" xfId="4" applyNumberFormat="1" applyFont="1" applyFill="1" applyBorder="1" applyAlignment="1">
      <alignment horizontal="left" vertical="center" wrapText="1"/>
    </xf>
    <xf numFmtId="9" fontId="18" fillId="5" borderId="5" xfId="4" applyFont="1" applyFill="1" applyBorder="1" applyAlignment="1">
      <alignment horizontal="left" vertical="center" wrapText="1"/>
    </xf>
    <xf numFmtId="0" fontId="9" fillId="0" borderId="4" xfId="3" applyNumberFormat="1" applyFont="1" applyBorder="1" applyAlignment="1">
      <alignment horizontal="center"/>
    </xf>
    <xf numFmtId="0" fontId="1" fillId="6" borderId="0" xfId="3" applyNumberFormat="1" applyFont="1" applyFill="1" applyAlignment="1">
      <alignment horizontal="left"/>
    </xf>
    <xf numFmtId="0" fontId="5" fillId="6" borderId="4" xfId="3" applyFont="1" applyFill="1" applyBorder="1" applyAlignment="1">
      <alignment horizontal="left" vertical="center" wrapText="1"/>
    </xf>
    <xf numFmtId="9" fontId="5" fillId="6" borderId="4" xfId="4" applyFont="1" applyFill="1" applyBorder="1" applyAlignment="1">
      <alignment horizontal="center" vertical="center" wrapText="1"/>
    </xf>
    <xf numFmtId="164" fontId="5" fillId="6" borderId="4" xfId="4" applyNumberFormat="1" applyFont="1" applyFill="1" applyBorder="1" applyAlignment="1">
      <alignment horizontal="center" vertical="center" wrapText="1"/>
    </xf>
    <xf numFmtId="0" fontId="5" fillId="6" borderId="4" xfId="3" applyFont="1" applyFill="1" applyBorder="1" applyAlignment="1">
      <alignment horizontal="center" vertical="center" wrapText="1"/>
    </xf>
    <xf numFmtId="0" fontId="5" fillId="6" borderId="4" xfId="3" applyNumberFormat="1" applyFont="1" applyFill="1" applyBorder="1" applyAlignment="1">
      <alignment horizontal="center" vertical="center" wrapText="1"/>
    </xf>
    <xf numFmtId="14" fontId="5" fillId="6" borderId="4" xfId="3" applyNumberFormat="1" applyFont="1" applyFill="1" applyBorder="1" applyAlignment="1">
      <alignment horizontal="center" vertical="center" wrapText="1"/>
    </xf>
    <xf numFmtId="9" fontId="5" fillId="6" borderId="4" xfId="4" applyFont="1" applyFill="1" applyBorder="1" applyAlignment="1">
      <alignment horizontal="left" vertical="center" wrapText="1"/>
    </xf>
    <xf numFmtId="0" fontId="5" fillId="6" borderId="5" xfId="4" applyNumberFormat="1" applyFont="1" applyFill="1" applyBorder="1" applyAlignment="1">
      <alignment horizontal="left" vertical="center" wrapText="1"/>
    </xf>
    <xf numFmtId="9" fontId="5" fillId="6" borderId="5" xfId="4" applyFont="1" applyFill="1" applyBorder="1" applyAlignment="1">
      <alignment horizontal="left" vertical="center" wrapText="1"/>
    </xf>
    <xf numFmtId="0" fontId="3" fillId="6" borderId="6" xfId="3" applyFont="1" applyFill="1" applyBorder="1" applyAlignment="1">
      <alignment horizontal="left"/>
    </xf>
    <xf numFmtId="0" fontId="3" fillId="6" borderId="6" xfId="3" applyFont="1" applyFill="1" applyBorder="1"/>
    <xf numFmtId="9" fontId="3" fillId="6" borderId="6" xfId="4" applyFont="1" applyFill="1" applyBorder="1"/>
    <xf numFmtId="164" fontId="3" fillId="6" borderId="7" xfId="4" applyNumberFormat="1" applyFont="1" applyFill="1" applyBorder="1"/>
    <xf numFmtId="14" fontId="3" fillId="6" borderId="7" xfId="3" applyNumberFormat="1" applyFont="1" applyFill="1" applyBorder="1" applyAlignment="1">
      <alignment horizontal="center"/>
    </xf>
    <xf numFmtId="0" fontId="3" fillId="6" borderId="7" xfId="3" applyFont="1" applyFill="1" applyBorder="1" applyAlignment="1">
      <alignment horizontal="center"/>
    </xf>
    <xf numFmtId="9" fontId="3" fillId="6" borderId="7" xfId="4" applyFont="1" applyFill="1" applyBorder="1" applyAlignment="1">
      <alignment horizontal="left"/>
    </xf>
    <xf numFmtId="0" fontId="3" fillId="6" borderId="0" xfId="4" applyNumberFormat="1" applyFont="1" applyFill="1" applyBorder="1" applyAlignment="1">
      <alignment horizontal="left"/>
    </xf>
    <xf numFmtId="9" fontId="3" fillId="6" borderId="0" xfId="4" applyFont="1" applyFill="1"/>
    <xf numFmtId="0" fontId="16" fillId="6" borderId="0" xfId="3" applyNumberFormat="1" applyFont="1" applyFill="1" applyBorder="1" applyAlignment="1">
      <alignment horizontal="center"/>
    </xf>
    <xf numFmtId="0" fontId="1" fillId="0" borderId="0" xfId="3" applyFont="1" applyFill="1" applyBorder="1" applyAlignment="1">
      <alignment horizontal="left"/>
    </xf>
    <xf numFmtId="0" fontId="1" fillId="0" borderId="0" xfId="3" applyFont="1" applyFill="1"/>
    <xf numFmtId="0" fontId="1" fillId="0" borderId="4" xfId="3" applyFont="1" applyFill="1" applyBorder="1"/>
    <xf numFmtId="164" fontId="1" fillId="0" borderId="4" xfId="3" applyNumberFormat="1" applyFont="1" applyFill="1" applyBorder="1"/>
    <xf numFmtId="14" fontId="1" fillId="0" borderId="4" xfId="3" applyNumberFormat="1" applyFont="1" applyFill="1" applyBorder="1" applyAlignment="1">
      <alignment horizontal="center"/>
    </xf>
    <xf numFmtId="0" fontId="1" fillId="0" borderId="4" xfId="3" applyNumberFormat="1" applyFont="1" applyFill="1" applyBorder="1" applyAlignment="1">
      <alignment horizontal="center" vertical="center"/>
    </xf>
    <xf numFmtId="14" fontId="1" fillId="0" borderId="4" xfId="3" quotePrefix="1" applyNumberFormat="1" applyFont="1" applyFill="1" applyBorder="1" applyAlignment="1">
      <alignment horizontal="center" vertical="center"/>
    </xf>
    <xf numFmtId="14" fontId="1" fillId="0" borderId="4" xfId="3" quotePrefix="1" applyNumberFormat="1" applyFont="1" applyFill="1" applyBorder="1" applyAlignment="1">
      <alignment horizontal="center"/>
    </xf>
    <xf numFmtId="9" fontId="1" fillId="0" borderId="4" xfId="1" applyFont="1" applyFill="1" applyBorder="1" applyAlignment="1">
      <alignment horizontal="left"/>
    </xf>
    <xf numFmtId="0" fontId="1" fillId="0" borderId="0" xfId="4" applyNumberFormat="1" applyFont="1" applyFill="1" applyBorder="1" applyAlignment="1">
      <alignment horizontal="left"/>
    </xf>
    <xf numFmtId="14" fontId="1" fillId="0" borderId="0" xfId="4" applyNumberFormat="1" applyFont="1" applyFill="1"/>
    <xf numFmtId="0" fontId="1" fillId="0" borderId="0" xfId="3" applyFont="1" applyFill="1" applyBorder="1"/>
    <xf numFmtId="9" fontId="1" fillId="0" borderId="4" xfId="4" applyFont="1" applyFill="1" applyBorder="1" applyAlignment="1">
      <alignment horizontal="left"/>
    </xf>
    <xf numFmtId="164" fontId="3" fillId="0" borderId="4" xfId="4" applyNumberFormat="1" applyFont="1" applyFill="1" applyBorder="1"/>
    <xf numFmtId="0" fontId="1" fillId="0" borderId="0" xfId="3" applyFont="1" applyFill="1" applyAlignment="1">
      <alignment horizontal="left"/>
    </xf>
    <xf numFmtId="0" fontId="3" fillId="6" borderId="0" xfId="3" applyFont="1" applyFill="1" applyBorder="1" applyAlignment="1">
      <alignment horizontal="left"/>
    </xf>
    <xf numFmtId="0" fontId="3" fillId="6" borderId="0" xfId="3" applyFont="1" applyFill="1" applyBorder="1"/>
    <xf numFmtId="9" fontId="3" fillId="6" borderId="4" xfId="4" applyFont="1" applyFill="1" applyBorder="1"/>
    <xf numFmtId="14" fontId="3" fillId="6" borderId="4" xfId="3" quotePrefix="1" applyNumberFormat="1" applyFont="1" applyFill="1" applyBorder="1" applyAlignment="1">
      <alignment horizontal="center" vertical="center"/>
    </xf>
    <xf numFmtId="14" fontId="19" fillId="6" borderId="4" xfId="3" quotePrefix="1" applyNumberFormat="1" applyFont="1" applyFill="1" applyBorder="1" applyAlignment="1">
      <alignment horizontal="center" vertical="center"/>
    </xf>
    <xf numFmtId="0" fontId="3" fillId="6" borderId="4" xfId="3" applyFont="1" applyFill="1" applyBorder="1" applyAlignment="1">
      <alignment horizontal="center"/>
    </xf>
    <xf numFmtId="9" fontId="3" fillId="6" borderId="4" xfId="4" applyFont="1" applyFill="1" applyBorder="1" applyAlignment="1">
      <alignment horizontal="left"/>
    </xf>
    <xf numFmtId="0" fontId="1" fillId="6" borderId="0" xfId="4" applyNumberFormat="1" applyFont="1" applyFill="1" applyBorder="1" applyAlignment="1">
      <alignment horizontal="left"/>
    </xf>
    <xf numFmtId="14" fontId="1" fillId="6" borderId="0" xfId="4" applyNumberFormat="1" applyFont="1" applyFill="1"/>
    <xf numFmtId="0" fontId="9" fillId="6" borderId="0" xfId="3" applyFont="1" applyFill="1"/>
    <xf numFmtId="0" fontId="4" fillId="0" borderId="4" xfId="3" applyFont="1" applyFill="1" applyBorder="1"/>
    <xf numFmtId="0" fontId="3" fillId="6" borderId="0" xfId="3" applyFont="1" applyFill="1"/>
    <xf numFmtId="14" fontId="1" fillId="6" borderId="4" xfId="3" quotePrefix="1" applyNumberFormat="1" applyFont="1" applyFill="1" applyBorder="1" applyAlignment="1">
      <alignment horizontal="center" vertical="center"/>
    </xf>
    <xf numFmtId="0" fontId="3" fillId="6" borderId="0" xfId="3" quotePrefix="1" applyFont="1" applyFill="1" applyAlignment="1">
      <alignment horizontal="left"/>
    </xf>
    <xf numFmtId="0" fontId="1" fillId="0" borderId="0" xfId="3" quotePrefix="1" applyFont="1" applyFill="1" applyAlignment="1">
      <alignment horizontal="left"/>
    </xf>
    <xf numFmtId="14" fontId="9" fillId="0" borderId="0" xfId="3" quotePrefix="1" applyNumberFormat="1" applyFont="1" applyFill="1" applyAlignment="1">
      <alignment horizontal="center" vertical="center"/>
    </xf>
    <xf numFmtId="14" fontId="9" fillId="0" borderId="0" xfId="3" quotePrefix="1" applyNumberFormat="1" applyFont="1" applyFill="1" applyAlignment="1">
      <alignment horizontal="center"/>
    </xf>
    <xf numFmtId="9" fontId="9" fillId="0" borderId="0" xfId="4" applyFont="1"/>
  </cellXfs>
  <cellStyles count="5">
    <cellStyle name="Normal" xfId="0" builtinId="0"/>
    <cellStyle name="Normal 6" xfId="3"/>
    <cellStyle name="Pourcentage" xfId="1" builtinId="5"/>
    <cellStyle name="Pourcentage 2" xfId="4"/>
    <cellStyle name="Titre 1" xfId="2" builtinId="16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theme="0" tint="-0.34998626667073579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font>
        <b val="0"/>
        <i val="0"/>
      </font>
      <fill>
        <patternFill>
          <bgColor rgb="FF93BBD6"/>
        </patternFill>
      </fill>
    </dxf>
    <dxf>
      <font>
        <color theme="0"/>
      </font>
      <fill>
        <patternFill>
          <bgColor rgb="FF0073AE"/>
        </patternFill>
      </fill>
    </dxf>
    <dxf>
      <font>
        <color theme="7" tint="-0.499984740745262"/>
      </font>
      <fill>
        <patternFill>
          <bgColor rgb="FFF8BD89"/>
        </patternFill>
      </fill>
    </dxf>
    <dxf>
      <font>
        <color theme="1"/>
      </font>
      <fill>
        <patternFill>
          <bgColor rgb="FFF08B1D"/>
        </patternFill>
      </fill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font>
        <color theme="0"/>
      </font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A7C46E"/>
        </patternFill>
      </fill>
    </dxf>
    <dxf>
      <fill>
        <patternFill patternType="solid">
          <bgColor theme="9"/>
        </patternFill>
      </fill>
    </dxf>
    <dxf>
      <font>
        <b val="0"/>
        <i val="0"/>
      </font>
      <fill>
        <patternFill>
          <bgColor rgb="FF93BBD6"/>
        </patternFill>
      </fill>
    </dxf>
    <dxf>
      <font>
        <color theme="0"/>
      </font>
      <fill>
        <patternFill>
          <bgColor rgb="FF0073AE"/>
        </patternFill>
      </fill>
    </dxf>
    <dxf>
      <font>
        <color theme="7" tint="-0.499984740745262"/>
      </font>
      <fill>
        <patternFill>
          <bgColor rgb="FFF8BD89"/>
        </patternFill>
      </fill>
    </dxf>
    <dxf>
      <font>
        <color theme="1"/>
      </font>
      <fill>
        <patternFill>
          <bgColor rgb="FFF08B1D"/>
        </patternFill>
      </fill>
    </dxf>
    <dxf>
      <font>
        <b/>
        <i val="0"/>
        <color theme="6" tint="-0.499984740745262"/>
      </font>
      <fill>
        <patternFill>
          <bgColor theme="6" tint="0.39994506668294322"/>
        </patternFill>
      </fill>
    </dxf>
    <dxf>
      <font>
        <b/>
        <i val="0"/>
        <color theme="6" tint="-0.499984740745262"/>
      </font>
      <fill>
        <patternFill>
          <bgColor theme="6" tint="0.39994506668294322"/>
        </patternFill>
      </fill>
    </dxf>
    <dxf>
      <font>
        <b/>
        <i val="0"/>
        <color theme="6" tint="-0.499984740745262"/>
      </font>
      <fill>
        <patternFill>
          <bgColor theme="6" tint="0.39994506668294322"/>
        </patternFill>
      </fill>
    </dxf>
    <dxf>
      <border>
        <left style="thin">
          <color rgb="FFFF0000"/>
        </left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ont>
        <b/>
        <i val="0"/>
      </font>
      <border>
        <bottom style="thick">
          <color theme="5"/>
        </bottom>
      </border>
    </dxf>
  </dxfs>
  <tableStyles count="1" defaultTableStyle="TableStyleMedium2" defaultPivotStyle="PivotStyleLight16">
    <tableStyle name="Style de tableau 2" pivot="0" count="3">
      <tableStyleElement type="headerRow" dxfId="54"/>
      <tableStyleElement type="firstRowStripe" dxfId="53"/>
      <tableStyleElement type="secondRowStripe" dxfId="5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16" fmlaLink="$S$1" horiz="1" inc="5" max="180" page="10" val="35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</xdr:colOff>
          <xdr:row>19</xdr:row>
          <xdr:rowOff>0</xdr:rowOff>
        </xdr:from>
        <xdr:to>
          <xdr:col>75</xdr:col>
          <xdr:colOff>48683</xdr:colOff>
          <xdr:row>20</xdr:row>
          <xdr:rowOff>46566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absolute">
    <xdr:from>
      <xdr:col>0</xdr:col>
      <xdr:colOff>0</xdr:colOff>
      <xdr:row>0</xdr:row>
      <xdr:rowOff>0</xdr:rowOff>
    </xdr:from>
    <xdr:to>
      <xdr:col>1</xdr:col>
      <xdr:colOff>28532</xdr:colOff>
      <xdr:row>3</xdr:row>
      <xdr:rowOff>17573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66732" cy="8388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rdan%20SAMSON/AppData/Local/Temp/Temp1_diagramme-de-gantt-sur-excel-v2.zip/Diagramme-de-Gantt-sur-Excel-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IPPOCAMPE\procedures\2_Pack%20proc&#233;dure\L-PS16-001-C3%20-%20Liste%20des%20documents%20du%20SMO\V2%20%20%20L-PS16-001-C3%20-%20Liste%20des%20documents%20du%20SM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CMONMA~1/LOCALS~1/Temp/notes9C59E4/20071205_DCM_METRICS_V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YGUILL~1/LOCALS~1/Temp/notesEA312D/Reporting%20Evreux%20200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IPPOCAMPE\processus\Plan%20actions%20processu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rojet 1"/>
      <sheetName val="Table"/>
    </sheetNames>
    <sheetDataSet>
      <sheetData sheetId="0" refreshError="1"/>
      <sheetData sheetId="1"/>
      <sheetData sheetId="2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Journal de revision"/>
      <sheetName val="Liste des documents"/>
      <sheetName val="Informations du personnel"/>
      <sheetName val="Liste des processus"/>
      <sheetName val="Cahier retrait d'archives"/>
    </sheetNames>
    <sheetDataSet>
      <sheetData sheetId="0" refreshError="1"/>
      <sheetData sheetId="1">
        <row r="3">
          <cell r="XFD3" t="str">
            <v>OUI</v>
          </cell>
        </row>
        <row r="4">
          <cell r="XFD4" t="str">
            <v>NON</v>
          </cell>
        </row>
      </sheetData>
      <sheetData sheetId="2">
        <row r="4">
          <cell r="LBU4" t="str">
            <v>C1</v>
          </cell>
        </row>
        <row r="5">
          <cell r="LBU5" t="str">
            <v>C2</v>
          </cell>
        </row>
        <row r="6">
          <cell r="LBU6" t="str">
            <v>C3</v>
          </cell>
        </row>
        <row r="7">
          <cell r="LBU7" t="str">
            <v>NC</v>
          </cell>
        </row>
      </sheetData>
      <sheetData sheetId="3">
        <row r="3">
          <cell r="LBO3" t="str">
            <v>CAEN</v>
          </cell>
        </row>
        <row r="4">
          <cell r="LBO4" t="str">
            <v>BRESSUIRE</v>
          </cell>
        </row>
        <row r="5">
          <cell r="LBO5" t="str">
            <v>NEVERS</v>
          </cell>
        </row>
      </sheetData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yroll"/>
      <sheetName val="Data"/>
      <sheetName val="Consolidation"/>
      <sheetName val="Graphiques"/>
    </sheetNames>
    <sheetDataSet>
      <sheetData sheetId="0"/>
      <sheetData sheetId="1">
        <row r="4">
          <cell r="C4">
            <v>7.3056691992986556E-3</v>
          </cell>
        </row>
        <row r="5">
          <cell r="C5">
            <v>7.3056691992986556E-3</v>
          </cell>
        </row>
        <row r="6">
          <cell r="C6">
            <v>1.15E-2</v>
          </cell>
        </row>
        <row r="25">
          <cell r="C25">
            <v>1.8001618122977348E-2</v>
          </cell>
        </row>
        <row r="41">
          <cell r="C41">
            <v>10.076335877862595</v>
          </cell>
        </row>
        <row r="45">
          <cell r="C45">
            <v>10.076335877862595</v>
          </cell>
        </row>
        <row r="46">
          <cell r="C46">
            <v>4.3</v>
          </cell>
        </row>
        <row r="56">
          <cell r="C56">
            <v>0.63</v>
          </cell>
        </row>
        <row r="60">
          <cell r="C60">
            <v>0.63</v>
          </cell>
        </row>
        <row r="61">
          <cell r="C61">
            <v>0.9</v>
          </cell>
        </row>
        <row r="69">
          <cell r="C69">
            <v>2.545088012587275</v>
          </cell>
        </row>
        <row r="70">
          <cell r="D70">
            <v>2.78</v>
          </cell>
        </row>
        <row r="73">
          <cell r="C73">
            <v>2.545088012587275</v>
          </cell>
        </row>
        <row r="83">
          <cell r="C83">
            <v>0.3311941031941032</v>
          </cell>
        </row>
        <row r="88">
          <cell r="C88">
            <v>0.3311941031941032</v>
          </cell>
        </row>
        <row r="89">
          <cell r="C89">
            <v>0.32</v>
          </cell>
        </row>
        <row r="94">
          <cell r="C94">
            <v>0.23811916461916463</v>
          </cell>
        </row>
        <row r="98">
          <cell r="C98">
            <v>0.23811916461916463</v>
          </cell>
        </row>
        <row r="99">
          <cell r="C99">
            <v>0.22</v>
          </cell>
        </row>
      </sheetData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Revue N1 P1"/>
      <sheetName val="Revue N1 P2"/>
      <sheetName val="Revue N1 P3"/>
      <sheetName val="Revue N1 P4"/>
      <sheetName val="Revue N1 P5"/>
      <sheetName val="Revue N1 P6"/>
      <sheetName val="Consolidation IE"/>
    </sheetNames>
    <sheetDataSet>
      <sheetData sheetId="0"/>
      <sheetData sheetId="1"/>
      <sheetData sheetId="2" refreshError="1"/>
      <sheetData sheetId="3"/>
      <sheetData sheetId="4"/>
      <sheetData sheetId="5" refreshError="1"/>
      <sheetData sheetId="6" refreshError="1"/>
      <sheetData sheetId="7">
        <row r="1">
          <cell r="W1">
            <v>11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ctions"/>
      <sheetName val="GANTT"/>
      <sheetName val="Liste des processus"/>
      <sheetName val="Préconisations"/>
      <sheetName val="MàJ"/>
    </sheetNames>
    <sheetDataSet>
      <sheetData sheetId="0"/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id="1" name="Tableau4" displayName="Tableau4" ref="D26:S92" totalsRowShown="0" headerRowDxfId="17" dataDxfId="16" headerRowCellStyle="Pourcentage 2">
  <autoFilter ref="D26:S92"/>
  <tableColumns count="16">
    <tableColumn id="1" name="No Actions" dataDxfId="15" dataCellStyle="Normal 6"/>
    <tableColumn id="15" name="THEMES" dataDxfId="14" dataCellStyle="Normal 6"/>
    <tableColumn id="2" name="ACTIONS " dataDxfId="13" dataCellStyle="Normal 6"/>
    <tableColumn id="3" name="PILOTE" dataDxfId="12"/>
    <tableColumn id="4" name="COUTS" dataDxfId="11" dataCellStyle="Normal 6"/>
    <tableColumn id="5" name="DATE DE DEBUT" dataDxfId="10" dataCellStyle="Normal 6"/>
    <tableColumn id="6" name="ETP JOUR" dataDxfId="9" dataCellStyle="Normal 6"/>
    <tableColumn id="18" name="DATE DE FIN ATTENDUE" dataDxfId="8" dataCellStyle="Normal 6">
      <calculatedColumnFormula>IF($F$29="","",IF($I$22="OUI",WORKDAY($I$29,IF(WEEKDAY($I$29,2)&gt;=6,$J$29,$J$29-1)),$I$29+$J$29-1))</calculatedColumnFormula>
    </tableColumn>
    <tableColumn id="7" name="TEST GANTT" dataDxfId="7" dataCellStyle="Normal 6">
      <calculatedColumnFormula>IF(F27="","",IF($I$22="OUI",WORKDAY(I27,IF(WEEKDAY(I27,2)&gt;=6,J27,J27-1)),I27+J27-1))</calculatedColumnFormula>
    </tableColumn>
    <tableColumn id="10" name="DATE DE FIN REALISEE" dataDxfId="6" dataCellStyle="Normal 6"/>
    <tableColumn id="8" name="% COMPLETE" dataDxfId="5" dataCellStyle="Pourcentage 2"/>
    <tableColumn id="13" name="STATUTS DES ACTIONS " dataDxfId="4" dataCellStyle="Pourcentage 2">
      <calculatedColumnFormula>IF(F27&lt;&gt;"",Q27,"")</calculatedColumnFormula>
    </tableColumn>
    <tableColumn id="12" name="A" dataDxfId="3" dataCellStyle="Pourcentage 2">
      <calculatedColumnFormula>+IF(L27-M27&gt;0,"Terminé en retard","Terminé dans les temps")</calculatedColumnFormula>
    </tableColumn>
    <tableColumn id="11" name="B " dataDxfId="2" dataCellStyle="Pourcentage 2">
      <calculatedColumnFormula>IF(TODAY()-L27&gt;0,"Retard","Dans les temps")</calculatedColumnFormula>
    </tableColumn>
    <tableColumn id="14" name="C" dataDxfId="1" dataCellStyle="Pourcentage 2">
      <calculatedColumnFormula>IF(ISBLANK(M27)=TRUE,(P27),(Q27))</calculatedColumnFormula>
    </tableColumn>
    <tableColumn id="9" name="TEST " dataDxfId="0" dataCellStyle="Pourcentage 2">
      <calculatedColumnFormula>I27+N27*(L27-I27)</calculatedColumnFormula>
    </tableColumn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CA126"/>
  <sheetViews>
    <sheetView showGridLines="0" tabSelected="1" topLeftCell="A10" zoomScale="90" zoomScaleNormal="90" workbookViewId="0">
      <selection activeCell="E32" sqref="E32"/>
    </sheetView>
  </sheetViews>
  <sheetFormatPr baseColWidth="10" defaultColWidth="11" defaultRowHeight="13.5" x14ac:dyDescent="0.2"/>
  <cols>
    <col min="1" max="1" width="12.5703125" style="1" customWidth="1"/>
    <col min="2" max="2" width="11" style="22" customWidth="1"/>
    <col min="3" max="3" width="11" style="22"/>
    <col min="4" max="4" width="13.42578125" style="45" customWidth="1"/>
    <col min="5" max="5" width="49.7109375" style="45" bestFit="1" customWidth="1"/>
    <col min="6" max="6" width="183" style="22" bestFit="1" customWidth="1"/>
    <col min="7" max="7" width="14.140625" style="22" bestFit="1" customWidth="1"/>
    <col min="8" max="8" width="19.7109375" style="22" bestFit="1" customWidth="1"/>
    <col min="9" max="9" width="18.5703125" style="46" bestFit="1" customWidth="1"/>
    <col min="10" max="10" width="22.5703125" style="51" bestFit="1" customWidth="1"/>
    <col min="11" max="11" width="22.5703125" style="51" customWidth="1"/>
    <col min="12" max="12" width="25" style="48" customWidth="1"/>
    <col min="13" max="13" width="24.28515625" style="46" bestFit="1" customWidth="1"/>
    <col min="14" max="14" width="15.85546875" style="25" bestFit="1" customWidth="1"/>
    <col min="15" max="15" width="25" style="26" customWidth="1"/>
    <col min="16" max="16" width="19.28515625" style="26" customWidth="1"/>
    <col min="17" max="17" width="16.42578125" style="26" customWidth="1"/>
    <col min="18" max="18" width="19.28515625" style="26" customWidth="1"/>
    <col min="19" max="19" width="14" style="116" customWidth="1"/>
    <col min="20" max="79" width="2.7109375" style="22" customWidth="1"/>
    <col min="80" max="16384" width="11" style="22"/>
  </cols>
  <sheetData>
    <row r="1" spans="1:79" s="2" customFormat="1" ht="15" x14ac:dyDescent="0.25">
      <c r="A1" s="1"/>
      <c r="D1" s="3"/>
      <c r="E1" s="3"/>
      <c r="F1" s="3"/>
      <c r="G1" s="3"/>
      <c r="H1" s="3"/>
      <c r="I1" s="3"/>
      <c r="J1" s="3"/>
      <c r="K1" s="3"/>
      <c r="L1" s="3"/>
      <c r="M1" s="4"/>
      <c r="N1" s="5"/>
      <c r="O1" s="6"/>
      <c r="P1" s="6"/>
      <c r="Q1" s="6"/>
      <c r="R1" s="6"/>
      <c r="S1" s="2">
        <v>35</v>
      </c>
    </row>
    <row r="2" spans="1:79" s="2" customFormat="1" ht="15" x14ac:dyDescent="0.25">
      <c r="A2" s="1"/>
      <c r="D2" s="4"/>
      <c r="E2" s="4"/>
      <c r="F2" s="4"/>
      <c r="G2" s="4"/>
      <c r="H2" s="4"/>
      <c r="I2" s="4"/>
      <c r="J2" s="4"/>
      <c r="K2" s="4"/>
      <c r="L2" s="7"/>
      <c r="M2" s="4"/>
      <c r="N2" s="5"/>
      <c r="O2" s="6"/>
      <c r="P2" s="6"/>
      <c r="Q2" s="6"/>
      <c r="R2" s="6"/>
    </row>
    <row r="3" spans="1:79" s="2" customFormat="1" ht="35.25" thickBot="1" x14ac:dyDescent="0.25">
      <c r="A3" s="1"/>
      <c r="D3" s="8" t="s">
        <v>0</v>
      </c>
      <c r="E3" s="8"/>
      <c r="F3" s="9"/>
      <c r="G3" s="9"/>
      <c r="H3" s="10"/>
      <c r="I3" s="11"/>
      <c r="J3" s="12"/>
      <c r="K3" s="12"/>
      <c r="L3" s="11"/>
      <c r="M3" s="11"/>
      <c r="N3" s="11"/>
      <c r="O3" s="12"/>
      <c r="P3" s="12"/>
      <c r="Q3" s="12"/>
      <c r="R3" s="12"/>
      <c r="S3" s="11"/>
      <c r="T3" s="11"/>
      <c r="U3" s="9"/>
      <c r="V3" s="9"/>
      <c r="W3" s="9"/>
      <c r="X3" s="9"/>
      <c r="Y3" s="11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</row>
    <row r="4" spans="1:79" s="2" customFormat="1" ht="15.75" thickTop="1" x14ac:dyDescent="0.25">
      <c r="A4" s="1"/>
      <c r="D4" s="4"/>
      <c r="E4" s="4"/>
      <c r="F4" s="4"/>
      <c r="G4" s="4"/>
      <c r="H4" s="4"/>
      <c r="I4" s="4"/>
      <c r="J4" s="4"/>
      <c r="K4" s="4"/>
      <c r="L4" s="7"/>
      <c r="M4" s="4"/>
      <c r="N4" s="5"/>
      <c r="O4" s="6"/>
      <c r="P4" s="6"/>
      <c r="Q4" s="6"/>
      <c r="R4" s="6"/>
    </row>
    <row r="5" spans="1:79" s="2" customFormat="1" ht="18" x14ac:dyDescent="0.25">
      <c r="A5" s="14"/>
      <c r="D5" s="4"/>
      <c r="E5" s="4"/>
      <c r="F5" s="4"/>
      <c r="G5" s="4"/>
      <c r="H5" s="4"/>
      <c r="I5" s="4"/>
      <c r="J5" s="4"/>
      <c r="K5" s="4"/>
      <c r="L5" s="7"/>
      <c r="M5" s="4"/>
      <c r="N5" s="5"/>
      <c r="O5" s="6"/>
      <c r="P5" s="6"/>
      <c r="Q5" s="6"/>
      <c r="R5" s="6"/>
    </row>
    <row r="6" spans="1:79" s="2" customFormat="1" ht="18" x14ac:dyDescent="0.25">
      <c r="A6" s="14"/>
      <c r="D6" s="4"/>
      <c r="E6" s="4"/>
      <c r="F6" s="4"/>
      <c r="G6" s="4"/>
      <c r="H6" s="4"/>
      <c r="I6" s="4"/>
      <c r="J6" s="4"/>
      <c r="K6" s="4"/>
      <c r="L6" s="7"/>
      <c r="M6" s="4"/>
      <c r="N6" s="5"/>
      <c r="O6" s="6"/>
      <c r="P6" s="6"/>
      <c r="Q6" s="6"/>
      <c r="R6" s="6"/>
    </row>
    <row r="7" spans="1:79" s="2" customFormat="1" ht="18" x14ac:dyDescent="0.25">
      <c r="A7" s="14"/>
      <c r="D7" s="4"/>
      <c r="E7" s="4"/>
      <c r="F7" s="4"/>
      <c r="G7" s="4"/>
      <c r="H7" s="4"/>
      <c r="I7" s="4"/>
      <c r="J7" s="4"/>
      <c r="K7" s="4"/>
      <c r="L7" s="7"/>
      <c r="M7" s="4"/>
      <c r="N7" s="5"/>
      <c r="O7" s="6"/>
      <c r="P7" s="6"/>
      <c r="Q7" s="6"/>
      <c r="R7" s="6"/>
    </row>
    <row r="8" spans="1:79" s="2" customFormat="1" ht="15" x14ac:dyDescent="0.25">
      <c r="A8" s="1"/>
      <c r="D8" s="4"/>
      <c r="E8" s="4"/>
      <c r="F8" s="4"/>
      <c r="G8" s="4"/>
      <c r="H8" s="4"/>
      <c r="I8" s="4"/>
      <c r="J8" s="4"/>
      <c r="K8" s="4"/>
      <c r="L8" s="7"/>
      <c r="M8" s="4"/>
      <c r="N8" s="5"/>
      <c r="O8" s="6"/>
      <c r="P8" s="6"/>
      <c r="Q8" s="6"/>
      <c r="R8" s="6"/>
    </row>
    <row r="9" spans="1:79" s="2" customFormat="1" ht="15" x14ac:dyDescent="0.25">
      <c r="A9" s="1"/>
      <c r="D9" s="4"/>
      <c r="E9" s="4"/>
      <c r="F9" s="4"/>
      <c r="G9" s="4"/>
      <c r="H9" s="4"/>
      <c r="I9" s="4"/>
      <c r="J9" s="4"/>
      <c r="K9" s="4"/>
      <c r="L9" s="7"/>
      <c r="M9" s="4"/>
      <c r="N9" s="5"/>
      <c r="O9" s="6"/>
      <c r="P9" s="6"/>
      <c r="Q9" s="6"/>
      <c r="R9" s="6"/>
    </row>
    <row r="10" spans="1:79" s="2" customFormat="1" ht="15" x14ac:dyDescent="0.25">
      <c r="A10" s="1"/>
      <c r="D10" s="4"/>
      <c r="E10" s="4"/>
      <c r="F10" s="4"/>
      <c r="G10" s="4"/>
      <c r="H10" s="4"/>
      <c r="I10" s="4"/>
      <c r="J10" s="4"/>
      <c r="K10" s="4"/>
      <c r="L10" s="7"/>
      <c r="M10" s="4"/>
      <c r="N10" s="5"/>
      <c r="O10" s="6"/>
      <c r="P10" s="6"/>
      <c r="Q10" s="6"/>
      <c r="R10" s="6"/>
    </row>
    <row r="11" spans="1:79" s="2" customFormat="1" ht="15" x14ac:dyDescent="0.25">
      <c r="A11" s="1"/>
      <c r="D11" s="4"/>
      <c r="E11" s="4"/>
      <c r="F11" s="4"/>
      <c r="G11" s="4"/>
      <c r="H11" s="4"/>
      <c r="I11" s="4"/>
      <c r="J11" s="4"/>
      <c r="K11" s="4"/>
      <c r="L11" s="7"/>
      <c r="M11" s="4"/>
      <c r="N11" s="5"/>
      <c r="O11" s="6"/>
      <c r="P11" s="6"/>
      <c r="Q11" s="6"/>
      <c r="R11" s="6"/>
    </row>
    <row r="12" spans="1:79" s="2" customFormat="1" ht="15" x14ac:dyDescent="0.25">
      <c r="A12" s="15"/>
      <c r="D12" s="4"/>
      <c r="E12" s="4"/>
      <c r="F12" s="4"/>
      <c r="G12" s="4"/>
      <c r="H12" s="4"/>
      <c r="I12" s="4"/>
      <c r="J12" s="4"/>
      <c r="K12" s="4"/>
      <c r="L12" s="7"/>
      <c r="M12" s="4"/>
      <c r="N12" s="5"/>
      <c r="O12" s="6"/>
      <c r="P12" s="6"/>
      <c r="Q12" s="6"/>
      <c r="R12" s="6"/>
    </row>
    <row r="13" spans="1:79" s="2" customFormat="1" ht="15" x14ac:dyDescent="0.25">
      <c r="A13" s="1"/>
      <c r="D13" s="4"/>
      <c r="E13" s="4"/>
      <c r="F13" s="4"/>
      <c r="G13" s="4"/>
      <c r="H13" s="4"/>
      <c r="I13" s="4"/>
      <c r="J13" s="4"/>
      <c r="K13" s="4"/>
      <c r="L13" s="7"/>
      <c r="M13" s="4"/>
      <c r="N13" s="5"/>
      <c r="O13" s="6"/>
      <c r="P13" s="6"/>
      <c r="Q13" s="6"/>
      <c r="R13" s="6"/>
    </row>
    <row r="14" spans="1:79" s="2" customFormat="1" ht="15" x14ac:dyDescent="0.25">
      <c r="A14" s="1"/>
      <c r="D14" s="4"/>
      <c r="E14" s="4"/>
      <c r="F14" s="4"/>
      <c r="G14" s="4"/>
      <c r="H14" s="4"/>
      <c r="I14" s="4"/>
      <c r="J14" s="4"/>
      <c r="K14" s="4"/>
      <c r="L14" s="7"/>
      <c r="M14" s="4"/>
      <c r="N14" s="5"/>
      <c r="O14" s="6"/>
      <c r="P14" s="6"/>
      <c r="Q14" s="6"/>
      <c r="R14" s="6"/>
    </row>
    <row r="15" spans="1:79" s="2" customFormat="1" ht="15" x14ac:dyDescent="0.25">
      <c r="A15" s="1"/>
      <c r="D15" s="4"/>
      <c r="E15" s="4"/>
      <c r="F15" s="4"/>
      <c r="G15" s="4"/>
      <c r="H15" s="4"/>
      <c r="I15" s="4"/>
      <c r="J15" s="4"/>
      <c r="K15" s="4"/>
      <c r="L15" s="7"/>
      <c r="M15" s="4"/>
      <c r="N15" s="5"/>
      <c r="O15" s="6"/>
      <c r="P15" s="6"/>
      <c r="Q15" s="6"/>
      <c r="R15" s="6"/>
    </row>
    <row r="16" spans="1:79" s="2" customFormat="1" ht="15" x14ac:dyDescent="0.25">
      <c r="A16" s="1"/>
      <c r="D16" s="4"/>
      <c r="E16" s="4"/>
      <c r="F16" s="4"/>
      <c r="G16" s="4"/>
      <c r="H16" s="4"/>
      <c r="I16" s="4"/>
      <c r="J16" s="4"/>
      <c r="K16" s="4"/>
      <c r="L16" s="7"/>
      <c r="M16" s="4"/>
      <c r="N16" s="5"/>
      <c r="O16" s="6"/>
      <c r="P16" s="6"/>
      <c r="Q16" s="6"/>
      <c r="R16" s="6"/>
    </row>
    <row r="17" spans="1:79" s="2" customFormat="1" ht="15" x14ac:dyDescent="0.25">
      <c r="A17" s="1"/>
      <c r="D17" s="4"/>
      <c r="E17" s="4"/>
      <c r="F17" s="4"/>
      <c r="G17" s="4"/>
      <c r="H17" s="4"/>
      <c r="I17" s="4"/>
      <c r="J17" s="4"/>
      <c r="K17" s="4"/>
      <c r="L17" s="7"/>
      <c r="M17" s="4"/>
      <c r="N17" s="5"/>
      <c r="O17" s="6"/>
      <c r="P17" s="6"/>
      <c r="Q17" s="6"/>
      <c r="R17" s="6"/>
    </row>
    <row r="18" spans="1:79" s="2" customFormat="1" ht="15" x14ac:dyDescent="0.25">
      <c r="A18" s="1"/>
      <c r="D18" s="4"/>
      <c r="E18" s="4"/>
      <c r="F18" s="4"/>
      <c r="G18" s="4"/>
      <c r="H18" s="4"/>
      <c r="I18" s="4"/>
      <c r="J18" s="4"/>
      <c r="K18" s="4"/>
      <c r="L18" s="7"/>
      <c r="M18" s="4"/>
      <c r="N18" s="5"/>
      <c r="O18" s="6"/>
      <c r="P18" s="6"/>
      <c r="Q18" s="6"/>
      <c r="R18" s="6"/>
    </row>
    <row r="19" spans="1:79" s="2" customFormat="1" ht="15" x14ac:dyDescent="0.25">
      <c r="A19" s="1"/>
      <c r="D19" s="4"/>
      <c r="E19" s="4"/>
      <c r="F19" s="4"/>
      <c r="G19" s="4"/>
      <c r="H19" s="4"/>
      <c r="I19" s="4"/>
      <c r="J19" s="4"/>
      <c r="K19" s="4"/>
      <c r="L19" s="7"/>
      <c r="M19" s="4"/>
      <c r="N19" s="5"/>
      <c r="O19" s="6"/>
      <c r="P19" s="6"/>
      <c r="Q19" s="6"/>
      <c r="R19" s="6"/>
      <c r="S19" s="2" t="s">
        <v>1</v>
      </c>
    </row>
    <row r="20" spans="1:79" s="2" customFormat="1" ht="15.75" x14ac:dyDescent="0.2">
      <c r="A20" s="1"/>
      <c r="D20" s="16"/>
      <c r="E20" s="16"/>
      <c r="F20" s="16"/>
      <c r="G20" s="17"/>
      <c r="H20" s="17"/>
      <c r="I20" s="17"/>
      <c r="J20" s="18"/>
      <c r="K20" s="18"/>
      <c r="L20" s="19"/>
      <c r="M20" s="20"/>
      <c r="N20" s="5"/>
      <c r="O20" s="6"/>
      <c r="P20" s="6"/>
      <c r="Q20" s="6"/>
      <c r="R20" s="6"/>
      <c r="S20" s="21">
        <f ca="1">TODAY()</f>
        <v>42615</v>
      </c>
    </row>
    <row r="21" spans="1:79" ht="10.5" customHeight="1" x14ac:dyDescent="0.2">
      <c r="D21" s="16"/>
      <c r="E21" s="16"/>
      <c r="F21" s="16"/>
      <c r="G21" s="23"/>
      <c r="H21" s="23"/>
      <c r="I21" s="20"/>
      <c r="J21" s="24"/>
      <c r="K21" s="24"/>
      <c r="L21" s="19"/>
      <c r="M21" s="20"/>
      <c r="S21" s="27"/>
    </row>
    <row r="22" spans="1:79" x14ac:dyDescent="0.2">
      <c r="D22" s="28"/>
      <c r="E22" s="28"/>
      <c r="F22" s="28"/>
      <c r="G22" s="29" t="s">
        <v>2</v>
      </c>
      <c r="H22" s="30" t="s">
        <v>3</v>
      </c>
      <c r="I22" s="31" t="s">
        <v>4</v>
      </c>
      <c r="J22" s="32"/>
      <c r="K22" s="32"/>
      <c r="L22" s="33"/>
      <c r="M22" s="31"/>
      <c r="S22" s="27" t="s">
        <v>5</v>
      </c>
    </row>
    <row r="23" spans="1:79" x14ac:dyDescent="0.2">
      <c r="D23" s="28"/>
      <c r="E23" s="28"/>
      <c r="F23" s="28"/>
      <c r="G23" s="29"/>
      <c r="H23" s="30" t="s">
        <v>6</v>
      </c>
      <c r="I23" s="34">
        <v>42552</v>
      </c>
      <c r="J23" s="32"/>
      <c r="K23" s="32"/>
      <c r="L23" s="33"/>
      <c r="M23" s="31"/>
      <c r="S23" s="35" t="s">
        <v>7</v>
      </c>
    </row>
    <row r="24" spans="1:79" s="36" customFormat="1" ht="43.5" customHeight="1" x14ac:dyDescent="0.2">
      <c r="A24" s="1"/>
      <c r="D24" s="37"/>
      <c r="E24" s="37"/>
      <c r="F24" s="37"/>
      <c r="G24" s="38"/>
      <c r="H24" s="37"/>
      <c r="I24" s="38"/>
      <c r="J24" s="37"/>
      <c r="K24" s="37"/>
      <c r="L24" s="39"/>
      <c r="M24" s="38"/>
      <c r="N24" s="40"/>
      <c r="O24" s="41"/>
      <c r="P24" s="41"/>
      <c r="Q24" s="41"/>
      <c r="R24" s="41"/>
      <c r="S24" s="42"/>
      <c r="T24" s="43">
        <f>I23+S1</f>
        <v>42587</v>
      </c>
      <c r="U24" s="44">
        <f>T24+1</f>
        <v>42588</v>
      </c>
      <c r="V24" s="44">
        <f t="shared" ref="V24:CA24" si="0">U24+1</f>
        <v>42589</v>
      </c>
      <c r="W24" s="44">
        <f t="shared" si="0"/>
        <v>42590</v>
      </c>
      <c r="X24" s="44">
        <f t="shared" si="0"/>
        <v>42591</v>
      </c>
      <c r="Y24" s="44">
        <f t="shared" si="0"/>
        <v>42592</v>
      </c>
      <c r="Z24" s="44">
        <f t="shared" si="0"/>
        <v>42593</v>
      </c>
      <c r="AA24" s="44">
        <f t="shared" si="0"/>
        <v>42594</v>
      </c>
      <c r="AB24" s="44">
        <f t="shared" si="0"/>
        <v>42595</v>
      </c>
      <c r="AC24" s="44">
        <f t="shared" si="0"/>
        <v>42596</v>
      </c>
      <c r="AD24" s="44">
        <f t="shared" si="0"/>
        <v>42597</v>
      </c>
      <c r="AE24" s="44">
        <f t="shared" si="0"/>
        <v>42598</v>
      </c>
      <c r="AF24" s="44">
        <f t="shared" si="0"/>
        <v>42599</v>
      </c>
      <c r="AG24" s="44">
        <f t="shared" si="0"/>
        <v>42600</v>
      </c>
      <c r="AH24" s="44">
        <f t="shared" si="0"/>
        <v>42601</v>
      </c>
      <c r="AI24" s="44">
        <f t="shared" si="0"/>
        <v>42602</v>
      </c>
      <c r="AJ24" s="44">
        <f t="shared" si="0"/>
        <v>42603</v>
      </c>
      <c r="AK24" s="44">
        <f t="shared" si="0"/>
        <v>42604</v>
      </c>
      <c r="AL24" s="44">
        <f t="shared" si="0"/>
        <v>42605</v>
      </c>
      <c r="AM24" s="44">
        <f t="shared" si="0"/>
        <v>42606</v>
      </c>
      <c r="AN24" s="44">
        <f t="shared" si="0"/>
        <v>42607</v>
      </c>
      <c r="AO24" s="44">
        <f t="shared" si="0"/>
        <v>42608</v>
      </c>
      <c r="AP24" s="44">
        <f t="shared" si="0"/>
        <v>42609</v>
      </c>
      <c r="AQ24" s="44">
        <f t="shared" si="0"/>
        <v>42610</v>
      </c>
      <c r="AR24" s="44">
        <f t="shared" si="0"/>
        <v>42611</v>
      </c>
      <c r="AS24" s="44">
        <f t="shared" si="0"/>
        <v>42612</v>
      </c>
      <c r="AT24" s="44">
        <f t="shared" si="0"/>
        <v>42613</v>
      </c>
      <c r="AU24" s="44">
        <f t="shared" si="0"/>
        <v>42614</v>
      </c>
      <c r="AV24" s="44">
        <f t="shared" si="0"/>
        <v>42615</v>
      </c>
      <c r="AW24" s="44">
        <f t="shared" si="0"/>
        <v>42616</v>
      </c>
      <c r="AX24" s="44">
        <f t="shared" si="0"/>
        <v>42617</v>
      </c>
      <c r="AY24" s="44">
        <f t="shared" si="0"/>
        <v>42618</v>
      </c>
      <c r="AZ24" s="44">
        <f t="shared" si="0"/>
        <v>42619</v>
      </c>
      <c r="BA24" s="44">
        <f t="shared" si="0"/>
        <v>42620</v>
      </c>
      <c r="BB24" s="44">
        <f t="shared" si="0"/>
        <v>42621</v>
      </c>
      <c r="BC24" s="44">
        <f t="shared" si="0"/>
        <v>42622</v>
      </c>
      <c r="BD24" s="44">
        <f t="shared" si="0"/>
        <v>42623</v>
      </c>
      <c r="BE24" s="44">
        <f t="shared" si="0"/>
        <v>42624</v>
      </c>
      <c r="BF24" s="44">
        <f t="shared" si="0"/>
        <v>42625</v>
      </c>
      <c r="BG24" s="44">
        <f t="shared" si="0"/>
        <v>42626</v>
      </c>
      <c r="BH24" s="44">
        <f t="shared" si="0"/>
        <v>42627</v>
      </c>
      <c r="BI24" s="44">
        <f t="shared" si="0"/>
        <v>42628</v>
      </c>
      <c r="BJ24" s="44">
        <f t="shared" si="0"/>
        <v>42629</v>
      </c>
      <c r="BK24" s="44">
        <f t="shared" si="0"/>
        <v>42630</v>
      </c>
      <c r="BL24" s="44">
        <f t="shared" si="0"/>
        <v>42631</v>
      </c>
      <c r="BM24" s="44">
        <f t="shared" si="0"/>
        <v>42632</v>
      </c>
      <c r="BN24" s="44">
        <f t="shared" si="0"/>
        <v>42633</v>
      </c>
      <c r="BO24" s="44">
        <f t="shared" si="0"/>
        <v>42634</v>
      </c>
      <c r="BP24" s="44">
        <f t="shared" si="0"/>
        <v>42635</v>
      </c>
      <c r="BQ24" s="44">
        <f t="shared" si="0"/>
        <v>42636</v>
      </c>
      <c r="BR24" s="44">
        <f t="shared" si="0"/>
        <v>42637</v>
      </c>
      <c r="BS24" s="44">
        <f t="shared" si="0"/>
        <v>42638</v>
      </c>
      <c r="BT24" s="44">
        <f t="shared" si="0"/>
        <v>42639</v>
      </c>
      <c r="BU24" s="44">
        <f t="shared" si="0"/>
        <v>42640</v>
      </c>
      <c r="BV24" s="44">
        <f t="shared" si="0"/>
        <v>42641</v>
      </c>
      <c r="BW24" s="44">
        <f t="shared" si="0"/>
        <v>42642</v>
      </c>
      <c r="BX24" s="44">
        <f t="shared" si="0"/>
        <v>42643</v>
      </c>
      <c r="BY24" s="44">
        <f t="shared" si="0"/>
        <v>42644</v>
      </c>
      <c r="BZ24" s="44">
        <f t="shared" si="0"/>
        <v>42645</v>
      </c>
      <c r="CA24" s="44">
        <f t="shared" si="0"/>
        <v>42646</v>
      </c>
    </row>
    <row r="25" spans="1:79" s="45" customFormat="1" ht="28.5" customHeight="1" x14ac:dyDescent="0.2">
      <c r="A25" s="1"/>
      <c r="I25" s="46"/>
      <c r="J25" s="47"/>
      <c r="K25" s="47"/>
      <c r="L25" s="48"/>
      <c r="M25" s="46"/>
      <c r="N25" s="25"/>
      <c r="O25" s="26"/>
      <c r="P25" s="26"/>
      <c r="Q25" s="26"/>
      <c r="R25" s="26"/>
      <c r="S25" s="49"/>
      <c r="T25" s="50" t="str">
        <f>"S "&amp;WEEKNUM(T24,2)</f>
        <v>S 32</v>
      </c>
      <c r="U25" s="50" t="str">
        <f t="shared" ref="U25:CA25" si="1">IF(U26="L","S "&amp;WEEKNUM(U24,2),"")</f>
        <v/>
      </c>
      <c r="V25" s="50" t="str">
        <f t="shared" si="1"/>
        <v/>
      </c>
      <c r="W25" s="50" t="str">
        <f t="shared" si="1"/>
        <v>S 33</v>
      </c>
      <c r="X25" s="50" t="str">
        <f t="shared" si="1"/>
        <v/>
      </c>
      <c r="Y25" s="50" t="str">
        <f t="shared" si="1"/>
        <v/>
      </c>
      <c r="Z25" s="50" t="str">
        <f t="shared" si="1"/>
        <v/>
      </c>
      <c r="AA25" s="50" t="str">
        <f t="shared" si="1"/>
        <v/>
      </c>
      <c r="AB25" s="50" t="str">
        <f t="shared" si="1"/>
        <v/>
      </c>
      <c r="AC25" s="50" t="str">
        <f t="shared" si="1"/>
        <v/>
      </c>
      <c r="AD25" s="50" t="str">
        <f t="shared" si="1"/>
        <v>S 34</v>
      </c>
      <c r="AE25" s="50" t="str">
        <f t="shared" si="1"/>
        <v/>
      </c>
      <c r="AF25" s="50" t="str">
        <f t="shared" si="1"/>
        <v/>
      </c>
      <c r="AG25" s="50" t="str">
        <f t="shared" si="1"/>
        <v/>
      </c>
      <c r="AH25" s="50" t="str">
        <f t="shared" si="1"/>
        <v/>
      </c>
      <c r="AI25" s="50" t="str">
        <f t="shared" si="1"/>
        <v/>
      </c>
      <c r="AJ25" s="50" t="str">
        <f t="shared" si="1"/>
        <v/>
      </c>
      <c r="AK25" s="50" t="str">
        <f t="shared" si="1"/>
        <v>S 35</v>
      </c>
      <c r="AL25" s="50" t="str">
        <f t="shared" si="1"/>
        <v/>
      </c>
      <c r="AM25" s="50" t="str">
        <f t="shared" si="1"/>
        <v/>
      </c>
      <c r="AN25" s="50" t="str">
        <f t="shared" si="1"/>
        <v/>
      </c>
      <c r="AO25" s="50" t="str">
        <f t="shared" si="1"/>
        <v/>
      </c>
      <c r="AP25" s="50" t="str">
        <f t="shared" si="1"/>
        <v/>
      </c>
      <c r="AQ25" s="50" t="str">
        <f t="shared" si="1"/>
        <v/>
      </c>
      <c r="AR25" s="50" t="str">
        <f t="shared" si="1"/>
        <v>S 36</v>
      </c>
      <c r="AS25" s="50" t="str">
        <f t="shared" si="1"/>
        <v/>
      </c>
      <c r="AT25" s="50" t="str">
        <f t="shared" si="1"/>
        <v/>
      </c>
      <c r="AU25" s="50" t="str">
        <f t="shared" si="1"/>
        <v/>
      </c>
      <c r="AV25" s="50" t="str">
        <f t="shared" si="1"/>
        <v/>
      </c>
      <c r="AW25" s="50" t="str">
        <f t="shared" si="1"/>
        <v/>
      </c>
      <c r="AX25" s="50" t="str">
        <f t="shared" si="1"/>
        <v/>
      </c>
      <c r="AY25" s="50" t="str">
        <f t="shared" si="1"/>
        <v>S 37</v>
      </c>
      <c r="AZ25" s="50" t="str">
        <f t="shared" si="1"/>
        <v/>
      </c>
      <c r="BA25" s="50" t="str">
        <f t="shared" si="1"/>
        <v/>
      </c>
      <c r="BB25" s="50" t="str">
        <f t="shared" si="1"/>
        <v/>
      </c>
      <c r="BC25" s="50" t="str">
        <f t="shared" si="1"/>
        <v/>
      </c>
      <c r="BD25" s="50" t="str">
        <f t="shared" si="1"/>
        <v/>
      </c>
      <c r="BE25" s="50" t="str">
        <f t="shared" si="1"/>
        <v/>
      </c>
      <c r="BF25" s="50" t="str">
        <f t="shared" si="1"/>
        <v>S 38</v>
      </c>
      <c r="BG25" s="50" t="str">
        <f t="shared" si="1"/>
        <v/>
      </c>
      <c r="BH25" s="50" t="str">
        <f t="shared" si="1"/>
        <v/>
      </c>
      <c r="BI25" s="50" t="str">
        <f t="shared" si="1"/>
        <v/>
      </c>
      <c r="BJ25" s="50" t="str">
        <f t="shared" si="1"/>
        <v/>
      </c>
      <c r="BK25" s="50" t="str">
        <f t="shared" si="1"/>
        <v/>
      </c>
      <c r="BL25" s="50" t="str">
        <f t="shared" si="1"/>
        <v/>
      </c>
      <c r="BM25" s="50" t="str">
        <f t="shared" si="1"/>
        <v>S 39</v>
      </c>
      <c r="BN25" s="50" t="str">
        <f t="shared" si="1"/>
        <v/>
      </c>
      <c r="BO25" s="50" t="str">
        <f t="shared" si="1"/>
        <v/>
      </c>
      <c r="BP25" s="50" t="str">
        <f t="shared" si="1"/>
        <v/>
      </c>
      <c r="BQ25" s="50" t="str">
        <f t="shared" si="1"/>
        <v/>
      </c>
      <c r="BR25" s="50" t="str">
        <f t="shared" si="1"/>
        <v/>
      </c>
      <c r="BS25" s="50" t="str">
        <f t="shared" si="1"/>
        <v/>
      </c>
      <c r="BT25" s="50" t="str">
        <f t="shared" si="1"/>
        <v>S 40</v>
      </c>
      <c r="BU25" s="50" t="str">
        <f t="shared" si="1"/>
        <v/>
      </c>
      <c r="BV25" s="50" t="str">
        <f t="shared" si="1"/>
        <v/>
      </c>
      <c r="BW25" s="50" t="str">
        <f t="shared" si="1"/>
        <v/>
      </c>
      <c r="BX25" s="50" t="str">
        <f t="shared" si="1"/>
        <v/>
      </c>
      <c r="BY25" s="50" t="str">
        <f t="shared" si="1"/>
        <v/>
      </c>
      <c r="BZ25" s="50" t="str">
        <f t="shared" si="1"/>
        <v/>
      </c>
      <c r="CA25" s="50" t="str">
        <f t="shared" si="1"/>
        <v>S 41</v>
      </c>
    </row>
    <row r="26" spans="1:79" s="51" customFormat="1" ht="12.95" customHeight="1" x14ac:dyDescent="0.2">
      <c r="A26" s="1"/>
      <c r="D26" s="52" t="s">
        <v>8</v>
      </c>
      <c r="E26" s="52" t="s">
        <v>9</v>
      </c>
      <c r="F26" s="53" t="s">
        <v>10</v>
      </c>
      <c r="G26" s="54" t="s">
        <v>11</v>
      </c>
      <c r="H26" s="55" t="s">
        <v>12</v>
      </c>
      <c r="I26" s="56" t="s">
        <v>13</v>
      </c>
      <c r="J26" s="57" t="s">
        <v>14</v>
      </c>
      <c r="K26" s="56" t="s">
        <v>15</v>
      </c>
      <c r="L26" s="58" t="s">
        <v>16</v>
      </c>
      <c r="M26" s="56" t="s">
        <v>17</v>
      </c>
      <c r="N26" s="59" t="s">
        <v>18</v>
      </c>
      <c r="O26" s="60" t="s">
        <v>19</v>
      </c>
      <c r="P26" s="61" t="s">
        <v>20</v>
      </c>
      <c r="Q26" s="61" t="s">
        <v>21</v>
      </c>
      <c r="R26" s="61" t="s">
        <v>22</v>
      </c>
      <c r="S26" s="62" t="s">
        <v>23</v>
      </c>
      <c r="T26" s="63" t="str">
        <f>VLOOKUP(WEEKDAY(T24,2),semaine,2,FALSE)</f>
        <v>V</v>
      </c>
      <c r="U26" s="63" t="str">
        <f>VLOOKUP(WEEKDAY(U24,2),semaine,2,FALSE)</f>
        <v>S</v>
      </c>
      <c r="V26" s="63" t="str">
        <f t="shared" ref="V26:CA26" si="2">VLOOKUP(WEEKDAY(V24,2),semaine,2,FALSE)</f>
        <v>D</v>
      </c>
      <c r="W26" s="63" t="str">
        <f t="shared" si="2"/>
        <v>L</v>
      </c>
      <c r="X26" s="63" t="str">
        <f t="shared" si="2"/>
        <v>M</v>
      </c>
      <c r="Y26" s="63" t="str">
        <f t="shared" si="2"/>
        <v>M</v>
      </c>
      <c r="Z26" s="63" t="str">
        <f t="shared" si="2"/>
        <v>J</v>
      </c>
      <c r="AA26" s="63" t="str">
        <f t="shared" si="2"/>
        <v>V</v>
      </c>
      <c r="AB26" s="63" t="str">
        <f t="shared" si="2"/>
        <v>S</v>
      </c>
      <c r="AC26" s="63" t="str">
        <f t="shared" si="2"/>
        <v>D</v>
      </c>
      <c r="AD26" s="63" t="str">
        <f t="shared" si="2"/>
        <v>L</v>
      </c>
      <c r="AE26" s="63" t="str">
        <f t="shared" si="2"/>
        <v>M</v>
      </c>
      <c r="AF26" s="63" t="str">
        <f t="shared" si="2"/>
        <v>M</v>
      </c>
      <c r="AG26" s="63" t="str">
        <f t="shared" si="2"/>
        <v>J</v>
      </c>
      <c r="AH26" s="63" t="str">
        <f t="shared" si="2"/>
        <v>V</v>
      </c>
      <c r="AI26" s="63" t="str">
        <f t="shared" si="2"/>
        <v>S</v>
      </c>
      <c r="AJ26" s="63" t="str">
        <f t="shared" si="2"/>
        <v>D</v>
      </c>
      <c r="AK26" s="63" t="str">
        <f t="shared" si="2"/>
        <v>L</v>
      </c>
      <c r="AL26" s="63" t="str">
        <f t="shared" si="2"/>
        <v>M</v>
      </c>
      <c r="AM26" s="63" t="str">
        <f t="shared" si="2"/>
        <v>M</v>
      </c>
      <c r="AN26" s="63" t="str">
        <f t="shared" si="2"/>
        <v>J</v>
      </c>
      <c r="AO26" s="63" t="str">
        <f t="shared" si="2"/>
        <v>V</v>
      </c>
      <c r="AP26" s="63" t="str">
        <f t="shared" si="2"/>
        <v>S</v>
      </c>
      <c r="AQ26" s="63" t="str">
        <f t="shared" si="2"/>
        <v>D</v>
      </c>
      <c r="AR26" s="63" t="str">
        <f t="shared" si="2"/>
        <v>L</v>
      </c>
      <c r="AS26" s="63" t="str">
        <f t="shared" si="2"/>
        <v>M</v>
      </c>
      <c r="AT26" s="63" t="str">
        <f t="shared" si="2"/>
        <v>M</v>
      </c>
      <c r="AU26" s="63" t="str">
        <f t="shared" si="2"/>
        <v>J</v>
      </c>
      <c r="AV26" s="63" t="str">
        <f t="shared" si="2"/>
        <v>V</v>
      </c>
      <c r="AW26" s="63" t="str">
        <f t="shared" si="2"/>
        <v>S</v>
      </c>
      <c r="AX26" s="63" t="str">
        <f t="shared" si="2"/>
        <v>D</v>
      </c>
      <c r="AY26" s="63" t="str">
        <f t="shared" si="2"/>
        <v>L</v>
      </c>
      <c r="AZ26" s="63" t="str">
        <f t="shared" si="2"/>
        <v>M</v>
      </c>
      <c r="BA26" s="63" t="str">
        <f t="shared" si="2"/>
        <v>M</v>
      </c>
      <c r="BB26" s="63" t="str">
        <f t="shared" si="2"/>
        <v>J</v>
      </c>
      <c r="BC26" s="63" t="str">
        <f t="shared" si="2"/>
        <v>V</v>
      </c>
      <c r="BD26" s="63" t="str">
        <f t="shared" si="2"/>
        <v>S</v>
      </c>
      <c r="BE26" s="63" t="str">
        <f t="shared" si="2"/>
        <v>D</v>
      </c>
      <c r="BF26" s="63" t="str">
        <f t="shared" si="2"/>
        <v>L</v>
      </c>
      <c r="BG26" s="63" t="str">
        <f t="shared" si="2"/>
        <v>M</v>
      </c>
      <c r="BH26" s="63" t="str">
        <f t="shared" si="2"/>
        <v>M</v>
      </c>
      <c r="BI26" s="63" t="str">
        <f t="shared" si="2"/>
        <v>J</v>
      </c>
      <c r="BJ26" s="63" t="str">
        <f t="shared" si="2"/>
        <v>V</v>
      </c>
      <c r="BK26" s="63" t="str">
        <f t="shared" si="2"/>
        <v>S</v>
      </c>
      <c r="BL26" s="63" t="str">
        <f t="shared" si="2"/>
        <v>D</v>
      </c>
      <c r="BM26" s="63" t="str">
        <f t="shared" si="2"/>
        <v>L</v>
      </c>
      <c r="BN26" s="63" t="str">
        <f t="shared" si="2"/>
        <v>M</v>
      </c>
      <c r="BO26" s="63" t="str">
        <f t="shared" si="2"/>
        <v>M</v>
      </c>
      <c r="BP26" s="63" t="str">
        <f t="shared" si="2"/>
        <v>J</v>
      </c>
      <c r="BQ26" s="63" t="str">
        <f t="shared" si="2"/>
        <v>V</v>
      </c>
      <c r="BR26" s="63" t="str">
        <f t="shared" si="2"/>
        <v>S</v>
      </c>
      <c r="BS26" s="63" t="str">
        <f t="shared" si="2"/>
        <v>D</v>
      </c>
      <c r="BT26" s="63" t="str">
        <f t="shared" si="2"/>
        <v>L</v>
      </c>
      <c r="BU26" s="63" t="str">
        <f t="shared" si="2"/>
        <v>M</v>
      </c>
      <c r="BV26" s="63" t="str">
        <f t="shared" si="2"/>
        <v>M</v>
      </c>
      <c r="BW26" s="63" t="str">
        <f t="shared" si="2"/>
        <v>J</v>
      </c>
      <c r="BX26" s="63" t="str">
        <f t="shared" si="2"/>
        <v>V</v>
      </c>
      <c r="BY26" s="63" t="str">
        <f t="shared" si="2"/>
        <v>S</v>
      </c>
      <c r="BZ26" s="63" t="str">
        <f t="shared" si="2"/>
        <v>D</v>
      </c>
      <c r="CA26" s="63" t="str">
        <f t="shared" si="2"/>
        <v>L</v>
      </c>
    </row>
    <row r="27" spans="1:79" s="51" customFormat="1" ht="22.5" customHeight="1" x14ac:dyDescent="0.25">
      <c r="A27" s="1"/>
      <c r="D27" s="64"/>
      <c r="E27" s="64"/>
      <c r="F27" s="65"/>
      <c r="G27" s="66"/>
      <c r="H27" s="67"/>
      <c r="I27" s="68"/>
      <c r="J27" s="69"/>
      <c r="K27" s="70"/>
      <c r="L27" s="68"/>
      <c r="M27" s="68"/>
      <c r="N27" s="71"/>
      <c r="O27" s="72" t="str">
        <f>IF(F27&lt;&gt;"",Q27,"")</f>
        <v/>
      </c>
      <c r="P27" s="72"/>
      <c r="Q27" s="72"/>
      <c r="R27" s="72"/>
      <c r="S27" s="73"/>
      <c r="T27" s="63">
        <f>DAY(T24)</f>
        <v>5</v>
      </c>
      <c r="U27" s="63">
        <f t="shared" ref="U27:CA27" si="3">DAY(U24)</f>
        <v>6</v>
      </c>
      <c r="V27" s="63">
        <f t="shared" si="3"/>
        <v>7</v>
      </c>
      <c r="W27" s="63">
        <f t="shared" si="3"/>
        <v>8</v>
      </c>
      <c r="X27" s="63">
        <f t="shared" si="3"/>
        <v>9</v>
      </c>
      <c r="Y27" s="63">
        <f t="shared" si="3"/>
        <v>10</v>
      </c>
      <c r="Z27" s="63">
        <f t="shared" si="3"/>
        <v>11</v>
      </c>
      <c r="AA27" s="63">
        <f t="shared" si="3"/>
        <v>12</v>
      </c>
      <c r="AB27" s="63">
        <f t="shared" si="3"/>
        <v>13</v>
      </c>
      <c r="AC27" s="63">
        <f t="shared" si="3"/>
        <v>14</v>
      </c>
      <c r="AD27" s="63">
        <f t="shared" si="3"/>
        <v>15</v>
      </c>
      <c r="AE27" s="63">
        <f t="shared" si="3"/>
        <v>16</v>
      </c>
      <c r="AF27" s="63">
        <f t="shared" si="3"/>
        <v>17</v>
      </c>
      <c r="AG27" s="63">
        <f t="shared" si="3"/>
        <v>18</v>
      </c>
      <c r="AH27" s="63">
        <f t="shared" si="3"/>
        <v>19</v>
      </c>
      <c r="AI27" s="63">
        <f t="shared" si="3"/>
        <v>20</v>
      </c>
      <c r="AJ27" s="63">
        <f t="shared" si="3"/>
        <v>21</v>
      </c>
      <c r="AK27" s="63">
        <f t="shared" si="3"/>
        <v>22</v>
      </c>
      <c r="AL27" s="63">
        <f t="shared" si="3"/>
        <v>23</v>
      </c>
      <c r="AM27" s="63">
        <f t="shared" si="3"/>
        <v>24</v>
      </c>
      <c r="AN27" s="63">
        <f t="shared" si="3"/>
        <v>25</v>
      </c>
      <c r="AO27" s="63">
        <f t="shared" si="3"/>
        <v>26</v>
      </c>
      <c r="AP27" s="63">
        <f t="shared" si="3"/>
        <v>27</v>
      </c>
      <c r="AQ27" s="63">
        <f t="shared" si="3"/>
        <v>28</v>
      </c>
      <c r="AR27" s="63">
        <f t="shared" si="3"/>
        <v>29</v>
      </c>
      <c r="AS27" s="63">
        <f t="shared" si="3"/>
        <v>30</v>
      </c>
      <c r="AT27" s="63">
        <f t="shared" si="3"/>
        <v>31</v>
      </c>
      <c r="AU27" s="63">
        <f t="shared" si="3"/>
        <v>1</v>
      </c>
      <c r="AV27" s="63">
        <f t="shared" si="3"/>
        <v>2</v>
      </c>
      <c r="AW27" s="63">
        <f t="shared" si="3"/>
        <v>3</v>
      </c>
      <c r="AX27" s="63">
        <f t="shared" si="3"/>
        <v>4</v>
      </c>
      <c r="AY27" s="63">
        <f t="shared" si="3"/>
        <v>5</v>
      </c>
      <c r="AZ27" s="63">
        <f t="shared" si="3"/>
        <v>6</v>
      </c>
      <c r="BA27" s="63">
        <f t="shared" si="3"/>
        <v>7</v>
      </c>
      <c r="BB27" s="63">
        <f t="shared" si="3"/>
        <v>8</v>
      </c>
      <c r="BC27" s="63">
        <f t="shared" si="3"/>
        <v>9</v>
      </c>
      <c r="BD27" s="63">
        <f t="shared" si="3"/>
        <v>10</v>
      </c>
      <c r="BE27" s="63">
        <f t="shared" si="3"/>
        <v>11</v>
      </c>
      <c r="BF27" s="63">
        <f t="shared" si="3"/>
        <v>12</v>
      </c>
      <c r="BG27" s="63">
        <f t="shared" si="3"/>
        <v>13</v>
      </c>
      <c r="BH27" s="63">
        <f t="shared" si="3"/>
        <v>14</v>
      </c>
      <c r="BI27" s="63">
        <f t="shared" si="3"/>
        <v>15</v>
      </c>
      <c r="BJ27" s="63">
        <f t="shared" si="3"/>
        <v>16</v>
      </c>
      <c r="BK27" s="63">
        <f t="shared" si="3"/>
        <v>17</v>
      </c>
      <c r="BL27" s="63">
        <f t="shared" si="3"/>
        <v>18</v>
      </c>
      <c r="BM27" s="63">
        <f t="shared" si="3"/>
        <v>19</v>
      </c>
      <c r="BN27" s="63">
        <f t="shared" si="3"/>
        <v>20</v>
      </c>
      <c r="BO27" s="63">
        <f t="shared" si="3"/>
        <v>21</v>
      </c>
      <c r="BP27" s="63">
        <f t="shared" si="3"/>
        <v>22</v>
      </c>
      <c r="BQ27" s="63">
        <f t="shared" si="3"/>
        <v>23</v>
      </c>
      <c r="BR27" s="63">
        <f t="shared" si="3"/>
        <v>24</v>
      </c>
      <c r="BS27" s="63">
        <f t="shared" si="3"/>
        <v>25</v>
      </c>
      <c r="BT27" s="63">
        <f t="shared" si="3"/>
        <v>26</v>
      </c>
      <c r="BU27" s="63">
        <f t="shared" si="3"/>
        <v>27</v>
      </c>
      <c r="BV27" s="63">
        <f t="shared" si="3"/>
        <v>28</v>
      </c>
      <c r="BW27" s="63">
        <f t="shared" si="3"/>
        <v>29</v>
      </c>
      <c r="BX27" s="63">
        <f t="shared" si="3"/>
        <v>30</v>
      </c>
      <c r="BY27" s="63">
        <f t="shared" si="3"/>
        <v>1</v>
      </c>
      <c r="BZ27" s="63">
        <f t="shared" si="3"/>
        <v>2</v>
      </c>
      <c r="CA27" s="63">
        <f t="shared" si="3"/>
        <v>3</v>
      </c>
    </row>
    <row r="28" spans="1:79" s="51" customFormat="1" ht="12.95" customHeight="1" x14ac:dyDescent="0.25">
      <c r="A28" s="1"/>
      <c r="D28" s="74">
        <v>1</v>
      </c>
      <c r="E28" s="74"/>
      <c r="F28" s="75" t="s">
        <v>24</v>
      </c>
      <c r="G28" s="76"/>
      <c r="H28" s="77"/>
      <c r="I28" s="78"/>
      <c r="J28" s="77" t="s">
        <v>25</v>
      </c>
      <c r="K28" s="78">
        <f>MAX(K29:K50)</f>
        <v>42642</v>
      </c>
      <c r="L28" s="78"/>
      <c r="M28" s="79"/>
      <c r="N28" s="80"/>
      <c r="O28" s="81"/>
      <c r="P28" s="81"/>
      <c r="Q28" s="81"/>
      <c r="R28" s="81"/>
      <c r="S28" s="82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  <c r="BH28" s="83"/>
      <c r="BI28" s="83"/>
      <c r="BJ28" s="83"/>
      <c r="BK28" s="83"/>
      <c r="BL28" s="83"/>
      <c r="BM28" s="83"/>
      <c r="BN28" s="83"/>
      <c r="BO28" s="83"/>
      <c r="BP28" s="83"/>
      <c r="BQ28" s="83"/>
      <c r="BR28" s="83"/>
      <c r="BS28" s="83"/>
      <c r="BT28" s="83"/>
      <c r="BU28" s="83"/>
      <c r="BV28" s="83"/>
      <c r="BW28" s="83"/>
      <c r="BX28" s="83"/>
      <c r="BY28" s="83"/>
      <c r="BZ28" s="83"/>
      <c r="CA28" s="83"/>
    </row>
    <row r="29" spans="1:79" ht="12.95" customHeight="1" x14ac:dyDescent="0.25">
      <c r="D29" s="84" t="s">
        <v>26</v>
      </c>
      <c r="E29" s="84"/>
      <c r="F29" s="85" t="s">
        <v>80</v>
      </c>
      <c r="G29" s="86"/>
      <c r="H29" s="87"/>
      <c r="I29" s="88">
        <v>42628</v>
      </c>
      <c r="J29" s="89">
        <v>3</v>
      </c>
      <c r="K29" s="90">
        <f>IF(F29="","",IF($I$22="OUI",WORKDAY(I29,IF(WEEKDAY(I29,2)&gt;=6,J29,J29-1)),I29+J29-1))</f>
        <v>42632</v>
      </c>
      <c r="L29" s="90">
        <f>IF(M29="",IF(F29="","",IF($I$22="OUI",WORKDAY(I29,IF(WEEKDAY(I29,2)&gt;=6,J29,J29-1)),I29+J29-1)),M29)</f>
        <v>42629</v>
      </c>
      <c r="M29" s="91">
        <v>42629</v>
      </c>
      <c r="N29" s="92">
        <f ca="1">(TODAY()-I29)/(L29/I29)</f>
        <v>-12.999695043280397</v>
      </c>
      <c r="O29" s="93" t="str">
        <f t="shared" ref="O29:O92" ca="1" si="4">IF(AND(Q29="Retard",N29=100%,M29=""),"Terminé en  retard",IF(AND(Q29="Dans les temps",N29=100%,M29&lt;&gt;""),"Terminé dans les temps",IF(K29&lt;=M29,"Dans les temps","Retard")))</f>
        <v>Retard</v>
      </c>
      <c r="P29" s="93" t="str">
        <f>+IF(K29-M29&gt;0,"Terminé en retard","Terminé dans les temps")</f>
        <v>Terminé en retard</v>
      </c>
      <c r="Q29" s="93" t="str">
        <f ca="1">IF(TODAY()-K29&gt;0,"Retard","Dans les temps")</f>
        <v>Dans les temps</v>
      </c>
      <c r="R29" s="93" t="str">
        <f ca="1">IF(ISBLANK(M29)=TRUE,(P29),(Q29))</f>
        <v>Dans les temps</v>
      </c>
      <c r="S29" s="94">
        <f ca="1">I29+N29*(L29-I29)</f>
        <v>42615.000304956717</v>
      </c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</row>
    <row r="30" spans="1:79" ht="12.95" customHeight="1" x14ac:dyDescent="0.25">
      <c r="D30" s="84" t="s">
        <v>27</v>
      </c>
      <c r="E30" s="84"/>
      <c r="F30" s="85" t="s">
        <v>78</v>
      </c>
      <c r="G30" s="86"/>
      <c r="H30" s="87"/>
      <c r="I30" s="88">
        <v>42626</v>
      </c>
      <c r="J30" s="89">
        <v>2</v>
      </c>
      <c r="K30" s="90">
        <f t="shared" ref="K30:K92" si="5">IF(F30="","",IF($I$22="OUI",WORKDAY(I30,IF(WEEKDAY(I30,2)&gt;=6,J30,J30-1)),I30+J30-1))</f>
        <v>42627</v>
      </c>
      <c r="L30" s="90">
        <f>IF(M30="",IF(F30="","",IF($I$22="OUI",WORKDAY(I30,IF(WEEKDAY(I30,2)&gt;=6,J30,J30-1)),I30+J30-1)),M30)</f>
        <v>42627</v>
      </c>
      <c r="M30" s="91"/>
      <c r="N30" s="92">
        <f ca="1">(TODAY()-I30)/(M30-I30)</f>
        <v>2.5805846197156666E-4</v>
      </c>
      <c r="O30" s="93" t="str">
        <f t="shared" ca="1" si="4"/>
        <v>Retard</v>
      </c>
      <c r="P30" s="93" t="str">
        <f>+IF(K30-M30&gt;0,"Terminé en retard","Terminé dans les temps")</f>
        <v>Terminé en retard</v>
      </c>
      <c r="Q30" s="93" t="str">
        <f ca="1">IF(TODAY()-K30&gt;0,"Retard","Dans les temps")</f>
        <v>Dans les temps</v>
      </c>
      <c r="R30" s="93" t="str">
        <f t="shared" ref="R30:R50" si="6">IF(ISBLANK(M30)=TRUE,(P30),(Q30))</f>
        <v>Terminé en retard</v>
      </c>
      <c r="S30" s="94">
        <f ca="1">I30+N30*(L30-I30)</f>
        <v>42626.000258058462</v>
      </c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</row>
    <row r="31" spans="1:79" ht="12.95" customHeight="1" x14ac:dyDescent="0.25">
      <c r="D31" s="84" t="s">
        <v>28</v>
      </c>
      <c r="E31" s="84"/>
      <c r="F31" s="85" t="s">
        <v>76</v>
      </c>
      <c r="G31" s="86"/>
      <c r="H31" s="87"/>
      <c r="I31" s="88">
        <v>42625</v>
      </c>
      <c r="J31" s="89">
        <v>1</v>
      </c>
      <c r="K31" s="90">
        <f t="shared" si="5"/>
        <v>42625</v>
      </c>
      <c r="L31" s="90">
        <f>IF(M31="",IF(F31="","",IF($I$22="OUI",WORKDAY(I31,IF(WEEKDAY(I31,2)&gt;=6,J31,J31-1)),I31+J31-1)),M31)</f>
        <v>42625</v>
      </c>
      <c r="M31" s="91"/>
      <c r="N31" s="92">
        <f ca="1">(TODAY()-I31)/(M31-I31)</f>
        <v>2.3460410557184751E-4</v>
      </c>
      <c r="O31" s="93" t="str">
        <f t="shared" ca="1" si="4"/>
        <v>Retard</v>
      </c>
      <c r="P31" s="93" t="str">
        <f>+IF(K31-M31&gt;0,"Terminé en retard","Terminé dans les temps")</f>
        <v>Terminé en retard</v>
      </c>
      <c r="Q31" s="93" t="str">
        <f ca="1">IF(TODAY()-K31&gt;0,"Retard","Dans les temps")</f>
        <v>Dans les temps</v>
      </c>
      <c r="R31" s="93" t="str">
        <f t="shared" si="6"/>
        <v>Terminé en retard</v>
      </c>
      <c r="S31" s="94">
        <f ca="1">I31+N31*(L31-I31)</f>
        <v>42625</v>
      </c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</row>
    <row r="32" spans="1:79" ht="12.95" customHeight="1" x14ac:dyDescent="0.25">
      <c r="D32" s="84" t="s">
        <v>29</v>
      </c>
      <c r="E32" s="84"/>
      <c r="F32" s="95" t="s">
        <v>77</v>
      </c>
      <c r="G32" s="86"/>
      <c r="H32" s="87"/>
      <c r="I32" s="88">
        <v>42626</v>
      </c>
      <c r="J32" s="89">
        <v>1</v>
      </c>
      <c r="K32" s="90">
        <f t="shared" si="5"/>
        <v>42626</v>
      </c>
      <c r="L32" s="90">
        <f>IF(M32="",IF(F32="","",IF($I$22="OUI",WORKDAY(I32,IF(WEEKDAY(I32,2)&gt;=6,J32,J32-1)),I32+J32-1)),M32)</f>
        <v>42626</v>
      </c>
      <c r="M32" s="91"/>
      <c r="N32" s="96">
        <v>1</v>
      </c>
      <c r="O32" s="93" t="str">
        <f t="shared" ca="1" si="4"/>
        <v>Retard</v>
      </c>
      <c r="P32" s="93" t="str">
        <f>+IF(K32-M32&gt;0,"Terminé en retard","Terminé dans les temps")</f>
        <v>Terminé en retard</v>
      </c>
      <c r="Q32" s="93" t="str">
        <f ca="1">IF(TODAY()-K32&gt;0,"Retard","Dans les temps")</f>
        <v>Dans les temps</v>
      </c>
      <c r="R32" s="93" t="str">
        <f t="shared" si="6"/>
        <v>Terminé en retard</v>
      </c>
      <c r="S32" s="94">
        <f>I32+N32*(L32-I32)</f>
        <v>42626</v>
      </c>
    </row>
    <row r="33" spans="4:19" ht="12.95" customHeight="1" x14ac:dyDescent="0.25">
      <c r="D33" s="84" t="s">
        <v>30</v>
      </c>
      <c r="E33" s="84"/>
      <c r="F33" s="85" t="s">
        <v>75</v>
      </c>
      <c r="G33" s="86"/>
      <c r="H33" s="87"/>
      <c r="I33" s="88">
        <v>42626</v>
      </c>
      <c r="J33" s="89">
        <v>2</v>
      </c>
      <c r="K33" s="90">
        <f t="shared" si="5"/>
        <v>42627</v>
      </c>
      <c r="L33" s="90">
        <f>IF(M33="",IF(F33="","",IF($I$22="OUI",WORKDAY(I33,IF(WEEKDAY(I33,2)&gt;=6,J33,J33-1)),I33+J33-1)),M33)</f>
        <v>42627</v>
      </c>
      <c r="M33" s="91"/>
      <c r="N33" s="96">
        <v>1</v>
      </c>
      <c r="O33" s="93" t="str">
        <f t="shared" ca="1" si="4"/>
        <v>Retard</v>
      </c>
      <c r="P33" s="93" t="str">
        <f>+IF(K33-M33&gt;0,"Terminé en retard","Terminé dans les temps")</f>
        <v>Terminé en retard</v>
      </c>
      <c r="Q33" s="93" t="str">
        <f ca="1">IF(TODAY()-K33&gt;0,"Retard","Dans les temps")</f>
        <v>Dans les temps</v>
      </c>
      <c r="R33" s="93" t="str">
        <f t="shared" si="6"/>
        <v>Terminé en retard</v>
      </c>
      <c r="S33" s="94">
        <f>I33+N33*(L33-I33)</f>
        <v>42627</v>
      </c>
    </row>
    <row r="34" spans="4:19" ht="12.95" customHeight="1" x14ac:dyDescent="0.25">
      <c r="D34" s="84" t="s">
        <v>31</v>
      </c>
      <c r="E34" s="84"/>
      <c r="F34" s="85" t="s">
        <v>79</v>
      </c>
      <c r="G34" s="86"/>
      <c r="H34" s="87"/>
      <c r="I34" s="88">
        <v>42629</v>
      </c>
      <c r="J34" s="89">
        <v>10</v>
      </c>
      <c r="K34" s="90">
        <f t="shared" si="5"/>
        <v>42642</v>
      </c>
      <c r="L34" s="90">
        <f>IF(M34="",IF(F34="","",IF($I$22="OUI",WORKDAY(I34,IF(WEEKDAY(I34,2)&gt;=6,J34,J34-1)),I34+J34-1)),M34)</f>
        <v>42642</v>
      </c>
      <c r="M34" s="91"/>
      <c r="N34" s="96">
        <v>1</v>
      </c>
      <c r="O34" s="93" t="str">
        <f t="shared" ca="1" si="4"/>
        <v>Retard</v>
      </c>
      <c r="P34" s="93" t="str">
        <f>+IF(K34-M34&gt;0,"Terminé en retard","Terminé dans les temps")</f>
        <v>Terminé en retard</v>
      </c>
      <c r="Q34" s="93" t="str">
        <f ca="1">IF(TODAY()-K34&gt;0,"Retard","Dans les temps")</f>
        <v>Dans les temps</v>
      </c>
      <c r="R34" s="93" t="str">
        <f t="shared" si="6"/>
        <v>Terminé en retard</v>
      </c>
      <c r="S34" s="94">
        <f>I34+N34*(L34-I34)</f>
        <v>42642</v>
      </c>
    </row>
    <row r="35" spans="4:19" ht="12.95" customHeight="1" x14ac:dyDescent="0.25">
      <c r="D35" s="84" t="s">
        <v>32</v>
      </c>
      <c r="E35" s="84"/>
      <c r="F35" s="95"/>
      <c r="G35" s="86"/>
      <c r="H35" s="97"/>
      <c r="I35" s="88">
        <v>42628</v>
      </c>
      <c r="J35" s="89">
        <v>1</v>
      </c>
      <c r="K35" s="90" t="str">
        <f t="shared" si="5"/>
        <v/>
      </c>
      <c r="L35" s="90" t="str">
        <f>IF(M35="",IF(F35="","",IF($I$22="OUI",WORKDAY(I35,IF(WEEKDAY(I35,2)&gt;=6,J35,J35-1)),I35+J35-1)),M35)</f>
        <v/>
      </c>
      <c r="M35" s="91"/>
      <c r="N35" s="96">
        <v>1</v>
      </c>
      <c r="O35" s="93" t="e">
        <f t="shared" ca="1" si="4"/>
        <v>#VALUE!</v>
      </c>
      <c r="P35" s="93" t="e">
        <f>+IF(K35-M35&gt;0,"Terminé en retard","Terminé dans les temps")</f>
        <v>#VALUE!</v>
      </c>
      <c r="Q35" s="93" t="e">
        <f ca="1">IF(TODAY()-K35&gt;0,"Retard","Dans les temps")</f>
        <v>#VALUE!</v>
      </c>
      <c r="R35" s="93" t="e">
        <f t="shared" si="6"/>
        <v>#VALUE!</v>
      </c>
      <c r="S35" s="94" t="e">
        <f>I35+N35*(L35-I35)</f>
        <v>#VALUE!</v>
      </c>
    </row>
    <row r="36" spans="4:19" ht="12.95" customHeight="1" x14ac:dyDescent="0.25">
      <c r="D36" s="84" t="s">
        <v>33</v>
      </c>
      <c r="E36" s="84"/>
      <c r="F36" s="85"/>
      <c r="G36" s="86"/>
      <c r="H36" s="87"/>
      <c r="I36" s="88">
        <v>42628</v>
      </c>
      <c r="J36" s="89">
        <v>5</v>
      </c>
      <c r="K36" s="90" t="str">
        <f t="shared" si="5"/>
        <v/>
      </c>
      <c r="L36" s="90" t="str">
        <f>IF(M36="",IF(F36="","",IF($I$22="OUI",WORKDAY(I36,IF(WEEKDAY(I36,2)&gt;=6,J36,J36-1)),I36+J36-1)),M36)</f>
        <v/>
      </c>
      <c r="M36" s="91"/>
      <c r="N36" s="96">
        <v>1</v>
      </c>
      <c r="O36" s="93" t="e">
        <f t="shared" ca="1" si="4"/>
        <v>#VALUE!</v>
      </c>
      <c r="P36" s="93" t="e">
        <f>+IF(K36-M36&gt;0,"Terminé en retard","Terminé dans les temps")</f>
        <v>#VALUE!</v>
      </c>
      <c r="Q36" s="93" t="e">
        <f ca="1">IF(TODAY()-K36&gt;0,"Retard","Dans les temps")</f>
        <v>#VALUE!</v>
      </c>
      <c r="R36" s="93" t="e">
        <f t="shared" si="6"/>
        <v>#VALUE!</v>
      </c>
      <c r="S36" s="94" t="e">
        <f>I36+N36*(L36-I36)</f>
        <v>#VALUE!</v>
      </c>
    </row>
    <row r="37" spans="4:19" ht="12.95" customHeight="1" x14ac:dyDescent="0.25">
      <c r="D37" s="84" t="s">
        <v>34</v>
      </c>
      <c r="E37" s="84"/>
      <c r="F37" s="85"/>
      <c r="G37" s="86"/>
      <c r="H37" s="87"/>
      <c r="I37" s="88">
        <v>42629</v>
      </c>
      <c r="J37" s="89">
        <v>1</v>
      </c>
      <c r="K37" s="90" t="str">
        <f>IF(F37="","",IF($I$22="OUI",WORKDAY(I37,IF(WEEKDAY(I37,2)&gt;=6,J37,J37-1)),I37+J37-1))</f>
        <v/>
      </c>
      <c r="L37" s="90" t="str">
        <f>IF(M37="",IF(F37="","",IF($I$22="OUI",WORKDAY(I37,IF(WEEKDAY(I37,2)&gt;=6,J37,J37-1)),I37+J37-1)),M37)</f>
        <v/>
      </c>
      <c r="M37" s="91"/>
      <c r="N37" s="96">
        <v>1</v>
      </c>
      <c r="O37" s="93" t="e">
        <f t="shared" ca="1" si="4"/>
        <v>#VALUE!</v>
      </c>
      <c r="P37" s="93" t="e">
        <f>+IF(K37-M37&gt;0,"Terminé en retard","Terminé dans les temps")</f>
        <v>#VALUE!</v>
      </c>
      <c r="Q37" s="93" t="e">
        <f ca="1">IF(TODAY()-K37&gt;0,"Retard","Dans les temps")</f>
        <v>#VALUE!</v>
      </c>
      <c r="R37" s="93" t="e">
        <f t="shared" si="6"/>
        <v>#VALUE!</v>
      </c>
      <c r="S37" s="94" t="e">
        <f>I37+N37*(L37-I37)</f>
        <v>#VALUE!</v>
      </c>
    </row>
    <row r="38" spans="4:19" ht="12.95" customHeight="1" x14ac:dyDescent="0.25">
      <c r="D38" s="84" t="s">
        <v>35</v>
      </c>
      <c r="E38" s="84"/>
      <c r="F38" s="85"/>
      <c r="G38" s="86"/>
      <c r="H38" s="87"/>
      <c r="I38" s="88">
        <v>42626</v>
      </c>
      <c r="J38" s="89">
        <v>2</v>
      </c>
      <c r="K38" s="90" t="str">
        <f t="shared" ref="K38" si="7">IF(F38="","",IF($I$22="OUI",WORKDAY(I38,IF(WEEKDAY(I38,2)&gt;=6,J38,J38-1)),I38+J38-1))</f>
        <v/>
      </c>
      <c r="L38" s="90" t="str">
        <f>IF(M38="",IF(F38="","",IF($I$22="OUI",WORKDAY(I38,IF(WEEKDAY(I38,2)&gt;=6,J38,J38-1)),I38+J38-1)),M38)</f>
        <v/>
      </c>
      <c r="M38" s="91"/>
      <c r="N38" s="96">
        <v>1</v>
      </c>
      <c r="O38" s="93" t="e">
        <f t="shared" ca="1" si="4"/>
        <v>#VALUE!</v>
      </c>
      <c r="P38" s="93" t="e">
        <f>+IF(K38-M38&gt;0,"Terminé en retard","Terminé dans les temps")</f>
        <v>#VALUE!</v>
      </c>
      <c r="Q38" s="93" t="e">
        <f ca="1">IF(TODAY()-K38&gt;0,"Retard","Dans les temps")</f>
        <v>#VALUE!</v>
      </c>
      <c r="R38" s="93" t="e">
        <f t="shared" si="6"/>
        <v>#VALUE!</v>
      </c>
      <c r="S38" s="94" t="e">
        <f>I38+N38*(L38-I38)</f>
        <v>#VALUE!</v>
      </c>
    </row>
    <row r="39" spans="4:19" ht="12.95" customHeight="1" x14ac:dyDescent="0.25">
      <c r="D39" s="84" t="s">
        <v>36</v>
      </c>
      <c r="E39" s="84"/>
      <c r="F39" s="85"/>
      <c r="G39" s="86"/>
      <c r="H39" s="87"/>
      <c r="I39" s="88">
        <v>42641</v>
      </c>
      <c r="J39" s="89">
        <v>3</v>
      </c>
      <c r="K39" s="90" t="str">
        <f t="shared" si="5"/>
        <v/>
      </c>
      <c r="L39" s="90" t="str">
        <f>IF(M39="",IF(F39="","",IF($I$22="OUI",WORKDAY(I39,IF(WEEKDAY(I39,2)&gt;=6,J39,J39-1)),I39+J39-1)),M39)</f>
        <v/>
      </c>
      <c r="M39" s="91"/>
      <c r="N39" s="96">
        <v>0</v>
      </c>
      <c r="O39" s="93" t="e">
        <f t="shared" ca="1" si="4"/>
        <v>#VALUE!</v>
      </c>
      <c r="P39" s="93" t="e">
        <f>+IF(K39-M39&gt;0,"Terminé en retard","Terminé dans les temps")</f>
        <v>#VALUE!</v>
      </c>
      <c r="Q39" s="93" t="e">
        <f ca="1">IF(TODAY()-K39&gt;0,"Retard","Dans les temps")</f>
        <v>#VALUE!</v>
      </c>
      <c r="R39" s="93" t="e">
        <f t="shared" si="6"/>
        <v>#VALUE!</v>
      </c>
      <c r="S39" s="94" t="e">
        <f>I39+N39*(L39-I39)</f>
        <v>#VALUE!</v>
      </c>
    </row>
    <row r="40" spans="4:19" ht="12.95" customHeight="1" x14ac:dyDescent="0.25">
      <c r="D40" s="84" t="s">
        <v>37</v>
      </c>
      <c r="E40" s="84"/>
      <c r="F40" s="85"/>
      <c r="G40" s="86"/>
      <c r="H40" s="87"/>
      <c r="I40" s="88">
        <v>42638</v>
      </c>
      <c r="J40" s="89">
        <v>5</v>
      </c>
      <c r="K40" s="90" t="str">
        <f t="shared" si="5"/>
        <v/>
      </c>
      <c r="L40" s="90" t="str">
        <f>IF(M40="",IF(F40="","",IF($I$22="OUI",WORKDAY(I40,IF(WEEKDAY(I40,2)&gt;=6,J40,J40-1)),I40+J40-1)),M40)</f>
        <v/>
      </c>
      <c r="M40" s="91"/>
      <c r="N40" s="96">
        <v>0</v>
      </c>
      <c r="O40" s="93" t="e">
        <f t="shared" ca="1" si="4"/>
        <v>#VALUE!</v>
      </c>
      <c r="P40" s="93" t="e">
        <f>+IF(K40-M40&gt;0,"Terminé en retard","Terminé dans les temps")</f>
        <v>#VALUE!</v>
      </c>
      <c r="Q40" s="93" t="e">
        <f ca="1">IF(TODAY()-K40&gt;0,"Retard","Dans les temps")</f>
        <v>#VALUE!</v>
      </c>
      <c r="R40" s="93" t="e">
        <f t="shared" si="6"/>
        <v>#VALUE!</v>
      </c>
      <c r="S40" s="94">
        <f>I40</f>
        <v>42638</v>
      </c>
    </row>
    <row r="41" spans="4:19" ht="12.95" customHeight="1" x14ac:dyDescent="0.25">
      <c r="D41" s="98"/>
      <c r="E41" s="98"/>
      <c r="F41" s="85"/>
      <c r="G41" s="86"/>
      <c r="H41" s="87"/>
      <c r="I41" s="88">
        <v>42630</v>
      </c>
      <c r="J41" s="89">
        <v>1</v>
      </c>
      <c r="K41" s="90" t="str">
        <f t="shared" si="5"/>
        <v/>
      </c>
      <c r="L41" s="90" t="str">
        <f>IF(M41="",IF(F41="","",IF($I$22="OUI",WORKDAY(I41,IF(WEEKDAY(I41,2)&gt;=6,J41,J41-1)),I41+J41-1)),M41)</f>
        <v/>
      </c>
      <c r="M41" s="91"/>
      <c r="N41" s="96">
        <v>0</v>
      </c>
      <c r="O41" s="93" t="e">
        <f t="shared" ca="1" si="4"/>
        <v>#VALUE!</v>
      </c>
      <c r="P41" s="93" t="e">
        <f>+IF(K41-M41&gt;0,"Terminé en retard","Terminé dans les temps")</f>
        <v>#VALUE!</v>
      </c>
      <c r="Q41" s="93" t="e">
        <f ca="1">IF(TODAY()-K41&gt;0,"Retard","Dans les temps")</f>
        <v>#VALUE!</v>
      </c>
      <c r="R41" s="93" t="e">
        <f t="shared" si="6"/>
        <v>#VALUE!</v>
      </c>
      <c r="S41" s="94" t="e">
        <f>I41+N41*(L41-I41)</f>
        <v>#VALUE!</v>
      </c>
    </row>
    <row r="42" spans="4:19" ht="12.95" customHeight="1" x14ac:dyDescent="0.25">
      <c r="D42" s="98"/>
      <c r="E42" s="98"/>
      <c r="F42" s="85"/>
      <c r="G42" s="86"/>
      <c r="H42" s="87"/>
      <c r="I42" s="88">
        <v>42641</v>
      </c>
      <c r="J42" s="89">
        <v>5</v>
      </c>
      <c r="K42" s="90" t="str">
        <f t="shared" si="5"/>
        <v/>
      </c>
      <c r="L42" s="90" t="str">
        <f>IF(M42="",IF(F42="","",IF($I$22="OUI",WORKDAY(I42,IF(WEEKDAY(I42,2)&gt;=6,J42,J42-1)),I42+J42-1)),M42)</f>
        <v/>
      </c>
      <c r="M42" s="91"/>
      <c r="N42" s="96">
        <v>0</v>
      </c>
      <c r="O42" s="93" t="e">
        <f t="shared" ca="1" si="4"/>
        <v>#VALUE!</v>
      </c>
      <c r="P42" s="93" t="e">
        <f>+IF(K42-M42&gt;0,"Terminé en retard","Terminé dans les temps")</f>
        <v>#VALUE!</v>
      </c>
      <c r="Q42" s="93" t="e">
        <f ca="1">IF(TODAY()-K42&gt;0,"Retard","Dans les temps")</f>
        <v>#VALUE!</v>
      </c>
      <c r="R42" s="93" t="e">
        <f t="shared" si="6"/>
        <v>#VALUE!</v>
      </c>
      <c r="S42" s="94" t="e">
        <f>I42+N42*(L42-I42)</f>
        <v>#VALUE!</v>
      </c>
    </row>
    <row r="43" spans="4:19" ht="12.95" customHeight="1" x14ac:dyDescent="0.25">
      <c r="D43" s="98"/>
      <c r="E43" s="98"/>
      <c r="F43" s="85"/>
      <c r="G43" s="86"/>
      <c r="H43" s="87"/>
      <c r="I43" s="88">
        <v>42638</v>
      </c>
      <c r="J43" s="89">
        <v>1</v>
      </c>
      <c r="K43" s="90" t="str">
        <f t="shared" si="5"/>
        <v/>
      </c>
      <c r="L43" s="90" t="str">
        <f>IF(M43="",IF(F43="","",IF($I$22="OUI",WORKDAY(I43,IF(WEEKDAY(I43,2)&gt;=6,J43,J43-1)),I43+J43-1)),M43)</f>
        <v/>
      </c>
      <c r="M43" s="91"/>
      <c r="N43" s="96">
        <v>0</v>
      </c>
      <c r="O43" s="93" t="e">
        <f t="shared" ca="1" si="4"/>
        <v>#VALUE!</v>
      </c>
      <c r="P43" s="93" t="e">
        <f>+IF(K43-M43&gt;0,"Terminé en retard","Terminé dans les temps")</f>
        <v>#VALUE!</v>
      </c>
      <c r="Q43" s="93" t="e">
        <f ca="1">IF(TODAY()-K43&gt;0,"Retard","Dans les temps")</f>
        <v>#VALUE!</v>
      </c>
      <c r="R43" s="93" t="e">
        <f t="shared" si="6"/>
        <v>#VALUE!</v>
      </c>
      <c r="S43" s="94">
        <f t="shared" ref="S43" si="8">I43</f>
        <v>42638</v>
      </c>
    </row>
    <row r="44" spans="4:19" ht="12.95" customHeight="1" x14ac:dyDescent="0.25">
      <c r="D44" s="98"/>
      <c r="E44" s="98"/>
      <c r="F44" s="85"/>
      <c r="G44" s="86"/>
      <c r="H44" s="87"/>
      <c r="I44" s="88">
        <v>42630</v>
      </c>
      <c r="J44" s="89">
        <v>1</v>
      </c>
      <c r="K44" s="90" t="str">
        <f t="shared" si="5"/>
        <v/>
      </c>
      <c r="L44" s="90" t="str">
        <f>IF(M44="",IF(F44="","",IF($I$22="OUI",WORKDAY(I44,IF(WEEKDAY(I44,2)&gt;=6,J44,J44-1)),I44+J44-1)),M44)</f>
        <v/>
      </c>
      <c r="M44" s="91"/>
      <c r="N44" s="96">
        <v>0</v>
      </c>
      <c r="O44" s="93" t="e">
        <f t="shared" ca="1" si="4"/>
        <v>#VALUE!</v>
      </c>
      <c r="P44" s="93" t="e">
        <f>+IF(K44-M44&gt;0,"Terminé en retard","Terminé dans les temps")</f>
        <v>#VALUE!</v>
      </c>
      <c r="Q44" s="93" t="e">
        <f ca="1">IF(TODAY()-K44&gt;0,"Retard","Dans les temps")</f>
        <v>#VALUE!</v>
      </c>
      <c r="R44" s="93" t="e">
        <f t="shared" si="6"/>
        <v>#VALUE!</v>
      </c>
      <c r="S44" s="94" t="e">
        <f>I44+N44*(L44-I44)</f>
        <v>#VALUE!</v>
      </c>
    </row>
    <row r="45" spans="4:19" ht="12.95" customHeight="1" x14ac:dyDescent="0.25">
      <c r="D45" s="98"/>
      <c r="E45" s="98"/>
      <c r="F45" s="85"/>
      <c r="G45" s="86"/>
      <c r="H45" s="87"/>
      <c r="I45" s="88">
        <v>42630</v>
      </c>
      <c r="J45" s="89">
        <v>1</v>
      </c>
      <c r="K45" s="90" t="str">
        <f t="shared" si="5"/>
        <v/>
      </c>
      <c r="L45" s="90" t="str">
        <f>IF(M45="",IF(F45="","",IF($I$22="OUI",WORKDAY(I45,IF(WEEKDAY(I45,2)&gt;=6,J45,J45-1)),I45+J45-1)),M45)</f>
        <v/>
      </c>
      <c r="M45" s="91"/>
      <c r="N45" s="96">
        <v>0</v>
      </c>
      <c r="O45" s="93" t="e">
        <f t="shared" ca="1" si="4"/>
        <v>#VALUE!</v>
      </c>
      <c r="P45" s="93" t="e">
        <f>+IF(K45-M45&gt;0,"Terminé en retard","Terminé dans les temps")</f>
        <v>#VALUE!</v>
      </c>
      <c r="Q45" s="93" t="e">
        <f ca="1">IF(TODAY()-K45&gt;0,"Retard","Dans les temps")</f>
        <v>#VALUE!</v>
      </c>
      <c r="R45" s="93" t="e">
        <f t="shared" si="6"/>
        <v>#VALUE!</v>
      </c>
      <c r="S45" s="94" t="e">
        <f>I45+N45*(L45-I45)</f>
        <v>#VALUE!</v>
      </c>
    </row>
    <row r="46" spans="4:19" ht="12.95" customHeight="1" x14ac:dyDescent="0.25">
      <c r="D46" s="98"/>
      <c r="E46" s="98"/>
      <c r="F46" s="85"/>
      <c r="G46" s="86"/>
      <c r="H46" s="87"/>
      <c r="I46" s="88">
        <v>42628</v>
      </c>
      <c r="J46" s="89">
        <v>5</v>
      </c>
      <c r="K46" s="90" t="str">
        <f t="shared" si="5"/>
        <v/>
      </c>
      <c r="L46" s="90" t="str">
        <f>IF(M46="",IF(F46="","",IF($I$22="OUI",WORKDAY(I46,IF(WEEKDAY(I46,2)&gt;=6,J46,J46-1)),I46+J46-1)),M46)</f>
        <v/>
      </c>
      <c r="M46" s="91"/>
      <c r="N46" s="96">
        <v>1</v>
      </c>
      <c r="O46" s="93" t="e">
        <f t="shared" ca="1" si="4"/>
        <v>#VALUE!</v>
      </c>
      <c r="P46" s="93" t="e">
        <f>+IF(K46-M46&gt;0,"Terminé en retard","Terminé dans les temps")</f>
        <v>#VALUE!</v>
      </c>
      <c r="Q46" s="93" t="e">
        <f ca="1">IF(TODAY()-K46&gt;0,"Retard","Dans les temps")</f>
        <v>#VALUE!</v>
      </c>
      <c r="R46" s="93" t="e">
        <f t="shared" si="6"/>
        <v>#VALUE!</v>
      </c>
      <c r="S46" s="94" t="e">
        <f>I46+N46*(L46-I46)</f>
        <v>#VALUE!</v>
      </c>
    </row>
    <row r="47" spans="4:19" ht="12.95" customHeight="1" x14ac:dyDescent="0.25">
      <c r="D47" s="98"/>
      <c r="E47" s="98"/>
      <c r="F47" s="85"/>
      <c r="G47" s="86"/>
      <c r="H47" s="87"/>
      <c r="I47" s="88">
        <v>42628</v>
      </c>
      <c r="J47" s="89">
        <v>5</v>
      </c>
      <c r="K47" s="90" t="str">
        <f t="shared" si="5"/>
        <v/>
      </c>
      <c r="L47" s="90" t="str">
        <f>IF(M47="",IF(F47="","",IF($I$22="OUI",WORKDAY(I47,IF(WEEKDAY(I47,2)&gt;=6,J47,J47-1)),I47+J47-1)),M47)</f>
        <v/>
      </c>
      <c r="M47" s="91"/>
      <c r="N47" s="96">
        <v>0.25</v>
      </c>
      <c r="O47" s="93" t="e">
        <f t="shared" ca="1" si="4"/>
        <v>#VALUE!</v>
      </c>
      <c r="P47" s="93" t="e">
        <f>+IF(K47-M47&gt;0,"Terminé en retard","Terminé dans les temps")</f>
        <v>#VALUE!</v>
      </c>
      <c r="Q47" s="93" t="e">
        <f ca="1">IF(TODAY()-K47&gt;0,"Retard","Dans les temps")</f>
        <v>#VALUE!</v>
      </c>
      <c r="R47" s="93" t="e">
        <f t="shared" si="6"/>
        <v>#VALUE!</v>
      </c>
      <c r="S47" s="94" t="e">
        <f>I47+N47*(L47-I47)</f>
        <v>#VALUE!</v>
      </c>
    </row>
    <row r="48" spans="4:19" ht="12.95" customHeight="1" x14ac:dyDescent="0.25">
      <c r="D48" s="98"/>
      <c r="E48" s="98"/>
      <c r="F48" s="85"/>
      <c r="G48" s="86"/>
      <c r="H48" s="87"/>
      <c r="I48" s="88">
        <v>42587</v>
      </c>
      <c r="J48" s="89">
        <v>5</v>
      </c>
      <c r="K48" s="90" t="str">
        <f t="shared" si="5"/>
        <v/>
      </c>
      <c r="L48" s="90" t="str">
        <f>IF(M48="",IF(F48="","",IF($I$22="OUI",WORKDAY(I48,IF(WEEKDAY(I48,2)&gt;=6,J48,J48-1)),I48+J48-1)),M48)</f>
        <v/>
      </c>
      <c r="M48" s="91"/>
      <c r="N48" s="96">
        <v>1</v>
      </c>
      <c r="O48" s="93" t="e">
        <f ca="1">IF(AND(Q48="Retard",N48=100%,M48=""),"Terminé en  retard",IF(AND(Q48="Dans les temps",N48=100%,M48&lt;&gt;""),"Terminé dans les temps",IF(K48&lt;=M48,"Dans les temps","Retard")))</f>
        <v>#VALUE!</v>
      </c>
      <c r="P48" s="93" t="e">
        <f>+IF(K48-M48&gt;0,"Terminé en retard","Terminé dans les temps")</f>
        <v>#VALUE!</v>
      </c>
      <c r="Q48" s="93" t="e">
        <f ca="1">IF(TODAY()-K48&gt;0,"Retard","Dans les temps")</f>
        <v>#VALUE!</v>
      </c>
      <c r="R48" s="93" t="e">
        <f t="shared" si="6"/>
        <v>#VALUE!</v>
      </c>
      <c r="S48" s="94" t="e">
        <f>I48+N48*(L48-I48)</f>
        <v>#VALUE!</v>
      </c>
    </row>
    <row r="49" spans="4:79" ht="12.95" customHeight="1" x14ac:dyDescent="0.25">
      <c r="D49" s="98"/>
      <c r="E49" s="98"/>
      <c r="F49" s="85"/>
      <c r="G49" s="86"/>
      <c r="H49" s="87"/>
      <c r="I49" s="88">
        <v>42628</v>
      </c>
      <c r="J49" s="89">
        <v>5</v>
      </c>
      <c r="K49" s="90" t="str">
        <f t="shared" si="5"/>
        <v/>
      </c>
      <c r="L49" s="90" t="str">
        <f>IF(M49="",IF(F49="","",IF($I$22="OUI",WORKDAY(I49,IF(WEEKDAY(I49,2)&gt;=6,J49,J49-1)),I49+J49-1)),M49)</f>
        <v/>
      </c>
      <c r="M49" s="91"/>
      <c r="N49" s="96">
        <v>1</v>
      </c>
      <c r="O49" s="93" t="e">
        <f t="shared" ca="1" si="4"/>
        <v>#VALUE!</v>
      </c>
      <c r="P49" s="93" t="e">
        <f>+IF(K49-M49&gt;0,"Terminé en retard","Terminé dans les temps")</f>
        <v>#VALUE!</v>
      </c>
      <c r="Q49" s="93" t="e">
        <f ca="1">IF(TODAY()-K49&gt;0,"Retard","Dans les temps")</f>
        <v>#VALUE!</v>
      </c>
      <c r="R49" s="93" t="e">
        <f t="shared" si="6"/>
        <v>#VALUE!</v>
      </c>
      <c r="S49" s="94" t="e">
        <f>I49+N49*(L49-I49)</f>
        <v>#VALUE!</v>
      </c>
    </row>
    <row r="50" spans="4:79" ht="12.95" customHeight="1" x14ac:dyDescent="0.25">
      <c r="D50" s="98"/>
      <c r="E50" s="98"/>
      <c r="F50" s="85"/>
      <c r="G50" s="86"/>
      <c r="H50" s="87"/>
      <c r="I50" s="88">
        <v>42630</v>
      </c>
      <c r="J50" s="89">
        <v>1</v>
      </c>
      <c r="K50" s="90" t="str">
        <f t="shared" si="5"/>
        <v/>
      </c>
      <c r="L50" s="90" t="str">
        <f>IF(M50="",IF(F50="","",IF($I$22="OUI",WORKDAY(I50,IF(WEEKDAY(I50,2)&gt;=6,J50,J50-1)),I50+J50-1)),M50)</f>
        <v/>
      </c>
      <c r="M50" s="91"/>
      <c r="N50" s="96">
        <v>0.9</v>
      </c>
      <c r="O50" s="93" t="e">
        <f t="shared" ca="1" si="4"/>
        <v>#VALUE!</v>
      </c>
      <c r="P50" s="93" t="e">
        <f>+IF(K50-M50&gt;0,"Terminé en retard","Terminé dans les temps")</f>
        <v>#VALUE!</v>
      </c>
      <c r="Q50" s="93" t="e">
        <f ca="1">IF(TODAY()-K50&gt;0,"Retard","Dans les temps")</f>
        <v>#VALUE!</v>
      </c>
      <c r="R50" s="93" t="e">
        <f t="shared" si="6"/>
        <v>#VALUE!</v>
      </c>
      <c r="S50" s="94" t="e">
        <f>I50+N50*(L50-I50)</f>
        <v>#VALUE!</v>
      </c>
    </row>
    <row r="51" spans="4:79" ht="12.95" customHeight="1" x14ac:dyDescent="0.25">
      <c r="D51" s="99">
        <v>2</v>
      </c>
      <c r="E51" s="99"/>
      <c r="F51" s="100"/>
      <c r="G51" s="101"/>
      <c r="H51" s="77"/>
      <c r="I51" s="78"/>
      <c r="J51" s="77" t="s">
        <v>25</v>
      </c>
      <c r="K51" s="102">
        <f>MAX(K53:K61)</f>
        <v>0</v>
      </c>
      <c r="L51" s="103" t="str">
        <f>IF(M51="",IF(F51="","",IF($I$22="OUI",WORKDAY(I51,IF(WEEKDAY(I51,2)&gt;=6,J51,J51-1)),I51+J51-1)),M51)</f>
        <v/>
      </c>
      <c r="M51" s="104"/>
      <c r="N51" s="105"/>
      <c r="O51" s="106"/>
      <c r="P51" s="81"/>
      <c r="Q51" s="81"/>
      <c r="R51" s="81"/>
      <c r="S51" s="107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08"/>
      <c r="AF51" s="108"/>
      <c r="AG51" s="108"/>
      <c r="AH51" s="108"/>
      <c r="AI51" s="108"/>
      <c r="AJ51" s="108"/>
      <c r="AK51" s="108"/>
      <c r="AL51" s="108"/>
      <c r="AM51" s="108"/>
      <c r="AN51" s="108"/>
      <c r="AO51" s="108"/>
      <c r="AP51" s="108"/>
      <c r="AQ51" s="108"/>
      <c r="AR51" s="108"/>
      <c r="AS51" s="108"/>
      <c r="AT51" s="108"/>
      <c r="AU51" s="108"/>
      <c r="AV51" s="108"/>
      <c r="AW51" s="108"/>
      <c r="AX51" s="108"/>
      <c r="AY51" s="108"/>
      <c r="AZ51" s="108"/>
      <c r="BA51" s="108"/>
      <c r="BB51" s="108"/>
      <c r="BC51" s="108"/>
      <c r="BD51" s="108"/>
      <c r="BE51" s="108"/>
      <c r="BF51" s="108"/>
      <c r="BG51" s="108"/>
      <c r="BH51" s="108"/>
      <c r="BI51" s="108"/>
      <c r="BJ51" s="108"/>
      <c r="BK51" s="108"/>
      <c r="BL51" s="108"/>
      <c r="BM51" s="108"/>
      <c r="BN51" s="108"/>
      <c r="BO51" s="108"/>
      <c r="BP51" s="108"/>
      <c r="BQ51" s="108"/>
      <c r="BR51" s="108"/>
      <c r="BS51" s="108"/>
      <c r="BT51" s="108"/>
      <c r="BU51" s="108"/>
      <c r="BV51" s="108"/>
      <c r="BW51" s="108"/>
      <c r="BX51" s="108"/>
      <c r="BY51" s="108"/>
      <c r="BZ51" s="108"/>
      <c r="CA51" s="108"/>
    </row>
    <row r="52" spans="4:79" ht="12.95" customHeight="1" x14ac:dyDescent="0.25">
      <c r="D52" s="98" t="s">
        <v>38</v>
      </c>
      <c r="E52" s="98"/>
      <c r="F52" s="85"/>
      <c r="G52" s="86"/>
      <c r="H52" s="87"/>
      <c r="I52" s="88">
        <v>42641</v>
      </c>
      <c r="J52" s="89">
        <v>5</v>
      </c>
      <c r="K52" s="90" t="str">
        <f t="shared" si="5"/>
        <v/>
      </c>
      <c r="L52" s="90" t="str">
        <f>IF(M52="",IF(F52="","",IF($I$22="OUI",WORKDAY(I52,IF(WEEKDAY(I52,2)&gt;=6,J52,J52-1)),I52+J52-1)),M52)</f>
        <v/>
      </c>
      <c r="M52" s="91"/>
      <c r="N52" s="96">
        <v>0</v>
      </c>
      <c r="O52" s="93" t="e">
        <f t="shared" ca="1" si="4"/>
        <v>#VALUE!</v>
      </c>
      <c r="P52" s="93" t="e">
        <f>+IF(L52-M52&gt;0,"Terminé en retard","Terminé dans les temps")</f>
        <v>#VALUE!</v>
      </c>
      <c r="Q52" s="93" t="e">
        <f ca="1">IF(TODAY()-L52&gt;0,"Retard","Dans les temps")</f>
        <v>#VALUE!</v>
      </c>
      <c r="R52" s="93" t="e">
        <f t="shared" ref="R52:R92" si="9">IF(ISBLANK(M52)=TRUE,(P52),(Q52))</f>
        <v>#VALUE!</v>
      </c>
      <c r="S52" s="94" t="e">
        <f>I52+N52*(L52-I52)</f>
        <v>#VALUE!</v>
      </c>
    </row>
    <row r="53" spans="4:79" ht="12.95" customHeight="1" x14ac:dyDescent="0.25">
      <c r="D53" s="98" t="s">
        <v>39</v>
      </c>
      <c r="E53" s="98"/>
      <c r="F53" s="85"/>
      <c r="G53" s="86"/>
      <c r="H53" s="87"/>
      <c r="I53" s="88">
        <v>42641</v>
      </c>
      <c r="J53" s="89">
        <v>5</v>
      </c>
      <c r="K53" s="90" t="str">
        <f t="shared" si="5"/>
        <v/>
      </c>
      <c r="L53" s="90" t="str">
        <f>IF(M53="",IF(F53="","",IF($I$22="OUI",WORKDAY(I53,IF(WEEKDAY(I53,2)&gt;=6,J53,J53-1)),I53+J53-1)),M53)</f>
        <v/>
      </c>
      <c r="M53" s="91"/>
      <c r="N53" s="96">
        <v>0</v>
      </c>
      <c r="O53" s="93" t="e">
        <f t="shared" ca="1" si="4"/>
        <v>#VALUE!</v>
      </c>
      <c r="P53" s="93" t="e">
        <f>+IF(L53-M53&gt;0,"Terminé en retard","Terminé dans les temps")</f>
        <v>#VALUE!</v>
      </c>
      <c r="Q53" s="93" t="e">
        <f ca="1">IF(TODAY()-L53&gt;0,"Retard","Dans les temps")</f>
        <v>#VALUE!</v>
      </c>
      <c r="R53" s="93" t="e">
        <f t="shared" si="9"/>
        <v>#VALUE!</v>
      </c>
      <c r="S53" s="94" t="e">
        <f>I53+N53*(L53-I53)</f>
        <v>#VALUE!</v>
      </c>
    </row>
    <row r="54" spans="4:79" ht="12.95" customHeight="1" x14ac:dyDescent="0.25">
      <c r="D54" s="98" t="s">
        <v>40</v>
      </c>
      <c r="E54" s="98"/>
      <c r="F54" s="85"/>
      <c r="G54" s="86"/>
      <c r="H54" s="87"/>
      <c r="I54" s="88">
        <v>42648</v>
      </c>
      <c r="J54" s="89">
        <v>40</v>
      </c>
      <c r="K54" s="90" t="str">
        <f t="shared" si="5"/>
        <v/>
      </c>
      <c r="L54" s="90" t="str">
        <f>IF(M54="",IF(F54="","",IF($I$22="OUI",WORKDAY(I54,IF(WEEKDAY(I54,2)&gt;=6,J54,J54-1)),I54+J54-1)),M54)</f>
        <v/>
      </c>
      <c r="M54" s="91"/>
      <c r="N54" s="96">
        <v>0</v>
      </c>
      <c r="O54" s="93" t="e">
        <f t="shared" ca="1" si="4"/>
        <v>#VALUE!</v>
      </c>
      <c r="P54" s="93" t="e">
        <f>+IF(L54-M54&gt;0,"Terminé en retard","Terminé dans les temps")</f>
        <v>#VALUE!</v>
      </c>
      <c r="Q54" s="93" t="e">
        <f ca="1">IF(TODAY()-L54&gt;0,"Retard","Dans les temps")</f>
        <v>#VALUE!</v>
      </c>
      <c r="R54" s="93" t="e">
        <f t="shared" si="9"/>
        <v>#VALUE!</v>
      </c>
      <c r="S54" s="94" t="e">
        <f>I54+N54*(L54-I54)</f>
        <v>#VALUE!</v>
      </c>
    </row>
    <row r="55" spans="4:79" ht="12.95" customHeight="1" x14ac:dyDescent="0.25">
      <c r="D55" s="98" t="s">
        <v>41</v>
      </c>
      <c r="E55" s="98"/>
      <c r="F55" s="85"/>
      <c r="G55" s="109"/>
      <c r="H55" s="87"/>
      <c r="I55" s="88">
        <v>42648</v>
      </c>
      <c r="J55" s="89">
        <v>30</v>
      </c>
      <c r="K55" s="90" t="str">
        <f t="shared" si="5"/>
        <v/>
      </c>
      <c r="L55" s="90" t="str">
        <f>IF(M55="",IF(F55="","",IF($I$22="OUI",WORKDAY(I55,IF(WEEKDAY(I55,2)&gt;=6,J55,J55-1)),I55+J55-1)),M55)</f>
        <v/>
      </c>
      <c r="M55" s="91"/>
      <c r="N55" s="96">
        <v>0</v>
      </c>
      <c r="O55" s="93" t="e">
        <f t="shared" ca="1" si="4"/>
        <v>#VALUE!</v>
      </c>
      <c r="P55" s="93" t="e">
        <f>+IF(L55-M55&gt;0,"Terminé en retard","Terminé dans les temps")</f>
        <v>#VALUE!</v>
      </c>
      <c r="Q55" s="93" t="e">
        <f ca="1">IF(TODAY()-L55&gt;0,"Retard","Dans les temps")</f>
        <v>#VALUE!</v>
      </c>
      <c r="R55" s="93" t="e">
        <f t="shared" si="9"/>
        <v>#VALUE!</v>
      </c>
      <c r="S55" s="94" t="e">
        <f>I55+N55*(L55-I55)</f>
        <v>#VALUE!</v>
      </c>
    </row>
    <row r="56" spans="4:79" ht="12.95" customHeight="1" x14ac:dyDescent="0.25">
      <c r="D56" s="98" t="s">
        <v>42</v>
      </c>
      <c r="E56" s="98"/>
      <c r="F56" s="85"/>
      <c r="G56" s="86"/>
      <c r="H56" s="87"/>
      <c r="I56" s="88">
        <v>42648</v>
      </c>
      <c r="J56" s="89">
        <v>40</v>
      </c>
      <c r="K56" s="90" t="str">
        <f t="shared" si="5"/>
        <v/>
      </c>
      <c r="L56" s="90" t="str">
        <f>IF(M56="",IF(F56="","",IF($I$22="OUI",WORKDAY(I56,IF(WEEKDAY(I56,2)&gt;=6,J56,J56-1)),I56+J56-1)),M56)</f>
        <v/>
      </c>
      <c r="M56" s="91"/>
      <c r="N56" s="96">
        <v>0</v>
      </c>
      <c r="O56" s="93" t="e">
        <f t="shared" ca="1" si="4"/>
        <v>#VALUE!</v>
      </c>
      <c r="P56" s="93" t="e">
        <f>+IF(L56-M56&gt;0,"Terminé en retard","Terminé dans les temps")</f>
        <v>#VALUE!</v>
      </c>
      <c r="Q56" s="93" t="e">
        <f ca="1">IF(TODAY()-L56&gt;0,"Retard","Dans les temps")</f>
        <v>#VALUE!</v>
      </c>
      <c r="R56" s="93" t="e">
        <f t="shared" si="9"/>
        <v>#VALUE!</v>
      </c>
      <c r="S56" s="94" t="e">
        <f>I56+N56*(L56-I56)</f>
        <v>#VALUE!</v>
      </c>
    </row>
    <row r="57" spans="4:79" ht="12.95" customHeight="1" x14ac:dyDescent="0.25">
      <c r="D57" s="98" t="s">
        <v>43</v>
      </c>
      <c r="E57" s="98"/>
      <c r="F57" s="85"/>
      <c r="G57" s="86"/>
      <c r="H57" s="87"/>
      <c r="I57" s="88">
        <v>42648</v>
      </c>
      <c r="J57" s="89">
        <v>40</v>
      </c>
      <c r="K57" s="90" t="str">
        <f t="shared" si="5"/>
        <v/>
      </c>
      <c r="L57" s="90" t="str">
        <f>IF(M57="",IF(F57="","",IF($I$22="OUI",WORKDAY(I57,IF(WEEKDAY(I57,2)&gt;=6,J57,J57-1)),I57+J57-1)),M57)</f>
        <v/>
      </c>
      <c r="M57" s="91"/>
      <c r="N57" s="96">
        <v>0</v>
      </c>
      <c r="O57" s="93" t="e">
        <f t="shared" ca="1" si="4"/>
        <v>#VALUE!</v>
      </c>
      <c r="P57" s="93" t="e">
        <f>+IF(L57-M57&gt;0,"Terminé en retard","Terminé dans les temps")</f>
        <v>#VALUE!</v>
      </c>
      <c r="Q57" s="93" t="e">
        <f ca="1">IF(TODAY()-L57&gt;0,"Retard","Dans les temps")</f>
        <v>#VALUE!</v>
      </c>
      <c r="R57" s="93" t="e">
        <f t="shared" si="9"/>
        <v>#VALUE!</v>
      </c>
      <c r="S57" s="94" t="e">
        <f>I57+N57*(L57-I57)</f>
        <v>#VALUE!</v>
      </c>
    </row>
    <row r="58" spans="4:79" ht="12.95" customHeight="1" x14ac:dyDescent="0.25">
      <c r="D58" s="98" t="s">
        <v>44</v>
      </c>
      <c r="E58" s="98"/>
      <c r="F58" s="85"/>
      <c r="G58" s="86"/>
      <c r="H58" s="87"/>
      <c r="I58" s="88">
        <v>42648</v>
      </c>
      <c r="J58" s="89">
        <v>3</v>
      </c>
      <c r="K58" s="90" t="str">
        <f t="shared" si="5"/>
        <v/>
      </c>
      <c r="L58" s="90" t="str">
        <f>IF(M58="",IF(F58="","",IF($I$22="OUI",WORKDAY(I58,IF(WEEKDAY(I58,2)&gt;=6,J58,J58-1)),I58+J58-1)),M58)</f>
        <v/>
      </c>
      <c r="M58" s="91"/>
      <c r="N58" s="96">
        <v>0</v>
      </c>
      <c r="O58" s="93" t="e">
        <f t="shared" ca="1" si="4"/>
        <v>#VALUE!</v>
      </c>
      <c r="P58" s="93" t="e">
        <f>+IF(L58-M58&gt;0,"Terminé en retard","Terminé dans les temps")</f>
        <v>#VALUE!</v>
      </c>
      <c r="Q58" s="93" t="e">
        <f ca="1">IF(TODAY()-L58&gt;0,"Retard","Dans les temps")</f>
        <v>#VALUE!</v>
      </c>
      <c r="R58" s="93" t="e">
        <f t="shared" si="9"/>
        <v>#VALUE!</v>
      </c>
      <c r="S58" s="94" t="e">
        <f>I58+N58*(L58-I58)</f>
        <v>#VALUE!</v>
      </c>
    </row>
    <row r="59" spans="4:79" ht="12.95" customHeight="1" x14ac:dyDescent="0.25">
      <c r="D59" s="98" t="s">
        <v>45</v>
      </c>
      <c r="E59" s="98"/>
      <c r="F59" s="85"/>
      <c r="G59" s="86"/>
      <c r="H59" s="87"/>
      <c r="I59" s="88">
        <v>42651</v>
      </c>
      <c r="J59" s="89">
        <v>3</v>
      </c>
      <c r="K59" s="90" t="str">
        <f t="shared" si="5"/>
        <v/>
      </c>
      <c r="L59" s="90" t="str">
        <f>IF(M59="",IF(F59="","",IF($I$22="OUI",WORKDAY(I59,IF(WEEKDAY(I59,2)&gt;=6,J59,J59-1)),I59+J59-1)),M59)</f>
        <v/>
      </c>
      <c r="M59" s="91"/>
      <c r="N59" s="96">
        <v>0</v>
      </c>
      <c r="O59" s="93" t="e">
        <f t="shared" ca="1" si="4"/>
        <v>#VALUE!</v>
      </c>
      <c r="P59" s="93" t="e">
        <f>+IF(L59-M59&gt;0,"Terminé en retard","Terminé dans les temps")</f>
        <v>#VALUE!</v>
      </c>
      <c r="Q59" s="93" t="e">
        <f ca="1">IF(TODAY()-L59&gt;0,"Retard","Dans les temps")</f>
        <v>#VALUE!</v>
      </c>
      <c r="R59" s="93" t="e">
        <f t="shared" si="9"/>
        <v>#VALUE!</v>
      </c>
      <c r="S59" s="94" t="e">
        <f>I59+N59*(L59-I59)</f>
        <v>#VALUE!</v>
      </c>
    </row>
    <row r="60" spans="4:79" ht="12.95" customHeight="1" x14ac:dyDescent="0.25">
      <c r="D60" s="98" t="s">
        <v>46</v>
      </c>
      <c r="E60" s="98"/>
      <c r="F60" s="85"/>
      <c r="G60" s="86"/>
      <c r="H60" s="87"/>
      <c r="I60" s="88">
        <v>42651</v>
      </c>
      <c r="J60" s="89">
        <v>1</v>
      </c>
      <c r="K60" s="90" t="str">
        <f t="shared" si="5"/>
        <v/>
      </c>
      <c r="L60" s="90" t="str">
        <f>IF(M60="",IF(F60="","",IF($I$22="OUI",WORKDAY(I60,IF(WEEKDAY(I60,2)&gt;=6,J60,J60-1)),I60+J60-1)),M60)</f>
        <v/>
      </c>
      <c r="M60" s="91"/>
      <c r="N60" s="96">
        <v>0</v>
      </c>
      <c r="O60" s="93" t="e">
        <f t="shared" ca="1" si="4"/>
        <v>#VALUE!</v>
      </c>
      <c r="P60" s="93" t="e">
        <f>+IF(L60-M60&gt;0,"Terminé en retard","Terminé dans les temps")</f>
        <v>#VALUE!</v>
      </c>
      <c r="Q60" s="93" t="e">
        <f ca="1">IF(TODAY()-L60&gt;0,"Retard","Dans les temps")</f>
        <v>#VALUE!</v>
      </c>
      <c r="R60" s="93" t="e">
        <f t="shared" si="9"/>
        <v>#VALUE!</v>
      </c>
      <c r="S60" s="94" t="e">
        <f>I60+N60*(L60-I60)</f>
        <v>#VALUE!</v>
      </c>
    </row>
    <row r="61" spans="4:79" ht="12.95" customHeight="1" x14ac:dyDescent="0.25">
      <c r="D61" s="98" t="s">
        <v>47</v>
      </c>
      <c r="E61" s="98"/>
      <c r="F61" s="85"/>
      <c r="G61" s="86"/>
      <c r="H61" s="87"/>
      <c r="I61" s="88">
        <v>42651</v>
      </c>
      <c r="J61" s="89">
        <v>1</v>
      </c>
      <c r="K61" s="90" t="str">
        <f t="shared" si="5"/>
        <v/>
      </c>
      <c r="L61" s="90" t="str">
        <f>IF(M61="",IF(F61="","",IF($I$22="OUI",WORKDAY(I61,IF(WEEKDAY(I61,2)&gt;=6,J61,J61-1)),I61+J61-1)),M61)</f>
        <v/>
      </c>
      <c r="M61" s="91"/>
      <c r="N61" s="96">
        <v>0</v>
      </c>
      <c r="O61" s="93" t="e">
        <f t="shared" ca="1" si="4"/>
        <v>#VALUE!</v>
      </c>
      <c r="P61" s="93" t="e">
        <f>+IF(L61-M61&gt;0,"Terminé en retard","Terminé dans les temps")</f>
        <v>#VALUE!</v>
      </c>
      <c r="Q61" s="93" t="e">
        <f ca="1">IF(TODAY()-L61&gt;0,"Retard","Dans les temps")</f>
        <v>#VALUE!</v>
      </c>
      <c r="R61" s="93" t="e">
        <f t="shared" si="9"/>
        <v>#VALUE!</v>
      </c>
      <c r="S61" s="94" t="e">
        <f>I61+N61*(L61-I61)</f>
        <v>#VALUE!</v>
      </c>
    </row>
    <row r="62" spans="4:79" ht="12.95" customHeight="1" x14ac:dyDescent="0.25">
      <c r="D62" s="99"/>
      <c r="E62" s="99"/>
      <c r="F62" s="110"/>
      <c r="G62" s="101"/>
      <c r="H62" s="77"/>
      <c r="I62" s="78"/>
      <c r="J62" s="77" t="s">
        <v>25</v>
      </c>
      <c r="K62" s="102">
        <f>MAX(K64:K69)</f>
        <v>0</v>
      </c>
      <c r="L62" s="111" t="str">
        <f>IF(M62="",IF(F62="","",IF($I$22="OUI",WORKDAY(I62,IF(WEEKDAY(I62,2)&gt;=6,J62,J62-1)),I62+J62-1)),M62)</f>
        <v/>
      </c>
      <c r="M62" s="104"/>
      <c r="N62" s="105"/>
      <c r="O62" s="106"/>
      <c r="P62" s="81"/>
      <c r="Q62" s="81"/>
      <c r="R62" s="81"/>
      <c r="S62" s="107"/>
      <c r="T62" s="108"/>
      <c r="U62" s="108"/>
      <c r="V62" s="108"/>
      <c r="W62" s="108"/>
      <c r="X62" s="108"/>
      <c r="Y62" s="108"/>
      <c r="Z62" s="108"/>
      <c r="AA62" s="108"/>
      <c r="AB62" s="108"/>
      <c r="AC62" s="108"/>
      <c r="AD62" s="108"/>
      <c r="AE62" s="108"/>
      <c r="AF62" s="108"/>
      <c r="AG62" s="108"/>
      <c r="AH62" s="108"/>
      <c r="AI62" s="108"/>
      <c r="AJ62" s="108"/>
      <c r="AK62" s="108"/>
      <c r="AL62" s="108"/>
      <c r="AM62" s="108"/>
      <c r="AN62" s="108"/>
      <c r="AO62" s="108"/>
      <c r="AP62" s="108"/>
      <c r="AQ62" s="108"/>
      <c r="AR62" s="108"/>
      <c r="AS62" s="108"/>
      <c r="AT62" s="108"/>
      <c r="AU62" s="108"/>
      <c r="AV62" s="108"/>
      <c r="AW62" s="108"/>
      <c r="AX62" s="108"/>
      <c r="AY62" s="108"/>
      <c r="AZ62" s="108"/>
      <c r="BA62" s="108"/>
      <c r="BB62" s="108"/>
      <c r="BC62" s="108"/>
      <c r="BD62" s="108"/>
      <c r="BE62" s="108"/>
      <c r="BF62" s="108"/>
      <c r="BG62" s="108"/>
      <c r="BH62" s="108"/>
      <c r="BI62" s="108"/>
      <c r="BJ62" s="108"/>
      <c r="BK62" s="108"/>
      <c r="BL62" s="108"/>
      <c r="BM62" s="108"/>
      <c r="BN62" s="108"/>
      <c r="BO62" s="108"/>
      <c r="BP62" s="108"/>
      <c r="BQ62" s="108"/>
      <c r="BR62" s="108"/>
      <c r="BS62" s="108"/>
      <c r="BT62" s="108"/>
      <c r="BU62" s="108"/>
      <c r="BV62" s="108"/>
      <c r="BW62" s="108"/>
      <c r="BX62" s="108"/>
      <c r="BY62" s="108"/>
      <c r="BZ62" s="108"/>
      <c r="CA62" s="108"/>
    </row>
    <row r="63" spans="4:79" ht="12.95" customHeight="1" x14ac:dyDescent="0.25">
      <c r="D63" s="98" t="s">
        <v>48</v>
      </c>
      <c r="E63" s="98"/>
      <c r="F63" s="85"/>
      <c r="G63" s="86"/>
      <c r="H63" s="87"/>
      <c r="I63" s="88">
        <v>42641</v>
      </c>
      <c r="J63" s="89">
        <v>3</v>
      </c>
      <c r="K63" s="90" t="str">
        <f t="shared" si="5"/>
        <v/>
      </c>
      <c r="L63" s="90" t="str">
        <f>IF(M63="",IF(F63="","",IF($I$22="OUI",WORKDAY(I63,IF(WEEKDAY(I63,2)&gt;=6,J63,J63-1)),I63+J63-1)),M63)</f>
        <v/>
      </c>
      <c r="M63" s="91"/>
      <c r="N63" s="96">
        <v>0</v>
      </c>
      <c r="O63" s="93" t="e">
        <f t="shared" ca="1" si="4"/>
        <v>#VALUE!</v>
      </c>
      <c r="P63" s="93" t="e">
        <f>+IF(L63-M63&gt;0,"Terminé en retard","Terminé dans les temps")</f>
        <v>#VALUE!</v>
      </c>
      <c r="Q63" s="93" t="e">
        <f ca="1">IF(TODAY()-L63&gt;0,"Retard","Dans les temps")</f>
        <v>#VALUE!</v>
      </c>
      <c r="R63" s="93" t="e">
        <f t="shared" si="9"/>
        <v>#VALUE!</v>
      </c>
      <c r="S63" s="94" t="e">
        <f>I63+N63*(L63-I63)</f>
        <v>#VALUE!</v>
      </c>
    </row>
    <row r="64" spans="4:79" ht="12.95" customHeight="1" x14ac:dyDescent="0.25">
      <c r="D64" s="98" t="s">
        <v>49</v>
      </c>
      <c r="E64" s="98"/>
      <c r="F64" s="85"/>
      <c r="G64" s="86"/>
      <c r="H64" s="87"/>
      <c r="I64" s="88">
        <v>42644</v>
      </c>
      <c r="J64" s="89">
        <v>10</v>
      </c>
      <c r="K64" s="90" t="str">
        <f t="shared" si="5"/>
        <v/>
      </c>
      <c r="L64" s="90" t="str">
        <f>IF(M64="",IF(F64="","",IF($I$22="OUI",WORKDAY(I64,IF(WEEKDAY(I64,2)&gt;=6,J64,J64-1)),I64+J64-1)),M64)</f>
        <v/>
      </c>
      <c r="M64" s="91"/>
      <c r="N64" s="96">
        <v>0</v>
      </c>
      <c r="O64" s="93" t="e">
        <f t="shared" ca="1" si="4"/>
        <v>#VALUE!</v>
      </c>
      <c r="P64" s="93" t="e">
        <f>+IF(L64-M64&gt;0,"Terminé en retard","Terminé dans les temps")</f>
        <v>#VALUE!</v>
      </c>
      <c r="Q64" s="93" t="e">
        <f ca="1">IF(TODAY()-L64&gt;0,"Retard","Dans les temps")</f>
        <v>#VALUE!</v>
      </c>
      <c r="R64" s="93" t="e">
        <f t="shared" si="9"/>
        <v>#VALUE!</v>
      </c>
      <c r="S64" s="94" t="e">
        <f>I64+N64*(L64-I64)</f>
        <v>#VALUE!</v>
      </c>
    </row>
    <row r="65" spans="4:79" ht="12.95" customHeight="1" x14ac:dyDescent="0.25">
      <c r="D65" s="98" t="s">
        <v>50</v>
      </c>
      <c r="E65" s="98"/>
      <c r="F65" s="85"/>
      <c r="G65" s="86"/>
      <c r="H65" s="87"/>
      <c r="I65" s="88">
        <v>42658</v>
      </c>
      <c r="J65" s="89">
        <v>5</v>
      </c>
      <c r="K65" s="90" t="str">
        <f t="shared" si="5"/>
        <v/>
      </c>
      <c r="L65" s="90" t="str">
        <f>IF(M65="",IF(F65="","",IF($I$22="OUI",WORKDAY(I65,IF(WEEKDAY(I65,2)&gt;=6,J65,J65-1)),I65+J65-1)),M65)</f>
        <v/>
      </c>
      <c r="M65" s="91"/>
      <c r="N65" s="96">
        <v>0</v>
      </c>
      <c r="O65" s="93" t="e">
        <f t="shared" ca="1" si="4"/>
        <v>#VALUE!</v>
      </c>
      <c r="P65" s="93" t="e">
        <f>+IF(L65-M65&gt;0,"Terminé en retard","Terminé dans les temps")</f>
        <v>#VALUE!</v>
      </c>
      <c r="Q65" s="93" t="e">
        <f ca="1">IF(TODAY()-L65&gt;0,"Retard","Dans les temps")</f>
        <v>#VALUE!</v>
      </c>
      <c r="R65" s="93" t="e">
        <f t="shared" si="9"/>
        <v>#VALUE!</v>
      </c>
      <c r="S65" s="94" t="e">
        <f>I65+N65*(L65-I65)</f>
        <v>#VALUE!</v>
      </c>
    </row>
    <row r="66" spans="4:79" ht="12.95" customHeight="1" x14ac:dyDescent="0.25">
      <c r="D66" s="98" t="s">
        <v>51</v>
      </c>
      <c r="E66" s="98"/>
      <c r="F66" s="85"/>
      <c r="G66" s="86"/>
      <c r="H66" s="87"/>
      <c r="I66" s="88">
        <v>42658</v>
      </c>
      <c r="J66" s="89">
        <v>10</v>
      </c>
      <c r="K66" s="90" t="str">
        <f t="shared" si="5"/>
        <v/>
      </c>
      <c r="L66" s="90" t="str">
        <f>IF(M66="",IF(F66="","",IF($I$22="OUI",WORKDAY(I66,IF(WEEKDAY(I66,2)&gt;=6,J66,J66-1)),I66+J66-1)),M66)</f>
        <v/>
      </c>
      <c r="M66" s="91"/>
      <c r="N66" s="96">
        <v>0</v>
      </c>
      <c r="O66" s="93" t="e">
        <f t="shared" ca="1" si="4"/>
        <v>#VALUE!</v>
      </c>
      <c r="P66" s="93" t="e">
        <f>+IF(L66-M66&gt;0,"Terminé en retard","Terminé dans les temps")</f>
        <v>#VALUE!</v>
      </c>
      <c r="Q66" s="93" t="e">
        <f ca="1">IF(TODAY()-L66&gt;0,"Retard","Dans les temps")</f>
        <v>#VALUE!</v>
      </c>
      <c r="R66" s="93" t="e">
        <f t="shared" si="9"/>
        <v>#VALUE!</v>
      </c>
      <c r="S66" s="94" t="e">
        <f>I66+N66*(L66-I66)</f>
        <v>#VALUE!</v>
      </c>
    </row>
    <row r="67" spans="4:79" ht="12.95" customHeight="1" x14ac:dyDescent="0.25">
      <c r="D67" s="98" t="s">
        <v>52</v>
      </c>
      <c r="E67" s="98"/>
      <c r="F67" s="85"/>
      <c r="G67" s="86"/>
      <c r="H67" s="87"/>
      <c r="I67" s="88">
        <v>42658</v>
      </c>
      <c r="J67" s="89">
        <v>5</v>
      </c>
      <c r="K67" s="90" t="str">
        <f t="shared" si="5"/>
        <v/>
      </c>
      <c r="L67" s="90" t="str">
        <f>IF(M67="",IF(F67="","",IF($I$22="OUI",WORKDAY(I67,IF(WEEKDAY(I67,2)&gt;=6,J67,J67-1)),I67+J67-1)),M67)</f>
        <v/>
      </c>
      <c r="M67" s="91"/>
      <c r="N67" s="96">
        <v>0</v>
      </c>
      <c r="O67" s="93" t="e">
        <f t="shared" ca="1" si="4"/>
        <v>#VALUE!</v>
      </c>
      <c r="P67" s="93" t="e">
        <f>+IF(L67-M67&gt;0,"Terminé en retard","Terminé dans les temps")</f>
        <v>#VALUE!</v>
      </c>
      <c r="Q67" s="93" t="e">
        <f ca="1">IF(TODAY()-L67&gt;0,"Retard","Dans les temps")</f>
        <v>#VALUE!</v>
      </c>
      <c r="R67" s="93" t="e">
        <f t="shared" si="9"/>
        <v>#VALUE!</v>
      </c>
      <c r="S67" s="94" t="e">
        <f>I67+N67*(L67-I67)</f>
        <v>#VALUE!</v>
      </c>
    </row>
    <row r="68" spans="4:79" ht="12.95" customHeight="1" x14ac:dyDescent="0.25">
      <c r="D68" s="98" t="s">
        <v>53</v>
      </c>
      <c r="E68" s="98"/>
      <c r="F68" s="85"/>
      <c r="G68" s="86"/>
      <c r="H68" s="87"/>
      <c r="I68" s="88">
        <v>42665</v>
      </c>
      <c r="J68" s="89">
        <v>5</v>
      </c>
      <c r="K68" s="90" t="str">
        <f t="shared" si="5"/>
        <v/>
      </c>
      <c r="L68" s="90" t="str">
        <f>IF(M68="",IF(F68="","",IF($I$22="OUI",WORKDAY(I68,IF(WEEKDAY(I68,2)&gt;=6,J68,J68-1)),I68+J68-1)),M68)</f>
        <v/>
      </c>
      <c r="M68" s="91"/>
      <c r="N68" s="96">
        <v>0</v>
      </c>
      <c r="O68" s="93" t="e">
        <f t="shared" ca="1" si="4"/>
        <v>#VALUE!</v>
      </c>
      <c r="P68" s="93" t="e">
        <f>+IF(L68-M68&gt;0,"Terminé en retard","Terminé dans les temps")</f>
        <v>#VALUE!</v>
      </c>
      <c r="Q68" s="93" t="e">
        <f ca="1">IF(TODAY()-L68&gt;0,"Retard","Dans les temps")</f>
        <v>#VALUE!</v>
      </c>
      <c r="R68" s="93" t="e">
        <f t="shared" si="9"/>
        <v>#VALUE!</v>
      </c>
      <c r="S68" s="94" t="e">
        <f>I68+N68*(L68-I68)</f>
        <v>#VALUE!</v>
      </c>
    </row>
    <row r="69" spans="4:79" ht="12.95" customHeight="1" x14ac:dyDescent="0.25">
      <c r="D69" s="98" t="s">
        <v>54</v>
      </c>
      <c r="E69" s="98"/>
      <c r="F69" s="85"/>
      <c r="G69" s="86"/>
      <c r="H69" s="87"/>
      <c r="I69" s="88">
        <v>42704</v>
      </c>
      <c r="J69" s="89">
        <v>2</v>
      </c>
      <c r="K69" s="90" t="str">
        <f t="shared" si="5"/>
        <v/>
      </c>
      <c r="L69" s="90" t="str">
        <f>IF(M69="",IF(F69="","",IF($I$22="OUI",WORKDAY(I69,IF(WEEKDAY(I69,2)&gt;=6,J69,J69-1)),I69+J69-1)),M69)</f>
        <v/>
      </c>
      <c r="M69" s="91"/>
      <c r="N69" s="96">
        <v>0</v>
      </c>
      <c r="O69" s="93" t="e">
        <f t="shared" ca="1" si="4"/>
        <v>#VALUE!</v>
      </c>
      <c r="P69" s="93" t="e">
        <f>+IF(L69-M69&gt;0,"Terminé en retard","Terminé dans les temps")</f>
        <v>#VALUE!</v>
      </c>
      <c r="Q69" s="93" t="e">
        <f ca="1">IF(TODAY()-L69&gt;0,"Retard","Dans les temps")</f>
        <v>#VALUE!</v>
      </c>
      <c r="R69" s="93" t="e">
        <f t="shared" si="9"/>
        <v>#VALUE!</v>
      </c>
      <c r="S69" s="94" t="e">
        <f>I69+N69*(L69-I69)</f>
        <v>#VALUE!</v>
      </c>
    </row>
    <row r="70" spans="4:79" ht="12.95" customHeight="1" x14ac:dyDescent="0.25">
      <c r="D70" s="99"/>
      <c r="E70" s="99"/>
      <c r="F70" s="100"/>
      <c r="G70" s="101"/>
      <c r="H70" s="77"/>
      <c r="I70" s="78"/>
      <c r="J70" s="77" t="s">
        <v>25</v>
      </c>
      <c r="K70" s="102">
        <f>MAX(K72:K75)</f>
        <v>0</v>
      </c>
      <c r="L70" s="111" t="str">
        <f>IF(M70="",IF(F70="","",IF($I$22="OUI",WORKDAY(I70,IF(WEEKDAY(I70,2)&gt;=6,J70,J70-1)),I70+J70-1)),M70)</f>
        <v/>
      </c>
      <c r="M70" s="104"/>
      <c r="N70" s="105"/>
      <c r="O70" s="106"/>
      <c r="P70" s="81"/>
      <c r="Q70" s="81"/>
      <c r="R70" s="81"/>
      <c r="S70" s="107"/>
      <c r="T70" s="108"/>
      <c r="U70" s="108"/>
      <c r="V70" s="108"/>
      <c r="W70" s="108"/>
      <c r="X70" s="108"/>
      <c r="Y70" s="108"/>
      <c r="Z70" s="108"/>
      <c r="AA70" s="108"/>
      <c r="AB70" s="108"/>
      <c r="AC70" s="108"/>
      <c r="AD70" s="108"/>
      <c r="AE70" s="108"/>
      <c r="AF70" s="108"/>
      <c r="AG70" s="108"/>
      <c r="AH70" s="108"/>
      <c r="AI70" s="108"/>
      <c r="AJ70" s="108"/>
      <c r="AK70" s="108"/>
      <c r="AL70" s="108"/>
      <c r="AM70" s="108"/>
      <c r="AN70" s="108"/>
      <c r="AO70" s="108"/>
      <c r="AP70" s="108"/>
      <c r="AQ70" s="108"/>
      <c r="AR70" s="108"/>
      <c r="AS70" s="108"/>
      <c r="AT70" s="108"/>
      <c r="AU70" s="108"/>
      <c r="AV70" s="108"/>
      <c r="AW70" s="108"/>
      <c r="AX70" s="108"/>
      <c r="AY70" s="108"/>
      <c r="AZ70" s="108"/>
      <c r="BA70" s="108"/>
      <c r="BB70" s="108"/>
      <c r="BC70" s="108"/>
      <c r="BD70" s="108"/>
      <c r="BE70" s="108"/>
      <c r="BF70" s="108"/>
      <c r="BG70" s="108"/>
      <c r="BH70" s="108"/>
      <c r="BI70" s="108"/>
      <c r="BJ70" s="108"/>
      <c r="BK70" s="108"/>
      <c r="BL70" s="108"/>
      <c r="BM70" s="108"/>
      <c r="BN70" s="108"/>
      <c r="BO70" s="108"/>
      <c r="BP70" s="108"/>
      <c r="BQ70" s="108"/>
      <c r="BR70" s="108"/>
      <c r="BS70" s="108"/>
      <c r="BT70" s="108"/>
      <c r="BU70" s="108"/>
      <c r="BV70" s="108"/>
      <c r="BW70" s="108"/>
      <c r="BX70" s="108"/>
      <c r="BY70" s="108"/>
      <c r="BZ70" s="108"/>
      <c r="CA70" s="108"/>
    </row>
    <row r="71" spans="4:79" ht="12.95" customHeight="1" x14ac:dyDescent="0.25">
      <c r="D71" s="98" t="s">
        <v>55</v>
      </c>
      <c r="E71" s="98"/>
      <c r="F71" s="85"/>
      <c r="G71" s="86"/>
      <c r="H71" s="87"/>
      <c r="I71" s="88">
        <v>42672</v>
      </c>
      <c r="J71" s="89">
        <v>2</v>
      </c>
      <c r="K71" s="90" t="str">
        <f t="shared" si="5"/>
        <v/>
      </c>
      <c r="L71" s="90" t="str">
        <f>IF(M71="",IF(F71="","",IF($I$22="OUI",WORKDAY(I71,IF(WEEKDAY(I71,2)&gt;=6,J71,J71-1)),I71+J71-1)),M71)</f>
        <v/>
      </c>
      <c r="M71" s="91"/>
      <c r="N71" s="96">
        <v>0</v>
      </c>
      <c r="O71" s="93" t="e">
        <f t="shared" ca="1" si="4"/>
        <v>#VALUE!</v>
      </c>
      <c r="P71" s="93" t="e">
        <f>+IF(L71-M71&gt;0,"Terminé en retard","Terminé dans les temps")</f>
        <v>#VALUE!</v>
      </c>
      <c r="Q71" s="93" t="e">
        <f ca="1">IF(TODAY()-L71&gt;0,"Retard","Dans les temps")</f>
        <v>#VALUE!</v>
      </c>
      <c r="R71" s="93" t="e">
        <f t="shared" si="9"/>
        <v>#VALUE!</v>
      </c>
      <c r="S71" s="94" t="e">
        <f>I71+N71*(L71-I71)</f>
        <v>#VALUE!</v>
      </c>
    </row>
    <row r="72" spans="4:79" ht="12.95" customHeight="1" x14ac:dyDescent="0.25">
      <c r="D72" s="98" t="s">
        <v>56</v>
      </c>
      <c r="E72" s="98"/>
      <c r="F72" s="85"/>
      <c r="G72" s="86"/>
      <c r="H72" s="87"/>
      <c r="I72" s="88">
        <v>42676</v>
      </c>
      <c r="J72" s="89">
        <v>10</v>
      </c>
      <c r="K72" s="90" t="str">
        <f t="shared" si="5"/>
        <v/>
      </c>
      <c r="L72" s="90" t="str">
        <f>IF(M72="",IF(F72="","",IF($I$22="OUI",WORKDAY(I72,IF(WEEKDAY(I72,2)&gt;=6,J72,J72-1)),I72+J72-1)),M72)</f>
        <v/>
      </c>
      <c r="M72" s="91"/>
      <c r="N72" s="96">
        <v>0</v>
      </c>
      <c r="O72" s="93" t="e">
        <f t="shared" ca="1" si="4"/>
        <v>#VALUE!</v>
      </c>
      <c r="P72" s="93" t="e">
        <f>+IF(L72-M72&gt;0,"Terminé en retard","Terminé dans les temps")</f>
        <v>#VALUE!</v>
      </c>
      <c r="Q72" s="93" t="e">
        <f ca="1">IF(TODAY()-L72&gt;0,"Retard","Dans les temps")</f>
        <v>#VALUE!</v>
      </c>
      <c r="R72" s="93" t="e">
        <f t="shared" si="9"/>
        <v>#VALUE!</v>
      </c>
      <c r="S72" s="94" t="e">
        <f>I72+N72*(L72-I72)</f>
        <v>#VALUE!</v>
      </c>
    </row>
    <row r="73" spans="4:79" ht="12.95" customHeight="1" x14ac:dyDescent="0.25">
      <c r="D73" s="98" t="s">
        <v>57</v>
      </c>
      <c r="E73" s="98"/>
      <c r="F73" s="85"/>
      <c r="G73" s="86"/>
      <c r="H73" s="87"/>
      <c r="I73" s="88">
        <v>42689</v>
      </c>
      <c r="J73" s="89">
        <v>5</v>
      </c>
      <c r="K73" s="90" t="str">
        <f t="shared" si="5"/>
        <v/>
      </c>
      <c r="L73" s="90" t="str">
        <f>IF(M73="",IF(F73="","",IF($I$22="OUI",WORKDAY(I73,IF(WEEKDAY(I73,2)&gt;=6,J73,J73-1)),I73+J73-1)),M73)</f>
        <v/>
      </c>
      <c r="M73" s="91"/>
      <c r="N73" s="96">
        <v>0</v>
      </c>
      <c r="O73" s="93" t="e">
        <f t="shared" ca="1" si="4"/>
        <v>#VALUE!</v>
      </c>
      <c r="P73" s="93" t="e">
        <f>+IF(L73-M73&gt;0,"Terminé en retard","Terminé dans les temps")</f>
        <v>#VALUE!</v>
      </c>
      <c r="Q73" s="93" t="e">
        <f ca="1">IF(TODAY()-L73&gt;0,"Retard","Dans les temps")</f>
        <v>#VALUE!</v>
      </c>
      <c r="R73" s="93" t="e">
        <f t="shared" si="9"/>
        <v>#VALUE!</v>
      </c>
      <c r="S73" s="94" t="e">
        <f>I73+N73*(L73-I73)</f>
        <v>#VALUE!</v>
      </c>
    </row>
    <row r="74" spans="4:79" ht="12.95" customHeight="1" x14ac:dyDescent="0.25">
      <c r="D74" s="98" t="s">
        <v>58</v>
      </c>
      <c r="E74" s="98"/>
      <c r="F74" s="85"/>
      <c r="G74" s="86"/>
      <c r="H74" s="87"/>
      <c r="I74" s="88">
        <v>42696</v>
      </c>
      <c r="J74" s="89">
        <v>1</v>
      </c>
      <c r="K74" s="90" t="str">
        <f t="shared" si="5"/>
        <v/>
      </c>
      <c r="L74" s="90" t="str">
        <f>IF(M74="",IF(F74="","",IF($I$22="OUI",WORKDAY(I74,IF(WEEKDAY(I74,2)&gt;=6,J74,J74-1)),I74+J74-1)),M74)</f>
        <v/>
      </c>
      <c r="M74" s="91"/>
      <c r="N74" s="96">
        <v>0</v>
      </c>
      <c r="O74" s="93" t="e">
        <f t="shared" ca="1" si="4"/>
        <v>#VALUE!</v>
      </c>
      <c r="P74" s="93" t="e">
        <f>+IF(L74-M74&gt;0,"Terminé en retard","Terminé dans les temps")</f>
        <v>#VALUE!</v>
      </c>
      <c r="Q74" s="93" t="e">
        <f ca="1">IF(TODAY()-L74&gt;0,"Retard","Dans les temps")</f>
        <v>#VALUE!</v>
      </c>
      <c r="R74" s="93" t="e">
        <f t="shared" si="9"/>
        <v>#VALUE!</v>
      </c>
      <c r="S74" s="94" t="e">
        <f>I74+N74*(L74-I74)</f>
        <v>#VALUE!</v>
      </c>
    </row>
    <row r="75" spans="4:79" ht="12.95" customHeight="1" x14ac:dyDescent="0.25">
      <c r="D75" s="98" t="s">
        <v>59</v>
      </c>
      <c r="E75" s="98"/>
      <c r="F75" s="85"/>
      <c r="G75" s="86"/>
      <c r="H75" s="87"/>
      <c r="I75" s="88">
        <v>42696</v>
      </c>
      <c r="J75" s="89">
        <v>5</v>
      </c>
      <c r="K75" s="90" t="str">
        <f t="shared" si="5"/>
        <v/>
      </c>
      <c r="L75" s="90" t="str">
        <f>IF(M75="",IF(F75="","",IF($I$22="OUI",WORKDAY(I75,IF(WEEKDAY(I75,2)&gt;=6,J75,J75-1)),I75+J75-1)),M75)</f>
        <v/>
      </c>
      <c r="M75" s="91"/>
      <c r="N75" s="96">
        <v>0</v>
      </c>
      <c r="O75" s="93" t="e">
        <f t="shared" ca="1" si="4"/>
        <v>#VALUE!</v>
      </c>
      <c r="P75" s="93" t="e">
        <f>+IF(L75-M75&gt;0,"Terminé en retard","Terminé dans les temps")</f>
        <v>#VALUE!</v>
      </c>
      <c r="Q75" s="93" t="e">
        <f ca="1">IF(TODAY()-L75&gt;0,"Retard","Dans les temps")</f>
        <v>#VALUE!</v>
      </c>
      <c r="R75" s="93" t="e">
        <f t="shared" si="9"/>
        <v>#VALUE!</v>
      </c>
      <c r="S75" s="94" t="e">
        <f>I75+N75*(L75-I75)</f>
        <v>#VALUE!</v>
      </c>
    </row>
    <row r="76" spans="4:79" ht="12.95" customHeight="1" x14ac:dyDescent="0.25">
      <c r="D76" s="99"/>
      <c r="E76" s="99"/>
      <c r="F76" s="100"/>
      <c r="G76" s="101"/>
      <c r="H76" s="77"/>
      <c r="I76" s="78"/>
      <c r="J76" s="77" t="s">
        <v>25</v>
      </c>
      <c r="K76" s="102">
        <f>MAX(K78:K90)</f>
        <v>0</v>
      </c>
      <c r="L76" s="111" t="str">
        <f>IF(M76="",IF(F76="","",IF($I$22="OUI",WORKDAY(I76,IF(WEEKDAY(I76,2)&gt;=6,J76,J76-1)),I76+J76-1)),M76)</f>
        <v/>
      </c>
      <c r="M76" s="104"/>
      <c r="N76" s="105"/>
      <c r="O76" s="106"/>
      <c r="P76" s="81"/>
      <c r="Q76" s="81"/>
      <c r="R76" s="81"/>
      <c r="S76" s="107"/>
      <c r="T76" s="108"/>
      <c r="U76" s="108"/>
      <c r="V76" s="108"/>
      <c r="W76" s="108"/>
      <c r="X76" s="108"/>
      <c r="Y76" s="108"/>
      <c r="Z76" s="108"/>
      <c r="AA76" s="108"/>
      <c r="AB76" s="108"/>
      <c r="AC76" s="108"/>
      <c r="AD76" s="108"/>
      <c r="AE76" s="108"/>
      <c r="AF76" s="108"/>
      <c r="AG76" s="108"/>
      <c r="AH76" s="108"/>
      <c r="AI76" s="108"/>
      <c r="AJ76" s="108"/>
      <c r="AK76" s="108"/>
      <c r="AL76" s="108"/>
      <c r="AM76" s="108"/>
      <c r="AN76" s="108"/>
      <c r="AO76" s="108"/>
      <c r="AP76" s="108"/>
      <c r="AQ76" s="108"/>
      <c r="AR76" s="108"/>
      <c r="AS76" s="108"/>
      <c r="AT76" s="108"/>
      <c r="AU76" s="108"/>
      <c r="AV76" s="108"/>
      <c r="AW76" s="108"/>
      <c r="AX76" s="108"/>
      <c r="AY76" s="108"/>
      <c r="AZ76" s="108"/>
      <c r="BA76" s="108"/>
      <c r="BB76" s="108"/>
      <c r="BC76" s="108"/>
      <c r="BD76" s="108"/>
      <c r="BE76" s="108"/>
      <c r="BF76" s="108"/>
      <c r="BG76" s="108"/>
      <c r="BH76" s="108"/>
      <c r="BI76" s="108"/>
      <c r="BJ76" s="108"/>
      <c r="BK76" s="108"/>
      <c r="BL76" s="108"/>
      <c r="BM76" s="108"/>
      <c r="BN76" s="108"/>
      <c r="BO76" s="108"/>
      <c r="BP76" s="108"/>
      <c r="BQ76" s="108"/>
      <c r="BR76" s="108"/>
      <c r="BS76" s="108"/>
      <c r="BT76" s="108"/>
      <c r="BU76" s="108"/>
      <c r="BV76" s="108"/>
      <c r="BW76" s="108"/>
      <c r="BX76" s="108"/>
      <c r="BY76" s="108"/>
      <c r="BZ76" s="108"/>
      <c r="CA76" s="108"/>
    </row>
    <row r="77" spans="4:79" ht="12.95" customHeight="1" x14ac:dyDescent="0.25">
      <c r="D77" s="98" t="s">
        <v>60</v>
      </c>
      <c r="E77" s="98"/>
      <c r="F77" s="85"/>
      <c r="G77" s="86"/>
      <c r="H77" s="87"/>
      <c r="I77" s="88">
        <v>42644</v>
      </c>
      <c r="J77" s="89">
        <v>2</v>
      </c>
      <c r="K77" s="90" t="str">
        <f t="shared" si="5"/>
        <v/>
      </c>
      <c r="L77" s="90" t="str">
        <f>IF(M77="",IF(F77="","",IF($I$22="OUI",WORKDAY(I77,IF(WEEKDAY(I77,2)&gt;=6,J77,J77-1)),I77+J77-1)),M77)</f>
        <v/>
      </c>
      <c r="M77" s="91"/>
      <c r="N77" s="96">
        <v>0</v>
      </c>
      <c r="O77" s="93" t="e">
        <f t="shared" ca="1" si="4"/>
        <v>#VALUE!</v>
      </c>
      <c r="P77" s="93" t="e">
        <f>+IF(L77-M77&gt;0,"Terminé en retard","Terminé dans les temps")</f>
        <v>#VALUE!</v>
      </c>
      <c r="Q77" s="93" t="e">
        <f ca="1">IF(TODAY()-L77&gt;0,"Retard","Dans les temps")</f>
        <v>#VALUE!</v>
      </c>
      <c r="R77" s="93" t="e">
        <f t="shared" si="9"/>
        <v>#VALUE!</v>
      </c>
      <c r="S77" s="94" t="e">
        <f>I77+N77*(L77-I77)</f>
        <v>#VALUE!</v>
      </c>
    </row>
    <row r="78" spans="4:79" ht="12.95" customHeight="1" x14ac:dyDescent="0.25">
      <c r="D78" s="98" t="s">
        <v>61</v>
      </c>
      <c r="E78" s="98"/>
      <c r="F78" s="85"/>
      <c r="G78" s="86"/>
      <c r="H78" s="87"/>
      <c r="I78" s="88">
        <v>42665</v>
      </c>
      <c r="J78" s="89">
        <v>10</v>
      </c>
      <c r="K78" s="90" t="str">
        <f t="shared" si="5"/>
        <v/>
      </c>
      <c r="L78" s="90" t="str">
        <f>IF(M78="",IF(F78="","",IF($I$22="OUI",WORKDAY(I78,IF(WEEKDAY(I78,2)&gt;=6,J78,J78-1)),I78+J78-1)),M78)</f>
        <v/>
      </c>
      <c r="M78" s="91"/>
      <c r="N78" s="96">
        <v>0</v>
      </c>
      <c r="O78" s="93" t="e">
        <f t="shared" ca="1" si="4"/>
        <v>#VALUE!</v>
      </c>
      <c r="P78" s="93" t="e">
        <f>+IF(L78-M78&gt;0,"Terminé en retard","Terminé dans les temps")</f>
        <v>#VALUE!</v>
      </c>
      <c r="Q78" s="93" t="e">
        <f ca="1">IF(TODAY()-L78&gt;0,"Retard","Dans les temps")</f>
        <v>#VALUE!</v>
      </c>
      <c r="R78" s="93" t="e">
        <f t="shared" si="9"/>
        <v>#VALUE!</v>
      </c>
      <c r="S78" s="94" t="e">
        <f>I78+N78*(L78-I78)</f>
        <v>#VALUE!</v>
      </c>
    </row>
    <row r="79" spans="4:79" ht="12.95" customHeight="1" x14ac:dyDescent="0.25">
      <c r="D79" s="98" t="s">
        <v>62</v>
      </c>
      <c r="E79" s="98"/>
      <c r="F79" s="85"/>
      <c r="G79" s="86"/>
      <c r="H79" s="87"/>
      <c r="I79" s="88">
        <v>42679</v>
      </c>
      <c r="J79" s="89">
        <v>5</v>
      </c>
      <c r="K79" s="90" t="str">
        <f t="shared" si="5"/>
        <v/>
      </c>
      <c r="L79" s="90" t="str">
        <f>IF(M79="",IF(F79="","",IF($I$22="OUI",WORKDAY(I79,IF(WEEKDAY(I79,2)&gt;=6,J79,J79-1)),I79+J79-1)),M79)</f>
        <v/>
      </c>
      <c r="M79" s="91"/>
      <c r="N79" s="96">
        <v>0</v>
      </c>
      <c r="O79" s="93" t="e">
        <f t="shared" ca="1" si="4"/>
        <v>#VALUE!</v>
      </c>
      <c r="P79" s="93" t="e">
        <f>+IF(L79-M79&gt;0,"Terminé en retard","Terminé dans les temps")</f>
        <v>#VALUE!</v>
      </c>
      <c r="Q79" s="93" t="e">
        <f ca="1">IF(TODAY()-L79&gt;0,"Retard","Dans les temps")</f>
        <v>#VALUE!</v>
      </c>
      <c r="R79" s="93" t="e">
        <f t="shared" si="9"/>
        <v>#VALUE!</v>
      </c>
      <c r="S79" s="94" t="e">
        <f>I79+N79*(L79-I79)</f>
        <v>#VALUE!</v>
      </c>
    </row>
    <row r="80" spans="4:79" ht="12.95" customHeight="1" x14ac:dyDescent="0.25">
      <c r="D80" s="98" t="s">
        <v>63</v>
      </c>
      <c r="E80" s="98"/>
      <c r="F80" s="85"/>
      <c r="G80" s="86"/>
      <c r="H80" s="87"/>
      <c r="I80" s="88">
        <v>42686</v>
      </c>
      <c r="J80" s="89">
        <v>2</v>
      </c>
      <c r="K80" s="90" t="str">
        <f t="shared" si="5"/>
        <v/>
      </c>
      <c r="L80" s="90" t="str">
        <f>IF(M80="",IF(F80="","",IF($I$22="OUI",WORKDAY(I80,IF(WEEKDAY(I80,2)&gt;=6,J80,J80-1)),I80+J80-1)),M80)</f>
        <v/>
      </c>
      <c r="M80" s="91"/>
      <c r="N80" s="96">
        <v>0</v>
      </c>
      <c r="O80" s="93" t="e">
        <f t="shared" ca="1" si="4"/>
        <v>#VALUE!</v>
      </c>
      <c r="P80" s="93" t="e">
        <f>+IF(L80-M80&gt;0,"Terminé en retard","Terminé dans les temps")</f>
        <v>#VALUE!</v>
      </c>
      <c r="Q80" s="93" t="e">
        <f ca="1">IF(TODAY()-L80&gt;0,"Retard","Dans les temps")</f>
        <v>#VALUE!</v>
      </c>
      <c r="R80" s="93" t="e">
        <f t="shared" si="9"/>
        <v>#VALUE!</v>
      </c>
      <c r="S80" s="94" t="e">
        <f>I80+N80*(L80-I80)</f>
        <v>#VALUE!</v>
      </c>
    </row>
    <row r="81" spans="4:79" ht="12.95" customHeight="1" x14ac:dyDescent="0.25">
      <c r="D81" s="98" t="s">
        <v>64</v>
      </c>
      <c r="E81" s="98"/>
      <c r="F81" s="85"/>
      <c r="G81" s="86"/>
      <c r="H81" s="87"/>
      <c r="I81" s="88">
        <v>42690</v>
      </c>
      <c r="J81" s="89">
        <v>2</v>
      </c>
      <c r="K81" s="90" t="str">
        <f t="shared" si="5"/>
        <v/>
      </c>
      <c r="L81" s="90" t="str">
        <f>IF(M81="",IF(F81="","",IF($I$22="OUI",WORKDAY(I81,IF(WEEKDAY(I81,2)&gt;=6,J81,J81-1)),I81+J81-1)),M81)</f>
        <v/>
      </c>
      <c r="M81" s="91"/>
      <c r="N81" s="96">
        <v>0</v>
      </c>
      <c r="O81" s="93" t="e">
        <f t="shared" ca="1" si="4"/>
        <v>#VALUE!</v>
      </c>
      <c r="P81" s="93" t="e">
        <f>+IF(L81-M81&gt;0,"Terminé en retard","Terminé dans les temps")</f>
        <v>#VALUE!</v>
      </c>
      <c r="Q81" s="93" t="e">
        <f ca="1">IF(TODAY()-L81&gt;0,"Retard","Dans les temps")</f>
        <v>#VALUE!</v>
      </c>
      <c r="R81" s="93" t="e">
        <f t="shared" si="9"/>
        <v>#VALUE!</v>
      </c>
      <c r="S81" s="94" t="e">
        <f>I81+N81*(L81-I81)</f>
        <v>#VALUE!</v>
      </c>
    </row>
    <row r="82" spans="4:79" ht="12.95" customHeight="1" x14ac:dyDescent="0.25">
      <c r="D82" s="98" t="s">
        <v>65</v>
      </c>
      <c r="E82" s="98"/>
      <c r="F82" s="85"/>
      <c r="G82" s="86"/>
      <c r="H82" s="87"/>
      <c r="I82" s="88">
        <v>42690</v>
      </c>
      <c r="J82" s="89">
        <v>2</v>
      </c>
      <c r="K82" s="90" t="str">
        <f t="shared" si="5"/>
        <v/>
      </c>
      <c r="L82" s="90" t="str">
        <f>IF(M82="",IF(F82="","",IF($I$22="OUI",WORKDAY(I82,IF(WEEKDAY(I82,2)&gt;=6,J82,J82-1)),I82+J82-1)),M82)</f>
        <v/>
      </c>
      <c r="M82" s="91"/>
      <c r="N82" s="96">
        <v>0</v>
      </c>
      <c r="O82" s="93" t="e">
        <f t="shared" ca="1" si="4"/>
        <v>#VALUE!</v>
      </c>
      <c r="P82" s="93" t="e">
        <f>+IF(L82-M82&gt;0,"Terminé en retard","Terminé dans les temps")</f>
        <v>#VALUE!</v>
      </c>
      <c r="Q82" s="93" t="e">
        <f ca="1">IF(TODAY()-L82&gt;0,"Retard","Dans les temps")</f>
        <v>#VALUE!</v>
      </c>
      <c r="R82" s="93" t="e">
        <f t="shared" si="9"/>
        <v>#VALUE!</v>
      </c>
      <c r="S82" s="94" t="e">
        <f>I82+N82*(L82-I82)</f>
        <v>#VALUE!</v>
      </c>
    </row>
    <row r="83" spans="4:79" ht="12.95" customHeight="1" x14ac:dyDescent="0.25">
      <c r="D83" s="98" t="s">
        <v>66</v>
      </c>
      <c r="E83" s="98"/>
      <c r="F83" s="85"/>
      <c r="G83" s="86"/>
      <c r="H83" s="87"/>
      <c r="I83" s="88">
        <v>42690</v>
      </c>
      <c r="J83" s="89">
        <v>2</v>
      </c>
      <c r="K83" s="90" t="str">
        <f t="shared" si="5"/>
        <v/>
      </c>
      <c r="L83" s="90" t="str">
        <f>IF(M83="",IF(F83="","",IF($I$22="OUI",WORKDAY(I83,IF(WEEKDAY(I83,2)&gt;=6,J83,J83-1)),I83+J83-1)),M83)</f>
        <v/>
      </c>
      <c r="M83" s="91"/>
      <c r="N83" s="96">
        <v>0</v>
      </c>
      <c r="O83" s="93" t="e">
        <f t="shared" ca="1" si="4"/>
        <v>#VALUE!</v>
      </c>
      <c r="P83" s="93" t="e">
        <f>+IF(L83-M83&gt;0,"Terminé en retard","Terminé dans les temps")</f>
        <v>#VALUE!</v>
      </c>
      <c r="Q83" s="93" t="e">
        <f ca="1">IF(TODAY()-L83&gt;0,"Retard","Dans les temps")</f>
        <v>#VALUE!</v>
      </c>
      <c r="R83" s="93" t="e">
        <f t="shared" si="9"/>
        <v>#VALUE!</v>
      </c>
      <c r="S83" s="94" t="e">
        <f>I83+N83*(L83-I83)</f>
        <v>#VALUE!</v>
      </c>
    </row>
    <row r="84" spans="4:79" ht="12.95" customHeight="1" x14ac:dyDescent="0.25">
      <c r="D84" s="98" t="s">
        <v>67</v>
      </c>
      <c r="E84" s="98"/>
      <c r="F84" s="85"/>
      <c r="G84" s="86"/>
      <c r="H84" s="87"/>
      <c r="I84" s="88">
        <v>42690</v>
      </c>
      <c r="J84" s="89">
        <v>1</v>
      </c>
      <c r="K84" s="90" t="str">
        <f t="shared" si="5"/>
        <v/>
      </c>
      <c r="L84" s="90" t="str">
        <f>IF(M84="",IF(F84="","",IF($I$22="OUI",WORKDAY(I84,IF(WEEKDAY(I84,2)&gt;=6,J84,J84-1)),I84+J84-1)),M84)</f>
        <v/>
      </c>
      <c r="M84" s="91"/>
      <c r="N84" s="96">
        <v>0</v>
      </c>
      <c r="O84" s="93" t="e">
        <f t="shared" ca="1" si="4"/>
        <v>#VALUE!</v>
      </c>
      <c r="P84" s="93" t="e">
        <f>+IF(L84-M84&gt;0,"Terminé en retard","Terminé dans les temps")</f>
        <v>#VALUE!</v>
      </c>
      <c r="Q84" s="93" t="e">
        <f ca="1">IF(TODAY()-L84&gt;0,"Retard","Dans les temps")</f>
        <v>#VALUE!</v>
      </c>
      <c r="R84" s="93" t="e">
        <f t="shared" si="9"/>
        <v>#VALUE!</v>
      </c>
      <c r="S84" s="94" t="e">
        <f>I84+N84*(L84-I84)</f>
        <v>#VALUE!</v>
      </c>
    </row>
    <row r="85" spans="4:79" ht="12.95" customHeight="1" x14ac:dyDescent="0.25">
      <c r="D85" s="98" t="s">
        <v>68</v>
      </c>
      <c r="E85" s="98"/>
      <c r="F85" s="85"/>
      <c r="G85" s="86"/>
      <c r="H85" s="87"/>
      <c r="I85" s="88">
        <v>42690</v>
      </c>
      <c r="J85" s="89">
        <v>10</v>
      </c>
      <c r="K85" s="90" t="str">
        <f t="shared" si="5"/>
        <v/>
      </c>
      <c r="L85" s="90" t="str">
        <f>IF(M85="",IF(F85="","",IF($I$22="OUI",WORKDAY(I85,IF(WEEKDAY(I85,2)&gt;=6,J85,J85-1)),I85+J85-1)),M85)</f>
        <v/>
      </c>
      <c r="M85" s="91"/>
      <c r="N85" s="96">
        <v>0</v>
      </c>
      <c r="O85" s="93" t="e">
        <f t="shared" ca="1" si="4"/>
        <v>#VALUE!</v>
      </c>
      <c r="P85" s="93" t="e">
        <f>+IF(L85-M85&gt;0,"Terminé en retard","Terminé dans les temps")</f>
        <v>#VALUE!</v>
      </c>
      <c r="Q85" s="93" t="e">
        <f ca="1">IF(TODAY()-L85&gt;0,"Retard","Dans les temps")</f>
        <v>#VALUE!</v>
      </c>
      <c r="R85" s="93" t="e">
        <f t="shared" si="9"/>
        <v>#VALUE!</v>
      </c>
      <c r="S85" s="94" t="e">
        <f>I85+N85*(L85-I85)</f>
        <v>#VALUE!</v>
      </c>
    </row>
    <row r="86" spans="4:79" ht="12.95" customHeight="1" x14ac:dyDescent="0.25">
      <c r="D86" s="98" t="s">
        <v>69</v>
      </c>
      <c r="E86" s="98"/>
      <c r="F86" s="85"/>
      <c r="G86" s="86"/>
      <c r="H86" s="87"/>
      <c r="I86" s="88">
        <v>42704</v>
      </c>
      <c r="J86" s="89">
        <v>2</v>
      </c>
      <c r="K86" s="90" t="str">
        <f t="shared" si="5"/>
        <v/>
      </c>
      <c r="L86" s="90" t="str">
        <f>IF(M86="",IF(F86="","",IF($I$22="OUI",WORKDAY(I86,IF(WEEKDAY(I86,2)&gt;=6,J86,J86-1)),I86+J86-1)),M86)</f>
        <v/>
      </c>
      <c r="M86" s="91"/>
      <c r="N86" s="96">
        <v>0</v>
      </c>
      <c r="O86" s="93" t="e">
        <f t="shared" ca="1" si="4"/>
        <v>#VALUE!</v>
      </c>
      <c r="P86" s="93" t="e">
        <f>+IF(L86-M86&gt;0,"Terminé en retard","Terminé dans les temps")</f>
        <v>#VALUE!</v>
      </c>
      <c r="Q86" s="93" t="e">
        <f ca="1">IF(TODAY()-L86&gt;0,"Retard","Dans les temps")</f>
        <v>#VALUE!</v>
      </c>
      <c r="R86" s="93" t="e">
        <f t="shared" si="9"/>
        <v>#VALUE!</v>
      </c>
      <c r="S86" s="94" t="e">
        <f>I86+N86*(L86-I86)</f>
        <v>#VALUE!</v>
      </c>
    </row>
    <row r="87" spans="4:79" ht="12.95" customHeight="1" x14ac:dyDescent="0.25">
      <c r="D87" s="98" t="s">
        <v>70</v>
      </c>
      <c r="E87" s="98"/>
      <c r="F87" s="85"/>
      <c r="G87" s="86"/>
      <c r="H87" s="87"/>
      <c r="I87" s="88">
        <v>42704</v>
      </c>
      <c r="J87" s="89">
        <v>1</v>
      </c>
      <c r="K87" s="90" t="str">
        <f t="shared" si="5"/>
        <v/>
      </c>
      <c r="L87" s="90" t="str">
        <f>IF(M87="",IF(F87="","",IF($I$22="OUI",WORKDAY(I87,IF(WEEKDAY(I87,2)&gt;=6,J87,J87-1)),I87+J87-1)),M87)</f>
        <v/>
      </c>
      <c r="M87" s="91"/>
      <c r="N87" s="96">
        <v>0</v>
      </c>
      <c r="O87" s="93" t="e">
        <f t="shared" ca="1" si="4"/>
        <v>#VALUE!</v>
      </c>
      <c r="P87" s="93" t="e">
        <f>+IF(L87-M87&gt;0,"Terminé en retard","Terminé dans les temps")</f>
        <v>#VALUE!</v>
      </c>
      <c r="Q87" s="93" t="e">
        <f ca="1">IF(TODAY()-L87&gt;0,"Retard","Dans les temps")</f>
        <v>#VALUE!</v>
      </c>
      <c r="R87" s="93" t="e">
        <f t="shared" si="9"/>
        <v>#VALUE!</v>
      </c>
      <c r="S87" s="94" t="e">
        <f>I87+N87*(L87-I87)</f>
        <v>#VALUE!</v>
      </c>
    </row>
    <row r="88" spans="4:79" ht="12.95" customHeight="1" x14ac:dyDescent="0.25">
      <c r="D88" s="98" t="s">
        <v>71</v>
      </c>
      <c r="E88" s="98"/>
      <c r="F88" s="85"/>
      <c r="G88" s="109"/>
      <c r="H88" s="87"/>
      <c r="I88" s="88">
        <v>42675</v>
      </c>
      <c r="J88" s="89">
        <v>10</v>
      </c>
      <c r="K88" s="90" t="str">
        <f t="shared" si="5"/>
        <v/>
      </c>
      <c r="L88" s="90" t="str">
        <f>IF(M88="",IF(F88="","",IF($I$22="OUI",WORKDAY(I88,IF(WEEKDAY(I88,2)&gt;=6,J88,J88-1)),I88+J88-1)),M88)</f>
        <v/>
      </c>
      <c r="M88" s="91"/>
      <c r="N88" s="96">
        <v>0</v>
      </c>
      <c r="O88" s="93" t="e">
        <f t="shared" ca="1" si="4"/>
        <v>#VALUE!</v>
      </c>
      <c r="P88" s="93" t="e">
        <f>+IF(L88-M88&gt;0,"Terminé en retard","Terminé dans les temps")</f>
        <v>#VALUE!</v>
      </c>
      <c r="Q88" s="93" t="e">
        <f ca="1">IF(TODAY()-L88&gt;0,"Retard","Dans les temps")</f>
        <v>#VALUE!</v>
      </c>
      <c r="R88" s="93" t="e">
        <f t="shared" si="9"/>
        <v>#VALUE!</v>
      </c>
      <c r="S88" s="94" t="e">
        <f>I88+N88*(L88-I88)</f>
        <v>#VALUE!</v>
      </c>
    </row>
    <row r="89" spans="4:79" ht="12.95" customHeight="1" x14ac:dyDescent="0.25">
      <c r="D89" s="98" t="s">
        <v>72</v>
      </c>
      <c r="E89" s="98"/>
      <c r="F89" s="85"/>
      <c r="G89" s="109"/>
      <c r="H89" s="87"/>
      <c r="I89" s="88">
        <v>42719</v>
      </c>
      <c r="J89" s="89">
        <v>50</v>
      </c>
      <c r="K89" s="90" t="str">
        <f t="shared" si="5"/>
        <v/>
      </c>
      <c r="L89" s="90" t="str">
        <f>IF(M89="",IF(F89="","",IF($I$22="OUI",WORKDAY(I89,IF(WEEKDAY(I89,2)&gt;=6,J89,J89-1)),I89+J89-1)),M89)</f>
        <v/>
      </c>
      <c r="M89" s="91"/>
      <c r="N89" s="96">
        <v>0</v>
      </c>
      <c r="O89" s="93" t="e">
        <f t="shared" ca="1" si="4"/>
        <v>#VALUE!</v>
      </c>
      <c r="P89" s="93" t="e">
        <f>+IF(L89-M89&gt;0,"Terminé en retard","Terminé dans les temps")</f>
        <v>#VALUE!</v>
      </c>
      <c r="Q89" s="93" t="e">
        <f ca="1">IF(TODAY()-L89&gt;0,"Retard","Dans les temps")</f>
        <v>#VALUE!</v>
      </c>
      <c r="R89" s="93" t="e">
        <f t="shared" si="9"/>
        <v>#VALUE!</v>
      </c>
      <c r="S89" s="94" t="e">
        <f>I89+N89*(L89-I89)</f>
        <v>#VALUE!</v>
      </c>
    </row>
    <row r="90" spans="4:79" ht="12.95" customHeight="1" x14ac:dyDescent="0.25">
      <c r="D90" s="98" t="s">
        <v>73</v>
      </c>
      <c r="E90" s="98"/>
      <c r="F90" s="85"/>
      <c r="G90" s="86"/>
      <c r="H90" s="87"/>
      <c r="I90" s="88">
        <v>42706</v>
      </c>
      <c r="J90" s="89">
        <v>5</v>
      </c>
      <c r="K90" s="90" t="str">
        <f t="shared" si="5"/>
        <v/>
      </c>
      <c r="L90" s="90" t="str">
        <f>IF(M90="",IF(F90="","",IF($I$22="OUI",WORKDAY(I90,IF(WEEKDAY(I90,2)&gt;=6,J90,J90-1)),I90+J90-1)),M90)</f>
        <v/>
      </c>
      <c r="M90" s="91"/>
      <c r="N90" s="96">
        <v>0</v>
      </c>
      <c r="O90" s="93" t="e">
        <f t="shared" ca="1" si="4"/>
        <v>#VALUE!</v>
      </c>
      <c r="P90" s="93" t="e">
        <f>+IF(L90-M90&gt;0,"Terminé en retard","Terminé dans les temps")</f>
        <v>#VALUE!</v>
      </c>
      <c r="Q90" s="93" t="e">
        <f ca="1">IF(TODAY()-L90&gt;0,"Retard","Dans les temps")</f>
        <v>#VALUE!</v>
      </c>
      <c r="R90" s="93" t="e">
        <f t="shared" si="9"/>
        <v>#VALUE!</v>
      </c>
      <c r="S90" s="94" t="e">
        <f>I90+N90*(L90-I90)</f>
        <v>#VALUE!</v>
      </c>
    </row>
    <row r="91" spans="4:79" ht="12.95" customHeight="1" x14ac:dyDescent="0.25">
      <c r="D91" s="112"/>
      <c r="E91" s="112"/>
      <c r="F91" s="110"/>
      <c r="G91" s="101"/>
      <c r="H91" s="77"/>
      <c r="I91" s="78"/>
      <c r="J91" s="77" t="s">
        <v>25</v>
      </c>
      <c r="K91" s="102">
        <f>MAX(K92:K97)</f>
        <v>0</v>
      </c>
      <c r="L91" s="111" t="str">
        <f>IF(M91="",IF(F91="","",IF($I$22="OUI",WORKDAY(I91,IF(WEEKDAY(I91,2)&gt;=6,J91,J91-1)),I91+J91-1)),M91)</f>
        <v/>
      </c>
      <c r="M91" s="104"/>
      <c r="N91" s="105"/>
      <c r="O91" s="93" t="str">
        <f t="shared" si="4"/>
        <v>Dans les temps</v>
      </c>
      <c r="P91" s="81"/>
      <c r="Q91" s="81"/>
      <c r="R91" s="81"/>
      <c r="S91" s="107"/>
      <c r="T91" s="108"/>
      <c r="U91" s="108"/>
      <c r="V91" s="108"/>
      <c r="W91" s="108"/>
      <c r="X91" s="108"/>
      <c r="Y91" s="108"/>
      <c r="Z91" s="108"/>
      <c r="AA91" s="108"/>
      <c r="AB91" s="108"/>
      <c r="AC91" s="108"/>
      <c r="AD91" s="108"/>
      <c r="AE91" s="108"/>
      <c r="AF91" s="108"/>
      <c r="AG91" s="108"/>
      <c r="AH91" s="108"/>
      <c r="AI91" s="108"/>
      <c r="AJ91" s="108"/>
      <c r="AK91" s="108"/>
      <c r="AL91" s="108"/>
      <c r="AM91" s="108"/>
      <c r="AN91" s="108"/>
      <c r="AO91" s="108"/>
      <c r="AP91" s="108"/>
      <c r="AQ91" s="108"/>
      <c r="AR91" s="108"/>
      <c r="AS91" s="108"/>
      <c r="AT91" s="108"/>
      <c r="AU91" s="108"/>
      <c r="AV91" s="108"/>
      <c r="AW91" s="108"/>
      <c r="AX91" s="108"/>
      <c r="AY91" s="108"/>
      <c r="AZ91" s="108"/>
      <c r="BA91" s="108"/>
      <c r="BB91" s="108"/>
      <c r="BC91" s="108"/>
      <c r="BD91" s="108"/>
      <c r="BE91" s="108"/>
      <c r="BF91" s="108"/>
      <c r="BG91" s="108"/>
      <c r="BH91" s="108"/>
      <c r="BI91" s="108"/>
      <c r="BJ91" s="108"/>
      <c r="BK91" s="108"/>
      <c r="BL91" s="108"/>
      <c r="BM91" s="108"/>
      <c r="BN91" s="108"/>
      <c r="BO91" s="108"/>
      <c r="BP91" s="108"/>
      <c r="BQ91" s="108"/>
      <c r="BR91" s="108"/>
      <c r="BS91" s="108"/>
      <c r="BT91" s="108"/>
      <c r="BU91" s="108"/>
      <c r="BV91" s="108"/>
      <c r="BW91" s="108"/>
      <c r="BX91" s="108"/>
      <c r="BY91" s="108"/>
      <c r="BZ91" s="108"/>
      <c r="CA91" s="108"/>
    </row>
    <row r="92" spans="4:79" ht="12.95" customHeight="1" x14ac:dyDescent="0.25">
      <c r="D92" s="113" t="s">
        <v>74</v>
      </c>
      <c r="E92" s="113"/>
      <c r="F92" s="85"/>
      <c r="G92" s="86"/>
      <c r="H92" s="87"/>
      <c r="I92" s="88">
        <v>42706</v>
      </c>
      <c r="J92" s="89">
        <v>50</v>
      </c>
      <c r="K92" s="90" t="str">
        <f t="shared" si="5"/>
        <v/>
      </c>
      <c r="L92" s="90" t="str">
        <f>IF(M92="",IF(F92="","",IF($I$22="OUI",WORKDAY(I92,IF(WEEKDAY(I92,2)&gt;=6,J92,J92-1)),I92+J92-1)),M92)</f>
        <v/>
      </c>
      <c r="M92" s="91"/>
      <c r="N92" s="96">
        <v>0</v>
      </c>
      <c r="O92" s="93" t="e">
        <f t="shared" ca="1" si="4"/>
        <v>#VALUE!</v>
      </c>
      <c r="P92" s="93" t="e">
        <f>+IF(L92-M92&gt;0,"Terminé en retard","Terminé dans les temps")</f>
        <v>#VALUE!</v>
      </c>
      <c r="Q92" s="93" t="e">
        <f ca="1">IF(TODAY()-L92&gt;0,"Retard","Dans les temps")</f>
        <v>#VALUE!</v>
      </c>
      <c r="R92" s="93" t="e">
        <f t="shared" si="9"/>
        <v>#VALUE!</v>
      </c>
      <c r="S92" s="94" t="e">
        <f>I92+N92*(L92-I92)</f>
        <v>#VALUE!</v>
      </c>
    </row>
    <row r="93" spans="4:79" ht="12.95" customHeight="1" x14ac:dyDescent="0.2">
      <c r="L93" s="114" t="str">
        <f>IF(F93="","",IF($I$22="OUI",WORKDAY(I93,IF(WEEKDAY(I93,2)&gt;=6,J93,J93-1)),I93+J93-1))</f>
        <v/>
      </c>
      <c r="M93" s="115"/>
    </row>
    <row r="94" spans="4:79" ht="12.95" customHeight="1" x14ac:dyDescent="0.2">
      <c r="L94" s="114" t="str">
        <f>IF(F94="","",IF($I$22="OUI",WORKDAY(I94,IF(WEEKDAY(I94,2)&gt;=6,J94,J94-1)),I94+J94-1))</f>
        <v/>
      </c>
      <c r="M94" s="115"/>
    </row>
    <row r="95" spans="4:79" ht="12.95" customHeight="1" x14ac:dyDescent="0.2">
      <c r="L95" s="114" t="str">
        <f>IF(F95="","",IF($I$22="OUI",WORKDAY(I95,IF(WEEKDAY(I95,2)&gt;=6,J95,J95-1)),I95+J95-1))</f>
        <v/>
      </c>
      <c r="M95" s="115"/>
    </row>
    <row r="96" spans="4:79" ht="12.95" customHeight="1" x14ac:dyDescent="0.2">
      <c r="L96" s="114" t="str">
        <f>IF(F96="","",IF($I$22="OUI",WORKDAY(I96,IF(WEEKDAY(I96,2)&gt;=6,J96,J96-1)),I96+J96-1))</f>
        <v/>
      </c>
      <c r="M96" s="115"/>
    </row>
    <row r="97" spans="1:79" ht="12.95" customHeight="1" x14ac:dyDescent="0.2">
      <c r="L97" s="114" t="str">
        <f>IF(F97="","",IF($I$22="OUI",WORKDAY(I97,IF(WEEKDAY(I97,2)&gt;=6,J97,J97-1)),I97+J97-1))</f>
        <v/>
      </c>
      <c r="M97" s="115"/>
    </row>
    <row r="98" spans="1:79" ht="12.95" customHeight="1" x14ac:dyDescent="0.2">
      <c r="L98" s="114" t="str">
        <f>IF(F98="","",IF($I$22="OUI",WORKDAY(I98,IF(WEEKDAY(I98,2)&gt;=6,J98,J98-1)),I98+J98-1))</f>
        <v/>
      </c>
      <c r="M98" s="115"/>
    </row>
    <row r="99" spans="1:79" ht="12.95" customHeight="1" x14ac:dyDescent="0.2">
      <c r="L99" s="114" t="str">
        <f>IF(F99="","",IF($I$22="OUI",WORKDAY(I99,IF(WEEKDAY(I99,2)&gt;=6,J99,J99-1)),I99+J99-1))</f>
        <v/>
      </c>
      <c r="M99" s="115"/>
    </row>
    <row r="100" spans="1:79" ht="12.95" customHeight="1" x14ac:dyDescent="0.2">
      <c r="L100" s="114" t="str">
        <f>IF(F100="","",IF($I$22="OUI",WORKDAY(I100,IF(WEEKDAY(I100,2)&gt;=6,J100,J100-1)),I100+J100-1))</f>
        <v/>
      </c>
      <c r="M100" s="115"/>
    </row>
    <row r="101" spans="1:79" ht="12.95" customHeight="1" x14ac:dyDescent="0.2">
      <c r="L101" s="114" t="str">
        <f>IF(F101="","",IF($I$22="OUI",WORKDAY(I101,IF(WEEKDAY(I101,2)&gt;=6,J101,J101-1)),I101+J101-1))</f>
        <v/>
      </c>
      <c r="M101" s="115"/>
    </row>
    <row r="102" spans="1:79" ht="12.95" customHeight="1" x14ac:dyDescent="0.2">
      <c r="L102" s="114" t="str">
        <f>IF(F102="","",IF($I$22="OUI",WORKDAY(I102,IF(WEEKDAY(I102,2)&gt;=6,J102,J102-1)),I102+J102-1))</f>
        <v/>
      </c>
      <c r="M102" s="115"/>
    </row>
    <row r="103" spans="1:79" ht="12.95" customHeight="1" x14ac:dyDescent="0.2">
      <c r="L103" s="114" t="str">
        <f>IF(F103="","",IF($I$22="OUI",WORKDAY(I103,IF(WEEKDAY(I103,2)&gt;=6,J103,J103-1)),I103+J103-1))</f>
        <v/>
      </c>
      <c r="M103" s="115"/>
    </row>
    <row r="104" spans="1:79" ht="12.95" customHeight="1" x14ac:dyDescent="0.2">
      <c r="L104" s="114" t="str">
        <f>IF(F104="","",IF($I$22="OUI",WORKDAY(I104,IF(WEEKDAY(I104,2)&gt;=6,J104,J104-1)),I104+J104-1))</f>
        <v/>
      </c>
      <c r="M104" s="115"/>
    </row>
    <row r="105" spans="1:79" ht="12.95" customHeight="1" x14ac:dyDescent="0.2">
      <c r="L105" s="114" t="str">
        <f>IF(F105="","",IF($I$22="OUI",WORKDAY(I105,IF(WEEKDAY(I105,2)&gt;=6,J105,J105-1)),I105+J105-1))</f>
        <v/>
      </c>
      <c r="M105" s="115"/>
    </row>
    <row r="106" spans="1:79" ht="12.95" customHeight="1" x14ac:dyDescent="0.2">
      <c r="L106" s="114" t="str">
        <f>IF(F106="","",IF($I$22="OUI",WORKDAY(I106,IF(WEEKDAY(I106,2)&gt;=6,J106,J106-1)),I106+J106-1))</f>
        <v/>
      </c>
      <c r="M106" s="115"/>
    </row>
    <row r="107" spans="1:79" ht="12.95" customHeight="1" x14ac:dyDescent="0.2">
      <c r="L107" s="114" t="str">
        <f>IF(F107="","",IF($I$22="OUI",WORKDAY(I107,IF(WEEKDAY(I107,2)&gt;=6,J107,J107-1)),I107+J107-1))</f>
        <v/>
      </c>
      <c r="M107" s="115"/>
    </row>
    <row r="108" spans="1:79" s="25" customFormat="1" ht="12.95" customHeight="1" x14ac:dyDescent="0.2">
      <c r="A108" s="1"/>
      <c r="D108" s="45"/>
      <c r="E108" s="45"/>
      <c r="F108" s="22"/>
      <c r="G108" s="22"/>
      <c r="H108" s="22"/>
      <c r="I108" s="46"/>
      <c r="J108" s="51"/>
      <c r="K108" s="51"/>
      <c r="L108" s="114" t="str">
        <f>IF(F108="","",IF($I$22="OUI",WORKDAY(I108,IF(WEEKDAY(I108,2)&gt;=6,J108,J108-1)),I108+J108-1))</f>
        <v/>
      </c>
      <c r="M108" s="115"/>
      <c r="O108" s="26"/>
      <c r="P108" s="26"/>
      <c r="Q108" s="26"/>
      <c r="R108" s="26"/>
      <c r="S108" s="116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</row>
    <row r="109" spans="1:79" s="25" customFormat="1" ht="12.95" customHeight="1" x14ac:dyDescent="0.2">
      <c r="A109" s="1"/>
      <c r="D109" s="45"/>
      <c r="E109" s="45"/>
      <c r="F109" s="22"/>
      <c r="G109" s="22"/>
      <c r="H109" s="22"/>
      <c r="I109" s="46"/>
      <c r="J109" s="51"/>
      <c r="K109" s="51"/>
      <c r="L109" s="114" t="str">
        <f>IF(F109="","",IF($I$22="OUI",WORKDAY(I109,IF(WEEKDAY(I109,2)&gt;=6,J109,J109-1)),I109+J109-1))</f>
        <v/>
      </c>
      <c r="M109" s="115"/>
      <c r="O109" s="26"/>
      <c r="P109" s="26"/>
      <c r="Q109" s="26"/>
      <c r="R109" s="26"/>
      <c r="S109" s="116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</row>
    <row r="110" spans="1:79" s="25" customFormat="1" ht="12.95" customHeight="1" x14ac:dyDescent="0.2">
      <c r="A110" s="1"/>
      <c r="D110" s="45"/>
      <c r="E110" s="45"/>
      <c r="F110" s="22"/>
      <c r="G110" s="22"/>
      <c r="H110" s="22"/>
      <c r="I110" s="46"/>
      <c r="J110" s="51"/>
      <c r="K110" s="51"/>
      <c r="L110" s="114" t="str">
        <f>IF(F110="","",IF($I$22="OUI",WORKDAY(I110,IF(WEEKDAY(I110,2)&gt;=6,J110,J110-1)),I110+J110-1))</f>
        <v/>
      </c>
      <c r="M110" s="115"/>
      <c r="O110" s="26"/>
      <c r="P110" s="26"/>
      <c r="Q110" s="26"/>
      <c r="R110" s="26"/>
      <c r="S110" s="116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</row>
    <row r="111" spans="1:79" s="25" customFormat="1" ht="12.95" customHeight="1" x14ac:dyDescent="0.2">
      <c r="A111" s="1"/>
      <c r="D111" s="45"/>
      <c r="E111" s="45"/>
      <c r="F111" s="22"/>
      <c r="G111" s="22"/>
      <c r="H111" s="22"/>
      <c r="I111" s="46"/>
      <c r="J111" s="51"/>
      <c r="K111" s="51"/>
      <c r="L111" s="114" t="str">
        <f>IF(F111="","",IF($I$22="OUI",WORKDAY(I111,IF(WEEKDAY(I111,2)&gt;=6,J111,J111-1)),I111+J111-1))</f>
        <v/>
      </c>
      <c r="M111" s="115"/>
      <c r="O111" s="26"/>
      <c r="P111" s="26"/>
      <c r="Q111" s="26"/>
      <c r="R111" s="26"/>
      <c r="S111" s="116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U111" s="22"/>
      <c r="BV111" s="22"/>
      <c r="BW111" s="22"/>
      <c r="BX111" s="22"/>
      <c r="BY111" s="22"/>
      <c r="BZ111" s="22"/>
      <c r="CA111" s="22"/>
    </row>
    <row r="112" spans="1:79" s="25" customFormat="1" ht="12.95" customHeight="1" x14ac:dyDescent="0.2">
      <c r="A112" s="1"/>
      <c r="D112" s="45"/>
      <c r="E112" s="45"/>
      <c r="F112" s="22"/>
      <c r="G112" s="22"/>
      <c r="H112" s="22"/>
      <c r="I112" s="46"/>
      <c r="J112" s="51"/>
      <c r="K112" s="51"/>
      <c r="L112" s="114" t="str">
        <f>IF(F112="","",IF($I$22="OUI",WORKDAY(I112,IF(WEEKDAY(I112,2)&gt;=6,J112,J112-1)),I112+J112-1))</f>
        <v/>
      </c>
      <c r="M112" s="115"/>
      <c r="O112" s="26"/>
      <c r="P112" s="26"/>
      <c r="Q112" s="26"/>
      <c r="R112" s="26"/>
      <c r="S112" s="116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2"/>
      <c r="BM112" s="22"/>
      <c r="BN112" s="22"/>
      <c r="BO112" s="22"/>
      <c r="BP112" s="22"/>
      <c r="BQ112" s="22"/>
      <c r="BR112" s="22"/>
      <c r="BS112" s="22"/>
      <c r="BT112" s="22"/>
      <c r="BU112" s="22"/>
      <c r="BV112" s="22"/>
      <c r="BW112" s="22"/>
      <c r="BX112" s="22"/>
      <c r="BY112" s="22"/>
      <c r="BZ112" s="22"/>
      <c r="CA112" s="22"/>
    </row>
    <row r="113" spans="1:79" s="25" customFormat="1" ht="12.95" customHeight="1" x14ac:dyDescent="0.2">
      <c r="A113" s="1"/>
      <c r="D113" s="45"/>
      <c r="E113" s="45"/>
      <c r="F113" s="22"/>
      <c r="G113" s="22"/>
      <c r="H113" s="22"/>
      <c r="I113" s="46"/>
      <c r="J113" s="51"/>
      <c r="K113" s="51"/>
      <c r="L113" s="114" t="str">
        <f>IF(F113="","",IF($I$22="OUI",WORKDAY(I113,IF(WEEKDAY(I113,2)&gt;=6,J113,J113-1)),I113+J113-1))</f>
        <v/>
      </c>
      <c r="M113" s="115"/>
      <c r="O113" s="26"/>
      <c r="P113" s="26"/>
      <c r="Q113" s="26"/>
      <c r="R113" s="26"/>
      <c r="S113" s="116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  <c r="BJ113" s="22"/>
      <c r="BK113" s="22"/>
      <c r="BL113" s="22"/>
      <c r="BM113" s="22"/>
      <c r="BN113" s="22"/>
      <c r="BO113" s="22"/>
      <c r="BP113" s="22"/>
      <c r="BQ113" s="22"/>
      <c r="BR113" s="22"/>
      <c r="BS113" s="22"/>
      <c r="BT113" s="22"/>
      <c r="BU113" s="22"/>
      <c r="BV113" s="22"/>
      <c r="BW113" s="22"/>
      <c r="BX113" s="22"/>
      <c r="BY113" s="22"/>
      <c r="BZ113" s="22"/>
      <c r="CA113" s="22"/>
    </row>
    <row r="114" spans="1:79" s="25" customFormat="1" ht="12.95" customHeight="1" x14ac:dyDescent="0.2">
      <c r="A114" s="1"/>
      <c r="D114" s="45"/>
      <c r="E114" s="45"/>
      <c r="F114" s="22"/>
      <c r="G114" s="22"/>
      <c r="H114" s="22"/>
      <c r="I114" s="46"/>
      <c r="J114" s="51"/>
      <c r="K114" s="51"/>
      <c r="L114" s="114" t="str">
        <f>IF(F114="","",IF($I$22="OUI",WORKDAY(I114,IF(WEEKDAY(I114,2)&gt;=6,J114,J114-1)),I114+J114-1))</f>
        <v/>
      </c>
      <c r="M114" s="115"/>
      <c r="O114" s="26"/>
      <c r="P114" s="26"/>
      <c r="Q114" s="26"/>
      <c r="R114" s="26"/>
      <c r="S114" s="116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BL114" s="22"/>
      <c r="BM114" s="22"/>
      <c r="BN114" s="22"/>
      <c r="BO114" s="22"/>
      <c r="BP114" s="22"/>
      <c r="BQ114" s="22"/>
      <c r="BR114" s="22"/>
      <c r="BS114" s="22"/>
      <c r="BT114" s="22"/>
      <c r="BU114" s="22"/>
      <c r="BV114" s="22"/>
      <c r="BW114" s="22"/>
      <c r="BX114" s="22"/>
      <c r="BY114" s="22"/>
      <c r="BZ114" s="22"/>
      <c r="CA114" s="22"/>
    </row>
    <row r="115" spans="1:79" s="25" customFormat="1" ht="12.95" customHeight="1" x14ac:dyDescent="0.2">
      <c r="A115" s="1"/>
      <c r="D115" s="45"/>
      <c r="E115" s="45"/>
      <c r="F115" s="22"/>
      <c r="G115" s="22"/>
      <c r="H115" s="22"/>
      <c r="I115" s="46"/>
      <c r="J115" s="51"/>
      <c r="K115" s="51"/>
      <c r="L115" s="114" t="str">
        <f>IF(F115="","",IF($I$22="OUI",WORKDAY(I115,IF(WEEKDAY(I115,2)&gt;=6,J115,J115-1)),I115+J115-1))</f>
        <v/>
      </c>
      <c r="M115" s="115"/>
      <c r="O115" s="26"/>
      <c r="P115" s="26"/>
      <c r="Q115" s="26"/>
      <c r="R115" s="26"/>
      <c r="S115" s="116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  <c r="BJ115" s="22"/>
      <c r="BK115" s="22"/>
      <c r="BL115" s="22"/>
      <c r="BM115" s="22"/>
      <c r="BN115" s="22"/>
      <c r="BO115" s="22"/>
      <c r="BP115" s="22"/>
      <c r="BQ115" s="22"/>
      <c r="BR115" s="22"/>
      <c r="BS115" s="22"/>
      <c r="BT115" s="22"/>
      <c r="BU115" s="22"/>
      <c r="BV115" s="22"/>
      <c r="BW115" s="22"/>
      <c r="BX115" s="22"/>
      <c r="BY115" s="22"/>
      <c r="BZ115" s="22"/>
      <c r="CA115" s="22"/>
    </row>
    <row r="116" spans="1:79" s="25" customFormat="1" ht="12.95" customHeight="1" x14ac:dyDescent="0.2">
      <c r="A116" s="1"/>
      <c r="D116" s="45"/>
      <c r="E116" s="45"/>
      <c r="F116" s="22"/>
      <c r="G116" s="22"/>
      <c r="H116" s="22"/>
      <c r="I116" s="46"/>
      <c r="J116" s="51"/>
      <c r="K116" s="51"/>
      <c r="L116" s="114" t="str">
        <f>IF(F116="","",IF($I$22="OUI",WORKDAY(I116,IF(WEEKDAY(I116,2)&gt;=6,J116,J116-1)),I116+J116-1))</f>
        <v/>
      </c>
      <c r="M116" s="115"/>
      <c r="O116" s="26"/>
      <c r="P116" s="26"/>
      <c r="Q116" s="26"/>
      <c r="R116" s="26"/>
      <c r="S116" s="116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  <c r="BJ116" s="22"/>
      <c r="BK116" s="22"/>
      <c r="BL116" s="22"/>
      <c r="BM116" s="22"/>
      <c r="BN116" s="22"/>
      <c r="BO116" s="22"/>
      <c r="BP116" s="22"/>
      <c r="BQ116" s="22"/>
      <c r="BR116" s="22"/>
      <c r="BS116" s="22"/>
      <c r="BT116" s="22"/>
      <c r="BU116" s="22"/>
      <c r="BV116" s="22"/>
      <c r="BW116" s="22"/>
      <c r="BX116" s="22"/>
      <c r="BY116" s="22"/>
      <c r="BZ116" s="22"/>
      <c r="CA116" s="22"/>
    </row>
    <row r="117" spans="1:79" s="25" customFormat="1" ht="12.95" customHeight="1" x14ac:dyDescent="0.2">
      <c r="A117" s="1"/>
      <c r="D117" s="45"/>
      <c r="E117" s="45"/>
      <c r="F117" s="22"/>
      <c r="G117" s="22"/>
      <c r="H117" s="22"/>
      <c r="I117" s="46"/>
      <c r="J117" s="51"/>
      <c r="K117" s="51"/>
      <c r="L117" s="114" t="str">
        <f>IF(F117="","",IF($I$22="OUI",WORKDAY(I117,IF(WEEKDAY(I117,2)&gt;=6,J117,J117-1)),I117+J117-1))</f>
        <v/>
      </c>
      <c r="M117" s="115"/>
      <c r="O117" s="26"/>
      <c r="P117" s="26"/>
      <c r="Q117" s="26"/>
      <c r="R117" s="26"/>
      <c r="S117" s="116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2"/>
      <c r="BF117" s="22"/>
      <c r="BG117" s="22"/>
      <c r="BH117" s="22"/>
      <c r="BI117" s="22"/>
      <c r="BJ117" s="22"/>
      <c r="BK117" s="22"/>
      <c r="BL117" s="22"/>
      <c r="BM117" s="22"/>
      <c r="BN117" s="22"/>
      <c r="BO117" s="22"/>
      <c r="BP117" s="22"/>
      <c r="BQ117" s="22"/>
      <c r="BR117" s="22"/>
      <c r="BS117" s="22"/>
      <c r="BT117" s="22"/>
      <c r="BU117" s="22"/>
      <c r="BV117" s="22"/>
      <c r="BW117" s="22"/>
      <c r="BX117" s="22"/>
      <c r="BY117" s="22"/>
      <c r="BZ117" s="22"/>
      <c r="CA117" s="22"/>
    </row>
    <row r="118" spans="1:79" s="25" customFormat="1" ht="12.95" customHeight="1" x14ac:dyDescent="0.2">
      <c r="A118" s="1"/>
      <c r="D118" s="45"/>
      <c r="E118" s="45"/>
      <c r="F118" s="22"/>
      <c r="G118" s="22"/>
      <c r="H118" s="22"/>
      <c r="I118" s="46"/>
      <c r="J118" s="51"/>
      <c r="K118" s="51"/>
      <c r="L118" s="114" t="str">
        <f>IF(F118="","",IF($I$22="OUI",WORKDAY(I118,IF(WEEKDAY(I118,2)&gt;=6,J118,J118-1)),I118+J118-1))</f>
        <v/>
      </c>
      <c r="M118" s="115"/>
      <c r="O118" s="26"/>
      <c r="P118" s="26"/>
      <c r="Q118" s="26"/>
      <c r="R118" s="26"/>
      <c r="S118" s="116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BL118" s="22"/>
      <c r="BM118" s="22"/>
      <c r="BN118" s="22"/>
      <c r="BO118" s="22"/>
      <c r="BP118" s="22"/>
      <c r="BQ118" s="22"/>
      <c r="BR118" s="22"/>
      <c r="BS118" s="22"/>
      <c r="BT118" s="22"/>
      <c r="BU118" s="22"/>
      <c r="BV118" s="22"/>
      <c r="BW118" s="22"/>
      <c r="BX118" s="22"/>
      <c r="BY118" s="22"/>
      <c r="BZ118" s="22"/>
      <c r="CA118" s="22"/>
    </row>
    <row r="119" spans="1:79" s="25" customFormat="1" ht="12.95" customHeight="1" x14ac:dyDescent="0.2">
      <c r="A119" s="1"/>
      <c r="D119" s="45"/>
      <c r="E119" s="45"/>
      <c r="F119" s="22"/>
      <c r="G119" s="22"/>
      <c r="H119" s="22"/>
      <c r="I119" s="46"/>
      <c r="J119" s="51"/>
      <c r="K119" s="51"/>
      <c r="L119" s="114" t="str">
        <f>IF(F119="","",IF($I$22="OUI",WORKDAY(I119,IF(WEEKDAY(I119,2)&gt;=6,J119,J119-1)),I119+J119-1))</f>
        <v/>
      </c>
      <c r="M119" s="115"/>
      <c r="O119" s="26"/>
      <c r="P119" s="26"/>
      <c r="Q119" s="26"/>
      <c r="R119" s="26"/>
      <c r="S119" s="116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BL119" s="22"/>
      <c r="BM119" s="22"/>
      <c r="BN119" s="22"/>
      <c r="BO119" s="22"/>
      <c r="BP119" s="22"/>
      <c r="BQ119" s="22"/>
      <c r="BR119" s="22"/>
      <c r="BS119" s="22"/>
      <c r="BT119" s="22"/>
      <c r="BU119" s="22"/>
      <c r="BV119" s="22"/>
      <c r="BW119" s="22"/>
      <c r="BX119" s="22"/>
      <c r="BY119" s="22"/>
      <c r="BZ119" s="22"/>
      <c r="CA119" s="22"/>
    </row>
    <row r="120" spans="1:79" s="25" customFormat="1" ht="12.95" customHeight="1" x14ac:dyDescent="0.2">
      <c r="A120" s="1"/>
      <c r="D120" s="45"/>
      <c r="E120" s="45"/>
      <c r="F120" s="22"/>
      <c r="G120" s="22"/>
      <c r="H120" s="22"/>
      <c r="I120" s="46"/>
      <c r="J120" s="51"/>
      <c r="K120" s="51"/>
      <c r="L120" s="114" t="str">
        <f>IF(F120="","",IF($I$22="OUI",WORKDAY(I120,IF(WEEKDAY(I120,2)&gt;=6,J120,J120-1)),I120+J120-1))</f>
        <v/>
      </c>
      <c r="M120" s="115"/>
      <c r="O120" s="26"/>
      <c r="P120" s="26"/>
      <c r="Q120" s="26"/>
      <c r="R120" s="26"/>
      <c r="S120" s="116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  <c r="BJ120" s="22"/>
      <c r="BK120" s="22"/>
      <c r="BL120" s="22"/>
      <c r="BM120" s="22"/>
      <c r="BN120" s="22"/>
      <c r="BO120" s="22"/>
      <c r="BP120" s="22"/>
      <c r="BQ120" s="22"/>
      <c r="BR120" s="22"/>
      <c r="BS120" s="22"/>
      <c r="BT120" s="22"/>
      <c r="BU120" s="22"/>
      <c r="BV120" s="22"/>
      <c r="BW120" s="22"/>
      <c r="BX120" s="22"/>
      <c r="BY120" s="22"/>
      <c r="BZ120" s="22"/>
      <c r="CA120" s="22"/>
    </row>
    <row r="121" spans="1:79" s="25" customFormat="1" x14ac:dyDescent="0.2">
      <c r="A121" s="1"/>
      <c r="D121" s="45"/>
      <c r="E121" s="45"/>
      <c r="F121" s="22"/>
      <c r="G121" s="22"/>
      <c r="H121" s="22"/>
      <c r="I121" s="46"/>
      <c r="J121" s="51"/>
      <c r="K121" s="51"/>
      <c r="L121" s="114" t="str">
        <f>IF(F121="","",IF($I$22="OUI",WORKDAY(I121,IF(WEEKDAY(I121,2)&gt;=6,J121,J121-1)),I121+J121-1))</f>
        <v/>
      </c>
      <c r="M121" s="115"/>
      <c r="O121" s="26"/>
      <c r="P121" s="26"/>
      <c r="Q121" s="26"/>
      <c r="R121" s="26"/>
      <c r="S121" s="116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  <c r="BJ121" s="22"/>
      <c r="BK121" s="22"/>
      <c r="BL121" s="22"/>
      <c r="BM121" s="22"/>
      <c r="BN121" s="22"/>
      <c r="BO121" s="22"/>
      <c r="BP121" s="22"/>
      <c r="BQ121" s="22"/>
      <c r="BR121" s="22"/>
      <c r="BS121" s="22"/>
      <c r="BT121" s="22"/>
      <c r="BU121" s="22"/>
      <c r="BV121" s="22"/>
      <c r="BW121" s="22"/>
      <c r="BX121" s="22"/>
      <c r="BY121" s="22"/>
      <c r="BZ121" s="22"/>
      <c r="CA121" s="22"/>
    </row>
    <row r="122" spans="1:79" s="25" customFormat="1" x14ac:dyDescent="0.2">
      <c r="A122" s="1"/>
      <c r="D122" s="45"/>
      <c r="E122" s="45"/>
      <c r="F122" s="22"/>
      <c r="G122" s="22"/>
      <c r="H122" s="22"/>
      <c r="I122" s="46"/>
      <c r="J122" s="51"/>
      <c r="K122" s="51"/>
      <c r="L122" s="114" t="str">
        <f>IF(F122="","",IF($I$22="OUI",WORKDAY(I122,IF(WEEKDAY(I122,2)&gt;=6,J122,J122-1)),I122+J122-1))</f>
        <v/>
      </c>
      <c r="M122" s="115"/>
      <c r="O122" s="26"/>
      <c r="P122" s="26"/>
      <c r="Q122" s="26"/>
      <c r="R122" s="26"/>
      <c r="S122" s="116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  <c r="BJ122" s="22"/>
      <c r="BK122" s="22"/>
      <c r="BL122" s="22"/>
      <c r="BM122" s="22"/>
      <c r="BN122" s="22"/>
      <c r="BO122" s="22"/>
      <c r="BP122" s="22"/>
      <c r="BQ122" s="22"/>
      <c r="BR122" s="22"/>
      <c r="BS122" s="22"/>
      <c r="BT122" s="22"/>
      <c r="BU122" s="22"/>
      <c r="BV122" s="22"/>
      <c r="BW122" s="22"/>
      <c r="BX122" s="22"/>
      <c r="BY122" s="22"/>
      <c r="BZ122" s="22"/>
      <c r="CA122" s="22"/>
    </row>
    <row r="123" spans="1:79" s="25" customFormat="1" x14ac:dyDescent="0.2">
      <c r="A123" s="1"/>
      <c r="D123" s="45"/>
      <c r="E123" s="45"/>
      <c r="F123" s="22"/>
      <c r="G123" s="22"/>
      <c r="H123" s="22"/>
      <c r="I123" s="46"/>
      <c r="J123" s="51"/>
      <c r="K123" s="51"/>
      <c r="L123" s="114" t="str">
        <f>IF(F123="","",IF($I$22="OUI",WORKDAY(I123,IF(WEEKDAY(I123,2)&gt;=6,J123,J123-1)),I123+J123-1))</f>
        <v/>
      </c>
      <c r="M123" s="115"/>
      <c r="O123" s="26"/>
      <c r="P123" s="26"/>
      <c r="Q123" s="26"/>
      <c r="R123" s="26"/>
      <c r="S123" s="116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  <c r="BJ123" s="22"/>
      <c r="BK123" s="22"/>
      <c r="BL123" s="22"/>
      <c r="BM123" s="22"/>
      <c r="BN123" s="22"/>
      <c r="BO123" s="22"/>
      <c r="BP123" s="22"/>
      <c r="BQ123" s="22"/>
      <c r="BR123" s="22"/>
      <c r="BS123" s="22"/>
      <c r="BT123" s="22"/>
      <c r="BU123" s="22"/>
      <c r="BV123" s="22"/>
      <c r="BW123" s="22"/>
      <c r="BX123" s="22"/>
      <c r="BY123" s="22"/>
      <c r="BZ123" s="22"/>
      <c r="CA123" s="22"/>
    </row>
    <row r="124" spans="1:79" s="25" customFormat="1" x14ac:dyDescent="0.2">
      <c r="A124" s="1"/>
      <c r="D124" s="45"/>
      <c r="E124" s="45"/>
      <c r="F124" s="22"/>
      <c r="G124" s="22"/>
      <c r="H124" s="22"/>
      <c r="I124" s="46"/>
      <c r="J124" s="51"/>
      <c r="K124" s="51"/>
      <c r="L124" s="114" t="str">
        <f>IF(F124="","",IF($I$22="OUI",WORKDAY(I124,IF(WEEKDAY(I124,2)&gt;=6,J124,J124-1)),I124+J124-1))</f>
        <v/>
      </c>
      <c r="M124" s="115"/>
      <c r="O124" s="26"/>
      <c r="P124" s="26"/>
      <c r="Q124" s="26"/>
      <c r="R124" s="26"/>
      <c r="S124" s="116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  <c r="BJ124" s="22"/>
      <c r="BK124" s="22"/>
      <c r="BL124" s="22"/>
      <c r="BM124" s="22"/>
      <c r="BN124" s="22"/>
      <c r="BO124" s="22"/>
      <c r="BP124" s="22"/>
      <c r="BQ124" s="22"/>
      <c r="BR124" s="22"/>
      <c r="BS124" s="22"/>
      <c r="BT124" s="22"/>
      <c r="BU124" s="22"/>
      <c r="BV124" s="22"/>
      <c r="BW124" s="22"/>
      <c r="BX124" s="22"/>
      <c r="BY124" s="22"/>
      <c r="BZ124" s="22"/>
      <c r="CA124" s="22"/>
    </row>
    <row r="125" spans="1:79" s="25" customFormat="1" x14ac:dyDescent="0.2">
      <c r="A125" s="1"/>
      <c r="D125" s="45"/>
      <c r="E125" s="45"/>
      <c r="F125" s="22"/>
      <c r="G125" s="22"/>
      <c r="H125" s="22"/>
      <c r="I125" s="46"/>
      <c r="J125" s="51"/>
      <c r="K125" s="51"/>
      <c r="L125" s="114" t="str">
        <f>IF(F125="","",IF($I$22="OUI",WORKDAY(I125,IF(WEEKDAY(I125,2)&gt;=6,J125,J125-1)),I125+J125-1))</f>
        <v/>
      </c>
      <c r="M125" s="115"/>
      <c r="O125" s="26"/>
      <c r="P125" s="26"/>
      <c r="Q125" s="26"/>
      <c r="R125" s="26"/>
      <c r="S125" s="116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  <c r="BJ125" s="22"/>
      <c r="BK125" s="22"/>
      <c r="BL125" s="22"/>
      <c r="BM125" s="22"/>
      <c r="BN125" s="22"/>
      <c r="BO125" s="22"/>
      <c r="BP125" s="22"/>
      <c r="BQ125" s="22"/>
      <c r="BR125" s="22"/>
      <c r="BS125" s="22"/>
      <c r="BT125" s="22"/>
      <c r="BU125" s="22"/>
      <c r="BV125" s="22"/>
      <c r="BW125" s="22"/>
      <c r="BX125" s="22"/>
      <c r="BY125" s="22"/>
      <c r="BZ125" s="22"/>
      <c r="CA125" s="22"/>
    </row>
    <row r="126" spans="1:79" s="25" customFormat="1" x14ac:dyDescent="0.2">
      <c r="A126" s="1"/>
      <c r="D126" s="45"/>
      <c r="E126" s="45"/>
      <c r="F126" s="22"/>
      <c r="G126" s="22"/>
      <c r="H126" s="22"/>
      <c r="I126" s="46"/>
      <c r="J126" s="51"/>
      <c r="K126" s="51"/>
      <c r="L126" s="114" t="str">
        <f>IF(F126="","",IF($I$22="OUI",WORKDAY(I126,IF(WEEKDAY(I126,2)&gt;=6,J126,J126-1)),I126+J126-1))</f>
        <v/>
      </c>
      <c r="M126" s="115"/>
      <c r="O126" s="26"/>
      <c r="P126" s="26"/>
      <c r="Q126" s="26"/>
      <c r="R126" s="26"/>
      <c r="S126" s="116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/>
      <c r="BE126" s="22"/>
      <c r="BF126" s="22"/>
      <c r="BG126" s="22"/>
      <c r="BH126" s="22"/>
      <c r="BI126" s="22"/>
      <c r="BJ126" s="22"/>
      <c r="BK126" s="22"/>
      <c r="BL126" s="22"/>
      <c r="BM126" s="22"/>
      <c r="BN126" s="22"/>
      <c r="BO126" s="22"/>
      <c r="BP126" s="22"/>
      <c r="BQ126" s="22"/>
      <c r="BR126" s="22"/>
      <c r="BS126" s="22"/>
      <c r="BT126" s="22"/>
      <c r="BU126" s="22"/>
      <c r="BV126" s="22"/>
      <c r="BW126" s="22"/>
      <c r="BX126" s="22"/>
      <c r="BY126" s="22"/>
      <c r="BZ126" s="22"/>
      <c r="CA126" s="22"/>
    </row>
  </sheetData>
  <mergeCells count="6">
    <mergeCell ref="D1:L1"/>
    <mergeCell ref="D20:F20"/>
    <mergeCell ref="D21:F21"/>
    <mergeCell ref="D22:F22"/>
    <mergeCell ref="G22:G23"/>
    <mergeCell ref="D23:F23"/>
  </mergeCells>
  <conditionalFormatting sqref="T25:CA25">
    <cfRule type="expression" dxfId="51" priority="35">
      <formula>T25&lt;&gt;""</formula>
    </cfRule>
  </conditionalFormatting>
  <conditionalFormatting sqref="U24:CA24">
    <cfRule type="expression" dxfId="50" priority="34">
      <formula>U27&lt;&gt;1</formula>
    </cfRule>
  </conditionalFormatting>
  <conditionalFormatting sqref="U24:CA27">
    <cfRule type="expression" dxfId="49" priority="33">
      <formula>U$27=1</formula>
    </cfRule>
  </conditionalFormatting>
  <conditionalFormatting sqref="N77:N90 N93:R129 N52:N61 N63:N69 N28:R28 N39:N44 P39:R44 N29:N37 P29:R37 P63:R69 P52:R61 N92 P92:R92 P77:R90">
    <cfRule type="expression" dxfId="48" priority="32">
      <formula>$F28&lt;&gt;""</formula>
    </cfRule>
  </conditionalFormatting>
  <conditionalFormatting sqref="N71:N75 P71:R75">
    <cfRule type="expression" dxfId="47" priority="31">
      <formula>$F71&lt;&gt;""</formula>
    </cfRule>
  </conditionalFormatting>
  <conditionalFormatting sqref="N51 P51:R51">
    <cfRule type="expression" dxfId="46" priority="30">
      <formula>$F51&lt;&gt;""</formula>
    </cfRule>
  </conditionalFormatting>
  <conditionalFormatting sqref="N62 P62:R62">
    <cfRule type="expression" dxfId="45" priority="29">
      <formula>$F62&lt;&gt;""</formula>
    </cfRule>
  </conditionalFormatting>
  <conditionalFormatting sqref="N70 P70:R70">
    <cfRule type="expression" dxfId="44" priority="28">
      <formula>$F70&lt;&gt;""</formula>
    </cfRule>
  </conditionalFormatting>
  <conditionalFormatting sqref="N76 P76:R76">
    <cfRule type="expression" dxfId="43" priority="27">
      <formula>$F76&lt;&gt;""</formula>
    </cfRule>
  </conditionalFormatting>
  <conditionalFormatting sqref="N91 P91:R91">
    <cfRule type="expression" dxfId="42" priority="26">
      <formula>$F91&lt;&gt;""</formula>
    </cfRule>
  </conditionalFormatting>
  <conditionalFormatting sqref="T24:CA5000">
    <cfRule type="expression" dxfId="41" priority="41">
      <formula>AND(T$24=$S$20,$F24&lt;&gt;"")</formula>
    </cfRule>
  </conditionalFormatting>
  <conditionalFormatting sqref="Y3">
    <cfRule type="containsText" dxfId="40" priority="23" operator="containsText" text="rédaction">
      <formula>NOT(ISERROR(SEARCH("rédaction",Y3)))</formula>
    </cfRule>
    <cfRule type="containsText" dxfId="39" priority="24" operator="containsText" text="vérification">
      <formula>NOT(ISERROR(SEARCH("vérification",Y3)))</formula>
    </cfRule>
    <cfRule type="containsText" dxfId="38" priority="25" operator="containsText" text="en approbation">
      <formula>NOT(ISERROR(SEARCH("en approbation",Y3)))</formula>
    </cfRule>
  </conditionalFormatting>
  <conditionalFormatting sqref="O1:O28 O93:O1048576">
    <cfRule type="containsText" dxfId="37" priority="19" operator="containsText" text="terminé en retard ">
      <formula>NOT(ISERROR(SEARCH("terminé en retard ",O1)))</formula>
    </cfRule>
    <cfRule type="containsText" dxfId="36" priority="20" operator="containsText" text="Retard">
      <formula>NOT(ISERROR(SEARCH("Retard",O1)))</formula>
    </cfRule>
    <cfRule type="containsText" dxfId="35" priority="21" operator="containsText" text="terminé dans les temps ">
      <formula>NOT(ISERROR(SEARCH("terminé dans les temps ",O1)))</formula>
    </cfRule>
    <cfRule type="containsText" dxfId="34" priority="22" operator="containsText" text="Dans les temps">
      <formula>NOT(ISERROR(SEARCH("Dans les temps",O1)))</formula>
    </cfRule>
  </conditionalFormatting>
  <conditionalFormatting sqref="T29:CA5000">
    <cfRule type="expression" dxfId="29" priority="36" stopIfTrue="1">
      <formula>$F29=""</formula>
    </cfRule>
    <cfRule type="expression" dxfId="33" priority="37">
      <formula>AND(T$24&gt;=$I29,T$24&lt;=$L29,T$24&gt;=$S29,T$24&gt;=TODAY(),COUNTIF($F29,"*stockage*"))</formula>
    </cfRule>
    <cfRule type="expression" dxfId="32" priority="38">
      <formula>AND(T$24&gt;=$I29,T$24&lt;=$L29,T$24&lt;=$S29,$N29&gt;0)</formula>
    </cfRule>
    <cfRule type="expression" dxfId="31" priority="39">
      <formula>AND(T$24&gt;=$I29,T$24&lt;=$L29,T$24&gt;=$S29,T$24&gt;=TODAY())</formula>
    </cfRule>
    <cfRule type="expression" dxfId="30" priority="40">
      <formula>AND(T$24&gt;=$I29,T$24&lt;=$L29,T$24&gt;=$S29)</formula>
    </cfRule>
  </conditionalFormatting>
  <conditionalFormatting sqref="N45 P45:R45">
    <cfRule type="expression" dxfId="28" priority="17">
      <formula>$F45&lt;&gt;""</formula>
    </cfRule>
  </conditionalFormatting>
  <conditionalFormatting sqref="N50 P50:R50">
    <cfRule type="expression" dxfId="27" priority="15">
      <formula>$F50&lt;&gt;""</formula>
    </cfRule>
  </conditionalFormatting>
  <conditionalFormatting sqref="N38 P38:R38">
    <cfRule type="expression" dxfId="26" priority="13">
      <formula>$F38&lt;&gt;""</formula>
    </cfRule>
  </conditionalFormatting>
  <conditionalFormatting sqref="N46 P46:R46">
    <cfRule type="expression" dxfId="25" priority="11">
      <formula>$F46&lt;&gt;""</formula>
    </cfRule>
  </conditionalFormatting>
  <conditionalFormatting sqref="N47 P47:R47">
    <cfRule type="expression" dxfId="24" priority="9">
      <formula>$F47&lt;&gt;""</formula>
    </cfRule>
  </conditionalFormatting>
  <conditionalFormatting sqref="N48:R48 O29:O47 O92 O77:O90 O71:O75 O49:O50 O63:O69 O52:O61">
    <cfRule type="expression" dxfId="23" priority="7">
      <formula>$F29&lt;&gt;""</formula>
    </cfRule>
  </conditionalFormatting>
  <conditionalFormatting sqref="O92 O77:O90 O71:O75 O29:O50 O63:O69 O52:O61">
    <cfRule type="containsText" dxfId="22" priority="3" operator="containsText" text="terminé en retard ">
      <formula>NOT(ISERROR(SEARCH("terminé en retard ",O29)))</formula>
    </cfRule>
    <cfRule type="containsText" dxfId="21" priority="4" operator="containsText" text="Retard">
      <formula>NOT(ISERROR(SEARCH("Retard",O29)))</formula>
    </cfRule>
    <cfRule type="containsText" dxfId="20" priority="5" operator="containsText" text="terminé dans les temps ">
      <formula>NOT(ISERROR(SEARCH("terminé dans les temps ",O29)))</formula>
    </cfRule>
    <cfRule type="containsText" dxfId="19" priority="6" operator="containsText" text="Dans les temps">
      <formula>NOT(ISERROR(SEARCH("Dans les temps",O29)))</formula>
    </cfRule>
  </conditionalFormatting>
  <conditionalFormatting sqref="N49 P49:R49">
    <cfRule type="expression" dxfId="18" priority="1">
      <formula>$F49&lt;&gt;""</formula>
    </cfRule>
  </conditionalFormatting>
  <dataValidations count="1">
    <dataValidation type="list" allowBlank="1" showInputMessage="1" showErrorMessage="1" sqref="I22:M22">
      <formula1>ouinon</formula1>
    </dataValidation>
  </dataValidations>
  <pageMargins left="0.25" right="0.25" top="0.75" bottom="0.75" header="0.3" footer="0.3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19</xdr:col>
                    <xdr:colOff>38100</xdr:colOff>
                    <xdr:row>19</xdr:row>
                    <xdr:rowOff>0</xdr:rowOff>
                  </from>
                  <to>
                    <xdr:col>75</xdr:col>
                    <xdr:colOff>57150</xdr:colOff>
                    <xdr:row>20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2" id="{F1FB9183-647C-48D6-B607-8115D14EE8F6}">
            <x14:iconSet iconSet="4Rating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Rating" iconId="1"/>
              <x14:cfIcon iconSet="5Rating" iconId="2"/>
              <x14:cfIcon iconSet="5Rating" iconId="3"/>
              <x14:cfIcon iconSet="5Rating" iconId="4"/>
            </x14:iconSet>
          </x14:cfRule>
          <xm:sqref>N29:N37 N51:N5000 N39:N44</xm:sqref>
        </x14:conditionalFormatting>
        <x14:conditionalFormatting xmlns:xm="http://schemas.microsoft.com/office/excel/2006/main">
          <x14:cfRule type="iconSet" priority="18" id="{95076755-CA8E-4F49-9E3B-598A7870CB9C}">
            <x14:iconSet iconSet="4Rating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Rating" iconId="1"/>
              <x14:cfIcon iconSet="5Rating" iconId="2"/>
              <x14:cfIcon iconSet="5Rating" iconId="3"/>
              <x14:cfIcon iconSet="5Rating" iconId="4"/>
            </x14:iconSet>
          </x14:cfRule>
          <xm:sqref>N45</xm:sqref>
        </x14:conditionalFormatting>
        <x14:conditionalFormatting xmlns:xm="http://schemas.microsoft.com/office/excel/2006/main">
          <x14:cfRule type="iconSet" priority="16" id="{60408A3E-B402-418D-AEA0-AA347C679EAE}">
            <x14:iconSet iconSet="4Rating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Rating" iconId="1"/>
              <x14:cfIcon iconSet="5Rating" iconId="2"/>
              <x14:cfIcon iconSet="5Rating" iconId="3"/>
              <x14:cfIcon iconSet="5Rating" iconId="4"/>
            </x14:iconSet>
          </x14:cfRule>
          <xm:sqref>N50</xm:sqref>
        </x14:conditionalFormatting>
        <x14:conditionalFormatting xmlns:xm="http://schemas.microsoft.com/office/excel/2006/main">
          <x14:cfRule type="iconSet" priority="14" id="{0A92399C-EDAA-4458-9B3C-9A50F091D294}">
            <x14:iconSet iconSet="4Rating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Rating" iconId="1"/>
              <x14:cfIcon iconSet="5Rating" iconId="2"/>
              <x14:cfIcon iconSet="5Rating" iconId="3"/>
              <x14:cfIcon iconSet="5Rating" iconId="4"/>
            </x14:iconSet>
          </x14:cfRule>
          <xm:sqref>N38</xm:sqref>
        </x14:conditionalFormatting>
        <x14:conditionalFormatting xmlns:xm="http://schemas.microsoft.com/office/excel/2006/main">
          <x14:cfRule type="iconSet" priority="12" id="{C575DF96-8529-4C73-8CA9-11C6D929F6E8}">
            <x14:iconSet iconSet="4Rating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Rating" iconId="1"/>
              <x14:cfIcon iconSet="5Rating" iconId="2"/>
              <x14:cfIcon iconSet="5Rating" iconId="3"/>
              <x14:cfIcon iconSet="5Rating" iconId="4"/>
            </x14:iconSet>
          </x14:cfRule>
          <xm:sqref>N46</xm:sqref>
        </x14:conditionalFormatting>
        <x14:conditionalFormatting xmlns:xm="http://schemas.microsoft.com/office/excel/2006/main">
          <x14:cfRule type="iconSet" priority="10" id="{966FE7DC-1B22-45B4-BF39-EB1C64B72E43}">
            <x14:iconSet iconSet="4Rating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Rating" iconId="1"/>
              <x14:cfIcon iconSet="5Rating" iconId="2"/>
              <x14:cfIcon iconSet="5Rating" iconId="3"/>
              <x14:cfIcon iconSet="5Rating" iconId="4"/>
            </x14:iconSet>
          </x14:cfRule>
          <xm:sqref>N47</xm:sqref>
        </x14:conditionalFormatting>
        <x14:conditionalFormatting xmlns:xm="http://schemas.microsoft.com/office/excel/2006/main">
          <x14:cfRule type="iconSet" priority="8" id="{35B47539-D65C-4B36-A405-DC31A4ACC5CC}">
            <x14:iconSet iconSet="4Rating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Rating" iconId="1"/>
              <x14:cfIcon iconSet="5Rating" iconId="2"/>
              <x14:cfIcon iconSet="5Rating" iconId="3"/>
              <x14:cfIcon iconSet="5Rating" iconId="4"/>
            </x14:iconSet>
          </x14:cfRule>
          <xm:sqref>N48</xm:sqref>
        </x14:conditionalFormatting>
        <x14:conditionalFormatting xmlns:xm="http://schemas.microsoft.com/office/excel/2006/main">
          <x14:cfRule type="iconSet" priority="2" id="{E7A13F96-9B08-4B12-B56B-B187D4BD38A0}">
            <x14:iconSet iconSet="4Rating" custom="1">
              <x14:cfvo type="percent">
                <xm:f>0</xm:f>
              </x14:cfvo>
              <x14:cfvo type="percent">
                <xm:f>25</xm:f>
              </x14:cfvo>
              <x14:cfvo type="percent">
                <xm:f>50</xm:f>
              </x14:cfvo>
              <x14:cfvo type="percent">
                <xm:f>75</xm:f>
              </x14:cfvo>
              <x14:cfIcon iconSet="5Rating" iconId="1"/>
              <x14:cfIcon iconSet="5Rating" iconId="2"/>
              <x14:cfIcon iconSet="5Rating" iconId="3"/>
              <x14:cfIcon iconSet="5Rating" iconId="4"/>
            </x14:iconSet>
          </x14:cfRule>
          <xm:sqref>N49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GANTT</vt:lpstr>
      <vt:lpstr>GANTT!Zone_d_impression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SAMSON</dc:creator>
  <cp:lastModifiedBy>Jordan SAMSON</cp:lastModifiedBy>
  <dcterms:created xsi:type="dcterms:W3CDTF">2016-09-02T12:00:55Z</dcterms:created>
  <dcterms:modified xsi:type="dcterms:W3CDTF">2016-09-02T12:01:43Z</dcterms:modified>
</cp:coreProperties>
</file>