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aphael\Desktop\Raphaël\2016-... - Angers - Jules Verne - Remplaçant\Indemnités\"/>
    </mc:Choice>
  </mc:AlternateContent>
  <bookViews>
    <workbookView xWindow="0" yWindow="0" windowWidth="20490" windowHeight="8115" activeTab="1"/>
  </bookViews>
  <sheets>
    <sheet name="Source" sheetId="1" r:id="rId1"/>
    <sheet name="Liste Ecole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K4" i="1"/>
  <c r="J5" i="1"/>
  <c r="K5" i="1"/>
  <c r="J6" i="1"/>
  <c r="K6" i="1"/>
  <c r="J7" i="1"/>
  <c r="K7" i="1"/>
  <c r="J8" i="1"/>
  <c r="K8" i="1"/>
  <c r="J9" i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K3" i="1"/>
  <c r="J3" i="1"/>
  <c r="D4" i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E3" i="1"/>
  <c r="D3" i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2" i="2"/>
  <c r="F73" i="2"/>
  <c r="F74" i="2"/>
  <c r="F75" i="2"/>
  <c r="F76" i="2"/>
  <c r="F77" i="2"/>
  <c r="F78" i="2"/>
  <c r="F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2" i="2"/>
  <c r="E73" i="2"/>
  <c r="E74" i="2"/>
  <c r="E75" i="2"/>
  <c r="E76" i="2"/>
  <c r="E77" i="2"/>
  <c r="E78" i="2"/>
  <c r="E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E23" i="2" s="1"/>
  <c r="F23" i="2" s="1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E71" i="2" s="1"/>
  <c r="F71" i="2" s="1"/>
  <c r="D72" i="2"/>
  <c r="D73" i="2"/>
  <c r="D74" i="2"/>
  <c r="D75" i="2"/>
  <c r="D76" i="2"/>
  <c r="D77" i="2"/>
  <c r="D78" i="2"/>
  <c r="D79" i="2"/>
  <c r="E79" i="2" s="1"/>
  <c r="F79" i="2" s="1"/>
  <c r="D3" i="2"/>
  <c r="I35" i="1"/>
  <c r="C35" i="1"/>
  <c r="A4" i="1" l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R33" i="1" s="1"/>
  <c r="S33" i="1" s="1"/>
  <c r="R3" i="1"/>
  <c r="J10" i="2"/>
  <c r="P33" i="1"/>
  <c r="Q33" i="1"/>
  <c r="N33" i="1"/>
  <c r="H33" i="1"/>
  <c r="Q3" i="1"/>
  <c r="N18" i="2"/>
  <c r="N14" i="2"/>
  <c r="N15" i="2"/>
  <c r="N16" i="2"/>
  <c r="N17" i="2"/>
  <c r="N13" i="2"/>
  <c r="K10" i="2"/>
  <c r="K11" i="2" s="1"/>
  <c r="S3" i="1" l="1"/>
  <c r="A34" i="1"/>
  <c r="R30" i="1"/>
  <c r="S30" i="1" s="1"/>
  <c r="R26" i="1"/>
  <c r="S26" i="1" s="1"/>
  <c r="R22" i="1"/>
  <c r="S22" i="1" s="1"/>
  <c r="R18" i="1"/>
  <c r="S18" i="1" s="1"/>
  <c r="R14" i="1"/>
  <c r="S14" i="1" s="1"/>
  <c r="R10" i="1"/>
  <c r="S10" i="1" s="1"/>
  <c r="R6" i="1"/>
  <c r="S6" i="1" s="1"/>
  <c r="R31" i="1"/>
  <c r="S31" i="1" s="1"/>
  <c r="R27" i="1"/>
  <c r="S27" i="1" s="1"/>
  <c r="R23" i="1"/>
  <c r="S23" i="1" s="1"/>
  <c r="R19" i="1"/>
  <c r="S19" i="1" s="1"/>
  <c r="R15" i="1"/>
  <c r="S15" i="1" s="1"/>
  <c r="R11" i="1"/>
  <c r="S11" i="1" s="1"/>
  <c r="R7" i="1"/>
  <c r="S7" i="1" s="1"/>
  <c r="R29" i="1"/>
  <c r="S29" i="1" s="1"/>
  <c r="R25" i="1"/>
  <c r="S25" i="1" s="1"/>
  <c r="R21" i="1"/>
  <c r="S21" i="1" s="1"/>
  <c r="R17" i="1"/>
  <c r="S17" i="1" s="1"/>
  <c r="R13" i="1"/>
  <c r="S13" i="1" s="1"/>
  <c r="R9" i="1"/>
  <c r="S9" i="1" s="1"/>
  <c r="R5" i="1"/>
  <c r="S5" i="1" s="1"/>
  <c r="R32" i="1"/>
  <c r="S32" i="1" s="1"/>
  <c r="R28" i="1"/>
  <c r="S28" i="1" s="1"/>
  <c r="R24" i="1"/>
  <c r="S24" i="1" s="1"/>
  <c r="R20" i="1"/>
  <c r="S20" i="1" s="1"/>
  <c r="R16" i="1"/>
  <c r="S16" i="1" s="1"/>
  <c r="R12" i="1"/>
  <c r="S12" i="1" s="1"/>
  <c r="R8" i="1"/>
  <c r="S8" i="1" s="1"/>
  <c r="R4" i="1"/>
  <c r="S4" i="1" s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N4" i="1"/>
  <c r="N3" i="1"/>
  <c r="H4" i="1"/>
  <c r="Q4" i="1" s="1"/>
  <c r="H5" i="1"/>
  <c r="Q5" i="1" s="1"/>
  <c r="H6" i="1"/>
  <c r="Q6" i="1" s="1"/>
  <c r="H7" i="1"/>
  <c r="Q7" i="1" s="1"/>
  <c r="H8" i="1"/>
  <c r="Q8" i="1" s="1"/>
  <c r="H9" i="1"/>
  <c r="Q9" i="1" s="1"/>
  <c r="H10" i="1"/>
  <c r="Q10" i="1" s="1"/>
  <c r="H11" i="1"/>
  <c r="Q11" i="1" s="1"/>
  <c r="H12" i="1"/>
  <c r="Q12" i="1" s="1"/>
  <c r="H13" i="1"/>
  <c r="Q13" i="1" s="1"/>
  <c r="H14" i="1"/>
  <c r="Q14" i="1" s="1"/>
  <c r="H15" i="1"/>
  <c r="Q15" i="1" s="1"/>
  <c r="H16" i="1"/>
  <c r="Q16" i="1" s="1"/>
  <c r="H17" i="1"/>
  <c r="Q17" i="1" s="1"/>
  <c r="H18" i="1"/>
  <c r="Q18" i="1" s="1"/>
  <c r="H19" i="1"/>
  <c r="Q19" i="1" s="1"/>
  <c r="H20" i="1"/>
  <c r="Q20" i="1" s="1"/>
  <c r="H21" i="1"/>
  <c r="Q21" i="1" s="1"/>
  <c r="H22" i="1"/>
  <c r="Q22" i="1" s="1"/>
  <c r="H23" i="1"/>
  <c r="Q23" i="1" s="1"/>
  <c r="H24" i="1"/>
  <c r="Q24" i="1" s="1"/>
  <c r="H25" i="1"/>
  <c r="Q25" i="1" s="1"/>
  <c r="H26" i="1"/>
  <c r="Q26" i="1" s="1"/>
  <c r="H27" i="1"/>
  <c r="Q27" i="1" s="1"/>
  <c r="H28" i="1"/>
  <c r="Q28" i="1" s="1"/>
  <c r="H29" i="1"/>
  <c r="Q29" i="1" s="1"/>
  <c r="H30" i="1"/>
  <c r="Q30" i="1" s="1"/>
  <c r="H31" i="1"/>
  <c r="Q31" i="1" s="1"/>
  <c r="H32" i="1"/>
  <c r="Q32" i="1" s="1"/>
  <c r="H3" i="1"/>
  <c r="C42" i="1"/>
  <c r="J34" i="1"/>
  <c r="K34" i="1"/>
  <c r="D34" i="1"/>
  <c r="E34" i="1"/>
  <c r="C41" i="1"/>
  <c r="S34" i="1" l="1"/>
  <c r="O3" i="1"/>
  <c r="P3" i="1" s="1"/>
  <c r="N35" i="1"/>
  <c r="O12" i="1"/>
  <c r="P12" i="1" s="1"/>
  <c r="H35" i="1"/>
  <c r="D46" i="1" s="1"/>
  <c r="C47" i="1" s="1"/>
  <c r="O25" i="1"/>
  <c r="P25" i="1" s="1"/>
  <c r="O6" i="1"/>
  <c r="P6" i="1" s="1"/>
  <c r="O5" i="1"/>
  <c r="P5" i="1" s="1"/>
  <c r="O7" i="1"/>
  <c r="P7" i="1" s="1"/>
  <c r="O17" i="1"/>
  <c r="P17" i="1" s="1"/>
  <c r="O21" i="1"/>
  <c r="P21" i="1" s="1"/>
  <c r="O11" i="1"/>
  <c r="P11" i="1" s="1"/>
  <c r="O32" i="1"/>
  <c r="P32" i="1" s="1"/>
  <c r="O28" i="1"/>
  <c r="P28" i="1" s="1"/>
  <c r="O24" i="1"/>
  <c r="P24" i="1" s="1"/>
  <c r="O20" i="1"/>
  <c r="P20" i="1" s="1"/>
  <c r="O16" i="1"/>
  <c r="P16" i="1" s="1"/>
  <c r="O10" i="1"/>
  <c r="P10" i="1" s="1"/>
  <c r="O4" i="1"/>
  <c r="P4" i="1" s="1"/>
  <c r="O31" i="1"/>
  <c r="P31" i="1" s="1"/>
  <c r="O27" i="1"/>
  <c r="P27" i="1" s="1"/>
  <c r="O23" i="1"/>
  <c r="P23" i="1" s="1"/>
  <c r="O19" i="1"/>
  <c r="P19" i="1" s="1"/>
  <c r="O15" i="1"/>
  <c r="P15" i="1" s="1"/>
  <c r="O9" i="1"/>
  <c r="P9" i="1" s="1"/>
  <c r="O30" i="1"/>
  <c r="P30" i="1" s="1"/>
  <c r="O26" i="1"/>
  <c r="P26" i="1" s="1"/>
  <c r="O22" i="1"/>
  <c r="P22" i="1" s="1"/>
  <c r="O18" i="1"/>
  <c r="P18" i="1" s="1"/>
  <c r="O14" i="1"/>
  <c r="P14" i="1" s="1"/>
  <c r="O8" i="1"/>
  <c r="P8" i="1" s="1"/>
  <c r="O13" i="1"/>
  <c r="P13" i="1" s="1"/>
  <c r="O29" i="1"/>
  <c r="P29" i="1" s="1"/>
  <c r="J35" i="1"/>
  <c r="J36" i="1"/>
  <c r="O34" i="1"/>
  <c r="J37" i="1"/>
  <c r="D37" i="1"/>
  <c r="D35" i="1"/>
  <c r="D36" i="1"/>
  <c r="E42" i="1" l="1"/>
  <c r="E41" i="1"/>
  <c r="E40" i="1"/>
  <c r="E44" i="1" l="1"/>
</calcChain>
</file>

<file path=xl/sharedStrings.xml><?xml version="1.0" encoding="utf-8"?>
<sst xmlns="http://schemas.openxmlformats.org/spreadsheetml/2006/main" count="212" uniqueCount="183">
  <si>
    <t>Jour</t>
  </si>
  <si>
    <t>Ecole</t>
  </si>
  <si>
    <t>REP 0/1/2</t>
  </si>
  <si>
    <t>Début</t>
  </si>
  <si>
    <t>Fin</t>
  </si>
  <si>
    <t>Horaires Matin</t>
  </si>
  <si>
    <t>Horaires Après-Midi</t>
  </si>
  <si>
    <t>Total</t>
  </si>
  <si>
    <t>Distance</t>
  </si>
  <si>
    <t>ISSR</t>
  </si>
  <si>
    <t>Circonscription Angers Ouest &amp; Sud</t>
  </si>
  <si>
    <t>Angers Elém. Adrien Tigeot</t>
  </si>
  <si>
    <t>Angers Elém. Aldo Ferraro</t>
  </si>
  <si>
    <t>Angers Elém. Claude Monet</t>
  </si>
  <si>
    <t>Angers Elém. Jacques Prévert</t>
  </si>
  <si>
    <t>Angers Elém. Jules Verne</t>
  </si>
  <si>
    <t>Angers Elém. Les Grandes Maulévries</t>
  </si>
  <si>
    <t>Angers Elém. Marcel Pagnol</t>
  </si>
  <si>
    <t>Angers Elém. Pierre et Marie Curie</t>
  </si>
  <si>
    <t>Angers Elém. Robert Desnos</t>
  </si>
  <si>
    <t>Angers Mat. Adrien Tigeot</t>
  </si>
  <si>
    <t>Angers Mat. Aldo Ferraro</t>
  </si>
  <si>
    <t>Angers Mat. Claude Monet</t>
  </si>
  <si>
    <t>Angers Mat. Jacques Prévert</t>
  </si>
  <si>
    <t>Angers Mat. Jules Verne</t>
  </si>
  <si>
    <t>Angers Mat. Les Grandes Maulévries</t>
  </si>
  <si>
    <t>Angers Mat. Marcel Pagnol</t>
  </si>
  <si>
    <t>Angers Mat. Pierre et Marie Curie</t>
  </si>
  <si>
    <t>Angers Mat. Robert Desnos</t>
  </si>
  <si>
    <t>Angers Prim. René Brossard</t>
  </si>
  <si>
    <t>Avrillé Prim. Antoine de St Exupéry</t>
  </si>
  <si>
    <t>Avrillé Prim. Jean Piaget</t>
  </si>
  <si>
    <t>Avrillé Prim. Jules Ferry</t>
  </si>
  <si>
    <t>Avrillé Prim. Le Bois du Roy</t>
  </si>
  <si>
    <t>Avrillé Prim. Pierre et Marie Curie</t>
  </si>
  <si>
    <t>Beaucouzé Elém. Jacques Prévert</t>
  </si>
  <si>
    <t>Beaucouzé Elém. Maurice Ravel</t>
  </si>
  <si>
    <t>Beaucouzé Mat. Jacques Prévert</t>
  </si>
  <si>
    <t>Beaucouzé Mat. Maurice Ravel</t>
  </si>
  <si>
    <t>La Meignanne Prim.</t>
  </si>
  <si>
    <t>St Lambert la Potherie Elém. Félix Pauger</t>
  </si>
  <si>
    <t>St Lambert la Potherie Mat. Félix Pauger</t>
  </si>
  <si>
    <t>Adresse</t>
  </si>
  <si>
    <t>Distance max</t>
  </si>
  <si>
    <t>€€</t>
  </si>
  <si>
    <t>Montants des indemnités</t>
  </si>
  <si>
    <t>REP</t>
  </si>
  <si>
    <t>REP+</t>
  </si>
  <si>
    <t>Total brut</t>
  </si>
  <si>
    <t>Total Horaires du mois</t>
  </si>
  <si>
    <t>Lundi</t>
  </si>
  <si>
    <t>Mardi</t>
  </si>
  <si>
    <t>Mercredi</t>
  </si>
  <si>
    <t>Jeudi</t>
  </si>
  <si>
    <t>Vendredi</t>
  </si>
  <si>
    <t>Samedi</t>
  </si>
  <si>
    <t>Dimanche</t>
  </si>
  <si>
    <t>Semaine</t>
  </si>
  <si>
    <t>Indemnités ISSR</t>
  </si>
  <si>
    <t>&lt; 10</t>
  </si>
  <si>
    <t>"10 - 19"</t>
  </si>
  <si>
    <t>"20 - 29"</t>
  </si>
  <si>
    <t>"30 - 39"</t>
  </si>
  <si>
    <t>"40 - 49"</t>
  </si>
  <si>
    <t>"50 - 59"</t>
  </si>
  <si>
    <t>"60 - 80"</t>
  </si>
  <si>
    <t>"81 - 100"</t>
  </si>
  <si>
    <t>"101 - 120"</t>
  </si>
  <si>
    <t>Angers Elem. Jules Verne (sans élèves)</t>
  </si>
  <si>
    <t>Heures</t>
  </si>
  <si>
    <t>Total Horaires</t>
  </si>
  <si>
    <t>Faits</t>
  </si>
  <si>
    <t>Différence</t>
  </si>
  <si>
    <t>Jules Verne</t>
  </si>
  <si>
    <t>Angers Elem. Charles Bénier</t>
  </si>
  <si>
    <t>Angers Elem. Condrocet</t>
  </si>
  <si>
    <t>Angers Elem. Jean-Jacques Rousseau</t>
  </si>
  <si>
    <t>Angers Elem. La Blancheraie</t>
  </si>
  <si>
    <t>Angers Mat. Charles Bénier</t>
  </si>
  <si>
    <t>Angers Mat. Condorcet</t>
  </si>
  <si>
    <t>Angers Mat. Jean-Jacques Rousseau</t>
  </si>
  <si>
    <t>Angers Mat. Joseph Cussonneau</t>
  </si>
  <si>
    <t>Angers Elem. Joseph Cussonneau</t>
  </si>
  <si>
    <t>Angers Mat. La Blancheraie</t>
  </si>
  <si>
    <t>Angers Mat. Montesquieu</t>
  </si>
  <si>
    <t>Angers Mat. Parcheminerie</t>
  </si>
  <si>
    <t>Angers Mat. Volney</t>
  </si>
  <si>
    <t>Angers Ecole Appli. Prim. Pierre Louis Lebas</t>
  </si>
  <si>
    <t>Angers Ecole Appli. Elem. Alfred Clément</t>
  </si>
  <si>
    <t>Angers Prim. Jean Rostand</t>
  </si>
  <si>
    <t>Angers Prim. La Perussaie</t>
  </si>
  <si>
    <t>Bouchemaine Prim. Le Château</t>
  </si>
  <si>
    <t>Bouchemaine Prim. Le Petit Vivier</t>
  </si>
  <si>
    <t>Ste Gemmes / Loire Ecole Prim. Les Grands Jardins</t>
  </si>
  <si>
    <t>Angers Prim. Le Bois de Mollières</t>
  </si>
  <si>
    <t>Circonscription Angers Centre</t>
  </si>
  <si>
    <t>Angers Elem. Alfred de Musset</t>
  </si>
  <si>
    <t>Angers Elem. Henri Chiron</t>
  </si>
  <si>
    <t>Angers Elem. Isoret</t>
  </si>
  <si>
    <t>Angers Elem. Marie Talet</t>
  </si>
  <si>
    <t>Angers Elem. Paul Valéry</t>
  </si>
  <si>
    <t>Angers Elem. Voltaire</t>
  </si>
  <si>
    <t>Angers Elem. Victor Hugo</t>
  </si>
  <si>
    <t>Angers Mat. Alfred de Musset</t>
  </si>
  <si>
    <t>Angers Mat. Henri Chiron</t>
  </si>
  <si>
    <t>Angers Mat. Isoret</t>
  </si>
  <si>
    <t>Angers Mat. Marie Talet</t>
  </si>
  <si>
    <t>Angers Mat. Paul Valéry</t>
  </si>
  <si>
    <t>Angers Mat. Victor Hugo</t>
  </si>
  <si>
    <t>Angers Mat. Voltaire</t>
  </si>
  <si>
    <t>Angers Prim. Annie Fratellini</t>
  </si>
  <si>
    <t>Briollay Prim. Georges Hubert</t>
  </si>
  <si>
    <t>Ecouflant Elem. Belle Branche</t>
  </si>
  <si>
    <t>Ecouflant Mat. Belle Branche</t>
  </si>
  <si>
    <t>Ecouflant Prim. George Sand</t>
  </si>
  <si>
    <t>Pellouailles Les Vignes Elem. Le Clos de la Motte</t>
  </si>
  <si>
    <t>Pellouailles Les Vignes Mat. Le Tertre</t>
  </si>
  <si>
    <t>St Sylvain d'Anjou Elem. Jean de la Fontaine</t>
  </si>
  <si>
    <t>St Sylvain d'Anjou Mat. Jean de la Fontaine</t>
  </si>
  <si>
    <t>St Sylvain d'Anjou Mat. La Françaiserie</t>
  </si>
  <si>
    <t>Circonscription Angers Est</t>
  </si>
  <si>
    <t>13 rue Edith Piaf, Angers</t>
  </si>
  <si>
    <t>4 rue Henri Chiron, Angers</t>
  </si>
  <si>
    <t>17 Boulevard d'Arbrissel, Angers</t>
  </si>
  <si>
    <t>Rue Alexis Axilette, Angers</t>
  </si>
  <si>
    <t>30 square François Mauriac, Angers</t>
  </si>
  <si>
    <t>5 square Gaston Allard, Angers</t>
  </si>
  <si>
    <t>41 rue de Salpinte, Angers</t>
  </si>
  <si>
    <t>18 rue du Colonel de Sauveboeuf, Angers</t>
  </si>
  <si>
    <t>2 rue Louis Boisramé, Angers</t>
  </si>
  <si>
    <t>162 rue Saumuroise, Angers</t>
  </si>
  <si>
    <t>15 Boulevard d'Arbrissel, Angers</t>
  </si>
  <si>
    <t>9 square Gaston Allard, Angers</t>
  </si>
  <si>
    <t>5 bis rue de Géricault, Angers</t>
  </si>
  <si>
    <t>16 avenue des Trois Cormiers, Avrillé</t>
  </si>
  <si>
    <t>139 avenue Pierre Mendès France, Avrillé</t>
  </si>
  <si>
    <t>Allée Georges Brassens, Avrillé</t>
  </si>
  <si>
    <t>Allée des Chataigniers, Avrillé</t>
  </si>
  <si>
    <t>1 rue du Grand Pin, Beaucouzé</t>
  </si>
  <si>
    <t>Avenue de la Grange aux Belles, Beaucouzé</t>
  </si>
  <si>
    <t>1 Avenue de la Grange aux Belles, Beaucouzé</t>
  </si>
  <si>
    <t>Rue de la Mairie, La Meignanne</t>
  </si>
  <si>
    <t>10 rue Félix Pauger, St Lambert la Potherie</t>
  </si>
  <si>
    <t>11 rue des Loisirs, St Lambert la Potherie</t>
  </si>
  <si>
    <t>Ecole de rattachement</t>
  </si>
  <si>
    <t>32 rue de la Madeleine, Angers</t>
  </si>
  <si>
    <t>1 rue de la Bejonnière, Angers</t>
  </si>
  <si>
    <t>5 rue Gutenberg, Angers</t>
  </si>
  <si>
    <t>3 rue Gargarine, Angers</t>
  </si>
  <si>
    <t>15 rue des Cordeliers, Angers</t>
  </si>
  <si>
    <t>19 rue de l'Escière, Angers</t>
  </si>
  <si>
    <t>1 rue Gutenberg, Angers</t>
  </si>
  <si>
    <t>5 rue du Maréchal Juin, Angers</t>
  </si>
  <si>
    <t>18 rue Kellerman, Angers</t>
  </si>
  <si>
    <t>35 rue de la Barre, Angers</t>
  </si>
  <si>
    <t>11 rue Parcheminerie, Angers</t>
  </si>
  <si>
    <t>24 rue Bernier, Angers</t>
  </si>
  <si>
    <t>5 rue Lebas, Angers</t>
  </si>
  <si>
    <t>3 rue Jean Rostand, Angers</t>
  </si>
  <si>
    <t>15 rue du Haut Chêne, Angers</t>
  </si>
  <si>
    <t>Rue William Shakespeare, Angers</t>
  </si>
  <si>
    <t>1 route des Pétroles, Bouchemaine</t>
  </si>
  <si>
    <t>34 rue des Moulins, Bouchemaine</t>
  </si>
  <si>
    <t>4 rue des Grands Jardins, Ste Gemmes / Loire</t>
  </si>
  <si>
    <t>5 rue Alfred de Musset, Angers</t>
  </si>
  <si>
    <t>281 avenue Pasteur, Angers</t>
  </si>
  <si>
    <t>25 Square de l'Isoret, Angers</t>
  </si>
  <si>
    <t>14 rue du Major Allard, Angers</t>
  </si>
  <si>
    <t>2 rue Maurice Suard, Angers</t>
  </si>
  <si>
    <t>1 rue de Touraine, Angers</t>
  </si>
  <si>
    <t>26 rue Victor Hugo, Angers</t>
  </si>
  <si>
    <t>7 rue Alfred de Musset, Angers</t>
  </si>
  <si>
    <t>1 rue du Morvan, Angers</t>
  </si>
  <si>
    <t>Mail Clément Pasquereau, Angers</t>
  </si>
  <si>
    <t>1 rue de Belle Branche, Écouflant</t>
  </si>
  <si>
    <t>Promenade de la Vieille Maine, Écouflant</t>
  </si>
  <si>
    <t>54 rue du Colonel Léon Faye, Écouflant</t>
  </si>
  <si>
    <t>Cour des Brûlettes, Pellouailles les Vignes</t>
  </si>
  <si>
    <t>11 rue des Vignes, Pellouailles les Vignes</t>
  </si>
  <si>
    <t>12 rue Henriette Brault, Saint Sylvain d'Anjou</t>
  </si>
  <si>
    <t>Allée des Taillis, 49480 Saint Sylvain d'Anjou</t>
  </si>
  <si>
    <t>Avenue de Ripollet, 49400 Avrillé</t>
  </si>
  <si>
    <t>Place de l'Eglise, 49125 Briollay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</si>
</sst>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[$-F400]h:mm:ss\ AM/PM"/>
    <numFmt numFmtId="165" formatCode="[h]:mm:ss;@"/>
    <numFmt numFmtId="166" formatCode="d\ &quot;jour(s)&quot;\ hh:mm:ss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rgb="FF333333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1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2" borderId="0" xfId="0" applyFill="1"/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/>
    <xf numFmtId="20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44" fontId="2" fillId="0" borderId="0" xfId="1" applyFont="1"/>
    <xf numFmtId="44" fontId="2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0" xfId="0" applyFont="1" applyFill="1"/>
    <xf numFmtId="44" fontId="2" fillId="0" borderId="1" xfId="1" applyFont="1" applyBorder="1" applyAlignment="1">
      <alignment horizontal="left"/>
    </xf>
    <xf numFmtId="165" fontId="2" fillId="3" borderId="0" xfId="0" applyNumberFormat="1" applyFont="1" applyFill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/>
    </xf>
    <xf numFmtId="166" fontId="0" fillId="0" borderId="0" xfId="0" applyNumberFormat="1"/>
    <xf numFmtId="165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7" fontId="0" fillId="0" borderId="0" xfId="0" applyNumberFormat="1"/>
    <xf numFmtId="20" fontId="0" fillId="0" borderId="0" xfId="0" applyNumberFormat="1"/>
    <xf numFmtId="165" fontId="0" fillId="0" borderId="0" xfId="0" applyNumberFormat="1"/>
    <xf numFmtId="164" fontId="0" fillId="0" borderId="0" xfId="0" applyNumberFormat="1"/>
    <xf numFmtId="0" fontId="2" fillId="4" borderId="1" xfId="0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/>
    </xf>
    <xf numFmtId="165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6" fontId="2" fillId="0" borderId="3" xfId="0" applyNumberFormat="1" applyFont="1" applyBorder="1" applyAlignment="1">
      <alignment horizontal="center"/>
    </xf>
    <xf numFmtId="166" fontId="2" fillId="0" borderId="5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 textRotation="90"/>
    </xf>
    <xf numFmtId="0" fontId="2" fillId="0" borderId="8" xfId="0" applyFont="1" applyBorder="1" applyAlignment="1">
      <alignment horizontal="center" vertical="center" textRotation="90"/>
    </xf>
    <xf numFmtId="0" fontId="2" fillId="0" borderId="2" xfId="0" applyFont="1" applyBorder="1" applyAlignment="1">
      <alignment horizontal="center" vertical="center" textRotation="90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textRotation="90"/>
    </xf>
    <xf numFmtId="0" fontId="3" fillId="0" borderId="0" xfId="0" applyFont="1"/>
    <xf numFmtId="0" fontId="2" fillId="5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47"/>
  <sheetViews>
    <sheetView workbookViewId="0">
      <selection activeCell="K3" sqref="J3:K33"/>
    </sheetView>
  </sheetViews>
  <sheetFormatPr baseColWidth="10" defaultRowHeight="15" x14ac:dyDescent="0.25"/>
  <cols>
    <col min="1" max="1" width="11.5703125" bestFit="1" customWidth="1"/>
    <col min="2" max="2" width="3" bestFit="1" customWidth="1"/>
    <col min="3" max="3" width="37.28515625" bestFit="1" customWidth="1"/>
    <col min="9" max="9" width="37.28515625" bestFit="1" customWidth="1"/>
    <col min="12" max="12" width="12.5703125" bestFit="1" customWidth="1"/>
    <col min="15" max="15" width="12.5703125" bestFit="1" customWidth="1"/>
  </cols>
  <sheetData>
    <row r="1" spans="1:19" x14ac:dyDescent="0.25">
      <c r="A1" s="40"/>
      <c r="B1" s="41"/>
      <c r="C1" s="41"/>
      <c r="D1" s="41"/>
      <c r="E1" s="42"/>
      <c r="F1" s="37" t="s">
        <v>5</v>
      </c>
      <c r="G1" s="38"/>
      <c r="H1" s="39"/>
      <c r="I1" s="40"/>
      <c r="J1" s="41"/>
      <c r="K1" s="42"/>
      <c r="L1" s="37" t="s">
        <v>6</v>
      </c>
      <c r="M1" s="38"/>
      <c r="N1" s="39"/>
      <c r="O1" s="36" t="s">
        <v>9</v>
      </c>
      <c r="P1" s="36"/>
      <c r="Q1" s="32" t="s">
        <v>70</v>
      </c>
      <c r="R1" s="32"/>
      <c r="S1" s="32"/>
    </row>
    <row r="2" spans="1:19" x14ac:dyDescent="0.25">
      <c r="A2" s="36" t="s">
        <v>0</v>
      </c>
      <c r="B2" s="36"/>
      <c r="C2" s="1" t="s">
        <v>1</v>
      </c>
      <c r="D2" s="1" t="s">
        <v>2</v>
      </c>
      <c r="E2" s="1" t="s">
        <v>8</v>
      </c>
      <c r="F2" s="1" t="s">
        <v>3</v>
      </c>
      <c r="G2" s="1" t="s">
        <v>4</v>
      </c>
      <c r="H2" s="1" t="s">
        <v>7</v>
      </c>
      <c r="I2" s="1" t="s">
        <v>1</v>
      </c>
      <c r="J2" s="1" t="s">
        <v>2</v>
      </c>
      <c r="K2" s="1" t="s">
        <v>8</v>
      </c>
      <c r="L2" s="1" t="s">
        <v>3</v>
      </c>
      <c r="M2" s="1" t="s">
        <v>4</v>
      </c>
      <c r="N2" s="1" t="s">
        <v>7</v>
      </c>
      <c r="O2" s="1" t="s">
        <v>43</v>
      </c>
      <c r="P2" s="9" t="s">
        <v>44</v>
      </c>
      <c r="Q2" s="29" t="s">
        <v>71</v>
      </c>
      <c r="R2" s="29" t="s">
        <v>73</v>
      </c>
      <c r="S2" s="29" t="s">
        <v>72</v>
      </c>
    </row>
    <row r="3" spans="1:19" x14ac:dyDescent="0.25">
      <c r="A3" s="2"/>
      <c r="B3" s="2">
        <v>1</v>
      </c>
      <c r="C3" s="1"/>
      <c r="D3" s="1" t="str">
        <f>IF($C3="","",VLOOKUP($C3,'Liste Ecole'!$B$3:$G$79,6,))</f>
        <v/>
      </c>
      <c r="E3" s="1" t="str">
        <f>IF($C3="","",VLOOKUP($C3,'Liste Ecole'!$B$3:$G$79,5,))</f>
        <v/>
      </c>
      <c r="F3" s="1"/>
      <c r="G3" s="1"/>
      <c r="H3" s="8">
        <f>G3-F3</f>
        <v>0</v>
      </c>
      <c r="I3" s="1"/>
      <c r="J3" s="1" t="str">
        <f>IF($I3="","",VLOOKUP($I3,'Liste Ecole'!$B$3:$G$79,6,))</f>
        <v/>
      </c>
      <c r="K3" s="1" t="str">
        <f>IF($I3="","",VLOOKUP($I3,'Liste Ecole'!$B$3:$G$79,5,))</f>
        <v/>
      </c>
      <c r="L3" s="1"/>
      <c r="M3" s="1"/>
      <c r="N3" s="8">
        <f>M3-L3</f>
        <v>0</v>
      </c>
      <c r="O3" s="10" t="str">
        <f>IF(AND(E3="",K3=""),"",MAX(K3,E3))</f>
        <v/>
      </c>
      <c r="P3" s="16">
        <f>IF(O3="",0,IF(O3&gt;=100,'Liste Ecole'!$K$11,IF(O3&gt;=80,'Liste Ecole'!$K$10,IF(O3&gt;=60,'Liste Ecole'!$K$9,IF(O3&gt;=50,'Liste Ecole'!$K$8,IF(O3&gt;=40,'Liste Ecole'!$K$7,IF(O3&gt;=30,'Liste Ecole'!$K$6,IF(O3&gt;=20,'Liste Ecole'!$K$5,IF(O3&gt;=10,'Liste Ecole'!$K$4,IF(O3&gt;0,'Liste Ecole'!$K$3,0))))))))))</f>
        <v>0</v>
      </c>
      <c r="Q3" s="30">
        <f>H3+N3</f>
        <v>0</v>
      </c>
      <c r="R3" s="30" t="e">
        <f>VLOOKUP(A3,'Liste Ecole'!$I$2:$J$9,2,FALSE)</f>
        <v>#N/A</v>
      </c>
      <c r="S3" s="30" t="e">
        <f>R3-Q3</f>
        <v>#N/A</v>
      </c>
    </row>
    <row r="4" spans="1:19" x14ac:dyDescent="0.25">
      <c r="A4" s="1" t="str">
        <f>IF(A3="Lundi","Mardi",IF(A3="Mardi","Mercredi",IF(A3="Mercredi","Jeudi",IF(A3="Jeudi","Vendredi",IF(A3="Vendredi","Samedi",IF(A3="Samedi","Dimanche",IF(A3="","","Lundi")))))))</f>
        <v/>
      </c>
      <c r="B4" s="1">
        <v>2</v>
      </c>
      <c r="C4" s="1"/>
      <c r="D4" s="22" t="str">
        <f>IF($C4="","",VLOOKUP($C4,'Liste Ecole'!$B$3:$G$79,6,))</f>
        <v/>
      </c>
      <c r="E4" s="22" t="str">
        <f>IF($C4="","",VLOOKUP($C4,'Liste Ecole'!$B$3:$G$79,5,))</f>
        <v/>
      </c>
      <c r="F4" s="1"/>
      <c r="G4" s="1"/>
      <c r="H4" s="8">
        <f t="shared" ref="H4:H33" si="0">G4-F4</f>
        <v>0</v>
      </c>
      <c r="I4" s="22"/>
      <c r="J4" s="22" t="str">
        <f>IF($I4="","",VLOOKUP($I4,'Liste Ecole'!$B$3:$G$79,6,))</f>
        <v/>
      </c>
      <c r="K4" s="22" t="str">
        <f>IF($I4="","",VLOOKUP($I4,'Liste Ecole'!$B$3:$G$79,5,))</f>
        <v/>
      </c>
      <c r="L4" s="1"/>
      <c r="M4" s="1"/>
      <c r="N4" s="8">
        <f t="shared" ref="N4:N33" si="1">M4-L4</f>
        <v>0</v>
      </c>
      <c r="O4" s="10" t="str">
        <f t="shared" ref="O4:O32" si="2">IF(AND(E4="",K4=""),"",MAX(K4,E4))</f>
        <v/>
      </c>
      <c r="P4" s="16">
        <f>IF(O4="",0,IF(O4&gt;=100,'Liste Ecole'!$K$11,IF(O4&gt;=80,'Liste Ecole'!$K$10,IF(O4&gt;=60,'Liste Ecole'!$K$9,IF(O4&gt;=50,'Liste Ecole'!$K$8,IF(O4&gt;=40,'Liste Ecole'!$K$7,IF(O4&gt;=30,'Liste Ecole'!$K$6,IF(O4&gt;=20,'Liste Ecole'!$K$5,IF(O4&gt;=10,'Liste Ecole'!$K$4,IF(O4&gt;0,'Liste Ecole'!$K$3,0))))))))))</f>
        <v>0</v>
      </c>
      <c r="Q4" s="30">
        <f t="shared" ref="Q4:Q32" si="3">H4+N4</f>
        <v>0</v>
      </c>
      <c r="R4" s="30" t="e">
        <f>VLOOKUP(A4,'Liste Ecole'!$I$2:$J$9,2,FALSE)</f>
        <v>#N/A</v>
      </c>
      <c r="S4" s="30" t="e">
        <f t="shared" ref="S4:S33" si="4">R4-Q4</f>
        <v>#N/A</v>
      </c>
    </row>
    <row r="5" spans="1:19" x14ac:dyDescent="0.25">
      <c r="A5" s="21" t="str">
        <f t="shared" ref="A5:A33" si="5">IF(A4="Lundi","Mardi",IF(A4="Mardi","Mercredi",IF(A4="Mercredi","Jeudi",IF(A4="Jeudi","Vendredi",IF(A4="Vendredi","Samedi",IF(A4="Samedi","Dimanche",IF(A4="","","Lundi")))))))</f>
        <v/>
      </c>
      <c r="B5" s="1">
        <v>3</v>
      </c>
      <c r="C5" s="1"/>
      <c r="D5" s="22" t="str">
        <f>IF($C5="","",VLOOKUP($C5,'Liste Ecole'!$B$3:$G$79,6,))</f>
        <v/>
      </c>
      <c r="E5" s="22" t="str">
        <f>IF($C5="","",VLOOKUP($C5,'Liste Ecole'!$B$3:$G$79,5,))</f>
        <v/>
      </c>
      <c r="F5" s="1"/>
      <c r="G5" s="1"/>
      <c r="H5" s="8">
        <f t="shared" si="0"/>
        <v>0</v>
      </c>
      <c r="I5" s="22"/>
      <c r="J5" s="22" t="str">
        <f>IF($I5="","",VLOOKUP($I5,'Liste Ecole'!$B$3:$G$79,6,))</f>
        <v/>
      </c>
      <c r="K5" s="22" t="str">
        <f>IF($I5="","",VLOOKUP($I5,'Liste Ecole'!$B$3:$G$79,5,))</f>
        <v/>
      </c>
      <c r="L5" s="1"/>
      <c r="M5" s="1"/>
      <c r="N5" s="8">
        <f t="shared" si="1"/>
        <v>0</v>
      </c>
      <c r="O5" s="10" t="str">
        <f t="shared" si="2"/>
        <v/>
      </c>
      <c r="P5" s="16">
        <f>IF(O5="",0,IF(O5&gt;=100,'Liste Ecole'!$K$11,IF(O5&gt;=80,'Liste Ecole'!$K$10,IF(O5&gt;=60,'Liste Ecole'!$K$9,IF(O5&gt;=50,'Liste Ecole'!$K$8,IF(O5&gt;=40,'Liste Ecole'!$K$7,IF(O5&gt;=30,'Liste Ecole'!$K$6,IF(O5&gt;=20,'Liste Ecole'!$K$5,IF(O5&gt;=10,'Liste Ecole'!$K$4,IF(O5&gt;0,'Liste Ecole'!$K$3,0))))))))))</f>
        <v>0</v>
      </c>
      <c r="Q5" s="30">
        <f t="shared" si="3"/>
        <v>0</v>
      </c>
      <c r="R5" s="30" t="e">
        <f>VLOOKUP(A5,'Liste Ecole'!$I$2:$J$9,2,FALSE)</f>
        <v>#N/A</v>
      </c>
      <c r="S5" s="30" t="e">
        <f t="shared" si="4"/>
        <v>#N/A</v>
      </c>
    </row>
    <row r="6" spans="1:19" x14ac:dyDescent="0.25">
      <c r="A6" s="21" t="str">
        <f t="shared" si="5"/>
        <v/>
      </c>
      <c r="B6" s="1">
        <v>4</v>
      </c>
      <c r="C6" s="1"/>
      <c r="D6" s="22" t="str">
        <f>IF($C6="","",VLOOKUP($C6,'Liste Ecole'!$B$3:$G$79,6,))</f>
        <v/>
      </c>
      <c r="E6" s="22" t="str">
        <f>IF($C6="","",VLOOKUP($C6,'Liste Ecole'!$B$3:$G$79,5,))</f>
        <v/>
      </c>
      <c r="F6" s="1"/>
      <c r="G6" s="1"/>
      <c r="H6" s="8">
        <f t="shared" si="0"/>
        <v>0</v>
      </c>
      <c r="I6" s="22"/>
      <c r="J6" s="22" t="str">
        <f>IF($I6="","",VLOOKUP($I6,'Liste Ecole'!$B$3:$G$79,6,))</f>
        <v/>
      </c>
      <c r="K6" s="22" t="str">
        <f>IF($I6="","",VLOOKUP($I6,'Liste Ecole'!$B$3:$G$79,5,))</f>
        <v/>
      </c>
      <c r="L6" s="1"/>
      <c r="M6" s="1"/>
      <c r="N6" s="8">
        <f t="shared" si="1"/>
        <v>0</v>
      </c>
      <c r="O6" s="10" t="str">
        <f t="shared" si="2"/>
        <v/>
      </c>
      <c r="P6" s="16">
        <f>IF(O6="",0,IF(O6&gt;=100,'Liste Ecole'!$K$11,IF(O6&gt;=80,'Liste Ecole'!$K$10,IF(O6&gt;=60,'Liste Ecole'!$K$9,IF(O6&gt;=50,'Liste Ecole'!$K$8,IF(O6&gt;=40,'Liste Ecole'!$K$7,IF(O6&gt;=30,'Liste Ecole'!$K$6,IF(O6&gt;=20,'Liste Ecole'!$K$5,IF(O6&gt;=10,'Liste Ecole'!$K$4,IF(O6&gt;0,'Liste Ecole'!$K$3,0))))))))))</f>
        <v>0</v>
      </c>
      <c r="Q6" s="30">
        <f t="shared" si="3"/>
        <v>0</v>
      </c>
      <c r="R6" s="30" t="e">
        <f>VLOOKUP(A6,'Liste Ecole'!$I$2:$J$9,2,FALSE)</f>
        <v>#N/A</v>
      </c>
      <c r="S6" s="30" t="e">
        <f t="shared" si="4"/>
        <v>#N/A</v>
      </c>
    </row>
    <row r="7" spans="1:19" x14ac:dyDescent="0.25">
      <c r="A7" s="21" t="str">
        <f t="shared" si="5"/>
        <v/>
      </c>
      <c r="B7" s="1">
        <v>5</v>
      </c>
      <c r="C7" s="1"/>
      <c r="D7" s="22" t="str">
        <f>IF($C7="","",VLOOKUP($C7,'Liste Ecole'!$B$3:$G$79,6,))</f>
        <v/>
      </c>
      <c r="E7" s="22" t="str">
        <f>IF($C7="","",VLOOKUP($C7,'Liste Ecole'!$B$3:$G$79,5,))</f>
        <v/>
      </c>
      <c r="F7" s="1"/>
      <c r="G7" s="1"/>
      <c r="H7" s="8">
        <f t="shared" si="0"/>
        <v>0</v>
      </c>
      <c r="I7" s="22"/>
      <c r="J7" s="22" t="str">
        <f>IF($I7="","",VLOOKUP($I7,'Liste Ecole'!$B$3:$G$79,6,))</f>
        <v/>
      </c>
      <c r="K7" s="22" t="str">
        <f>IF($I7="","",VLOOKUP($I7,'Liste Ecole'!$B$3:$G$79,5,))</f>
        <v/>
      </c>
      <c r="L7" s="1"/>
      <c r="M7" s="1"/>
      <c r="N7" s="8">
        <f t="shared" si="1"/>
        <v>0</v>
      </c>
      <c r="O7" s="10" t="str">
        <f t="shared" si="2"/>
        <v/>
      </c>
      <c r="P7" s="16">
        <f>IF(O7="",0,IF(O7&gt;=100,'Liste Ecole'!$K$11,IF(O7&gt;=80,'Liste Ecole'!$K$10,IF(O7&gt;=60,'Liste Ecole'!$K$9,IF(O7&gt;=50,'Liste Ecole'!$K$8,IF(O7&gt;=40,'Liste Ecole'!$K$7,IF(O7&gt;=30,'Liste Ecole'!$K$6,IF(O7&gt;=20,'Liste Ecole'!$K$5,IF(O7&gt;=10,'Liste Ecole'!$K$4,IF(O7&gt;0,'Liste Ecole'!$K$3,0))))))))))</f>
        <v>0</v>
      </c>
      <c r="Q7" s="30">
        <f t="shared" si="3"/>
        <v>0</v>
      </c>
      <c r="R7" s="30" t="e">
        <f>VLOOKUP(A7,'Liste Ecole'!$I$2:$J$9,2,FALSE)</f>
        <v>#N/A</v>
      </c>
      <c r="S7" s="30" t="e">
        <f t="shared" si="4"/>
        <v>#N/A</v>
      </c>
    </row>
    <row r="8" spans="1:19" x14ac:dyDescent="0.25">
      <c r="A8" s="21" t="str">
        <f t="shared" si="5"/>
        <v/>
      </c>
      <c r="B8" s="1">
        <v>6</v>
      </c>
      <c r="C8" s="1"/>
      <c r="D8" s="22" t="str">
        <f>IF($C8="","",VLOOKUP($C8,'Liste Ecole'!$B$3:$G$79,6,))</f>
        <v/>
      </c>
      <c r="E8" s="22" t="str">
        <f>IF($C8="","",VLOOKUP($C8,'Liste Ecole'!$B$3:$G$79,5,))</f>
        <v/>
      </c>
      <c r="F8" s="1"/>
      <c r="G8" s="1"/>
      <c r="H8" s="8">
        <f t="shared" si="0"/>
        <v>0</v>
      </c>
      <c r="I8" s="22"/>
      <c r="J8" s="22" t="str">
        <f>IF($I8="","",VLOOKUP($I8,'Liste Ecole'!$B$3:$G$79,6,))</f>
        <v/>
      </c>
      <c r="K8" s="22" t="str">
        <f>IF($I8="","",VLOOKUP($I8,'Liste Ecole'!$B$3:$G$79,5,))</f>
        <v/>
      </c>
      <c r="L8" s="1"/>
      <c r="M8" s="1"/>
      <c r="N8" s="8">
        <f t="shared" si="1"/>
        <v>0</v>
      </c>
      <c r="O8" s="10" t="str">
        <f t="shared" si="2"/>
        <v/>
      </c>
      <c r="P8" s="16">
        <f>IF(O8="",0,IF(O8&gt;=100,'Liste Ecole'!$K$11,IF(O8&gt;=80,'Liste Ecole'!$K$10,IF(O8&gt;=60,'Liste Ecole'!$K$9,IF(O8&gt;=50,'Liste Ecole'!$K$8,IF(O8&gt;=40,'Liste Ecole'!$K$7,IF(O8&gt;=30,'Liste Ecole'!$K$6,IF(O8&gt;=20,'Liste Ecole'!$K$5,IF(O8&gt;=10,'Liste Ecole'!$K$4,IF(O8&gt;0,'Liste Ecole'!$K$3,0))))))))))</f>
        <v>0</v>
      </c>
      <c r="Q8" s="30">
        <f t="shared" si="3"/>
        <v>0</v>
      </c>
      <c r="R8" s="30" t="e">
        <f>VLOOKUP(A8,'Liste Ecole'!$I$2:$J$9,2,FALSE)</f>
        <v>#N/A</v>
      </c>
      <c r="S8" s="30" t="e">
        <f t="shared" si="4"/>
        <v>#N/A</v>
      </c>
    </row>
    <row r="9" spans="1:19" x14ac:dyDescent="0.25">
      <c r="A9" s="21" t="str">
        <f t="shared" si="5"/>
        <v/>
      </c>
      <c r="B9" s="1">
        <v>7</v>
      </c>
      <c r="C9" s="1"/>
      <c r="D9" s="22" t="str">
        <f>IF($C9="","",VLOOKUP($C9,'Liste Ecole'!$B$3:$G$79,6,))</f>
        <v/>
      </c>
      <c r="E9" s="22" t="str">
        <f>IF($C9="","",VLOOKUP($C9,'Liste Ecole'!$B$3:$G$79,5,))</f>
        <v/>
      </c>
      <c r="F9" s="1"/>
      <c r="G9" s="1"/>
      <c r="H9" s="8">
        <f t="shared" si="0"/>
        <v>0</v>
      </c>
      <c r="I9" s="22"/>
      <c r="J9" s="22" t="str">
        <f>IF($I9="","",VLOOKUP($I9,'Liste Ecole'!$B$3:$G$79,6,))</f>
        <v/>
      </c>
      <c r="K9" s="22" t="str">
        <f>IF($I9="","",VLOOKUP($I9,'Liste Ecole'!$B$3:$G$79,5,))</f>
        <v/>
      </c>
      <c r="L9" s="1"/>
      <c r="M9" s="1"/>
      <c r="N9" s="8">
        <f t="shared" si="1"/>
        <v>0</v>
      </c>
      <c r="O9" s="10" t="str">
        <f t="shared" si="2"/>
        <v/>
      </c>
      <c r="P9" s="16">
        <f>IF(O9="",0,IF(O9&gt;=100,'Liste Ecole'!$K$11,IF(O9&gt;=80,'Liste Ecole'!$K$10,IF(O9&gt;=60,'Liste Ecole'!$K$9,IF(O9&gt;=50,'Liste Ecole'!$K$8,IF(O9&gt;=40,'Liste Ecole'!$K$7,IF(O9&gt;=30,'Liste Ecole'!$K$6,IF(O9&gt;=20,'Liste Ecole'!$K$5,IF(O9&gt;=10,'Liste Ecole'!$K$4,IF(O9&gt;0,'Liste Ecole'!$K$3,0))))))))))</f>
        <v>0</v>
      </c>
      <c r="Q9" s="30">
        <f t="shared" si="3"/>
        <v>0</v>
      </c>
      <c r="R9" s="30" t="e">
        <f>VLOOKUP(A9,'Liste Ecole'!$I$2:$J$9,2,FALSE)</f>
        <v>#N/A</v>
      </c>
      <c r="S9" s="30" t="e">
        <f t="shared" si="4"/>
        <v>#N/A</v>
      </c>
    </row>
    <row r="10" spans="1:19" x14ac:dyDescent="0.25">
      <c r="A10" s="21" t="str">
        <f t="shared" si="5"/>
        <v/>
      </c>
      <c r="B10" s="1">
        <v>8</v>
      </c>
      <c r="C10" s="1"/>
      <c r="D10" s="22" t="str">
        <f>IF($C10="","",VLOOKUP($C10,'Liste Ecole'!$B$3:$G$79,6,))</f>
        <v/>
      </c>
      <c r="E10" s="22" t="str">
        <f>IF($C10="","",VLOOKUP($C10,'Liste Ecole'!$B$3:$G$79,5,))</f>
        <v/>
      </c>
      <c r="F10" s="1"/>
      <c r="G10" s="1"/>
      <c r="H10" s="8">
        <f t="shared" si="0"/>
        <v>0</v>
      </c>
      <c r="I10" s="22"/>
      <c r="J10" s="22" t="str">
        <f>IF($I10="","",VLOOKUP($I10,'Liste Ecole'!$B$3:$G$79,6,))</f>
        <v/>
      </c>
      <c r="K10" s="22" t="str">
        <f>IF($I10="","",VLOOKUP($I10,'Liste Ecole'!$B$3:$G$79,5,))</f>
        <v/>
      </c>
      <c r="L10" s="1"/>
      <c r="M10" s="1"/>
      <c r="N10" s="8">
        <f t="shared" si="1"/>
        <v>0</v>
      </c>
      <c r="O10" s="10" t="str">
        <f t="shared" si="2"/>
        <v/>
      </c>
      <c r="P10" s="16">
        <f>IF(O10="",0,IF(O10&gt;=100,'Liste Ecole'!$K$11,IF(O10&gt;=80,'Liste Ecole'!$K$10,IF(O10&gt;=60,'Liste Ecole'!$K$9,IF(O10&gt;=50,'Liste Ecole'!$K$8,IF(O10&gt;=40,'Liste Ecole'!$K$7,IF(O10&gt;=30,'Liste Ecole'!$K$6,IF(O10&gt;=20,'Liste Ecole'!$K$5,IF(O10&gt;=10,'Liste Ecole'!$K$4,IF(O10&gt;0,'Liste Ecole'!$K$3,0))))))))))</f>
        <v>0</v>
      </c>
      <c r="Q10" s="30">
        <f t="shared" si="3"/>
        <v>0</v>
      </c>
      <c r="R10" s="30" t="e">
        <f>VLOOKUP(A10,'Liste Ecole'!$I$2:$J$9,2,FALSE)</f>
        <v>#N/A</v>
      </c>
      <c r="S10" s="30" t="e">
        <f t="shared" si="4"/>
        <v>#N/A</v>
      </c>
    </row>
    <row r="11" spans="1:19" x14ac:dyDescent="0.25">
      <c r="A11" s="21" t="str">
        <f t="shared" si="5"/>
        <v/>
      </c>
      <c r="B11" s="1">
        <v>9</v>
      </c>
      <c r="C11" s="1"/>
      <c r="D11" s="22" t="str">
        <f>IF($C11="","",VLOOKUP($C11,'Liste Ecole'!$B$3:$G$79,6,))</f>
        <v/>
      </c>
      <c r="E11" s="22" t="str">
        <f>IF($C11="","",VLOOKUP($C11,'Liste Ecole'!$B$3:$G$79,5,))</f>
        <v/>
      </c>
      <c r="F11" s="1"/>
      <c r="G11" s="1"/>
      <c r="H11" s="8">
        <f t="shared" si="0"/>
        <v>0</v>
      </c>
      <c r="I11" s="22"/>
      <c r="J11" s="22" t="str">
        <f>IF($I11="","",VLOOKUP($I11,'Liste Ecole'!$B$3:$G$79,6,))</f>
        <v/>
      </c>
      <c r="K11" s="22" t="str">
        <f>IF($I11="","",VLOOKUP($I11,'Liste Ecole'!$B$3:$G$79,5,))</f>
        <v/>
      </c>
      <c r="L11" s="1"/>
      <c r="M11" s="1"/>
      <c r="N11" s="8">
        <f t="shared" si="1"/>
        <v>0</v>
      </c>
      <c r="O11" s="10" t="str">
        <f t="shared" si="2"/>
        <v/>
      </c>
      <c r="P11" s="16">
        <f>IF(O11="",0,IF(O11&gt;=100,'Liste Ecole'!$K$11,IF(O11&gt;=80,'Liste Ecole'!$K$10,IF(O11&gt;=60,'Liste Ecole'!$K$9,IF(O11&gt;=50,'Liste Ecole'!$K$8,IF(O11&gt;=40,'Liste Ecole'!$K$7,IF(O11&gt;=30,'Liste Ecole'!$K$6,IF(O11&gt;=20,'Liste Ecole'!$K$5,IF(O11&gt;=10,'Liste Ecole'!$K$4,IF(O11&gt;0,'Liste Ecole'!$K$3,0))))))))))</f>
        <v>0</v>
      </c>
      <c r="Q11" s="30">
        <f t="shared" si="3"/>
        <v>0</v>
      </c>
      <c r="R11" s="30" t="e">
        <f>VLOOKUP(A11,'Liste Ecole'!$I$2:$J$9,2,FALSE)</f>
        <v>#N/A</v>
      </c>
      <c r="S11" s="30" t="e">
        <f t="shared" si="4"/>
        <v>#N/A</v>
      </c>
    </row>
    <row r="12" spans="1:19" x14ac:dyDescent="0.25">
      <c r="A12" s="21" t="str">
        <f t="shared" si="5"/>
        <v/>
      </c>
      <c r="B12" s="1">
        <v>10</v>
      </c>
      <c r="C12" s="1"/>
      <c r="D12" s="22" t="str">
        <f>IF($C12="","",VLOOKUP($C12,'Liste Ecole'!$B$3:$G$79,6,))</f>
        <v/>
      </c>
      <c r="E12" s="22" t="str">
        <f>IF($C12="","",VLOOKUP($C12,'Liste Ecole'!$B$3:$G$79,5,))</f>
        <v/>
      </c>
      <c r="F12" s="1"/>
      <c r="G12" s="1"/>
      <c r="H12" s="8">
        <f t="shared" si="0"/>
        <v>0</v>
      </c>
      <c r="I12" s="22"/>
      <c r="J12" s="22" t="str">
        <f>IF($I12="","",VLOOKUP($I12,'Liste Ecole'!$B$3:$G$79,6,))</f>
        <v/>
      </c>
      <c r="K12" s="22" t="str">
        <f>IF($I12="","",VLOOKUP($I12,'Liste Ecole'!$B$3:$G$79,5,))</f>
        <v/>
      </c>
      <c r="L12" s="1"/>
      <c r="M12" s="1"/>
      <c r="N12" s="8">
        <f t="shared" si="1"/>
        <v>0</v>
      </c>
      <c r="O12" s="10" t="str">
        <f t="shared" si="2"/>
        <v/>
      </c>
      <c r="P12" s="16">
        <f>IF(O12="",0,IF(O12&gt;=100,'Liste Ecole'!$K$11,IF(O12&gt;=80,'Liste Ecole'!$K$10,IF(O12&gt;=60,'Liste Ecole'!$K$9,IF(O12&gt;=50,'Liste Ecole'!$K$8,IF(O12&gt;=40,'Liste Ecole'!$K$7,IF(O12&gt;=30,'Liste Ecole'!$K$6,IF(O12&gt;=20,'Liste Ecole'!$K$5,IF(O12&gt;=10,'Liste Ecole'!$K$4,IF(O12&gt;0,'Liste Ecole'!$K$3,0))))))))))</f>
        <v>0</v>
      </c>
      <c r="Q12" s="30">
        <f t="shared" si="3"/>
        <v>0</v>
      </c>
      <c r="R12" s="30" t="e">
        <f>VLOOKUP(A12,'Liste Ecole'!$I$2:$J$9,2,FALSE)</f>
        <v>#N/A</v>
      </c>
      <c r="S12" s="30" t="e">
        <f t="shared" si="4"/>
        <v>#N/A</v>
      </c>
    </row>
    <row r="13" spans="1:19" x14ac:dyDescent="0.25">
      <c r="A13" s="21" t="str">
        <f t="shared" si="5"/>
        <v/>
      </c>
      <c r="B13" s="1">
        <v>11</v>
      </c>
      <c r="C13" s="1"/>
      <c r="D13" s="22" t="str">
        <f>IF($C13="","",VLOOKUP($C13,'Liste Ecole'!$B$3:$G$79,6,))</f>
        <v/>
      </c>
      <c r="E13" s="22" t="str">
        <f>IF($C13="","",VLOOKUP($C13,'Liste Ecole'!$B$3:$G$79,5,))</f>
        <v/>
      </c>
      <c r="F13" s="1"/>
      <c r="G13" s="1"/>
      <c r="H13" s="8">
        <f t="shared" si="0"/>
        <v>0</v>
      </c>
      <c r="I13" s="22"/>
      <c r="J13" s="22" t="str">
        <f>IF($I13="","",VLOOKUP($I13,'Liste Ecole'!$B$3:$G$79,6,))</f>
        <v/>
      </c>
      <c r="K13" s="22" t="str">
        <f>IF($I13="","",VLOOKUP($I13,'Liste Ecole'!$B$3:$G$79,5,))</f>
        <v/>
      </c>
      <c r="L13" s="1"/>
      <c r="M13" s="1"/>
      <c r="N13" s="8">
        <f t="shared" si="1"/>
        <v>0</v>
      </c>
      <c r="O13" s="10" t="str">
        <f t="shared" si="2"/>
        <v/>
      </c>
      <c r="P13" s="16">
        <f>IF(O13="",0,IF(O13&gt;=100,'Liste Ecole'!$K$11,IF(O13&gt;=80,'Liste Ecole'!$K$10,IF(O13&gt;=60,'Liste Ecole'!$K$9,IF(O13&gt;=50,'Liste Ecole'!$K$8,IF(O13&gt;=40,'Liste Ecole'!$K$7,IF(O13&gt;=30,'Liste Ecole'!$K$6,IF(O13&gt;=20,'Liste Ecole'!$K$5,IF(O13&gt;=10,'Liste Ecole'!$K$4,IF(O13&gt;0,'Liste Ecole'!$K$3,0))))))))))</f>
        <v>0</v>
      </c>
      <c r="Q13" s="30">
        <f t="shared" si="3"/>
        <v>0</v>
      </c>
      <c r="R13" s="30" t="e">
        <f>VLOOKUP(A13,'Liste Ecole'!$I$2:$J$9,2,FALSE)</f>
        <v>#N/A</v>
      </c>
      <c r="S13" s="30" t="e">
        <f t="shared" si="4"/>
        <v>#N/A</v>
      </c>
    </row>
    <row r="14" spans="1:19" x14ac:dyDescent="0.25">
      <c r="A14" s="21" t="str">
        <f t="shared" si="5"/>
        <v/>
      </c>
      <c r="B14" s="1">
        <v>12</v>
      </c>
      <c r="C14" s="1"/>
      <c r="D14" s="22" t="str">
        <f>IF($C14="","",VLOOKUP($C14,'Liste Ecole'!$B$3:$G$79,6,))</f>
        <v/>
      </c>
      <c r="E14" s="22" t="str">
        <f>IF($C14="","",VLOOKUP($C14,'Liste Ecole'!$B$3:$G$79,5,))</f>
        <v/>
      </c>
      <c r="F14" s="1"/>
      <c r="G14" s="1"/>
      <c r="H14" s="8">
        <f t="shared" si="0"/>
        <v>0</v>
      </c>
      <c r="I14" s="22"/>
      <c r="J14" s="22" t="str">
        <f>IF($I14="","",VLOOKUP($I14,'Liste Ecole'!$B$3:$G$79,6,))</f>
        <v/>
      </c>
      <c r="K14" s="22" t="str">
        <f>IF($I14="","",VLOOKUP($I14,'Liste Ecole'!$B$3:$G$79,5,))</f>
        <v/>
      </c>
      <c r="L14" s="1"/>
      <c r="M14" s="1"/>
      <c r="N14" s="8">
        <f t="shared" si="1"/>
        <v>0</v>
      </c>
      <c r="O14" s="10" t="str">
        <f t="shared" si="2"/>
        <v/>
      </c>
      <c r="P14" s="16">
        <f>IF(O14="",0,IF(O14&gt;=100,'Liste Ecole'!$K$11,IF(O14&gt;=80,'Liste Ecole'!$K$10,IF(O14&gt;=60,'Liste Ecole'!$K$9,IF(O14&gt;=50,'Liste Ecole'!$K$8,IF(O14&gt;=40,'Liste Ecole'!$K$7,IF(O14&gt;=30,'Liste Ecole'!$K$6,IF(O14&gt;=20,'Liste Ecole'!$K$5,IF(O14&gt;=10,'Liste Ecole'!$K$4,IF(O14&gt;0,'Liste Ecole'!$K$3,0))))))))))</f>
        <v>0</v>
      </c>
      <c r="Q14" s="30">
        <f t="shared" si="3"/>
        <v>0</v>
      </c>
      <c r="R14" s="30" t="e">
        <f>VLOOKUP(A14,'Liste Ecole'!$I$2:$J$9,2,FALSE)</f>
        <v>#N/A</v>
      </c>
      <c r="S14" s="30" t="e">
        <f t="shared" si="4"/>
        <v>#N/A</v>
      </c>
    </row>
    <row r="15" spans="1:19" x14ac:dyDescent="0.25">
      <c r="A15" s="21" t="str">
        <f t="shared" si="5"/>
        <v/>
      </c>
      <c r="B15" s="1">
        <v>13</v>
      </c>
      <c r="C15" s="1"/>
      <c r="D15" s="22" t="str">
        <f>IF($C15="","",VLOOKUP($C15,'Liste Ecole'!$B$3:$G$79,6,))</f>
        <v/>
      </c>
      <c r="E15" s="22" t="str">
        <f>IF($C15="","",VLOOKUP($C15,'Liste Ecole'!$B$3:$G$79,5,))</f>
        <v/>
      </c>
      <c r="F15" s="1"/>
      <c r="G15" s="1"/>
      <c r="H15" s="8">
        <f t="shared" si="0"/>
        <v>0</v>
      </c>
      <c r="I15" s="22"/>
      <c r="J15" s="22" t="str">
        <f>IF($I15="","",VLOOKUP($I15,'Liste Ecole'!$B$3:$G$79,6,))</f>
        <v/>
      </c>
      <c r="K15" s="22" t="str">
        <f>IF($I15="","",VLOOKUP($I15,'Liste Ecole'!$B$3:$G$79,5,))</f>
        <v/>
      </c>
      <c r="L15" s="1"/>
      <c r="M15" s="1"/>
      <c r="N15" s="8">
        <f t="shared" si="1"/>
        <v>0</v>
      </c>
      <c r="O15" s="10" t="str">
        <f t="shared" si="2"/>
        <v/>
      </c>
      <c r="P15" s="16">
        <f>IF(O15="",0,IF(O15&gt;=100,'Liste Ecole'!$K$11,IF(O15&gt;=80,'Liste Ecole'!$K$10,IF(O15&gt;=60,'Liste Ecole'!$K$9,IF(O15&gt;=50,'Liste Ecole'!$K$8,IF(O15&gt;=40,'Liste Ecole'!$K$7,IF(O15&gt;=30,'Liste Ecole'!$K$6,IF(O15&gt;=20,'Liste Ecole'!$K$5,IF(O15&gt;=10,'Liste Ecole'!$K$4,IF(O15&gt;0,'Liste Ecole'!$K$3,0))))))))))</f>
        <v>0</v>
      </c>
      <c r="Q15" s="30">
        <f t="shared" si="3"/>
        <v>0</v>
      </c>
      <c r="R15" s="30" t="e">
        <f>VLOOKUP(A15,'Liste Ecole'!$I$2:$J$9,2,FALSE)</f>
        <v>#N/A</v>
      </c>
      <c r="S15" s="30" t="e">
        <f t="shared" si="4"/>
        <v>#N/A</v>
      </c>
    </row>
    <row r="16" spans="1:19" x14ac:dyDescent="0.25">
      <c r="A16" s="21" t="str">
        <f t="shared" si="5"/>
        <v/>
      </c>
      <c r="B16" s="1">
        <v>14</v>
      </c>
      <c r="C16" s="1"/>
      <c r="D16" s="22" t="str">
        <f>IF($C16="","",VLOOKUP($C16,'Liste Ecole'!$B$3:$G$79,6,))</f>
        <v/>
      </c>
      <c r="E16" s="22" t="str">
        <f>IF($C16="","",VLOOKUP($C16,'Liste Ecole'!$B$3:$G$79,5,))</f>
        <v/>
      </c>
      <c r="F16" s="1"/>
      <c r="G16" s="1"/>
      <c r="H16" s="8">
        <f t="shared" si="0"/>
        <v>0</v>
      </c>
      <c r="I16" s="22"/>
      <c r="J16" s="22" t="str">
        <f>IF($I16="","",VLOOKUP($I16,'Liste Ecole'!$B$3:$G$79,6,))</f>
        <v/>
      </c>
      <c r="K16" s="22" t="str">
        <f>IF($I16="","",VLOOKUP($I16,'Liste Ecole'!$B$3:$G$79,5,))</f>
        <v/>
      </c>
      <c r="L16" s="1"/>
      <c r="M16" s="1"/>
      <c r="N16" s="8">
        <f t="shared" si="1"/>
        <v>0</v>
      </c>
      <c r="O16" s="10" t="str">
        <f t="shared" si="2"/>
        <v/>
      </c>
      <c r="P16" s="16">
        <f>IF(O16="",0,IF(O16&gt;=100,'Liste Ecole'!$K$11,IF(O16&gt;=80,'Liste Ecole'!$K$10,IF(O16&gt;=60,'Liste Ecole'!$K$9,IF(O16&gt;=50,'Liste Ecole'!$K$8,IF(O16&gt;=40,'Liste Ecole'!$K$7,IF(O16&gt;=30,'Liste Ecole'!$K$6,IF(O16&gt;=20,'Liste Ecole'!$K$5,IF(O16&gt;=10,'Liste Ecole'!$K$4,IF(O16&gt;0,'Liste Ecole'!$K$3,0))))))))))</f>
        <v>0</v>
      </c>
      <c r="Q16" s="30">
        <f t="shared" si="3"/>
        <v>0</v>
      </c>
      <c r="R16" s="30" t="e">
        <f>VLOOKUP(A16,'Liste Ecole'!$I$2:$J$9,2,FALSE)</f>
        <v>#N/A</v>
      </c>
      <c r="S16" s="30" t="e">
        <f t="shared" si="4"/>
        <v>#N/A</v>
      </c>
    </row>
    <row r="17" spans="1:19" x14ac:dyDescent="0.25">
      <c r="A17" s="21" t="str">
        <f t="shared" si="5"/>
        <v/>
      </c>
      <c r="B17" s="1">
        <v>15</v>
      </c>
      <c r="C17" s="1"/>
      <c r="D17" s="22" t="str">
        <f>IF($C17="","",VLOOKUP($C17,'Liste Ecole'!$B$3:$G$79,6,))</f>
        <v/>
      </c>
      <c r="E17" s="22" t="str">
        <f>IF($C17="","",VLOOKUP($C17,'Liste Ecole'!$B$3:$G$79,5,))</f>
        <v/>
      </c>
      <c r="F17" s="1"/>
      <c r="G17" s="1"/>
      <c r="H17" s="8">
        <f t="shared" si="0"/>
        <v>0</v>
      </c>
      <c r="I17" s="22"/>
      <c r="J17" s="22" t="str">
        <f>IF($I17="","",VLOOKUP($I17,'Liste Ecole'!$B$3:$G$79,6,))</f>
        <v/>
      </c>
      <c r="K17" s="22" t="str">
        <f>IF($I17="","",VLOOKUP($I17,'Liste Ecole'!$B$3:$G$79,5,))</f>
        <v/>
      </c>
      <c r="L17" s="1"/>
      <c r="M17" s="1"/>
      <c r="N17" s="8">
        <f t="shared" si="1"/>
        <v>0</v>
      </c>
      <c r="O17" s="10" t="str">
        <f t="shared" si="2"/>
        <v/>
      </c>
      <c r="P17" s="16">
        <f>IF(O17="",0,IF(O17&gt;=100,'Liste Ecole'!$K$11,IF(O17&gt;=80,'Liste Ecole'!$K$10,IF(O17&gt;=60,'Liste Ecole'!$K$9,IF(O17&gt;=50,'Liste Ecole'!$K$8,IF(O17&gt;=40,'Liste Ecole'!$K$7,IF(O17&gt;=30,'Liste Ecole'!$K$6,IF(O17&gt;=20,'Liste Ecole'!$K$5,IF(O17&gt;=10,'Liste Ecole'!$K$4,IF(O17&gt;0,'Liste Ecole'!$K$3,0))))))))))</f>
        <v>0</v>
      </c>
      <c r="Q17" s="30">
        <f t="shared" si="3"/>
        <v>0</v>
      </c>
      <c r="R17" s="30" t="e">
        <f>VLOOKUP(A17,'Liste Ecole'!$I$2:$J$9,2,FALSE)</f>
        <v>#N/A</v>
      </c>
      <c r="S17" s="30" t="e">
        <f t="shared" si="4"/>
        <v>#N/A</v>
      </c>
    </row>
    <row r="18" spans="1:19" x14ac:dyDescent="0.25">
      <c r="A18" s="21" t="str">
        <f t="shared" si="5"/>
        <v/>
      </c>
      <c r="B18" s="1">
        <v>16</v>
      </c>
      <c r="C18" s="1"/>
      <c r="D18" s="22" t="str">
        <f>IF($C18="","",VLOOKUP($C18,'Liste Ecole'!$B$3:$G$79,6,))</f>
        <v/>
      </c>
      <c r="E18" s="22" t="str">
        <f>IF($C18="","",VLOOKUP($C18,'Liste Ecole'!$B$3:$G$79,5,))</f>
        <v/>
      </c>
      <c r="F18" s="1"/>
      <c r="G18" s="1"/>
      <c r="H18" s="8">
        <f t="shared" si="0"/>
        <v>0</v>
      </c>
      <c r="I18" s="22"/>
      <c r="J18" s="22" t="str">
        <f>IF($I18="","",VLOOKUP($I18,'Liste Ecole'!$B$3:$G$79,6,))</f>
        <v/>
      </c>
      <c r="K18" s="22" t="str">
        <f>IF($I18="","",VLOOKUP($I18,'Liste Ecole'!$B$3:$G$79,5,))</f>
        <v/>
      </c>
      <c r="L18" s="1"/>
      <c r="M18" s="1"/>
      <c r="N18" s="8">
        <f t="shared" si="1"/>
        <v>0</v>
      </c>
      <c r="O18" s="10" t="str">
        <f t="shared" si="2"/>
        <v/>
      </c>
      <c r="P18" s="16">
        <f>IF(O18="",0,IF(O18&gt;=100,'Liste Ecole'!$K$11,IF(O18&gt;=80,'Liste Ecole'!$K$10,IF(O18&gt;=60,'Liste Ecole'!$K$9,IF(O18&gt;=50,'Liste Ecole'!$K$8,IF(O18&gt;=40,'Liste Ecole'!$K$7,IF(O18&gt;=30,'Liste Ecole'!$K$6,IF(O18&gt;=20,'Liste Ecole'!$K$5,IF(O18&gt;=10,'Liste Ecole'!$K$4,IF(O18&gt;0,'Liste Ecole'!$K$3,0))))))))))</f>
        <v>0</v>
      </c>
      <c r="Q18" s="30">
        <f t="shared" si="3"/>
        <v>0</v>
      </c>
      <c r="R18" s="30" t="e">
        <f>VLOOKUP(A18,'Liste Ecole'!$I$2:$J$9,2,FALSE)</f>
        <v>#N/A</v>
      </c>
      <c r="S18" s="30" t="e">
        <f t="shared" si="4"/>
        <v>#N/A</v>
      </c>
    </row>
    <row r="19" spans="1:19" x14ac:dyDescent="0.25">
      <c r="A19" s="21" t="str">
        <f t="shared" si="5"/>
        <v/>
      </c>
      <c r="B19" s="1">
        <v>17</v>
      </c>
      <c r="C19" s="1"/>
      <c r="D19" s="22" t="str">
        <f>IF($C19="","",VLOOKUP($C19,'Liste Ecole'!$B$3:$G$79,6,))</f>
        <v/>
      </c>
      <c r="E19" s="22" t="str">
        <f>IF($C19="","",VLOOKUP($C19,'Liste Ecole'!$B$3:$G$79,5,))</f>
        <v/>
      </c>
      <c r="F19" s="1"/>
      <c r="G19" s="1"/>
      <c r="H19" s="8">
        <f t="shared" si="0"/>
        <v>0</v>
      </c>
      <c r="I19" s="22"/>
      <c r="J19" s="22" t="str">
        <f>IF($I19="","",VLOOKUP($I19,'Liste Ecole'!$B$3:$G$79,6,))</f>
        <v/>
      </c>
      <c r="K19" s="22" t="str">
        <f>IF($I19="","",VLOOKUP($I19,'Liste Ecole'!$B$3:$G$79,5,))</f>
        <v/>
      </c>
      <c r="L19" s="1"/>
      <c r="M19" s="1"/>
      <c r="N19" s="8">
        <f t="shared" si="1"/>
        <v>0</v>
      </c>
      <c r="O19" s="10" t="str">
        <f t="shared" si="2"/>
        <v/>
      </c>
      <c r="P19" s="16">
        <f>IF(O19="",0,IF(O19&gt;=100,'Liste Ecole'!$K$11,IF(O19&gt;=80,'Liste Ecole'!$K$10,IF(O19&gt;=60,'Liste Ecole'!$K$9,IF(O19&gt;=50,'Liste Ecole'!$K$8,IF(O19&gt;=40,'Liste Ecole'!$K$7,IF(O19&gt;=30,'Liste Ecole'!$K$6,IF(O19&gt;=20,'Liste Ecole'!$K$5,IF(O19&gt;=10,'Liste Ecole'!$K$4,IF(O19&gt;0,'Liste Ecole'!$K$3,0))))))))))</f>
        <v>0</v>
      </c>
      <c r="Q19" s="30">
        <f t="shared" si="3"/>
        <v>0</v>
      </c>
      <c r="R19" s="30" t="e">
        <f>VLOOKUP(A19,'Liste Ecole'!$I$2:$J$9,2,FALSE)</f>
        <v>#N/A</v>
      </c>
      <c r="S19" s="30" t="e">
        <f t="shared" si="4"/>
        <v>#N/A</v>
      </c>
    </row>
    <row r="20" spans="1:19" x14ac:dyDescent="0.25">
      <c r="A20" s="21" t="str">
        <f t="shared" si="5"/>
        <v/>
      </c>
      <c r="B20" s="1">
        <v>18</v>
      </c>
      <c r="C20" s="1"/>
      <c r="D20" s="22" t="str">
        <f>IF($C20="","",VLOOKUP($C20,'Liste Ecole'!$B$3:$G$79,6,))</f>
        <v/>
      </c>
      <c r="E20" s="22" t="str">
        <f>IF($C20="","",VLOOKUP($C20,'Liste Ecole'!$B$3:$G$79,5,))</f>
        <v/>
      </c>
      <c r="F20" s="1"/>
      <c r="G20" s="1"/>
      <c r="H20" s="8">
        <f t="shared" si="0"/>
        <v>0</v>
      </c>
      <c r="I20" s="22"/>
      <c r="J20" s="22" t="str">
        <f>IF($I20="","",VLOOKUP($I20,'Liste Ecole'!$B$3:$G$79,6,))</f>
        <v/>
      </c>
      <c r="K20" s="22" t="str">
        <f>IF($I20="","",VLOOKUP($I20,'Liste Ecole'!$B$3:$G$79,5,))</f>
        <v/>
      </c>
      <c r="L20" s="1"/>
      <c r="M20" s="1"/>
      <c r="N20" s="8">
        <f t="shared" si="1"/>
        <v>0</v>
      </c>
      <c r="O20" s="10" t="str">
        <f t="shared" si="2"/>
        <v/>
      </c>
      <c r="P20" s="16">
        <f>IF(O20="",0,IF(O20&gt;=100,'Liste Ecole'!$K$11,IF(O20&gt;=80,'Liste Ecole'!$K$10,IF(O20&gt;=60,'Liste Ecole'!$K$9,IF(O20&gt;=50,'Liste Ecole'!$K$8,IF(O20&gt;=40,'Liste Ecole'!$K$7,IF(O20&gt;=30,'Liste Ecole'!$K$6,IF(O20&gt;=20,'Liste Ecole'!$K$5,IF(O20&gt;=10,'Liste Ecole'!$K$4,IF(O20&gt;0,'Liste Ecole'!$K$3,0))))))))))</f>
        <v>0</v>
      </c>
      <c r="Q20" s="30">
        <f t="shared" si="3"/>
        <v>0</v>
      </c>
      <c r="R20" s="30" t="e">
        <f>VLOOKUP(A20,'Liste Ecole'!$I$2:$J$9,2,FALSE)</f>
        <v>#N/A</v>
      </c>
      <c r="S20" s="30" t="e">
        <f t="shared" si="4"/>
        <v>#N/A</v>
      </c>
    </row>
    <row r="21" spans="1:19" x14ac:dyDescent="0.25">
      <c r="A21" s="21" t="str">
        <f t="shared" si="5"/>
        <v/>
      </c>
      <c r="B21" s="1">
        <v>19</v>
      </c>
      <c r="C21" s="1"/>
      <c r="D21" s="22" t="str">
        <f>IF($C21="","",VLOOKUP($C21,'Liste Ecole'!$B$3:$G$79,6,))</f>
        <v/>
      </c>
      <c r="E21" s="22" t="str">
        <f>IF($C21="","",VLOOKUP($C21,'Liste Ecole'!$B$3:$G$79,5,))</f>
        <v/>
      </c>
      <c r="F21" s="1"/>
      <c r="G21" s="1"/>
      <c r="H21" s="8">
        <f t="shared" si="0"/>
        <v>0</v>
      </c>
      <c r="I21" s="22"/>
      <c r="J21" s="22" t="str">
        <f>IF($I21="","",VLOOKUP($I21,'Liste Ecole'!$B$3:$G$79,6,))</f>
        <v/>
      </c>
      <c r="K21" s="22" t="str">
        <f>IF($I21="","",VLOOKUP($I21,'Liste Ecole'!$B$3:$G$79,5,))</f>
        <v/>
      </c>
      <c r="L21" s="1"/>
      <c r="M21" s="1"/>
      <c r="N21" s="8">
        <f t="shared" si="1"/>
        <v>0</v>
      </c>
      <c r="O21" s="10" t="str">
        <f t="shared" si="2"/>
        <v/>
      </c>
      <c r="P21" s="16">
        <f>IF(O21="",0,IF(O21&gt;=100,'Liste Ecole'!$K$11,IF(O21&gt;=80,'Liste Ecole'!$K$10,IF(O21&gt;=60,'Liste Ecole'!$K$9,IF(O21&gt;=50,'Liste Ecole'!$K$8,IF(O21&gt;=40,'Liste Ecole'!$K$7,IF(O21&gt;=30,'Liste Ecole'!$K$6,IF(O21&gt;=20,'Liste Ecole'!$K$5,IF(O21&gt;=10,'Liste Ecole'!$K$4,IF(O21&gt;0,'Liste Ecole'!$K$3,0))))))))))</f>
        <v>0</v>
      </c>
      <c r="Q21" s="30">
        <f t="shared" si="3"/>
        <v>0</v>
      </c>
      <c r="R21" s="30" t="e">
        <f>VLOOKUP(A21,'Liste Ecole'!$I$2:$J$9,2,FALSE)</f>
        <v>#N/A</v>
      </c>
      <c r="S21" s="30" t="e">
        <f t="shared" si="4"/>
        <v>#N/A</v>
      </c>
    </row>
    <row r="22" spans="1:19" x14ac:dyDescent="0.25">
      <c r="A22" s="21" t="str">
        <f t="shared" si="5"/>
        <v/>
      </c>
      <c r="B22" s="1">
        <v>20</v>
      </c>
      <c r="C22" s="1"/>
      <c r="D22" s="22" t="str">
        <f>IF($C22="","",VLOOKUP($C22,'Liste Ecole'!$B$3:$G$79,6,))</f>
        <v/>
      </c>
      <c r="E22" s="22" t="str">
        <f>IF($C22="","",VLOOKUP($C22,'Liste Ecole'!$B$3:$G$79,5,))</f>
        <v/>
      </c>
      <c r="F22" s="1"/>
      <c r="G22" s="1"/>
      <c r="H22" s="8">
        <f t="shared" si="0"/>
        <v>0</v>
      </c>
      <c r="I22" s="22"/>
      <c r="J22" s="22" t="str">
        <f>IF($I22="","",VLOOKUP($I22,'Liste Ecole'!$B$3:$G$79,6,))</f>
        <v/>
      </c>
      <c r="K22" s="22" t="str">
        <f>IF($I22="","",VLOOKUP($I22,'Liste Ecole'!$B$3:$G$79,5,))</f>
        <v/>
      </c>
      <c r="L22" s="1"/>
      <c r="M22" s="1"/>
      <c r="N22" s="8">
        <f t="shared" si="1"/>
        <v>0</v>
      </c>
      <c r="O22" s="10" t="str">
        <f t="shared" si="2"/>
        <v/>
      </c>
      <c r="P22" s="16">
        <f>IF(O22="",0,IF(O22&gt;=100,'Liste Ecole'!$K$11,IF(O22&gt;=80,'Liste Ecole'!$K$10,IF(O22&gt;=60,'Liste Ecole'!$K$9,IF(O22&gt;=50,'Liste Ecole'!$K$8,IF(O22&gt;=40,'Liste Ecole'!$K$7,IF(O22&gt;=30,'Liste Ecole'!$K$6,IF(O22&gt;=20,'Liste Ecole'!$K$5,IF(O22&gt;=10,'Liste Ecole'!$K$4,IF(O22&gt;0,'Liste Ecole'!$K$3,0))))))))))</f>
        <v>0</v>
      </c>
      <c r="Q22" s="30">
        <f t="shared" si="3"/>
        <v>0</v>
      </c>
      <c r="R22" s="30" t="e">
        <f>VLOOKUP(A22,'Liste Ecole'!$I$2:$J$9,2,FALSE)</f>
        <v>#N/A</v>
      </c>
      <c r="S22" s="30" t="e">
        <f t="shared" si="4"/>
        <v>#N/A</v>
      </c>
    </row>
    <row r="23" spans="1:19" x14ac:dyDescent="0.25">
      <c r="A23" s="21" t="str">
        <f t="shared" si="5"/>
        <v/>
      </c>
      <c r="B23" s="1">
        <v>21</v>
      </c>
      <c r="C23" s="1"/>
      <c r="D23" s="22" t="str">
        <f>IF($C23="","",VLOOKUP($C23,'Liste Ecole'!$B$3:$G$79,6,))</f>
        <v/>
      </c>
      <c r="E23" s="22" t="str">
        <f>IF($C23="","",VLOOKUP($C23,'Liste Ecole'!$B$3:$G$79,5,))</f>
        <v/>
      </c>
      <c r="F23" s="1"/>
      <c r="G23" s="1"/>
      <c r="H23" s="8">
        <f t="shared" si="0"/>
        <v>0</v>
      </c>
      <c r="I23" s="22"/>
      <c r="J23" s="22" t="str">
        <f>IF($I23="","",VLOOKUP($I23,'Liste Ecole'!$B$3:$G$79,6,))</f>
        <v/>
      </c>
      <c r="K23" s="22" t="str">
        <f>IF($I23="","",VLOOKUP($I23,'Liste Ecole'!$B$3:$G$79,5,))</f>
        <v/>
      </c>
      <c r="L23" s="1"/>
      <c r="M23" s="1"/>
      <c r="N23" s="8">
        <f t="shared" si="1"/>
        <v>0</v>
      </c>
      <c r="O23" s="10" t="str">
        <f t="shared" si="2"/>
        <v/>
      </c>
      <c r="P23" s="16">
        <f>IF(O23="",0,IF(O23&gt;=100,'Liste Ecole'!$K$11,IF(O23&gt;=80,'Liste Ecole'!$K$10,IF(O23&gt;=60,'Liste Ecole'!$K$9,IF(O23&gt;=50,'Liste Ecole'!$K$8,IF(O23&gt;=40,'Liste Ecole'!$K$7,IF(O23&gt;=30,'Liste Ecole'!$K$6,IF(O23&gt;=20,'Liste Ecole'!$K$5,IF(O23&gt;=10,'Liste Ecole'!$K$4,IF(O23&gt;0,'Liste Ecole'!$K$3,0))))))))))</f>
        <v>0</v>
      </c>
      <c r="Q23" s="30">
        <f t="shared" si="3"/>
        <v>0</v>
      </c>
      <c r="R23" s="30" t="e">
        <f>VLOOKUP(A23,'Liste Ecole'!$I$2:$J$9,2,FALSE)</f>
        <v>#N/A</v>
      </c>
      <c r="S23" s="30" t="e">
        <f t="shared" si="4"/>
        <v>#N/A</v>
      </c>
    </row>
    <row r="24" spans="1:19" x14ac:dyDescent="0.25">
      <c r="A24" s="21" t="str">
        <f t="shared" si="5"/>
        <v/>
      </c>
      <c r="B24" s="1">
        <v>22</v>
      </c>
      <c r="C24" s="1"/>
      <c r="D24" s="22" t="str">
        <f>IF($C24="","",VLOOKUP($C24,'Liste Ecole'!$B$3:$G$79,6,))</f>
        <v/>
      </c>
      <c r="E24" s="22" t="str">
        <f>IF($C24="","",VLOOKUP($C24,'Liste Ecole'!$B$3:$G$79,5,))</f>
        <v/>
      </c>
      <c r="F24" s="1"/>
      <c r="G24" s="1"/>
      <c r="H24" s="8">
        <f t="shared" si="0"/>
        <v>0</v>
      </c>
      <c r="I24" s="22"/>
      <c r="J24" s="22" t="str">
        <f>IF($I24="","",VLOOKUP($I24,'Liste Ecole'!$B$3:$G$79,6,))</f>
        <v/>
      </c>
      <c r="K24" s="22" t="str">
        <f>IF($I24="","",VLOOKUP($I24,'Liste Ecole'!$B$3:$G$79,5,))</f>
        <v/>
      </c>
      <c r="L24" s="1"/>
      <c r="M24" s="1"/>
      <c r="N24" s="8">
        <f t="shared" si="1"/>
        <v>0</v>
      </c>
      <c r="O24" s="10" t="str">
        <f t="shared" si="2"/>
        <v/>
      </c>
      <c r="P24" s="16">
        <f>IF(O24="",0,IF(O24&gt;=100,'Liste Ecole'!$K$11,IF(O24&gt;=80,'Liste Ecole'!$K$10,IF(O24&gt;=60,'Liste Ecole'!$K$9,IF(O24&gt;=50,'Liste Ecole'!$K$8,IF(O24&gt;=40,'Liste Ecole'!$K$7,IF(O24&gt;=30,'Liste Ecole'!$K$6,IF(O24&gt;=20,'Liste Ecole'!$K$5,IF(O24&gt;=10,'Liste Ecole'!$K$4,IF(O24&gt;0,'Liste Ecole'!$K$3,0))))))))))</f>
        <v>0</v>
      </c>
      <c r="Q24" s="30">
        <f t="shared" si="3"/>
        <v>0</v>
      </c>
      <c r="R24" s="30" t="e">
        <f>VLOOKUP(A24,'Liste Ecole'!$I$2:$J$9,2,FALSE)</f>
        <v>#N/A</v>
      </c>
      <c r="S24" s="30" t="e">
        <f t="shared" si="4"/>
        <v>#N/A</v>
      </c>
    </row>
    <row r="25" spans="1:19" x14ac:dyDescent="0.25">
      <c r="A25" s="21" t="str">
        <f t="shared" si="5"/>
        <v/>
      </c>
      <c r="B25" s="1">
        <v>23</v>
      </c>
      <c r="C25" s="1"/>
      <c r="D25" s="22" t="str">
        <f>IF($C25="","",VLOOKUP($C25,'Liste Ecole'!$B$3:$G$79,6,))</f>
        <v/>
      </c>
      <c r="E25" s="22" t="str">
        <f>IF($C25="","",VLOOKUP($C25,'Liste Ecole'!$B$3:$G$79,5,))</f>
        <v/>
      </c>
      <c r="F25" s="1"/>
      <c r="G25" s="7"/>
      <c r="H25" s="8">
        <f t="shared" si="0"/>
        <v>0</v>
      </c>
      <c r="I25" s="22"/>
      <c r="J25" s="22" t="str">
        <f>IF($I25="","",VLOOKUP($I25,'Liste Ecole'!$B$3:$G$79,6,))</f>
        <v/>
      </c>
      <c r="K25" s="22" t="str">
        <f>IF($I25="","",VLOOKUP($I25,'Liste Ecole'!$B$3:$G$79,5,))</f>
        <v/>
      </c>
      <c r="L25" s="1"/>
      <c r="M25" s="1"/>
      <c r="N25" s="8">
        <f t="shared" si="1"/>
        <v>0</v>
      </c>
      <c r="O25" s="10" t="str">
        <f t="shared" si="2"/>
        <v/>
      </c>
      <c r="P25" s="16">
        <f>IF(O25="",0,IF(O25&gt;=100,'Liste Ecole'!$K$11,IF(O25&gt;=80,'Liste Ecole'!$K$10,IF(O25&gt;=60,'Liste Ecole'!$K$9,IF(O25&gt;=50,'Liste Ecole'!$K$8,IF(O25&gt;=40,'Liste Ecole'!$K$7,IF(O25&gt;=30,'Liste Ecole'!$K$6,IF(O25&gt;=20,'Liste Ecole'!$K$5,IF(O25&gt;=10,'Liste Ecole'!$K$4,IF(O25&gt;0,'Liste Ecole'!$K$3,0))))))))))</f>
        <v>0</v>
      </c>
      <c r="Q25" s="30">
        <f t="shared" si="3"/>
        <v>0</v>
      </c>
      <c r="R25" s="30" t="e">
        <f>VLOOKUP(A25,'Liste Ecole'!$I$2:$J$9,2,FALSE)</f>
        <v>#N/A</v>
      </c>
      <c r="S25" s="30" t="e">
        <f t="shared" si="4"/>
        <v>#N/A</v>
      </c>
    </row>
    <row r="26" spans="1:19" x14ac:dyDescent="0.25">
      <c r="A26" s="21" t="str">
        <f t="shared" si="5"/>
        <v/>
      </c>
      <c r="B26" s="1">
        <v>24</v>
      </c>
      <c r="C26" s="1"/>
      <c r="D26" s="22" t="str">
        <f>IF($C26="","",VLOOKUP($C26,'Liste Ecole'!$B$3:$G$79,6,))</f>
        <v/>
      </c>
      <c r="E26" s="22" t="str">
        <f>IF($C26="","",VLOOKUP($C26,'Liste Ecole'!$B$3:$G$79,5,))</f>
        <v/>
      </c>
      <c r="F26" s="7"/>
      <c r="G26" s="7"/>
      <c r="H26" s="8">
        <f t="shared" si="0"/>
        <v>0</v>
      </c>
      <c r="I26" s="22"/>
      <c r="J26" s="22" t="str">
        <f>IF($I26="","",VLOOKUP($I26,'Liste Ecole'!$B$3:$G$79,6,))</f>
        <v/>
      </c>
      <c r="K26" s="22" t="str">
        <f>IF($I26="","",VLOOKUP($I26,'Liste Ecole'!$B$3:$G$79,5,))</f>
        <v/>
      </c>
      <c r="L26" s="7"/>
      <c r="M26" s="7"/>
      <c r="N26" s="8">
        <f t="shared" si="1"/>
        <v>0</v>
      </c>
      <c r="O26" s="10" t="str">
        <f t="shared" si="2"/>
        <v/>
      </c>
      <c r="P26" s="16">
        <f>IF(O26="",0,IF(O26&gt;=100,'Liste Ecole'!$K$11,IF(O26&gt;=80,'Liste Ecole'!$K$10,IF(O26&gt;=60,'Liste Ecole'!$K$9,IF(O26&gt;=50,'Liste Ecole'!$K$8,IF(O26&gt;=40,'Liste Ecole'!$K$7,IF(O26&gt;=30,'Liste Ecole'!$K$6,IF(O26&gt;=20,'Liste Ecole'!$K$5,IF(O26&gt;=10,'Liste Ecole'!$K$4,IF(O26&gt;0,'Liste Ecole'!$K$3,0))))))))))</f>
        <v>0</v>
      </c>
      <c r="Q26" s="30">
        <f t="shared" si="3"/>
        <v>0</v>
      </c>
      <c r="R26" s="30" t="e">
        <f>VLOOKUP(A26,'Liste Ecole'!$I$2:$J$9,2,FALSE)</f>
        <v>#N/A</v>
      </c>
      <c r="S26" s="30" t="e">
        <f t="shared" si="4"/>
        <v>#N/A</v>
      </c>
    </row>
    <row r="27" spans="1:19" x14ac:dyDescent="0.25">
      <c r="A27" s="21" t="str">
        <f t="shared" si="5"/>
        <v/>
      </c>
      <c r="B27" s="1">
        <v>25</v>
      </c>
      <c r="C27" s="1"/>
      <c r="D27" s="22" t="str">
        <f>IF($C27="","",VLOOKUP($C27,'Liste Ecole'!$B$3:$G$79,6,))</f>
        <v/>
      </c>
      <c r="E27" s="22" t="str">
        <f>IF($C27="","",VLOOKUP($C27,'Liste Ecole'!$B$3:$G$79,5,))</f>
        <v/>
      </c>
      <c r="F27" s="7"/>
      <c r="G27" s="7"/>
      <c r="H27" s="8">
        <f t="shared" si="0"/>
        <v>0</v>
      </c>
      <c r="I27" s="22"/>
      <c r="J27" s="22" t="str">
        <f>IF($I27="","",VLOOKUP($I27,'Liste Ecole'!$B$3:$G$79,6,))</f>
        <v/>
      </c>
      <c r="K27" s="22" t="str">
        <f>IF($I27="","",VLOOKUP($I27,'Liste Ecole'!$B$3:$G$79,5,))</f>
        <v/>
      </c>
      <c r="L27" s="7"/>
      <c r="M27" s="7"/>
      <c r="N27" s="8">
        <f t="shared" si="1"/>
        <v>0</v>
      </c>
      <c r="O27" s="10" t="str">
        <f t="shared" si="2"/>
        <v/>
      </c>
      <c r="P27" s="16">
        <f>IF(O27="",0,IF(O27&gt;=100,'Liste Ecole'!$K$11,IF(O27&gt;=80,'Liste Ecole'!$K$10,IF(O27&gt;=60,'Liste Ecole'!$K$9,IF(O27&gt;=50,'Liste Ecole'!$K$8,IF(O27&gt;=40,'Liste Ecole'!$K$7,IF(O27&gt;=30,'Liste Ecole'!$K$6,IF(O27&gt;=20,'Liste Ecole'!$K$5,IF(O27&gt;=10,'Liste Ecole'!$K$4,IF(O27&gt;0,'Liste Ecole'!$K$3,0))))))))))</f>
        <v>0</v>
      </c>
      <c r="Q27" s="30">
        <f t="shared" si="3"/>
        <v>0</v>
      </c>
      <c r="R27" s="30" t="e">
        <f>VLOOKUP(A27,'Liste Ecole'!$I$2:$J$9,2,FALSE)</f>
        <v>#N/A</v>
      </c>
      <c r="S27" s="30" t="e">
        <f t="shared" si="4"/>
        <v>#N/A</v>
      </c>
    </row>
    <row r="28" spans="1:19" x14ac:dyDescent="0.25">
      <c r="A28" s="21" t="str">
        <f t="shared" si="5"/>
        <v/>
      </c>
      <c r="B28" s="1">
        <v>26</v>
      </c>
      <c r="C28" s="1"/>
      <c r="D28" s="22" t="str">
        <f>IF($C28="","",VLOOKUP($C28,'Liste Ecole'!$B$3:$G$79,6,))</f>
        <v/>
      </c>
      <c r="E28" s="22" t="str">
        <f>IF($C28="","",VLOOKUP($C28,'Liste Ecole'!$B$3:$G$79,5,))</f>
        <v/>
      </c>
      <c r="F28" s="1"/>
      <c r="G28" s="7"/>
      <c r="H28" s="8">
        <f t="shared" si="0"/>
        <v>0</v>
      </c>
      <c r="I28" s="22"/>
      <c r="J28" s="22" t="str">
        <f>IF($I28="","",VLOOKUP($I28,'Liste Ecole'!$B$3:$G$79,6,))</f>
        <v/>
      </c>
      <c r="K28" s="22" t="str">
        <f>IF($I28="","",VLOOKUP($I28,'Liste Ecole'!$B$3:$G$79,5,))</f>
        <v/>
      </c>
      <c r="L28" s="1"/>
      <c r="M28" s="1"/>
      <c r="N28" s="8">
        <f t="shared" si="1"/>
        <v>0</v>
      </c>
      <c r="O28" s="10" t="str">
        <f t="shared" si="2"/>
        <v/>
      </c>
      <c r="P28" s="16">
        <f>IF(O28="",0,IF(O28&gt;=100,'Liste Ecole'!$K$11,IF(O28&gt;=80,'Liste Ecole'!$K$10,IF(O28&gt;=60,'Liste Ecole'!$K$9,IF(O28&gt;=50,'Liste Ecole'!$K$8,IF(O28&gt;=40,'Liste Ecole'!$K$7,IF(O28&gt;=30,'Liste Ecole'!$K$6,IF(O28&gt;=20,'Liste Ecole'!$K$5,IF(O28&gt;=10,'Liste Ecole'!$K$4,IF(O28&gt;0,'Liste Ecole'!$K$3,0))))))))))</f>
        <v>0</v>
      </c>
      <c r="Q28" s="30">
        <f t="shared" si="3"/>
        <v>0</v>
      </c>
      <c r="R28" s="30" t="e">
        <f>VLOOKUP(A28,'Liste Ecole'!$I$2:$J$9,2,FALSE)</f>
        <v>#N/A</v>
      </c>
      <c r="S28" s="30" t="e">
        <f t="shared" si="4"/>
        <v>#N/A</v>
      </c>
    </row>
    <row r="29" spans="1:19" x14ac:dyDescent="0.25">
      <c r="A29" s="21" t="str">
        <f t="shared" si="5"/>
        <v/>
      </c>
      <c r="B29" s="1">
        <v>27</v>
      </c>
      <c r="C29" s="1"/>
      <c r="D29" s="22" t="str">
        <f>IF($C29="","",VLOOKUP($C29,'Liste Ecole'!$B$3:$G$79,6,))</f>
        <v/>
      </c>
      <c r="E29" s="22" t="str">
        <f>IF($C29="","",VLOOKUP($C29,'Liste Ecole'!$B$3:$G$79,5,))</f>
        <v/>
      </c>
      <c r="F29" s="1"/>
      <c r="G29" s="7"/>
      <c r="H29" s="8">
        <f t="shared" si="0"/>
        <v>0</v>
      </c>
      <c r="I29" s="22"/>
      <c r="J29" s="22" t="str">
        <f>IF($I29="","",VLOOKUP($I29,'Liste Ecole'!$B$3:$G$79,6,))</f>
        <v/>
      </c>
      <c r="K29" s="22" t="str">
        <f>IF($I29="","",VLOOKUP($I29,'Liste Ecole'!$B$3:$G$79,5,))</f>
        <v/>
      </c>
      <c r="L29" s="1"/>
      <c r="M29" s="1"/>
      <c r="N29" s="8">
        <f t="shared" si="1"/>
        <v>0</v>
      </c>
      <c r="O29" s="10" t="str">
        <f t="shared" si="2"/>
        <v/>
      </c>
      <c r="P29" s="16">
        <f>IF(O29="",0,IF(O29&gt;=100,'Liste Ecole'!$K$11,IF(O29&gt;=80,'Liste Ecole'!$K$10,IF(O29&gt;=60,'Liste Ecole'!$K$9,IF(O29&gt;=50,'Liste Ecole'!$K$8,IF(O29&gt;=40,'Liste Ecole'!$K$7,IF(O29&gt;=30,'Liste Ecole'!$K$6,IF(O29&gt;=20,'Liste Ecole'!$K$5,IF(O29&gt;=10,'Liste Ecole'!$K$4,IF(O29&gt;0,'Liste Ecole'!$K$3,0))))))))))</f>
        <v>0</v>
      </c>
      <c r="Q29" s="30">
        <f t="shared" si="3"/>
        <v>0</v>
      </c>
      <c r="R29" s="30" t="e">
        <f>VLOOKUP(A29,'Liste Ecole'!$I$2:$J$9,2,FALSE)</f>
        <v>#N/A</v>
      </c>
      <c r="S29" s="30" t="e">
        <f t="shared" si="4"/>
        <v>#N/A</v>
      </c>
    </row>
    <row r="30" spans="1:19" x14ac:dyDescent="0.25">
      <c r="A30" s="21" t="str">
        <f t="shared" si="5"/>
        <v/>
      </c>
      <c r="B30" s="1">
        <v>28</v>
      </c>
      <c r="C30" s="1"/>
      <c r="D30" s="22" t="str">
        <f>IF($C30="","",VLOOKUP($C30,'Liste Ecole'!$B$3:$G$79,6,))</f>
        <v/>
      </c>
      <c r="E30" s="22" t="str">
        <f>IF($C30="","",VLOOKUP($C30,'Liste Ecole'!$B$3:$G$79,5,))</f>
        <v/>
      </c>
      <c r="F30" s="1"/>
      <c r="G30" s="7"/>
      <c r="H30" s="8">
        <f t="shared" si="0"/>
        <v>0</v>
      </c>
      <c r="I30" s="22"/>
      <c r="J30" s="22" t="str">
        <f>IF($I30="","",VLOOKUP($I30,'Liste Ecole'!$B$3:$G$79,6,))</f>
        <v/>
      </c>
      <c r="K30" s="22" t="str">
        <f>IF($I30="","",VLOOKUP($I30,'Liste Ecole'!$B$3:$G$79,5,))</f>
        <v/>
      </c>
      <c r="L30" s="1"/>
      <c r="M30" s="1"/>
      <c r="N30" s="8">
        <f t="shared" si="1"/>
        <v>0</v>
      </c>
      <c r="O30" s="10" t="str">
        <f t="shared" si="2"/>
        <v/>
      </c>
      <c r="P30" s="16">
        <f>IF(O30="",0,IF(O30&gt;=100,'Liste Ecole'!$K$11,IF(O30&gt;=80,'Liste Ecole'!$K$10,IF(O30&gt;=60,'Liste Ecole'!$K$9,IF(O30&gt;=50,'Liste Ecole'!$K$8,IF(O30&gt;=40,'Liste Ecole'!$K$7,IF(O30&gt;=30,'Liste Ecole'!$K$6,IF(O30&gt;=20,'Liste Ecole'!$K$5,IF(O30&gt;=10,'Liste Ecole'!$K$4,IF(O30&gt;0,'Liste Ecole'!$K$3,0))))))))))</f>
        <v>0</v>
      </c>
      <c r="Q30" s="30">
        <f t="shared" si="3"/>
        <v>0</v>
      </c>
      <c r="R30" s="30" t="e">
        <f>VLOOKUP(A30,'Liste Ecole'!$I$2:$J$9,2,FALSE)</f>
        <v>#N/A</v>
      </c>
      <c r="S30" s="30" t="e">
        <f t="shared" si="4"/>
        <v>#N/A</v>
      </c>
    </row>
    <row r="31" spans="1:19" x14ac:dyDescent="0.25">
      <c r="A31" s="21" t="str">
        <f t="shared" si="5"/>
        <v/>
      </c>
      <c r="B31" s="1">
        <v>29</v>
      </c>
      <c r="C31" s="1"/>
      <c r="D31" s="22" t="str">
        <f>IF($C31="","",VLOOKUP($C31,'Liste Ecole'!$B$3:$G$79,6,))</f>
        <v/>
      </c>
      <c r="E31" s="22" t="str">
        <f>IF($C31="","",VLOOKUP($C31,'Liste Ecole'!$B$3:$G$79,5,))</f>
        <v/>
      </c>
      <c r="F31" s="1"/>
      <c r="G31" s="7"/>
      <c r="H31" s="8">
        <f t="shared" si="0"/>
        <v>0</v>
      </c>
      <c r="I31" s="22"/>
      <c r="J31" s="22" t="str">
        <f>IF($I31="","",VLOOKUP($I31,'Liste Ecole'!$B$3:$G$79,6,))</f>
        <v/>
      </c>
      <c r="K31" s="22" t="str">
        <f>IF($I31="","",VLOOKUP($I31,'Liste Ecole'!$B$3:$G$79,5,))</f>
        <v/>
      </c>
      <c r="L31" s="1"/>
      <c r="M31" s="1"/>
      <c r="N31" s="8">
        <f t="shared" si="1"/>
        <v>0</v>
      </c>
      <c r="O31" s="10" t="str">
        <f t="shared" si="2"/>
        <v/>
      </c>
      <c r="P31" s="16">
        <f>IF(O31="",0,IF(O31&gt;=100,'Liste Ecole'!$K$11,IF(O31&gt;=80,'Liste Ecole'!$K$10,IF(O31&gt;=60,'Liste Ecole'!$K$9,IF(O31&gt;=50,'Liste Ecole'!$K$8,IF(O31&gt;=40,'Liste Ecole'!$K$7,IF(O31&gt;=30,'Liste Ecole'!$K$6,IF(O31&gt;=20,'Liste Ecole'!$K$5,IF(O31&gt;=10,'Liste Ecole'!$K$4,IF(O31&gt;0,'Liste Ecole'!$K$3,0))))))))))</f>
        <v>0</v>
      </c>
      <c r="Q31" s="30">
        <f t="shared" si="3"/>
        <v>0</v>
      </c>
      <c r="R31" s="30" t="e">
        <f>VLOOKUP(A31,'Liste Ecole'!$I$2:$J$9,2,FALSE)</f>
        <v>#N/A</v>
      </c>
      <c r="S31" s="30" t="e">
        <f t="shared" si="4"/>
        <v>#N/A</v>
      </c>
    </row>
    <row r="32" spans="1:19" x14ac:dyDescent="0.25">
      <c r="A32" s="21" t="str">
        <f t="shared" si="5"/>
        <v/>
      </c>
      <c r="B32" s="1">
        <v>30</v>
      </c>
      <c r="C32" s="1"/>
      <c r="D32" s="22" t="str">
        <f>IF($C32="","",VLOOKUP($C32,'Liste Ecole'!$B$3:$G$79,6,))</f>
        <v/>
      </c>
      <c r="E32" s="22" t="str">
        <f>IF($C32="","",VLOOKUP($C32,'Liste Ecole'!$B$3:$G$79,5,))</f>
        <v/>
      </c>
      <c r="F32" s="1"/>
      <c r="G32" s="7"/>
      <c r="H32" s="8">
        <f t="shared" si="0"/>
        <v>0</v>
      </c>
      <c r="I32" s="22"/>
      <c r="J32" s="22" t="str">
        <f>IF($I32="","",VLOOKUP($I32,'Liste Ecole'!$B$3:$G$79,6,))</f>
        <v/>
      </c>
      <c r="K32" s="22" t="str">
        <f>IF($I32="","",VLOOKUP($I32,'Liste Ecole'!$B$3:$G$79,5,))</f>
        <v/>
      </c>
      <c r="L32" s="1"/>
      <c r="M32" s="1"/>
      <c r="N32" s="8">
        <f t="shared" si="1"/>
        <v>0</v>
      </c>
      <c r="O32" s="10" t="str">
        <f t="shared" si="2"/>
        <v/>
      </c>
      <c r="P32" s="16">
        <f>IF(O32="",0,IF(O32&gt;=100,'Liste Ecole'!$K$11,IF(O32&gt;=80,'Liste Ecole'!$K$10,IF(O32&gt;=60,'Liste Ecole'!$K$9,IF(O32&gt;=50,'Liste Ecole'!$K$8,IF(O32&gt;=40,'Liste Ecole'!$K$7,IF(O32&gt;=30,'Liste Ecole'!$K$6,IF(O32&gt;=20,'Liste Ecole'!$K$5,IF(O32&gt;=10,'Liste Ecole'!$K$4,IF(O32&gt;0,'Liste Ecole'!$K$3,0))))))))))</f>
        <v>0</v>
      </c>
      <c r="Q32" s="30">
        <f t="shared" si="3"/>
        <v>0</v>
      </c>
      <c r="R32" s="30" t="e">
        <f>VLOOKUP(A32,'Liste Ecole'!$I$2:$J$9,2,FALSE)</f>
        <v>#N/A</v>
      </c>
      <c r="S32" s="30" t="e">
        <f t="shared" si="4"/>
        <v>#N/A</v>
      </c>
    </row>
    <row r="33" spans="1:19" x14ac:dyDescent="0.25">
      <c r="A33" s="21" t="str">
        <f t="shared" si="5"/>
        <v/>
      </c>
      <c r="B33" s="21">
        <v>31</v>
      </c>
      <c r="C33" s="21"/>
      <c r="D33" s="22" t="str">
        <f>IF($C33="","",VLOOKUP($C33,'Liste Ecole'!$B$3:$G$79,6,))</f>
        <v/>
      </c>
      <c r="E33" s="22" t="str">
        <f>IF($C33="","",VLOOKUP($C33,'Liste Ecole'!$B$3:$G$79,5,))</f>
        <v/>
      </c>
      <c r="F33" s="21"/>
      <c r="G33" s="7"/>
      <c r="H33" s="8">
        <f t="shared" si="0"/>
        <v>0</v>
      </c>
      <c r="I33" s="22"/>
      <c r="J33" s="22" t="str">
        <f>IF($I33="","",VLOOKUP($I33,'Liste Ecole'!$B$3:$G$79,6,))</f>
        <v/>
      </c>
      <c r="K33" s="22" t="str">
        <f>IF($I33="","",VLOOKUP($I33,'Liste Ecole'!$B$3:$G$79,5,))</f>
        <v/>
      </c>
      <c r="L33" s="21"/>
      <c r="M33" s="21"/>
      <c r="N33" s="8">
        <f t="shared" si="1"/>
        <v>0</v>
      </c>
      <c r="O33" s="10"/>
      <c r="P33" s="16">
        <f>IF(O33="",0,IF(O33&gt;=100,'Liste Ecole'!$K$11,IF(O33&gt;=80,'Liste Ecole'!$K$10,IF(O33&gt;=60,'Liste Ecole'!$K$9,IF(O33&gt;=50,'Liste Ecole'!$K$8,IF(O33&gt;=40,'Liste Ecole'!$K$7,IF(O33&gt;=30,'Liste Ecole'!$K$6,IF(O33&gt;=20,'Liste Ecole'!$K$5,IF(O33&gt;=10,'Liste Ecole'!$K$4,IF(O33&gt;0,'Liste Ecole'!$K$3,0))))))))))</f>
        <v>0</v>
      </c>
      <c r="Q33" s="30">
        <f t="shared" ref="Q33" si="6">H33+N33</f>
        <v>0</v>
      </c>
      <c r="R33" s="30" t="e">
        <f>VLOOKUP(A33,'Liste Ecole'!$I$2:$J$9,2,FALSE)</f>
        <v>#N/A</v>
      </c>
      <c r="S33" s="30" t="e">
        <f t="shared" si="4"/>
        <v>#N/A</v>
      </c>
    </row>
    <row r="34" spans="1:19" x14ac:dyDescent="0.25">
      <c r="A34" s="5" t="str">
        <f>IF(A32="Lundi","Mardi",IF(A32="Mardi","Mercredi",IF(A32="Mercredi","Jeudi",IF(A32="Jeudi","Vendredi",IF(A32="Vendredi","Samedi",IF(A32="Samedi","Dimanche","Lundi"))))))</f>
        <v>Lundi</v>
      </c>
      <c r="B34" s="5"/>
      <c r="C34" s="5"/>
      <c r="D34" s="5" t="str">
        <f>IF($C34="","",VLOOKUP($C34,'Liste Ecole'!$B$3:$G$34,4,))</f>
        <v/>
      </c>
      <c r="E34" s="5" t="str">
        <f>IF($C$3="","",VLOOKUP($C$3,'Liste Ecole'!$B$3:$G$34,3,))</f>
        <v/>
      </c>
      <c r="F34" s="5"/>
      <c r="G34" s="5"/>
      <c r="H34" s="4" t="s">
        <v>7</v>
      </c>
      <c r="I34" s="5"/>
      <c r="J34" s="5" t="str">
        <f>IF($I34="","",VLOOKUP($I34,'Liste Ecole'!$B$3:$G$34,4,))</f>
        <v/>
      </c>
      <c r="K34" s="5" t="str">
        <f>IF($I34="","",VLOOKUP($I34,'Liste Ecole'!$B$3:$G$34,3,))</f>
        <v/>
      </c>
      <c r="L34" s="5"/>
      <c r="M34" s="5"/>
      <c r="N34" s="4" t="s">
        <v>7</v>
      </c>
      <c r="O34" s="13" t="str">
        <f>IF(OR(E34="",K34=""),"",MAX(K34,E34))</f>
        <v/>
      </c>
      <c r="P34" s="14"/>
      <c r="Q34" s="28"/>
      <c r="S34" s="31" t="e">
        <f>SUM(S3:S33)</f>
        <v>#N/A</v>
      </c>
    </row>
    <row r="35" spans="1:19" x14ac:dyDescent="0.25">
      <c r="A35" s="6"/>
      <c r="B35" s="6"/>
      <c r="C35" s="36">
        <f>(COUNTIF(C3:C33,"&gt;&lt;"))</f>
        <v>0</v>
      </c>
      <c r="D35" s="10">
        <f>COUNTIF($D$2:$D$32,0)</f>
        <v>0</v>
      </c>
      <c r="E35" s="15"/>
      <c r="F35" s="15"/>
      <c r="G35" s="15"/>
      <c r="H35" s="17">
        <f>SUM(H3:H32)</f>
        <v>0</v>
      </c>
      <c r="I35" s="36">
        <f>COUNTIF(I3:I33,"&gt;&lt;")</f>
        <v>0</v>
      </c>
      <c r="J35" s="10">
        <f>COUNTIF($J$2:$J$32,0)</f>
        <v>0</v>
      </c>
      <c r="K35" s="15"/>
      <c r="L35" s="15"/>
      <c r="M35" s="15"/>
      <c r="N35" s="18">
        <f>SUM(N3:N32)</f>
        <v>0</v>
      </c>
      <c r="O35" s="15"/>
      <c r="P35" s="15"/>
    </row>
    <row r="36" spans="1:19" x14ac:dyDescent="0.25">
      <c r="A36" s="6"/>
      <c r="B36" s="6"/>
      <c r="C36" s="36"/>
      <c r="D36" s="10">
        <f>COUNTIF($D$2:$D$32,1)</f>
        <v>0</v>
      </c>
      <c r="E36" s="15"/>
      <c r="F36" s="15"/>
      <c r="G36" s="15"/>
      <c r="H36" s="15"/>
      <c r="I36" s="36"/>
      <c r="J36" s="10">
        <f>COUNTIF($J$2:$J$32,1)</f>
        <v>0</v>
      </c>
      <c r="K36" s="15"/>
      <c r="L36" s="15"/>
      <c r="M36" s="15"/>
      <c r="N36" s="3"/>
      <c r="O36" s="3"/>
      <c r="P36" s="3"/>
    </row>
    <row r="37" spans="1:19" x14ac:dyDescent="0.25">
      <c r="A37" s="6"/>
      <c r="B37" s="6"/>
      <c r="C37" s="36"/>
      <c r="D37" s="10">
        <f>COUNTIF($D$2:$D$32,2)</f>
        <v>0</v>
      </c>
      <c r="E37" s="15"/>
      <c r="F37" s="15"/>
      <c r="G37" s="15"/>
      <c r="H37" s="15"/>
      <c r="I37" s="36"/>
      <c r="J37" s="10">
        <f>COUNTIF($J$2:$J$32,2)</f>
        <v>0</v>
      </c>
      <c r="K37" s="15"/>
      <c r="L37" s="15"/>
      <c r="M37" s="15"/>
      <c r="N37" s="3"/>
      <c r="O37" s="3"/>
      <c r="P37" s="3"/>
    </row>
    <row r="38" spans="1:19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</row>
    <row r="39" spans="1:19" x14ac:dyDescent="0.25">
      <c r="A39" s="6"/>
      <c r="B39" s="6"/>
      <c r="C39" s="35" t="s">
        <v>45</v>
      </c>
      <c r="D39" s="35"/>
      <c r="E39" s="6"/>
      <c r="F39" s="6"/>
      <c r="G39" s="6"/>
      <c r="H39" s="6"/>
      <c r="I39" s="6"/>
      <c r="J39" s="6"/>
      <c r="K39" s="6"/>
      <c r="L39" s="6"/>
      <c r="M39" s="6"/>
    </row>
    <row r="40" spans="1:19" x14ac:dyDescent="0.25">
      <c r="A40" s="6"/>
      <c r="B40" s="6"/>
      <c r="C40" s="6"/>
      <c r="D40" s="6" t="s">
        <v>9</v>
      </c>
      <c r="E40" s="11">
        <f>SUM(P2:P32)</f>
        <v>0</v>
      </c>
      <c r="F40" s="11"/>
      <c r="G40" s="11"/>
      <c r="H40" s="11"/>
      <c r="I40" s="6"/>
      <c r="J40" s="6"/>
      <c r="K40" s="6"/>
      <c r="L40" s="6"/>
      <c r="M40" s="6"/>
    </row>
    <row r="41" spans="1:19" x14ac:dyDescent="0.25">
      <c r="A41" s="6"/>
      <c r="B41" s="6"/>
      <c r="C41" s="11">
        <f>1734/12</f>
        <v>144.5</v>
      </c>
      <c r="D41" s="6" t="s">
        <v>46</v>
      </c>
      <c r="E41" s="11" t="e">
        <f>SUM((D36+J36)*C41/(C$35+I$35))</f>
        <v>#DIV/0!</v>
      </c>
      <c r="F41" s="11"/>
      <c r="G41" s="11"/>
      <c r="H41" s="11"/>
      <c r="I41" s="6"/>
      <c r="J41" s="6"/>
      <c r="K41" s="6"/>
      <c r="L41" s="6"/>
      <c r="M41" s="6"/>
    </row>
    <row r="42" spans="1:19" x14ac:dyDescent="0.25">
      <c r="A42" s="6"/>
      <c r="B42" s="6"/>
      <c r="C42" s="11">
        <f>2312.04/12</f>
        <v>192.67</v>
      </c>
      <c r="D42" s="6" t="s">
        <v>47</v>
      </c>
      <c r="E42" s="12" t="e">
        <f>SUM((D37+J37)*C42/(C35+I35))</f>
        <v>#DIV/0!</v>
      </c>
      <c r="F42" s="12"/>
      <c r="G42" s="12"/>
      <c r="H42" s="12"/>
      <c r="I42" s="6"/>
      <c r="J42" s="6"/>
      <c r="K42" s="6"/>
      <c r="L42" s="6"/>
      <c r="M42" s="6"/>
    </row>
    <row r="44" spans="1:19" x14ac:dyDescent="0.25">
      <c r="D44" s="6" t="s">
        <v>48</v>
      </c>
      <c r="E44" s="12" t="e">
        <f>SUM(E40:E42)</f>
        <v>#DIV/0!</v>
      </c>
      <c r="F44" s="12"/>
      <c r="G44" s="12"/>
      <c r="H44" s="12"/>
    </row>
    <row r="46" spans="1:19" x14ac:dyDescent="0.25">
      <c r="C46" s="1" t="s">
        <v>49</v>
      </c>
      <c r="D46" s="20">
        <f>H35+N35</f>
        <v>0</v>
      </c>
      <c r="E46" s="19"/>
    </row>
    <row r="47" spans="1:19" x14ac:dyDescent="0.25">
      <c r="C47" s="33">
        <f>D46</f>
        <v>0</v>
      </c>
      <c r="D47" s="34"/>
    </row>
  </sheetData>
  <mergeCells count="11">
    <mergeCell ref="Q1:S1"/>
    <mergeCell ref="C47:D47"/>
    <mergeCell ref="C39:D39"/>
    <mergeCell ref="C35:C37"/>
    <mergeCell ref="I35:I37"/>
    <mergeCell ref="O1:P1"/>
    <mergeCell ref="F1:H1"/>
    <mergeCell ref="I1:K1"/>
    <mergeCell ref="A1:E1"/>
    <mergeCell ref="A2:B2"/>
    <mergeCell ref="L1:N1"/>
  </mergeCells>
  <dataValidations count="1">
    <dataValidation type="list" allowBlank="1" showInputMessage="1" showErrorMessage="1" sqref="I34">
      <formula1>$B$3:$B$34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Ecole'!$I$3:$I$9</xm:f>
          </x14:formula1>
          <xm:sqref>A3</xm:sqref>
        </x14:dataValidation>
        <x14:dataValidation type="list" allowBlank="1" showInputMessage="1" showErrorMessage="1">
          <x14:formula1>
            <xm:f>'Liste Ecole'!$B$3:$B$34</xm:f>
          </x14:formula1>
          <xm:sqref>C3:C34 I3:I33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79"/>
  <sheetViews>
    <sheetView tabSelected="1" topLeftCell="B1" zoomScale="70" zoomScaleNormal="70" workbookViewId="0">
      <selection activeCell="C71" sqref="C71"/>
    </sheetView>
  </sheetViews>
  <sheetFormatPr baseColWidth="10" defaultRowHeight="15" x14ac:dyDescent="0.25"/>
  <cols>
    <col min="2" max="2" width="49.7109375" bestFit="1" customWidth="1"/>
    <col min="3" max="3" width="45.42578125" bestFit="1" customWidth="1"/>
    <col min="4" max="4" width="8.140625" customWidth="1"/>
    <col min="5" max="5" width="9" customWidth="1"/>
    <col min="6" max="7" width="11.5703125" bestFit="1" customWidth="1"/>
    <col min="11" max="11" width="15.140625" bestFit="1" customWidth="1"/>
  </cols>
  <sheetData>
    <row r="1" spans="1:14" x14ac:dyDescent="0.25">
      <c r="B1" s="50" t="s">
        <v>144</v>
      </c>
      <c r="C1" s="50" t="s">
        <v>125</v>
      </c>
    </row>
    <row r="2" spans="1:14" x14ac:dyDescent="0.25">
      <c r="A2" s="10"/>
      <c r="B2" s="22" t="s">
        <v>1</v>
      </c>
      <c r="C2" s="22" t="s">
        <v>42</v>
      </c>
      <c r="D2" s="46"/>
      <c r="E2" s="46"/>
      <c r="F2" s="46" t="s">
        <v>8</v>
      </c>
      <c r="G2" s="9" t="s">
        <v>46</v>
      </c>
      <c r="I2" s="23" t="s">
        <v>57</v>
      </c>
      <c r="J2" s="23" t="s">
        <v>69</v>
      </c>
      <c r="K2" s="24" t="s">
        <v>58</v>
      </c>
    </row>
    <row r="3" spans="1:14" ht="15" customHeight="1" x14ac:dyDescent="0.3">
      <c r="A3" s="48" t="s">
        <v>10</v>
      </c>
      <c r="B3" s="22" t="s">
        <v>11</v>
      </c>
      <c r="C3" s="22" t="s">
        <v>121</v>
      </c>
      <c r="D3" s="49" t="str">
        <f>_xlfn.WEBSERVICE("https://maps.googleapis.com/maps/api/distancematrix/xml?origins="&amp;$C$1&amp;"&amp;destinations="&amp;C3&amp;"&amp;mode=driving")</f>
        <v xml:space="preserve">&lt;?xml version="1.0" encoding="UTF-8"?&gt;
&lt;DistanceMatrixResponse&gt;
 &lt;status&gt;OK&lt;/status&gt;
 &lt;origin_address&gt;30 Square François Mauriac, 49000 Angers, France&lt;/origin_address&gt;
 &lt;destination_address&gt;13 Rue Edith Piaf, 49000 Angers, France&lt;/destination_address&gt;
 &lt;row&gt;
  &lt;element&gt;
   &lt;status&gt;OK&lt;/status&gt;
   &lt;duration&gt;
    &lt;value&gt;533&lt;/value&gt;
    &lt;text&gt;9 mins&lt;/text&gt;
   &lt;/duration&gt;
   &lt;distance&gt;
    &lt;value&gt;3534&lt;/value&gt;
    &lt;text&gt;3.5 km&lt;/text&gt;
   &lt;/distance&gt;
  &lt;/element&gt;
 &lt;/row&gt;
&lt;/DistanceMatrixResponse&gt;
</v>
      </c>
      <c r="E3" s="49">
        <f>_xlfn.FILTERXML(D3,"/DistanceMatrixResponse/row/element/distance/value")</f>
        <v>3534</v>
      </c>
      <c r="F3" s="47">
        <f>ROUND(E3/1000,1)</f>
        <v>3.5</v>
      </c>
      <c r="G3" s="1">
        <v>0</v>
      </c>
      <c r="I3" t="s">
        <v>50</v>
      </c>
      <c r="J3" s="26">
        <v>0.1875</v>
      </c>
      <c r="K3">
        <v>15.2</v>
      </c>
      <c r="L3" t="s">
        <v>59</v>
      </c>
    </row>
    <row r="4" spans="1:14" ht="16.5" x14ac:dyDescent="0.3">
      <c r="A4" s="48"/>
      <c r="B4" s="22" t="s">
        <v>12</v>
      </c>
      <c r="C4" s="22" t="s">
        <v>122</v>
      </c>
      <c r="D4" s="49" t="str">
        <f t="shared" ref="D4:D67" si="0">_xlfn.WEBSERVICE("https://maps.googleapis.com/maps/api/distancematrix/xml?origins="&amp;$C$1&amp;"&amp;destinations="&amp;C4&amp;"&amp;mode=driving")</f>
        <v xml:space="preserve">&lt;?xml version="1.0" encoding="UTF-8"?&gt;
&lt;DistanceMatrixResponse&gt;
 &lt;status&gt;OK&lt;/status&gt;
 &lt;origin_address&gt;30 Square François Mauriac, 49000 Angers, France&lt;/origin_address&gt;
 &lt;destination_address&gt;4 Rue Henri Chiron, 49000 Angers, France&lt;/destination_address&gt;
 &lt;row&gt;
  &lt;element&gt;
   &lt;status&gt;OK&lt;/status&gt;
   &lt;duration&gt;
    &lt;value&gt;657&lt;/value&gt;
    &lt;text&gt;11 mins&lt;/text&gt;
   &lt;/duration&gt;
   &lt;distance&gt;
    &lt;value&gt;6062&lt;/value&gt;
    &lt;text&gt;6.1 km&lt;/text&gt;
   &lt;/distance&gt;
  &lt;/element&gt;
 &lt;/row&gt;
&lt;/DistanceMatrixResponse&gt;
</v>
      </c>
      <c r="E4" s="49">
        <f t="shared" ref="E4:E67" si="1">_xlfn.FILTERXML(D4,"/DistanceMatrixResponse/row/element/distance/value")</f>
        <v>6062</v>
      </c>
      <c r="F4" s="47">
        <f t="shared" ref="F4:F67" si="2">ROUND(E4/1000,1)</f>
        <v>6.1</v>
      </c>
      <c r="G4" s="1">
        <v>1</v>
      </c>
      <c r="I4" t="s">
        <v>51</v>
      </c>
      <c r="J4" s="26">
        <v>0.25</v>
      </c>
      <c r="K4">
        <v>19.78</v>
      </c>
      <c r="L4" s="25" t="s">
        <v>60</v>
      </c>
    </row>
    <row r="5" spans="1:14" ht="16.5" x14ac:dyDescent="0.3">
      <c r="A5" s="48"/>
      <c r="B5" s="22" t="s">
        <v>13</v>
      </c>
      <c r="C5" s="22" t="s">
        <v>123</v>
      </c>
      <c r="D5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&lt;destination_address&gt;17 Boulevard Robert d'Arbrissel, 49000 Angers, France&lt;/destination_address&gt;
 &lt;row&gt;
  &lt;element&gt;
   &lt;status&gt;OK&lt;/status&gt;
   &lt;duration&gt;
    &lt;value&gt;199&lt;/value&gt;
    &lt;text&gt;3 mins&lt;/text&gt;
   &lt;/duration&gt;
   &lt;distance&gt;
    &lt;value&gt;1266&lt;/value&gt;
    &lt;text&gt;1.3 km&lt;/text&gt;
   &lt;/distance&gt;
  &lt;/element&gt;
 &lt;/row&gt;
&lt;/DistanceMatrixResponse&gt;
</v>
      </c>
      <c r="E5" s="49">
        <f t="shared" si="1"/>
        <v>1266</v>
      </c>
      <c r="F5" s="47">
        <f t="shared" si="2"/>
        <v>1.3</v>
      </c>
      <c r="G5" s="1">
        <v>2</v>
      </c>
      <c r="I5" t="s">
        <v>52</v>
      </c>
      <c r="J5" s="26">
        <v>0.125</v>
      </c>
      <c r="K5">
        <v>24.37</v>
      </c>
      <c r="L5" t="s">
        <v>61</v>
      </c>
    </row>
    <row r="6" spans="1:14" ht="16.5" x14ac:dyDescent="0.3">
      <c r="A6" s="48"/>
      <c r="B6" s="22" t="s">
        <v>14</v>
      </c>
      <c r="C6" s="22" t="s">
        <v>124</v>
      </c>
      <c r="D6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&lt;destination_address&gt;Rue Alexis Axilette, 49000 Angers, France&lt;/destination_address&gt;
 &lt;row&gt;
  &lt;element&gt;
   &lt;status&gt;OK&lt;/status&gt;
   &lt;duration&gt;
    &lt;value&gt;328&lt;/value&gt;
    &lt;text&gt;5 mins&lt;/text&gt;
   &lt;/duration&gt;
   &lt;distance&gt;
    &lt;value&gt;1929&lt;/value&gt;
    &lt;text&gt;1.9 km&lt;/text&gt;
   &lt;/distance&gt;
  &lt;/element&gt;
 &lt;/row&gt;
&lt;/DistanceMatrixResponse&gt;
</v>
      </c>
      <c r="E6" s="49">
        <f t="shared" si="1"/>
        <v>1929</v>
      </c>
      <c r="F6" s="47">
        <f t="shared" si="2"/>
        <v>1.9</v>
      </c>
      <c r="G6" s="1">
        <v>2</v>
      </c>
      <c r="I6" t="s">
        <v>53</v>
      </c>
      <c r="J6" s="26">
        <v>0.25</v>
      </c>
      <c r="K6">
        <v>28.62</v>
      </c>
      <c r="L6" t="s">
        <v>62</v>
      </c>
    </row>
    <row r="7" spans="1:14" ht="16.5" x14ac:dyDescent="0.3">
      <c r="A7" s="48"/>
      <c r="B7" s="22" t="s">
        <v>15</v>
      </c>
      <c r="C7" s="22" t="s">
        <v>125</v>
      </c>
      <c r="D7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&lt;destination_address&gt;30 Square François Mauriac, 49000 Angers, France&lt;/destination_address&gt;
 &lt;row&gt;
  &lt;element&gt;
   &lt;status&gt;OK&lt;/status&gt;
   &lt;duration&gt;
    &lt;value&gt;0&lt;/value&gt;
    &lt;text&gt;1 min&lt;/text&gt;
   &lt;/duration&gt;
   &lt;distance&gt;
    &lt;value&gt;0&lt;/value&gt;
    &lt;text&gt;1 m&lt;/text&gt;
   &lt;/distance&gt;
  &lt;/element&gt;
 &lt;/row&gt;
&lt;/DistanceMatrixResponse&gt;
</v>
      </c>
      <c r="E7" s="49">
        <f t="shared" si="1"/>
        <v>0</v>
      </c>
      <c r="F7" s="47">
        <f t="shared" si="2"/>
        <v>0</v>
      </c>
      <c r="G7" s="1">
        <v>2</v>
      </c>
      <c r="I7" t="s">
        <v>54</v>
      </c>
      <c r="J7" s="26">
        <v>0.1875</v>
      </c>
      <c r="K7">
        <v>33.99</v>
      </c>
      <c r="L7" t="s">
        <v>63</v>
      </c>
    </row>
    <row r="8" spans="1:14" ht="16.5" x14ac:dyDescent="0.3">
      <c r="A8" s="48"/>
      <c r="B8" s="22" t="s">
        <v>68</v>
      </c>
      <c r="C8" s="22" t="s">
        <v>125</v>
      </c>
      <c r="D8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&lt;destination_address&gt;30 Square François Mauriac, 49000 Angers, France&lt;/destination_address&gt;
 &lt;row&gt;
  &lt;element&gt;
   &lt;status&gt;OK&lt;/status&gt;
   &lt;duration&gt;
    &lt;value&gt;0&lt;/value&gt;
    &lt;text&gt;1 min&lt;/text&gt;
   &lt;/duration&gt;
   &lt;distance&gt;
    &lt;value&gt;0&lt;/value&gt;
    &lt;text&gt;1 m&lt;/text&gt;
   &lt;/distance&gt;
  &lt;/element&gt;
 &lt;/row&gt;
&lt;/DistanceMatrixResponse&gt;
</v>
      </c>
      <c r="E8" s="49">
        <f t="shared" si="1"/>
        <v>0</v>
      </c>
      <c r="F8" s="47">
        <f t="shared" si="2"/>
        <v>0</v>
      </c>
      <c r="G8" s="21">
        <v>0</v>
      </c>
      <c r="I8" t="s">
        <v>55</v>
      </c>
      <c r="J8" s="26">
        <v>0</v>
      </c>
      <c r="K8">
        <v>39.409999999999997</v>
      </c>
      <c r="L8" t="s">
        <v>64</v>
      </c>
    </row>
    <row r="9" spans="1:14" ht="16.5" x14ac:dyDescent="0.3">
      <c r="A9" s="48"/>
      <c r="B9" s="22" t="s">
        <v>16</v>
      </c>
      <c r="C9" s="22" t="s">
        <v>126</v>
      </c>
      <c r="D9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&lt;destination_address&gt;5 Rue Gaston Allard, 49000 Angers, France&lt;/destination_address&gt;
 &lt;row&gt;
  &lt;element&gt;
   &lt;status&gt;OK&lt;/status&gt;
   &lt;duration&gt;
    &lt;value&gt;327&lt;/value&gt;
    &lt;text&gt;5 mins&lt;/text&gt;
   &lt;/duration&gt;
   &lt;distance&gt;
    &lt;value&gt;2019&lt;/value&gt;
    &lt;text&gt;2.0 km&lt;/text&gt;
   &lt;/distance&gt;
  &lt;/element&gt;
 &lt;/row&gt;
&lt;/DistanceMatrixResponse&gt;
</v>
      </c>
      <c r="E9" s="49">
        <f t="shared" si="1"/>
        <v>2019</v>
      </c>
      <c r="F9" s="47">
        <f t="shared" si="2"/>
        <v>2</v>
      </c>
      <c r="G9" s="1">
        <v>0</v>
      </c>
      <c r="I9" t="s">
        <v>56</v>
      </c>
      <c r="J9" s="26">
        <v>0</v>
      </c>
      <c r="K9">
        <v>45.11</v>
      </c>
      <c r="L9" t="s">
        <v>65</v>
      </c>
    </row>
    <row r="10" spans="1:14" ht="16.5" x14ac:dyDescent="0.3">
      <c r="A10" s="48"/>
      <c r="B10" s="22" t="s">
        <v>17</v>
      </c>
      <c r="C10" s="22" t="s">
        <v>127</v>
      </c>
      <c r="D10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&lt;destination_address&gt;41 Rue de Salpinte, 49000 Angers, France&lt;/destination_address&gt;
 &lt;row&gt;
  &lt;element&gt;
   &lt;status&gt;OK&lt;/status&gt;
   &lt;duration&gt;
    &lt;value&gt;213&lt;/value&gt;
    &lt;text&gt;4 mins&lt;/text&gt;
   &lt;/duration&gt;
   &lt;distance&gt;
    &lt;value&gt;1070&lt;/value&gt;
    &lt;text&gt;1.1 km&lt;/text&gt;
   &lt;/distance&gt;
  &lt;/element&gt;
 &lt;/row&gt;
&lt;/DistanceMatrixResponse&gt;
</v>
      </c>
      <c r="E10" s="49">
        <f t="shared" si="1"/>
        <v>1070</v>
      </c>
      <c r="F10" s="47">
        <f t="shared" si="2"/>
        <v>1.1000000000000001</v>
      </c>
      <c r="G10" s="1">
        <v>0</v>
      </c>
      <c r="J10" s="27">
        <f>SUM(J3:J9)</f>
        <v>1</v>
      </c>
      <c r="K10">
        <f>K9+6.73</f>
        <v>51.84</v>
      </c>
      <c r="L10" t="s">
        <v>66</v>
      </c>
    </row>
    <row r="11" spans="1:14" ht="16.5" x14ac:dyDescent="0.3">
      <c r="A11" s="48"/>
      <c r="B11" s="22" t="s">
        <v>18</v>
      </c>
      <c r="C11" s="22" t="s">
        <v>128</v>
      </c>
      <c r="D11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&lt;destination_address&gt;18 Rue du Colonel de Sauveboeuf, 49000 Angers, France&lt;/destination_address&gt;
 &lt;row&gt;
  &lt;element&gt;
   &lt;status&gt;OK&lt;/status&gt;
   &lt;duration&gt;
    &lt;value&gt;712&lt;/value&gt;
    &lt;text&gt;12 mins&lt;/text&gt;
   &lt;/duration&gt;
   &lt;distance&gt;
    &lt;value&gt;7325&lt;/value&gt;
    &lt;text&gt;7.3 km&lt;/text&gt;
   &lt;/distance&gt;
  &lt;/element&gt;
 &lt;/row&gt;
&lt;/DistanceMatrixResponse&gt;
</v>
      </c>
      <c r="E11" s="49">
        <f t="shared" si="1"/>
        <v>7325</v>
      </c>
      <c r="F11" s="47">
        <f t="shared" si="2"/>
        <v>7.3</v>
      </c>
      <c r="G11" s="1">
        <v>1</v>
      </c>
      <c r="K11">
        <f>K10+6.73</f>
        <v>58.570000000000007</v>
      </c>
      <c r="L11" t="s">
        <v>67</v>
      </c>
    </row>
    <row r="12" spans="1:14" ht="16.5" x14ac:dyDescent="0.3">
      <c r="A12" s="48"/>
      <c r="B12" s="22" t="s">
        <v>19</v>
      </c>
      <c r="C12" s="22" t="s">
        <v>129</v>
      </c>
      <c r="D12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&lt;destination_address&gt;2 Rue Louis Boisramé, 49000 Angers, France&lt;/destination_address&gt;
 &lt;row&gt;
  &lt;element&gt;
   &lt;status&gt;OK&lt;/status&gt;
   &lt;duration&gt;
    &lt;value&gt;604&lt;/value&gt;
    &lt;text&gt;10 mins&lt;/text&gt;
   &lt;/duration&gt;
   &lt;distance&gt;
    &lt;value&gt;5751&lt;/value&gt;
    &lt;text&gt;5.8 km&lt;/text&gt;
   &lt;/distance&gt;
  &lt;/element&gt;
 &lt;/row&gt;
&lt;/DistanceMatrixResponse&gt;
</v>
      </c>
      <c r="E12" s="49">
        <f t="shared" si="1"/>
        <v>5751</v>
      </c>
      <c r="F12" s="47">
        <f t="shared" si="2"/>
        <v>5.8</v>
      </c>
      <c r="G12" s="1">
        <v>1</v>
      </c>
    </row>
    <row r="13" spans="1:14" ht="16.5" x14ac:dyDescent="0.3">
      <c r="A13" s="48"/>
      <c r="B13" s="22" t="s">
        <v>20</v>
      </c>
      <c r="C13" s="22" t="s">
        <v>130</v>
      </c>
      <c r="D13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&lt;destination_address&gt;162 Rue Saumuroise, 49000 Angers, France&lt;/destination_address&gt;
 &lt;row&gt;
  &lt;element&gt;
   &lt;status&gt;OK&lt;/status&gt;
   &lt;duration&gt;
    &lt;value&gt;514&lt;/value&gt;
    &lt;text&gt;9 mins&lt;/text&gt;
   &lt;/duration&gt;
   &lt;distance&gt;
    &lt;value&gt;3436&lt;/value&gt;
    &lt;text&gt;3.4 km&lt;/text&gt;
   &lt;/distance&gt;
  &lt;/element&gt;
 &lt;/row&gt;
&lt;/DistanceMatrixResponse&gt;
</v>
      </c>
      <c r="E13" s="49">
        <f t="shared" si="1"/>
        <v>3436</v>
      </c>
      <c r="F13" s="47">
        <f t="shared" si="2"/>
        <v>3.4</v>
      </c>
      <c r="G13" s="1">
        <v>0</v>
      </c>
      <c r="J13" s="26">
        <v>0.36458333333333331</v>
      </c>
      <c r="K13" s="26">
        <v>0.5</v>
      </c>
      <c r="L13" s="26">
        <v>0.58333333333333337</v>
      </c>
      <c r="M13" s="26">
        <v>0.63541666666666663</v>
      </c>
      <c r="N13" s="26">
        <f>M13-L13+K13-J13</f>
        <v>0.18749999999999994</v>
      </c>
    </row>
    <row r="14" spans="1:14" ht="16.5" x14ac:dyDescent="0.3">
      <c r="A14" s="48"/>
      <c r="B14" s="22" t="s">
        <v>21</v>
      </c>
      <c r="C14" s="22" t="s">
        <v>122</v>
      </c>
      <c r="D14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&lt;destination_address&gt;4 Rue Henri Chiron, 49000 Angers, France&lt;/destination_address&gt;
 &lt;row&gt;
  &lt;element&gt;
   &lt;status&gt;OK&lt;/status&gt;
   &lt;duration&gt;
    &lt;value&gt;657&lt;/value&gt;
    &lt;text&gt;11 mins&lt;/text&gt;
   &lt;/duration&gt;
   &lt;distance&gt;
    &lt;value&gt;6062&lt;/value&gt;
    &lt;text&gt;6.1 km&lt;/text&gt;
   &lt;/distance&gt;
  &lt;/element&gt;
 &lt;/row&gt;
&lt;/DistanceMatrixResponse&gt;
</v>
      </c>
      <c r="E14" s="49">
        <f t="shared" si="1"/>
        <v>6062</v>
      </c>
      <c r="F14" s="47">
        <f t="shared" si="2"/>
        <v>6.1</v>
      </c>
      <c r="G14" s="1">
        <v>1</v>
      </c>
      <c r="J14" s="26">
        <v>0.36458333333333331</v>
      </c>
      <c r="K14" s="26">
        <v>0.5</v>
      </c>
      <c r="L14" s="26">
        <v>0.58333333333333337</v>
      </c>
      <c r="M14" s="26">
        <v>0.69791666666666663</v>
      </c>
      <c r="N14" s="26">
        <f t="shared" ref="N14:N17" si="3">M14-L14+K14-J14</f>
        <v>0.24999999999999994</v>
      </c>
    </row>
    <row r="15" spans="1:14" ht="16.5" x14ac:dyDescent="0.3">
      <c r="A15" s="48"/>
      <c r="B15" s="22" t="s">
        <v>22</v>
      </c>
      <c r="C15" s="22" t="s">
        <v>131</v>
      </c>
      <c r="D15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&lt;destination_address&gt;15 Boulevard Robert d'Arbrissel, 49000 Angers, France&lt;/destination_address&gt;
 &lt;row&gt;
  &lt;element&gt;
   &lt;status&gt;OK&lt;/status&gt;
   &lt;duration&gt;
    &lt;value&gt;200&lt;/value&gt;
    &lt;text&gt;3 mins&lt;/text&gt;
   &lt;/duration&gt;
   &lt;distance&gt;
    &lt;value&gt;1279&lt;/value&gt;
    &lt;text&gt;1.3 km&lt;/text&gt;
   &lt;/distance&gt;
  &lt;/element&gt;
 &lt;/row&gt;
&lt;/DistanceMatrixResponse&gt;
</v>
      </c>
      <c r="E15" s="49">
        <f t="shared" si="1"/>
        <v>1279</v>
      </c>
      <c r="F15" s="47">
        <f t="shared" si="2"/>
        <v>1.3</v>
      </c>
      <c r="G15" s="1">
        <v>2</v>
      </c>
      <c r="J15" s="26">
        <v>0.36458333333333331</v>
      </c>
      <c r="K15" s="26">
        <v>0.48958333333333331</v>
      </c>
      <c r="N15" s="26">
        <f t="shared" si="3"/>
        <v>0.125</v>
      </c>
    </row>
    <row r="16" spans="1:14" ht="16.5" x14ac:dyDescent="0.3">
      <c r="A16" s="48"/>
      <c r="B16" s="22" t="s">
        <v>23</v>
      </c>
      <c r="C16" s="22" t="s">
        <v>124</v>
      </c>
      <c r="D16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&lt;destination_address&gt;Rue Alexis Axilette, 49000 Angers, France&lt;/destination_address&gt;
 &lt;row&gt;
  &lt;element&gt;
   &lt;status&gt;OK&lt;/status&gt;
   &lt;duration&gt;
    &lt;value&gt;328&lt;/value&gt;
    &lt;text&gt;5 mins&lt;/text&gt;
   &lt;/duration&gt;
   &lt;distance&gt;
    &lt;value&gt;1929&lt;/value&gt;
    &lt;text&gt;1.9 km&lt;/text&gt;
   &lt;/distance&gt;
  &lt;/element&gt;
 &lt;/row&gt;
&lt;/DistanceMatrixResponse&gt;
</v>
      </c>
      <c r="E16" s="49">
        <f t="shared" si="1"/>
        <v>1929</v>
      </c>
      <c r="F16" s="47">
        <f t="shared" si="2"/>
        <v>1.9</v>
      </c>
      <c r="G16" s="1">
        <v>2</v>
      </c>
      <c r="J16" s="26">
        <v>0.36458333333333331</v>
      </c>
      <c r="K16" s="26">
        <v>0.5</v>
      </c>
      <c r="L16" s="26">
        <v>0.58333333333333337</v>
      </c>
      <c r="M16" s="26">
        <v>0.69791666666666663</v>
      </c>
      <c r="N16" s="26">
        <f t="shared" si="3"/>
        <v>0.24999999999999994</v>
      </c>
    </row>
    <row r="17" spans="1:14" ht="16.5" x14ac:dyDescent="0.3">
      <c r="A17" s="48"/>
      <c r="B17" s="22" t="s">
        <v>24</v>
      </c>
      <c r="C17" s="22" t="s">
        <v>125</v>
      </c>
      <c r="D17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&lt;destination_address&gt;30 Square François Mauriac, 49000 Angers, France&lt;/destination_address&gt;
 &lt;row&gt;
  &lt;element&gt;
   &lt;status&gt;OK&lt;/status&gt;
   &lt;duration&gt;
    &lt;value&gt;0&lt;/value&gt;
    &lt;text&gt;1 min&lt;/text&gt;
   &lt;/duration&gt;
   &lt;distance&gt;
    &lt;value&gt;0&lt;/value&gt;
    &lt;text&gt;1 m&lt;/text&gt;
   &lt;/distance&gt;
  &lt;/element&gt;
 &lt;/row&gt;
&lt;/DistanceMatrixResponse&gt;
</v>
      </c>
      <c r="E17" s="49">
        <f t="shared" si="1"/>
        <v>0</v>
      </c>
      <c r="F17" s="47">
        <f t="shared" si="2"/>
        <v>0</v>
      </c>
      <c r="G17" s="1">
        <v>2</v>
      </c>
      <c r="J17" s="26">
        <v>0.36458333333333331</v>
      </c>
      <c r="K17" s="26">
        <v>0.5</v>
      </c>
      <c r="L17" s="26">
        <v>0.58333333333333337</v>
      </c>
      <c r="M17" s="26">
        <v>0.63541666666666663</v>
      </c>
      <c r="N17" s="26">
        <f t="shared" si="3"/>
        <v>0.18749999999999994</v>
      </c>
    </row>
    <row r="18" spans="1:14" ht="16.5" x14ac:dyDescent="0.3">
      <c r="A18" s="48"/>
      <c r="B18" s="22" t="s">
        <v>25</v>
      </c>
      <c r="C18" s="22" t="s">
        <v>132</v>
      </c>
      <c r="D18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&lt;destination_address&gt;9 Square Gaston Allard, 49000 Angers, France&lt;/destination_address&gt;
 &lt;row&gt;
  &lt;element&gt;
   &lt;status&gt;OK&lt;/status&gt;
   &lt;duration&gt;
    &lt;value&gt;415&lt;/value&gt;
    &lt;text&gt;7 mins&lt;/text&gt;
   &lt;/duration&gt;
   &lt;distance&gt;
    &lt;value&gt;2476&lt;/value&gt;
    &lt;text&gt;2.5 km&lt;/text&gt;
   &lt;/distance&gt;
  &lt;/element&gt;
 &lt;/row&gt;
&lt;/DistanceMatrixResponse&gt;
</v>
      </c>
      <c r="E18" s="49">
        <f t="shared" si="1"/>
        <v>2476</v>
      </c>
      <c r="F18" s="47">
        <f t="shared" si="2"/>
        <v>2.5</v>
      </c>
      <c r="G18" s="1">
        <v>0</v>
      </c>
      <c r="N18" s="27">
        <f>SUM(N13:N17)</f>
        <v>0.99999999999999978</v>
      </c>
    </row>
    <row r="19" spans="1:14" ht="16.5" x14ac:dyDescent="0.3">
      <c r="A19" s="48"/>
      <c r="B19" s="22" t="s">
        <v>26</v>
      </c>
      <c r="C19" s="22" t="s">
        <v>127</v>
      </c>
      <c r="D19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&lt;destination_address&gt;41 Rue de Salpinte, 49000 Angers, France&lt;/destination_address&gt;
 &lt;row&gt;
  &lt;element&gt;
   &lt;status&gt;OK&lt;/status&gt;
   &lt;duration&gt;
    &lt;value&gt;213&lt;/value&gt;
    &lt;text&gt;4 mins&lt;/text&gt;
   &lt;/duration&gt;
   &lt;distance&gt;
    &lt;value&gt;1070&lt;/value&gt;
    &lt;text&gt;1.1 km&lt;/text&gt;
   &lt;/distance&gt;
  &lt;/element&gt;
 &lt;/row&gt;
&lt;/DistanceMatrixResponse&gt;
</v>
      </c>
      <c r="E19" s="49">
        <f t="shared" si="1"/>
        <v>1070</v>
      </c>
      <c r="F19" s="47">
        <f t="shared" si="2"/>
        <v>1.1000000000000001</v>
      </c>
      <c r="G19" s="1">
        <v>0</v>
      </c>
    </row>
    <row r="20" spans="1:14" ht="16.5" x14ac:dyDescent="0.3">
      <c r="A20" s="48"/>
      <c r="B20" s="22" t="s">
        <v>27</v>
      </c>
      <c r="C20" s="22" t="s">
        <v>128</v>
      </c>
      <c r="D20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&lt;destination_address&gt;18 Rue du Colonel de Sauveboeuf, 49000 Angers, France&lt;/destination_address&gt;
 &lt;row&gt;
  &lt;element&gt;
   &lt;status&gt;OK&lt;/status&gt;
   &lt;duration&gt;
    &lt;value&gt;712&lt;/value&gt;
    &lt;text&gt;12 mins&lt;/text&gt;
   &lt;/duration&gt;
   &lt;distance&gt;
    &lt;value&gt;7325&lt;/value&gt;
    &lt;text&gt;7.3 km&lt;/text&gt;
   &lt;/distance&gt;
  &lt;/element&gt;
 &lt;/row&gt;
&lt;/DistanceMatrixResponse&gt;
</v>
      </c>
      <c r="E20" s="49">
        <f t="shared" si="1"/>
        <v>7325</v>
      </c>
      <c r="F20" s="47">
        <f t="shared" si="2"/>
        <v>7.3</v>
      </c>
      <c r="G20" s="1">
        <v>1</v>
      </c>
    </row>
    <row r="21" spans="1:14" ht="16.5" x14ac:dyDescent="0.3">
      <c r="A21" s="48"/>
      <c r="B21" s="22" t="s">
        <v>28</v>
      </c>
      <c r="C21" s="22" t="s">
        <v>129</v>
      </c>
      <c r="D21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&lt;destination_address&gt;2 Rue Louis Boisramé, 49000 Angers, France&lt;/destination_address&gt;
 &lt;row&gt;
  &lt;element&gt;
   &lt;status&gt;OK&lt;/status&gt;
   &lt;duration&gt;
    &lt;value&gt;604&lt;/value&gt;
    &lt;text&gt;10 mins&lt;/text&gt;
   &lt;/duration&gt;
   &lt;distance&gt;
    &lt;value&gt;5751&lt;/value&gt;
    &lt;text&gt;5.8 km&lt;/text&gt;
   &lt;/distance&gt;
  &lt;/element&gt;
 &lt;/row&gt;
&lt;/DistanceMatrixResponse&gt;
</v>
      </c>
      <c r="E21" s="49">
        <f t="shared" si="1"/>
        <v>5751</v>
      </c>
      <c r="F21" s="47">
        <f t="shared" si="2"/>
        <v>5.8</v>
      </c>
      <c r="G21" s="1">
        <v>1</v>
      </c>
    </row>
    <row r="22" spans="1:14" ht="16.5" x14ac:dyDescent="0.3">
      <c r="A22" s="48"/>
      <c r="B22" s="22" t="s">
        <v>29</v>
      </c>
      <c r="C22" s="22" t="s">
        <v>133</v>
      </c>
      <c r="D22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&lt;destination_address&gt;5 Rue de Géricault, 49000 Angers, France&lt;/destination_address&gt;
 &lt;row&gt;
  &lt;element&gt;
   &lt;status&gt;OK&lt;/status&gt;
   &lt;duration&gt;
    &lt;value&gt;662&lt;/value&gt;
    &lt;text&gt;11 mins&lt;/text&gt;
   &lt;/duration&gt;
   &lt;distance&gt;
    &lt;value&gt;4353&lt;/value&gt;
    &lt;text&gt;4.4 km&lt;/text&gt;
   &lt;/distance&gt;
  &lt;/element&gt;
 &lt;/row&gt;
&lt;/DistanceMatrixResponse&gt;
</v>
      </c>
      <c r="E22" s="49">
        <f t="shared" si="1"/>
        <v>4353</v>
      </c>
      <c r="F22" s="47">
        <f t="shared" si="2"/>
        <v>4.4000000000000004</v>
      </c>
      <c r="G22" s="1">
        <v>0</v>
      </c>
    </row>
    <row r="23" spans="1:14" ht="16.5" x14ac:dyDescent="0.3">
      <c r="A23" s="48"/>
      <c r="B23" s="22" t="s">
        <v>30</v>
      </c>
      <c r="C23" s="22" t="s">
        <v>181</v>
      </c>
      <c r="D23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&lt;destination_address&gt;Avenue de Ripollet, 49240 Avrillé, France&lt;/destination_address&gt;
 &lt;row&gt;
  &lt;element&gt;
   &lt;status&gt;OK&lt;/status&gt;
   &lt;duration&gt;
    &lt;value&gt;1081&lt;/value&gt;
    &lt;text&gt;18 mins&lt;/text&gt;
   &lt;/duration&gt;
   &lt;distance&gt;
    &lt;value&gt;11706&lt;/value&gt;
    &lt;text&gt;11.7 km&lt;/text&gt;
   &lt;/distance&gt;
  &lt;/element&gt;
 &lt;/row&gt;
&lt;/DistanceMatrixResponse&gt;
</v>
      </c>
      <c r="E23" s="49">
        <f t="shared" si="1"/>
        <v>11706</v>
      </c>
      <c r="F23" s="47">
        <f t="shared" si="2"/>
        <v>11.7</v>
      </c>
      <c r="G23" s="1">
        <v>0</v>
      </c>
    </row>
    <row r="24" spans="1:14" ht="16.5" x14ac:dyDescent="0.3">
      <c r="A24" s="48"/>
      <c r="B24" s="22" t="s">
        <v>31</v>
      </c>
      <c r="C24" s="22" t="s">
        <v>134</v>
      </c>
      <c r="D24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&lt;destination_address&gt;16 Avenue des 3 Cormiers, 49240 Avrillé, France&lt;/destination_address&gt;
 &lt;row&gt;
  &lt;element&gt;
   &lt;status&gt;OK&lt;/status&gt;
   &lt;duration&gt;
    &lt;value&gt;913&lt;/value&gt;
    &lt;text&gt;15 mins&lt;/text&gt;
   &lt;/duration&gt;
   &lt;distance&gt;
    &lt;value&gt;12653&lt;/value&gt;
    &lt;text&gt;12.7 km&lt;/text&gt;
   &lt;/distance&gt;
  &lt;/element&gt;
 &lt;/row&gt;
&lt;/DistanceMatrixResponse&gt;
</v>
      </c>
      <c r="E24" s="49">
        <f t="shared" si="1"/>
        <v>12653</v>
      </c>
      <c r="F24" s="47">
        <f t="shared" si="2"/>
        <v>12.7</v>
      </c>
      <c r="G24" s="1">
        <v>0</v>
      </c>
    </row>
    <row r="25" spans="1:14" ht="16.5" x14ac:dyDescent="0.3">
      <c r="A25" s="48"/>
      <c r="B25" s="22" t="s">
        <v>32</v>
      </c>
      <c r="C25" s="22" t="s">
        <v>135</v>
      </c>
      <c r="D25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&lt;destination_address&gt;139 Avenue Pierre Mendès France, 49240 Avrillé, France&lt;/destination_address&gt;
 &lt;row&gt;
  &lt;element&gt;
   &lt;status&gt;OK&lt;/status&gt;
   &lt;duration&gt;
    &lt;value&gt;1011&lt;/value&gt;
    &lt;text&gt;17 mins&lt;/text&gt;
   &lt;/duration&gt;
   &lt;distance&gt;
    &lt;value&gt;14435&lt;/value&gt;
    &lt;text&gt;14.4 km&lt;/text&gt;
   &lt;/distance&gt;
  &lt;/element&gt;
 &lt;/row&gt;
&lt;/DistanceMatrixResponse&gt;
</v>
      </c>
      <c r="E25" s="49">
        <f t="shared" si="1"/>
        <v>14435</v>
      </c>
      <c r="F25" s="47">
        <f t="shared" si="2"/>
        <v>14.4</v>
      </c>
      <c r="G25" s="1">
        <v>0</v>
      </c>
    </row>
    <row r="26" spans="1:14" ht="16.5" x14ac:dyDescent="0.3">
      <c r="A26" s="48"/>
      <c r="B26" s="22" t="s">
        <v>33</v>
      </c>
      <c r="C26" s="22" t="s">
        <v>136</v>
      </c>
      <c r="D26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&lt;destination_address&gt;Allée Georges Brassens, 49240 Avrillé, France&lt;/destination_address&gt;
 &lt;row&gt;
  &lt;element&gt;
   &lt;status&gt;OK&lt;/status&gt;
   &lt;duration&gt;
    &lt;value&gt;887&lt;/value&gt;
    &lt;text&gt;15 mins&lt;/text&gt;
   &lt;/duration&gt;
   &lt;distance&gt;
    &lt;value&gt;13336&lt;/value&gt;
    &lt;text&gt;13.3 km&lt;/text&gt;
   &lt;/distance&gt;
  &lt;/element&gt;
 &lt;/row&gt;
&lt;/DistanceMatrixResponse&gt;
</v>
      </c>
      <c r="E26" s="49">
        <f t="shared" si="1"/>
        <v>13336</v>
      </c>
      <c r="F26" s="47">
        <f t="shared" si="2"/>
        <v>13.3</v>
      </c>
      <c r="G26" s="1">
        <v>0</v>
      </c>
    </row>
    <row r="27" spans="1:14" ht="16.5" x14ac:dyDescent="0.3">
      <c r="A27" s="48"/>
      <c r="B27" s="22" t="s">
        <v>34</v>
      </c>
      <c r="C27" s="22" t="s">
        <v>137</v>
      </c>
      <c r="D27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&lt;destination_address&gt;Allée des Châtaigniers, 49240 Avrillé, France&lt;/destination_address&gt;
 &lt;row&gt;
  &lt;element&gt;
   &lt;status&gt;OK&lt;/status&gt;
   &lt;duration&gt;
    &lt;value&gt;898&lt;/value&gt;
    &lt;text&gt;15 mins&lt;/text&gt;
   &lt;/duration&gt;
   &lt;distance&gt;
    &lt;value&gt;7767&lt;/value&gt;
    &lt;text&gt;7.8 km&lt;/text&gt;
   &lt;/distance&gt;
  &lt;/element&gt;
 &lt;/row&gt;
&lt;/DistanceMatrixResponse&gt;
</v>
      </c>
      <c r="E27" s="49">
        <f t="shared" si="1"/>
        <v>7767</v>
      </c>
      <c r="F27" s="47">
        <f t="shared" si="2"/>
        <v>7.8</v>
      </c>
      <c r="G27" s="1">
        <v>0</v>
      </c>
    </row>
    <row r="28" spans="1:14" ht="16.5" x14ac:dyDescent="0.3">
      <c r="A28" s="48"/>
      <c r="B28" s="22" t="s">
        <v>35</v>
      </c>
      <c r="C28" s="22" t="s">
        <v>138</v>
      </c>
      <c r="D28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 Rue du Grand Pin, 49070 Beaucouzé, France&lt;/destination_address&gt;
 &lt;row&gt;
  &lt;element&gt;
   &lt;status&gt;OK&lt;/status&gt;
   &lt;duration&gt;
    &lt;value&gt;674&lt;/value&gt;
    &lt;text&gt;11 mins&lt;/text&gt;
   &lt;/duration&gt;
   &lt;distance&gt;
    &lt;value&gt;8690&lt;/value&gt;
    &lt;text&gt;8.7 km&lt;/text&gt;
   &lt;/distance&gt;
  &lt;/element&gt;
 &lt;/row&gt;
&lt;/DistanceMatrixResponse&gt;
</v>
      </c>
      <c r="E28" s="49">
        <f t="shared" si="1"/>
        <v>8690</v>
      </c>
      <c r="F28" s="47">
        <f t="shared" si="2"/>
        <v>8.6999999999999993</v>
      </c>
      <c r="G28" s="1">
        <v>0</v>
      </c>
    </row>
    <row r="29" spans="1:14" ht="16.5" x14ac:dyDescent="0.3">
      <c r="A29" s="48"/>
      <c r="B29" s="22" t="s">
        <v>36</v>
      </c>
      <c r="C29" s="22" t="s">
        <v>139</v>
      </c>
      <c r="D29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&lt;destination_address&gt;Avenue de la Grange aux Belles, 49070 Beaucouzé, France&lt;/destination_address&gt;
 &lt;row&gt;
  &lt;element&gt;
   &lt;status&gt;OK&lt;/status&gt;
   &lt;duration&gt;
    &lt;value&gt;744&lt;/value&gt;
    &lt;text&gt;12 mins&lt;/text&gt;
   &lt;/duration&gt;
   &lt;distance&gt;
    &lt;value&gt;9631&lt;/value&gt;
    &lt;text&gt;9.6 km&lt;/text&gt;
   &lt;/distance&gt;
  &lt;/element&gt;
 &lt;/row&gt;
&lt;/DistanceMatrixResponse&gt;
</v>
      </c>
      <c r="E29" s="49">
        <f t="shared" si="1"/>
        <v>9631</v>
      </c>
      <c r="F29" s="47">
        <f t="shared" si="2"/>
        <v>9.6</v>
      </c>
      <c r="G29" s="1">
        <v>0</v>
      </c>
    </row>
    <row r="30" spans="1:14" ht="16.5" x14ac:dyDescent="0.3">
      <c r="A30" s="48"/>
      <c r="B30" s="22" t="s">
        <v>37</v>
      </c>
      <c r="C30" s="22" t="s">
        <v>138</v>
      </c>
      <c r="D30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 Rue du Grand Pin, 49070 Beaucouzé, France&lt;/destination_address&gt;
 &lt;row&gt;
  &lt;element&gt;
   &lt;status&gt;OK&lt;/status&gt;
   &lt;duration&gt;
    &lt;value&gt;674&lt;/value&gt;
    &lt;text&gt;11 mins&lt;/text&gt;
   &lt;/duration&gt;
   &lt;distance&gt;
    &lt;value&gt;8690&lt;/value&gt;
    &lt;text&gt;8.7 km&lt;/text&gt;
   &lt;/distance&gt;
  &lt;/element&gt;
 &lt;/row&gt;
&lt;/DistanceMatrixResponse&gt;
</v>
      </c>
      <c r="E30" s="49">
        <f t="shared" si="1"/>
        <v>8690</v>
      </c>
      <c r="F30" s="47">
        <f t="shared" si="2"/>
        <v>8.6999999999999993</v>
      </c>
      <c r="G30" s="1">
        <v>0</v>
      </c>
    </row>
    <row r="31" spans="1:14" ht="16.5" x14ac:dyDescent="0.3">
      <c r="A31" s="48"/>
      <c r="B31" s="22" t="s">
        <v>38</v>
      </c>
      <c r="C31" s="22" t="s">
        <v>140</v>
      </c>
      <c r="D31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 Avenue de la Grange aux Belles, 49070 Beaucouzé, France&lt;/destination_address&gt;
 &lt;row&gt;
  &lt;element&gt;
   &lt;status&gt;OK&lt;/status&gt;
   &lt;duration&gt;
    &lt;value&gt;795&lt;/value&gt;
    &lt;text&gt;13 mins&lt;/text&gt;
   &lt;/duration&gt;
   &lt;distance&gt;
    &lt;value&gt;10225&lt;/value&gt;
    &lt;text&gt;10.2 km&lt;/text&gt;
   &lt;/distance&gt;
  &lt;/element&gt;
 &lt;/row&gt;
&lt;/DistanceMatrixResponse&gt;
</v>
      </c>
      <c r="E31" s="49">
        <f t="shared" si="1"/>
        <v>10225</v>
      </c>
      <c r="F31" s="47">
        <f t="shared" si="2"/>
        <v>10.199999999999999</v>
      </c>
      <c r="G31" s="1">
        <v>0</v>
      </c>
    </row>
    <row r="32" spans="1:14" ht="16.5" x14ac:dyDescent="0.3">
      <c r="A32" s="48"/>
      <c r="B32" s="22" t="s">
        <v>39</v>
      </c>
      <c r="C32" s="22" t="s">
        <v>141</v>
      </c>
      <c r="D32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&lt;destination_address&gt;Rue de la Mairie, 49770 La Meignanne, France&lt;/destination_address&gt;
 &lt;row&gt;
  &lt;element&gt;
   &lt;status&gt;OK&lt;/status&gt;
   &lt;duration&gt;
    &lt;value&gt;973&lt;/value&gt;
    &lt;text&gt;16 mins&lt;/text&gt;
   &lt;/duration&gt;
   &lt;distance&gt;
    &lt;value&gt;14917&lt;/value&gt;
    &lt;text&gt;14.9 km&lt;/text&gt;
   &lt;/distance&gt;
  &lt;/element&gt;
 &lt;/row&gt;
&lt;/DistanceMatrixResponse&gt;
</v>
      </c>
      <c r="E32" s="49">
        <f t="shared" si="1"/>
        <v>14917</v>
      </c>
      <c r="F32" s="47">
        <f t="shared" si="2"/>
        <v>14.9</v>
      </c>
      <c r="G32" s="1">
        <v>0</v>
      </c>
    </row>
    <row r="33" spans="1:7" ht="16.5" x14ac:dyDescent="0.3">
      <c r="A33" s="48"/>
      <c r="B33" s="22" t="s">
        <v>40</v>
      </c>
      <c r="C33" s="22" t="s">
        <v>142</v>
      </c>
      <c r="D33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&lt;destination_address&gt;10 Rue Félix Pauger, 49070 Saint-Lambert-la-Potherie, France&lt;/destination_address&gt;
 &lt;row&gt;
  &lt;element&gt;
   &lt;status&gt;OK&lt;/status&gt;
   &lt;duration&gt;
    &lt;value&gt;951&lt;/value&gt;
    &lt;text&gt;16 mins&lt;/text&gt;
   &lt;/duration&gt;
   &lt;distance&gt;
    &lt;value&gt;14058&lt;/value&gt;
    &lt;text&gt;14.1 km&lt;/text&gt;
   &lt;/distance&gt;
  &lt;/element&gt;
 &lt;/row&gt;
&lt;/DistanceMatrixResponse&gt;
</v>
      </c>
      <c r="E33" s="49">
        <f t="shared" si="1"/>
        <v>14058</v>
      </c>
      <c r="F33" s="47">
        <f t="shared" si="2"/>
        <v>14.1</v>
      </c>
      <c r="G33" s="1">
        <v>0</v>
      </c>
    </row>
    <row r="34" spans="1:7" ht="16.5" x14ac:dyDescent="0.3">
      <c r="A34" s="48"/>
      <c r="B34" s="22" t="s">
        <v>41</v>
      </c>
      <c r="C34" s="22" t="s">
        <v>143</v>
      </c>
      <c r="D34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&lt;destination_address&gt;11 Rue des Loisirs, 49070 Saint-Lambert-la-Potherie, France&lt;/destination_address&gt;
 &lt;row&gt;
  &lt;element&gt;
   &lt;status&gt;OK&lt;/status&gt;
   &lt;duration&gt;
    &lt;value&gt;986&lt;/value&gt;
    &lt;text&gt;16 mins&lt;/text&gt;
   &lt;/duration&gt;
   &lt;distance&gt;
    &lt;value&gt;15656&lt;/value&gt;
    &lt;text&gt;15.7 km&lt;/text&gt;
   &lt;/distance&gt;
  &lt;/element&gt;
 &lt;/row&gt;
&lt;/DistanceMatrixResponse&gt;
</v>
      </c>
      <c r="E34" s="49">
        <f t="shared" si="1"/>
        <v>15656</v>
      </c>
      <c r="F34" s="47">
        <f t="shared" si="2"/>
        <v>15.7</v>
      </c>
      <c r="G34" s="1">
        <v>0</v>
      </c>
    </row>
    <row r="35" spans="1:7" ht="16.5" x14ac:dyDescent="0.3">
      <c r="A35" s="43" t="s">
        <v>95</v>
      </c>
      <c r="B35" s="9" t="s">
        <v>88</v>
      </c>
      <c r="C35" s="9" t="s">
        <v>145</v>
      </c>
      <c r="D35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&lt;destination_address&gt;32 Rue de la Madeleine, 49000 Angers, France&lt;/destination_address&gt;
 &lt;row&gt;
  &lt;element&gt;
   &lt;status&gt;OK&lt;/status&gt;
   &lt;duration&gt;
    &lt;value&gt;656&lt;/value&gt;
    &lt;text&gt;11 mins&lt;/text&gt;
   &lt;/duration&gt;
   &lt;distance&gt;
    &lt;value&gt;4039&lt;/value&gt;
    &lt;text&gt;4.0 km&lt;/text&gt;
   &lt;/distance&gt;
  &lt;/element&gt;
 &lt;/row&gt;
&lt;/DistanceMatrixResponse&gt;
</v>
      </c>
      <c r="E35" s="49">
        <f t="shared" si="1"/>
        <v>4039</v>
      </c>
      <c r="F35" s="47">
        <f t="shared" si="2"/>
        <v>4</v>
      </c>
    </row>
    <row r="36" spans="1:7" ht="16.5" x14ac:dyDescent="0.3">
      <c r="A36" s="44"/>
      <c r="B36" s="9" t="s">
        <v>74</v>
      </c>
      <c r="C36" s="9" t="s">
        <v>146</v>
      </c>
      <c r="D36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 Rue de la Béjonnière, 49000 Angers, France&lt;/destination_address&gt;
 &lt;row&gt;
  &lt;element&gt;
   &lt;status&gt;OK&lt;/status&gt;
   &lt;duration&gt;
    &lt;value&gt;275&lt;/value&gt;
    &lt;text&gt;5 mins&lt;/text&gt;
   &lt;/duration&gt;
   &lt;distance&gt;
    &lt;value&gt;1498&lt;/value&gt;
    &lt;text&gt;1.5 km&lt;/text&gt;
   &lt;/distance&gt;
  &lt;/element&gt;
 &lt;/row&gt;
&lt;/DistanceMatrixResponse&gt;
</v>
      </c>
      <c r="E36" s="49">
        <f t="shared" si="1"/>
        <v>1498</v>
      </c>
      <c r="F36" s="47">
        <f t="shared" si="2"/>
        <v>1.5</v>
      </c>
    </row>
    <row r="37" spans="1:7" ht="16.5" x14ac:dyDescent="0.3">
      <c r="A37" s="44"/>
      <c r="B37" s="9" t="s">
        <v>75</v>
      </c>
      <c r="C37" s="9" t="s">
        <v>147</v>
      </c>
      <c r="D37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&lt;destination_address&gt;5 Rue Gutenberg, 49000 Angers, France&lt;/destination_address&gt;
 &lt;row&gt;
  &lt;element&gt;
   &lt;status&gt;OK&lt;/status&gt;
   &lt;duration&gt;
    &lt;value&gt;432&lt;/value&gt;
    &lt;text&gt;7 mins&lt;/text&gt;
   &lt;/duration&gt;
   &lt;distance&gt;
    &lt;value&gt;2194&lt;/value&gt;
    &lt;text&gt;2.2 km&lt;/text&gt;
   &lt;/distance&gt;
  &lt;/element&gt;
 &lt;/row&gt;
&lt;/DistanceMatrixResponse&gt;
</v>
      </c>
      <c r="E37" s="49">
        <f t="shared" si="1"/>
        <v>2194</v>
      </c>
      <c r="F37" s="47">
        <f t="shared" si="2"/>
        <v>2.2000000000000002</v>
      </c>
    </row>
    <row r="38" spans="1:7" ht="16.5" x14ac:dyDescent="0.3">
      <c r="A38" s="44"/>
      <c r="B38" s="9" t="s">
        <v>76</v>
      </c>
      <c r="C38" s="9" t="s">
        <v>148</v>
      </c>
      <c r="D38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&lt;destination_address&gt;3 Rue Gagarine, 49000 Angers, France&lt;/destination_address&gt;
 &lt;row&gt;
  &lt;element&gt;
   &lt;status&gt;OK&lt;/status&gt;
   &lt;duration&gt;
    &lt;value&gt;185&lt;/value&gt;
    &lt;text&gt;3 mins&lt;/text&gt;
   &lt;/duration&gt;
   &lt;distance&gt;
    &lt;value&gt;1064&lt;/value&gt;
    &lt;text&gt;1.1 km&lt;/text&gt;
   &lt;/distance&gt;
  &lt;/element&gt;
 &lt;/row&gt;
&lt;/DistanceMatrixResponse&gt;
</v>
      </c>
      <c r="E38" s="49">
        <f t="shared" si="1"/>
        <v>1064</v>
      </c>
      <c r="F38" s="47">
        <f t="shared" si="2"/>
        <v>1.1000000000000001</v>
      </c>
    </row>
    <row r="39" spans="1:7" ht="16.5" x14ac:dyDescent="0.3">
      <c r="A39" s="44"/>
      <c r="B39" s="9" t="s">
        <v>82</v>
      </c>
      <c r="C39" s="9" t="s">
        <v>149</v>
      </c>
      <c r="D39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&lt;destination_address&gt;15 Rue des Cordeliers, 49100 Angers, France&lt;/destination_address&gt;
 &lt;row&gt;
  &lt;element&gt;
   &lt;status&gt;OK&lt;/status&gt;
   &lt;duration&gt;
    &lt;value&gt;817&lt;/value&gt;
    &lt;text&gt;14 mins&lt;/text&gt;
   &lt;/duration&gt;
   &lt;distance&gt;
    &lt;value&gt;6233&lt;/value&gt;
    &lt;text&gt;6.2 km&lt;/text&gt;
   &lt;/distance&gt;
  &lt;/element&gt;
 &lt;/row&gt;
&lt;/DistanceMatrixResponse&gt;
</v>
      </c>
      <c r="E39" s="49">
        <f t="shared" si="1"/>
        <v>6233</v>
      </c>
      <c r="F39" s="47">
        <f t="shared" si="2"/>
        <v>6.2</v>
      </c>
    </row>
    <row r="40" spans="1:7" ht="16.5" x14ac:dyDescent="0.3">
      <c r="A40" s="44"/>
      <c r="B40" s="9" t="s">
        <v>77</v>
      </c>
      <c r="C40" s="9" t="s">
        <v>150</v>
      </c>
      <c r="D40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&lt;destination_address&gt;19 Rue de l'Esvière, 49100 Angers, France&lt;/destination_address&gt;
 &lt;row&gt;
  &lt;element&gt;
   &lt;status&gt;OK&lt;/status&gt;
   &lt;duration&gt;
    &lt;value&gt;533&lt;/value&gt;
    &lt;text&gt;9 mins&lt;/text&gt;
   &lt;/duration&gt;
   &lt;distance&gt;
    &lt;value&gt;3942&lt;/value&gt;
    &lt;text&gt;3.9 km&lt;/text&gt;
   &lt;/distance&gt;
  &lt;/element&gt;
 &lt;/row&gt;
&lt;/DistanceMatrixResponse&gt;
</v>
      </c>
      <c r="E40" s="49">
        <f t="shared" si="1"/>
        <v>3942</v>
      </c>
      <c r="F40" s="47">
        <f t="shared" si="2"/>
        <v>3.9</v>
      </c>
    </row>
    <row r="41" spans="1:7" ht="16.5" x14ac:dyDescent="0.3">
      <c r="A41" s="44"/>
      <c r="B41" s="9" t="s">
        <v>78</v>
      </c>
      <c r="C41" s="9" t="s">
        <v>146</v>
      </c>
      <c r="D41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 Rue de la Béjonnière, 49000 Angers, France&lt;/destination_address&gt;
 &lt;row&gt;
  &lt;element&gt;
   &lt;status&gt;OK&lt;/status&gt;
   &lt;duration&gt;
    &lt;value&gt;275&lt;/value&gt;
    &lt;text&gt;5 mins&lt;/text&gt;
   &lt;/duration&gt;
   &lt;distance&gt;
    &lt;value&gt;1498&lt;/value&gt;
    &lt;text&gt;1.5 km&lt;/text&gt;
   &lt;/distance&gt;
  &lt;/element&gt;
 &lt;/row&gt;
&lt;/DistanceMatrixResponse&gt;
</v>
      </c>
      <c r="E41" s="49">
        <f t="shared" si="1"/>
        <v>1498</v>
      </c>
      <c r="F41" s="47">
        <f t="shared" si="2"/>
        <v>1.5</v>
      </c>
    </row>
    <row r="42" spans="1:7" ht="16.5" x14ac:dyDescent="0.3">
      <c r="A42" s="44"/>
      <c r="B42" s="9" t="s">
        <v>79</v>
      </c>
      <c r="C42" s="9" t="s">
        <v>151</v>
      </c>
      <c r="D42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 Rue Gutenberg, 49000 Angers, France&lt;/destination_address&gt;
 &lt;row&gt;
  &lt;element&gt;
   &lt;status&gt;OK&lt;/status&gt;
   &lt;duration&gt;
    &lt;value&gt;467&lt;/value&gt;
    &lt;text&gt;8 mins&lt;/text&gt;
   &lt;/duration&gt;
   &lt;distance&gt;
    &lt;value&gt;3007&lt;/value&gt;
    &lt;text&gt;3.0 km&lt;/text&gt;
   &lt;/distance&gt;
  &lt;/element&gt;
 &lt;/row&gt;
&lt;/DistanceMatrixResponse&gt;
</v>
      </c>
      <c r="E42" s="49">
        <f t="shared" si="1"/>
        <v>3007</v>
      </c>
      <c r="F42" s="47">
        <f t="shared" si="2"/>
        <v>3</v>
      </c>
    </row>
    <row r="43" spans="1:7" ht="16.5" x14ac:dyDescent="0.3">
      <c r="A43" s="44"/>
      <c r="B43" s="9" t="s">
        <v>80</v>
      </c>
      <c r="C43" s="9" t="s">
        <v>152</v>
      </c>
      <c r="D43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&lt;destination_address&gt;5 Rue du Maréchal Juin, 49000 Angers, France&lt;/destination_address&gt;
 &lt;row&gt;
  &lt;element&gt;
   &lt;status&gt;OK&lt;/status&gt;
   &lt;duration&gt;
    &lt;value&gt;188&lt;/value&gt;
    &lt;text&gt;3 mins&lt;/text&gt;
   &lt;/duration&gt;
   &lt;distance&gt;
    &lt;value&gt;1077&lt;/value&gt;
    &lt;text&gt;1.1 km&lt;/text&gt;
   &lt;/distance&gt;
  &lt;/element&gt;
 &lt;/row&gt;
&lt;/DistanceMatrixResponse&gt;
</v>
      </c>
      <c r="E43" s="49">
        <f t="shared" si="1"/>
        <v>1077</v>
      </c>
      <c r="F43" s="47">
        <f t="shared" si="2"/>
        <v>1.1000000000000001</v>
      </c>
    </row>
    <row r="44" spans="1:7" ht="16.5" x14ac:dyDescent="0.3">
      <c r="A44" s="44"/>
      <c r="B44" s="9" t="s">
        <v>81</v>
      </c>
      <c r="C44" s="9" t="s">
        <v>149</v>
      </c>
      <c r="D44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&lt;destination_address&gt;15 Rue des Cordeliers, 49100 Angers, France&lt;/destination_address&gt;
 &lt;row&gt;
  &lt;element&gt;
   &lt;status&gt;OK&lt;/status&gt;
   &lt;duration&gt;
    &lt;value&gt;817&lt;/value&gt;
    &lt;text&gt;14 mins&lt;/text&gt;
   &lt;/duration&gt;
   &lt;distance&gt;
    &lt;value&gt;6233&lt;/value&gt;
    &lt;text&gt;6.2 km&lt;/text&gt;
   &lt;/distance&gt;
  &lt;/element&gt;
 &lt;/row&gt;
&lt;/DistanceMatrixResponse&gt;
</v>
      </c>
      <c r="E44" s="49">
        <f t="shared" si="1"/>
        <v>6233</v>
      </c>
      <c r="F44" s="47">
        <f t="shared" si="2"/>
        <v>6.2</v>
      </c>
    </row>
    <row r="45" spans="1:7" ht="16.5" x14ac:dyDescent="0.3">
      <c r="A45" s="44"/>
      <c r="B45" s="9" t="s">
        <v>83</v>
      </c>
      <c r="C45" s="9" t="s">
        <v>153</v>
      </c>
      <c r="D45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&lt;destination_address&gt;18 Rue Kellermann, 49100 Angers, France&lt;/destination_address&gt;
 &lt;row&gt;
  &lt;element&gt;
   &lt;status&gt;OK&lt;/status&gt;
   &lt;duration&gt;
    &lt;value&gt;479&lt;/value&gt;
    &lt;text&gt;8 mins&lt;/text&gt;
   &lt;/duration&gt;
   &lt;distance&gt;
    &lt;value&gt;3674&lt;/value&gt;
    &lt;text&gt;3.7 km&lt;/text&gt;
   &lt;/distance&gt;
  &lt;/element&gt;
 &lt;/row&gt;
&lt;/DistanceMatrixResponse&gt;
</v>
      </c>
      <c r="E45" s="49">
        <f t="shared" si="1"/>
        <v>3674</v>
      </c>
      <c r="F45" s="47">
        <f t="shared" si="2"/>
        <v>3.7</v>
      </c>
    </row>
    <row r="46" spans="1:7" ht="16.5" x14ac:dyDescent="0.3">
      <c r="A46" s="44"/>
      <c r="B46" s="9" t="s">
        <v>84</v>
      </c>
      <c r="C46" s="9" t="s">
        <v>154</v>
      </c>
      <c r="D46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&lt;destination_address&gt;35 Rue de la Barre, 49000 Angers, France&lt;/destination_address&gt;
 &lt;row&gt;
  &lt;element&gt;
   &lt;status&gt;OK&lt;/status&gt;
   &lt;duration&gt;
    &lt;value&gt;506&lt;/value&gt;
    &lt;text&gt;8 mins&lt;/text&gt;
   &lt;/duration&gt;
   &lt;distance&gt;
    &lt;value&gt;5418&lt;/value&gt;
    &lt;text&gt;5.4 km&lt;/text&gt;
   &lt;/distance&gt;
  &lt;/element&gt;
 &lt;/row&gt;
&lt;/DistanceMatrixResponse&gt;
</v>
      </c>
      <c r="E46" s="49">
        <f t="shared" si="1"/>
        <v>5418</v>
      </c>
      <c r="F46" s="47">
        <f t="shared" si="2"/>
        <v>5.4</v>
      </c>
    </row>
    <row r="47" spans="1:7" ht="16.5" x14ac:dyDescent="0.3">
      <c r="A47" s="44"/>
      <c r="B47" s="9" t="s">
        <v>85</v>
      </c>
      <c r="C47" s="9" t="s">
        <v>155</v>
      </c>
      <c r="D47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&lt;destination_address&gt;11 Rue de la Parcheminerie, 49100 Angers, France&lt;/destination_address&gt;
 &lt;row&gt;
  &lt;element&gt;
   &lt;status&gt;OK&lt;/status&gt;
   &lt;duration&gt;
    &lt;value&gt;615&lt;/value&gt;
    &lt;text&gt;10 mins&lt;/text&gt;
   &lt;/duration&gt;
   &lt;distance&gt;
    &lt;value&gt;5542&lt;/value&gt;
    &lt;text&gt;5.5 km&lt;/text&gt;
   &lt;/distance&gt;
  &lt;/element&gt;
 &lt;/row&gt;
&lt;/DistanceMatrixResponse&gt;
</v>
      </c>
      <c r="E47" s="49">
        <f t="shared" si="1"/>
        <v>5542</v>
      </c>
      <c r="F47" s="47">
        <f t="shared" si="2"/>
        <v>5.5</v>
      </c>
    </row>
    <row r="48" spans="1:7" ht="16.5" x14ac:dyDescent="0.3">
      <c r="A48" s="44"/>
      <c r="B48" s="9" t="s">
        <v>86</v>
      </c>
      <c r="C48" s="9" t="s">
        <v>156</v>
      </c>
      <c r="D48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&lt;destination_address&gt;24 Rue Bernier, 49000 Angers, France&lt;/destination_address&gt;
 &lt;row&gt;
  &lt;element&gt;
   &lt;status&gt;OK&lt;/status&gt;
   &lt;duration&gt;
    &lt;value&gt;608&lt;/value&gt;
    &lt;text&gt;10 mins&lt;/text&gt;
   &lt;/duration&gt;
   &lt;distance&gt;
    &lt;value&gt;3733&lt;/value&gt;
    &lt;text&gt;3.7 km&lt;/text&gt;
   &lt;/distance&gt;
  &lt;/element&gt;
 &lt;/row&gt;
&lt;/DistanceMatrixResponse&gt;
</v>
      </c>
      <c r="E48" s="49">
        <f t="shared" si="1"/>
        <v>3733</v>
      </c>
      <c r="F48" s="47">
        <f t="shared" si="2"/>
        <v>3.7</v>
      </c>
    </row>
    <row r="49" spans="1:6" ht="16.5" x14ac:dyDescent="0.3">
      <c r="A49" s="44"/>
      <c r="B49" s="9" t="s">
        <v>87</v>
      </c>
      <c r="C49" s="9" t="s">
        <v>157</v>
      </c>
      <c r="D49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&lt;destination_address&gt;5 Rue Lebas, 49000 Angers, France&lt;/destination_address&gt;
 &lt;row&gt;
  &lt;element&gt;
   &lt;status&gt;OK&lt;/status&gt;
   &lt;duration&gt;
    &lt;value&gt;622&lt;/value&gt;
    &lt;text&gt;10 mins&lt;/text&gt;
   &lt;/duration&gt;
   &lt;distance&gt;
    &lt;value&gt;3766&lt;/value&gt;
    &lt;text&gt;3.8 km&lt;/text&gt;
   &lt;/distance&gt;
  &lt;/element&gt;
 &lt;/row&gt;
&lt;/DistanceMatrixResponse&gt;
</v>
      </c>
      <c r="E49" s="49">
        <f t="shared" si="1"/>
        <v>3766</v>
      </c>
      <c r="F49" s="47">
        <f t="shared" si="2"/>
        <v>3.8</v>
      </c>
    </row>
    <row r="50" spans="1:6" ht="16.5" x14ac:dyDescent="0.3">
      <c r="A50" s="44"/>
      <c r="B50" s="9" t="s">
        <v>89</v>
      </c>
      <c r="C50" s="9" t="s">
        <v>158</v>
      </c>
      <c r="D50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&lt;destination_address&gt;3 Rue Jean Rostand, 49000 Angers, France&lt;/destination_address&gt;
 &lt;row&gt;
  &lt;element&gt;
   &lt;status&gt;OK&lt;/status&gt;
   &lt;duration&gt;
    &lt;value&gt;594&lt;/value&gt;
    &lt;text&gt;10 mins&lt;/text&gt;
   &lt;/duration&gt;
   &lt;distance&gt;
    &lt;value&gt;6612&lt;/value&gt;
    &lt;text&gt;6.6 km&lt;/text&gt;
   &lt;/distance&gt;
  &lt;/element&gt;
 &lt;/row&gt;
&lt;/DistanceMatrixResponse&gt;
</v>
      </c>
      <c r="E50" s="49">
        <f t="shared" si="1"/>
        <v>6612</v>
      </c>
      <c r="F50" s="47">
        <f t="shared" si="2"/>
        <v>6.6</v>
      </c>
    </row>
    <row r="51" spans="1:6" ht="16.5" x14ac:dyDescent="0.3">
      <c r="A51" s="44"/>
      <c r="B51" s="9" t="s">
        <v>90</v>
      </c>
      <c r="C51" s="9" t="s">
        <v>159</v>
      </c>
      <c r="D51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&lt;destination_address&gt;15 Rue du Haut Chêne, 49000 Angers, France&lt;/destination_address&gt;
 &lt;row&gt;
  &lt;element&gt;
   &lt;status&gt;OK&lt;/status&gt;
   &lt;duration&gt;
    &lt;value&gt;579&lt;/value&gt;
    &lt;text&gt;10 mins&lt;/text&gt;
   &lt;/duration&gt;
   &lt;distance&gt;
    &lt;value&gt;6108&lt;/value&gt;
    &lt;text&gt;6.1 km&lt;/text&gt;
   &lt;/distance&gt;
  &lt;/element&gt;
 &lt;/row&gt;
&lt;/DistanceMatrixResponse&gt;
</v>
      </c>
      <c r="E51" s="49">
        <f t="shared" si="1"/>
        <v>6108</v>
      </c>
      <c r="F51" s="47">
        <f t="shared" si="2"/>
        <v>6.1</v>
      </c>
    </row>
    <row r="52" spans="1:6" ht="16.5" x14ac:dyDescent="0.3">
      <c r="A52" s="44"/>
      <c r="B52" s="9" t="s">
        <v>94</v>
      </c>
      <c r="C52" s="9" t="s">
        <v>160</v>
      </c>
      <c r="D52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&lt;destination_address&gt;Rue William Shakespeare, 49000 Angers, France&lt;/destination_address&gt;
 &lt;row&gt;
  &lt;element&gt;
   &lt;status&gt;OK&lt;/status&gt;
   &lt;duration&gt;
    &lt;value&gt;720&lt;/value&gt;
    &lt;text&gt;12 mins&lt;/text&gt;
   &lt;/duration&gt;
   &lt;distance&gt;
    &lt;value&gt;8135&lt;/value&gt;
    &lt;text&gt;8.1 km&lt;/text&gt;
   &lt;/distance&gt;
  &lt;/element&gt;
 &lt;/row&gt;
&lt;/DistanceMatrixResponse&gt;
</v>
      </c>
      <c r="E52" s="49">
        <f t="shared" si="1"/>
        <v>8135</v>
      </c>
      <c r="F52" s="47">
        <f t="shared" si="2"/>
        <v>8.1</v>
      </c>
    </row>
    <row r="53" spans="1:6" ht="16.5" x14ac:dyDescent="0.3">
      <c r="A53" s="44"/>
      <c r="B53" s="9" t="s">
        <v>91</v>
      </c>
      <c r="C53" s="9" t="s">
        <v>161</v>
      </c>
      <c r="D53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&lt;destination_address&gt;Route des Pétroles, 49080 Bouchemaine, France&lt;/destination_address&gt;
 &lt;row&gt;
  &lt;element&gt;
   &lt;status&gt;OK&lt;/status&gt;
   &lt;duration&gt;
    &lt;value&gt;501&lt;/value&gt;
    &lt;text&gt;8 mins&lt;/text&gt;
   &lt;/duration&gt;
   &lt;distance&gt;
    &lt;value&gt;6231&lt;/value&gt;
    &lt;text&gt;6.2 km&lt;/text&gt;
   &lt;/distance&gt;
  &lt;/element&gt;
 &lt;/row&gt;
&lt;/DistanceMatrixResponse&gt;
</v>
      </c>
      <c r="E53" s="49">
        <f t="shared" si="1"/>
        <v>6231</v>
      </c>
      <c r="F53" s="47">
        <f t="shared" si="2"/>
        <v>6.2</v>
      </c>
    </row>
    <row r="54" spans="1:6" ht="16.5" x14ac:dyDescent="0.3">
      <c r="A54" s="44"/>
      <c r="B54" s="9" t="s">
        <v>92</v>
      </c>
      <c r="C54" s="9" t="s">
        <v>162</v>
      </c>
      <c r="D54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&lt;destination_address&gt;34 Rue des Moulins, 49080 Bouchemaine, France&lt;/destination_address&gt;
 &lt;row&gt;
  &lt;element&gt;
   &lt;status&gt;OK&lt;/status&gt;
   &lt;duration&gt;
    &lt;value&gt;811&lt;/value&gt;
    &lt;text&gt;14 mins&lt;/text&gt;
   &lt;/duration&gt;
   &lt;distance&gt;
    &lt;value&gt;10210&lt;/value&gt;
    &lt;text&gt;10.2 km&lt;/text&gt;
   &lt;/distance&gt;
  &lt;/element&gt;
 &lt;/row&gt;
&lt;/DistanceMatrixResponse&gt;
</v>
      </c>
      <c r="E54" s="49">
        <f t="shared" si="1"/>
        <v>10210</v>
      </c>
      <c r="F54" s="47">
        <f t="shared" si="2"/>
        <v>10.199999999999999</v>
      </c>
    </row>
    <row r="55" spans="1:6" ht="16.5" x14ac:dyDescent="0.3">
      <c r="A55" s="45"/>
      <c r="B55" s="9" t="s">
        <v>93</v>
      </c>
      <c r="C55" s="22" t="s">
        <v>163</v>
      </c>
      <c r="D55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&lt;destination_address&gt;4 Rue des Grands Jardins, 49130 Sainte-Gemmes-sur-Loire, France&lt;/destination_address&gt;
 &lt;row&gt;
  &lt;element&gt;
   &lt;status&gt;OK&lt;/status&gt;
   &lt;duration&gt;
    &lt;value&gt;460&lt;/value&gt;
    &lt;text&gt;8 mins&lt;/text&gt;
   &lt;/duration&gt;
   &lt;distance&gt;
    &lt;value&gt;3572&lt;/value&gt;
    &lt;text&gt;3.6 km&lt;/text&gt;
   &lt;/distance&gt;
  &lt;/element&gt;
 &lt;/row&gt;
&lt;/DistanceMatrixResponse&gt;
</v>
      </c>
      <c r="E55" s="49">
        <f t="shared" si="1"/>
        <v>3572</v>
      </c>
      <c r="F55" s="47">
        <f t="shared" si="2"/>
        <v>3.6</v>
      </c>
    </row>
    <row r="56" spans="1:6" ht="16.5" x14ac:dyDescent="0.3">
      <c r="A56" s="48" t="s">
        <v>120</v>
      </c>
      <c r="B56" s="9" t="s">
        <v>96</v>
      </c>
      <c r="C56" s="9" t="s">
        <v>164</v>
      </c>
      <c r="D56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&lt;destination_address&gt;5 Rue Alfred de Musset, 49100 Angers, France&lt;/destination_address&gt;
 &lt;row&gt;
  &lt;element&gt;
   &lt;status&gt;OK&lt;/status&gt;
   &lt;duration&gt;
    &lt;value&gt;883&lt;/value&gt;
    &lt;text&gt;15 mins&lt;/text&gt;
   &lt;/duration&gt;
   &lt;distance&gt;
    &lt;value&gt;8975&lt;/value&gt;
    &lt;text&gt;9.0 km&lt;/text&gt;
   &lt;/distance&gt;
  &lt;/element&gt;
 &lt;/row&gt;
&lt;/DistanceMatrixResponse&gt;
</v>
      </c>
      <c r="E56" s="49">
        <f t="shared" si="1"/>
        <v>8975</v>
      </c>
      <c r="F56" s="47">
        <f t="shared" si="2"/>
        <v>9</v>
      </c>
    </row>
    <row r="57" spans="1:6" ht="16.5" x14ac:dyDescent="0.3">
      <c r="A57" s="48"/>
      <c r="B57" s="9" t="s">
        <v>97</v>
      </c>
      <c r="C57" s="9" t="s">
        <v>165</v>
      </c>
      <c r="D57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&lt;destination_address&gt;281 Avenue Pasteur, 49100 Angers, France&lt;/destination_address&gt;
 &lt;row&gt;
  &lt;element&gt;
   &lt;status&gt;OK&lt;/status&gt;
   &lt;duration&gt;
    &lt;value&gt;811&lt;/value&gt;
    &lt;text&gt;14 mins&lt;/text&gt;
   &lt;/duration&gt;
   &lt;distance&gt;
    &lt;value&gt;8325&lt;/value&gt;
    &lt;text&gt;8.3 km&lt;/text&gt;
   &lt;/distance&gt;
  &lt;/element&gt;
 &lt;/row&gt;
&lt;/DistanceMatrixResponse&gt;
</v>
      </c>
      <c r="E57" s="49">
        <f t="shared" si="1"/>
        <v>8325</v>
      </c>
      <c r="F57" s="47">
        <f t="shared" si="2"/>
        <v>8.3000000000000007</v>
      </c>
    </row>
    <row r="58" spans="1:6" ht="16.5" x14ac:dyDescent="0.3">
      <c r="A58" s="48"/>
      <c r="B58" s="9" t="s">
        <v>98</v>
      </c>
      <c r="C58" s="9" t="s">
        <v>166</v>
      </c>
      <c r="D58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&lt;destination_address&gt;25 Square de l'Isoret, 49100 Angers, France&lt;/destination_address&gt;
 &lt;row&gt;
  &lt;element&gt;
   &lt;status&gt;OK&lt;/status&gt;
   &lt;duration&gt;
    &lt;value&gt;799&lt;/value&gt;
    &lt;text&gt;13 mins&lt;/text&gt;
   &lt;/duration&gt;
   &lt;distance&gt;
    &lt;value&gt;6545&lt;/value&gt;
    &lt;text&gt;6.5 km&lt;/text&gt;
   &lt;/distance&gt;
  &lt;/element&gt;
 &lt;/row&gt;
&lt;/DistanceMatrixResponse&gt;
</v>
      </c>
      <c r="E58" s="49">
        <f t="shared" si="1"/>
        <v>6545</v>
      </c>
      <c r="F58" s="47">
        <f t="shared" si="2"/>
        <v>6.5</v>
      </c>
    </row>
    <row r="59" spans="1:6" ht="16.5" x14ac:dyDescent="0.3">
      <c r="A59" s="48"/>
      <c r="B59" s="9" t="s">
        <v>99</v>
      </c>
      <c r="C59" s="9" t="s">
        <v>167</v>
      </c>
      <c r="D59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&lt;destination_address&gt;14 Rue du Major Allard, 49100 Angers, France&lt;/destination_address&gt;
 &lt;row&gt;
  &lt;element&gt;
   &lt;status&gt;OK&lt;/status&gt;
   &lt;duration&gt;
    &lt;value&gt;700&lt;/value&gt;
    &lt;text&gt;12 mins&lt;/text&gt;
   &lt;/duration&gt;
   &lt;distance&gt;
    &lt;value&gt;5964&lt;/value&gt;
    &lt;text&gt;6.0 km&lt;/text&gt;
   &lt;/distance&gt;
  &lt;/element&gt;
 &lt;/row&gt;
&lt;/DistanceMatrixResponse&gt;
</v>
      </c>
      <c r="E59" s="49">
        <f t="shared" si="1"/>
        <v>5964</v>
      </c>
      <c r="F59" s="47">
        <f t="shared" si="2"/>
        <v>6</v>
      </c>
    </row>
    <row r="60" spans="1:6" ht="16.5" x14ac:dyDescent="0.3">
      <c r="A60" s="48"/>
      <c r="B60" s="9" t="s">
        <v>100</v>
      </c>
      <c r="C60" s="9" t="s">
        <v>168</v>
      </c>
      <c r="D60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&lt;destination_address&gt;2 Rue Maurice Suard, 49100 Angers, France&lt;/destination_address&gt;
 &lt;row&gt;
  &lt;element&gt;
   &lt;status&gt;OK&lt;/status&gt;
   &lt;duration&gt;
    &lt;value&gt;790&lt;/value&gt;
    &lt;text&gt;13 mins&lt;/text&gt;
   &lt;/duration&gt;
   &lt;distance&gt;
    &lt;value&gt;8127&lt;/value&gt;
    &lt;text&gt;8.1 km&lt;/text&gt;
   &lt;/distance&gt;
  &lt;/element&gt;
 &lt;/row&gt;
&lt;/DistanceMatrixResponse&gt;
</v>
      </c>
      <c r="E60" s="49">
        <f t="shared" si="1"/>
        <v>8127</v>
      </c>
      <c r="F60" s="47">
        <f t="shared" si="2"/>
        <v>8.1</v>
      </c>
    </row>
    <row r="61" spans="1:6" ht="16.5" x14ac:dyDescent="0.3">
      <c r="A61" s="48"/>
      <c r="B61" s="9" t="s">
        <v>101</v>
      </c>
      <c r="C61" s="9" t="s">
        <v>169</v>
      </c>
      <c r="D61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 Rue de Touraine, 49100 Angers, France&lt;/destination_address&gt;
 &lt;row&gt;
  &lt;element&gt;
   &lt;status&gt;OK&lt;/status&gt;
   &lt;duration&gt;
    &lt;value&gt;686&lt;/value&gt;
    &lt;text&gt;11 mins&lt;/text&gt;
   &lt;/duration&gt;
   &lt;distance&gt;
    &lt;value&gt;7428&lt;/value&gt;
    &lt;text&gt;7.4 km&lt;/text&gt;
   &lt;/distance&gt;
  &lt;/element&gt;
 &lt;/row&gt;
&lt;/DistanceMatrixResponse&gt;
</v>
      </c>
      <c r="E61" s="49">
        <f t="shared" si="1"/>
        <v>7428</v>
      </c>
      <c r="F61" s="47">
        <f t="shared" si="2"/>
        <v>7.4</v>
      </c>
    </row>
    <row r="62" spans="1:6" ht="16.5" x14ac:dyDescent="0.3">
      <c r="A62" s="48"/>
      <c r="B62" s="9" t="s">
        <v>102</v>
      </c>
      <c r="C62" s="9" t="s">
        <v>170</v>
      </c>
      <c r="D62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&lt;destination_address&gt;26 Rue Victor Hugo, 49100 Angers, France&lt;/destination_address&gt;
 &lt;row&gt;
  &lt;element&gt;
   &lt;status&gt;OK&lt;/status&gt;
   &lt;duration&gt;
    &lt;value&gt;777&lt;/value&gt;
    &lt;text&gt;13 mins&lt;/text&gt;
   &lt;/duration&gt;
   &lt;distance&gt;
    &lt;value&gt;6557&lt;/value&gt;
    &lt;text&gt;6.6 km&lt;/text&gt;
   &lt;/distance&gt;
  &lt;/element&gt;
 &lt;/row&gt;
&lt;/DistanceMatrixResponse&gt;
</v>
      </c>
      <c r="E62" s="49">
        <f t="shared" si="1"/>
        <v>6557</v>
      </c>
      <c r="F62" s="47">
        <f t="shared" si="2"/>
        <v>6.6</v>
      </c>
    </row>
    <row r="63" spans="1:6" ht="16.5" x14ac:dyDescent="0.3">
      <c r="A63" s="48"/>
      <c r="B63" s="9" t="s">
        <v>103</v>
      </c>
      <c r="C63" s="9" t="s">
        <v>171</v>
      </c>
      <c r="D63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&lt;destination_address&gt;7 Rue Alfred de Musset, 49100 Angers, France&lt;/destination_address&gt;
 &lt;row&gt;
  &lt;element&gt;
   &lt;status&gt;OK&lt;/status&gt;
   &lt;duration&gt;
    &lt;value&gt;884&lt;/value&gt;
    &lt;text&gt;15 mins&lt;/text&gt;
   &lt;/duration&gt;
   &lt;distance&gt;
    &lt;value&gt;8983&lt;/value&gt;
    &lt;text&gt;9.0 km&lt;/text&gt;
   &lt;/distance&gt;
  &lt;/element&gt;
 &lt;/row&gt;
&lt;/DistanceMatrixResponse&gt;
</v>
      </c>
      <c r="E63" s="49">
        <f t="shared" si="1"/>
        <v>8983</v>
      </c>
      <c r="F63" s="47">
        <f t="shared" si="2"/>
        <v>9</v>
      </c>
    </row>
    <row r="64" spans="1:6" ht="16.5" x14ac:dyDescent="0.3">
      <c r="A64" s="48"/>
      <c r="B64" s="9" t="s">
        <v>104</v>
      </c>
      <c r="C64" s="9" t="s">
        <v>165</v>
      </c>
      <c r="D64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&lt;destination_address&gt;281 Avenue Pasteur, 49100 Angers, France&lt;/destination_address&gt;
 &lt;row&gt;
  &lt;element&gt;
   &lt;status&gt;OK&lt;/status&gt;
   &lt;duration&gt;
    &lt;value&gt;811&lt;/value&gt;
    &lt;text&gt;14 mins&lt;/text&gt;
   &lt;/duration&gt;
   &lt;distance&gt;
    &lt;value&gt;8325&lt;/value&gt;
    &lt;text&gt;8.3 km&lt;/text&gt;
   &lt;/distance&gt;
  &lt;/element&gt;
 &lt;/row&gt;
&lt;/DistanceMatrixResponse&gt;
</v>
      </c>
      <c r="E64" s="49">
        <f t="shared" si="1"/>
        <v>8325</v>
      </c>
      <c r="F64" s="47">
        <f t="shared" si="2"/>
        <v>8.3000000000000007</v>
      </c>
    </row>
    <row r="65" spans="1:6" ht="16.5" x14ac:dyDescent="0.3">
      <c r="A65" s="48"/>
      <c r="B65" s="9" t="s">
        <v>105</v>
      </c>
      <c r="C65" s="9" t="s">
        <v>166</v>
      </c>
      <c r="D65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&lt;destination_address&gt;25 Square de l'Isoret, 49100 Angers, France&lt;/destination_address&gt;
 &lt;row&gt;
  &lt;element&gt;
   &lt;status&gt;OK&lt;/status&gt;
   &lt;duration&gt;
    &lt;value&gt;799&lt;/value&gt;
    &lt;text&gt;13 mins&lt;/text&gt;
   &lt;/duration&gt;
   &lt;distance&gt;
    &lt;value&gt;6545&lt;/value&gt;
    &lt;text&gt;6.5 km&lt;/text&gt;
   &lt;/distance&gt;
  &lt;/element&gt;
 &lt;/row&gt;
&lt;/DistanceMatrixResponse&gt;
</v>
      </c>
      <c r="E65" s="49">
        <f t="shared" si="1"/>
        <v>6545</v>
      </c>
      <c r="F65" s="47">
        <f t="shared" si="2"/>
        <v>6.5</v>
      </c>
    </row>
    <row r="66" spans="1:6" ht="16.5" x14ac:dyDescent="0.3">
      <c r="A66" s="48"/>
      <c r="B66" s="9" t="s">
        <v>106</v>
      </c>
      <c r="C66" s="9" t="s">
        <v>167</v>
      </c>
      <c r="D66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&lt;destination_address&gt;14 Rue du Major Allard, 49100 Angers, France&lt;/destination_address&gt;
 &lt;row&gt;
  &lt;element&gt;
   &lt;status&gt;OK&lt;/status&gt;
   &lt;duration&gt;
    &lt;value&gt;700&lt;/value&gt;
    &lt;text&gt;12 mins&lt;/text&gt;
   &lt;/duration&gt;
   &lt;distance&gt;
    &lt;value&gt;5964&lt;/value&gt;
    &lt;text&gt;6.0 km&lt;/text&gt;
   &lt;/distance&gt;
  &lt;/element&gt;
 &lt;/row&gt;
&lt;/DistanceMatrixResponse&gt;
</v>
      </c>
      <c r="E66" s="49">
        <f t="shared" si="1"/>
        <v>5964</v>
      </c>
      <c r="F66" s="47">
        <f t="shared" si="2"/>
        <v>6</v>
      </c>
    </row>
    <row r="67" spans="1:6" ht="16.5" x14ac:dyDescent="0.3">
      <c r="A67" s="48"/>
      <c r="B67" s="9" t="s">
        <v>107</v>
      </c>
      <c r="C67" s="9" t="s">
        <v>168</v>
      </c>
      <c r="D67" s="49" t="str">
        <f t="shared" si="0"/>
        <v xml:space="preserve">&lt;?xml version="1.0" encoding="UTF-8"?&gt;
&lt;DistanceMatrixResponse&gt;
 &lt;status&gt;OK&lt;/status&gt;
 &lt;origin_address&gt;30 Square François Mauriac, 49000 Angers, France&lt;/origin_address&gt;
 &lt;destination_address&gt;2 Rue Maurice Suard, 49100 Angers, France&lt;/destination_address&gt;
 &lt;row&gt;
  &lt;element&gt;
   &lt;status&gt;OK&lt;/status&gt;
   &lt;duration&gt;
    &lt;value&gt;790&lt;/value&gt;
    &lt;text&gt;13 mins&lt;/text&gt;
   &lt;/duration&gt;
   &lt;distance&gt;
    &lt;value&gt;8127&lt;/value&gt;
    &lt;text&gt;8.1 km&lt;/text&gt;
   &lt;/distance&gt;
  &lt;/element&gt;
 &lt;/row&gt;
&lt;/DistanceMatrixResponse&gt;
</v>
      </c>
      <c r="E67" s="49">
        <f t="shared" si="1"/>
        <v>8127</v>
      </c>
      <c r="F67" s="47">
        <f t="shared" si="2"/>
        <v>8.1</v>
      </c>
    </row>
    <row r="68" spans="1:6" ht="16.5" x14ac:dyDescent="0.3">
      <c r="A68" s="48"/>
      <c r="B68" s="9" t="s">
        <v>108</v>
      </c>
      <c r="C68" s="9" t="s">
        <v>170</v>
      </c>
      <c r="D68" s="49" t="str">
        <f t="shared" ref="D68:D79" si="4">_xlfn.WEBSERVICE("https://maps.googleapis.com/maps/api/distancematrix/xml?origins="&amp;$C$1&amp;"&amp;destinations="&amp;C68&amp;"&amp;mode=driving")</f>
        <v xml:space="preserve">&lt;?xml version="1.0" encoding="UTF-8"?&gt;
&lt;DistanceMatrixResponse&gt;
 &lt;status&gt;OK&lt;/status&gt;
 &lt;origin_address&gt;30 Square François Mauriac, 49000 Angers, France&lt;/origin_address&gt;
 &lt;destination_address&gt;26 Rue Victor Hugo, 49100 Angers, France&lt;/destination_address&gt;
 &lt;row&gt;
  &lt;element&gt;
   &lt;status&gt;OK&lt;/status&gt;
   &lt;duration&gt;
    &lt;value&gt;777&lt;/value&gt;
    &lt;text&gt;13 mins&lt;/text&gt;
   &lt;/duration&gt;
   &lt;distance&gt;
    &lt;value&gt;6557&lt;/value&gt;
    &lt;text&gt;6.6 km&lt;/text&gt;
   &lt;/distance&gt;
  &lt;/element&gt;
 &lt;/row&gt;
&lt;/DistanceMatrixResponse&gt;
</v>
      </c>
      <c r="E68" s="49">
        <f t="shared" ref="E68:E79" si="5">_xlfn.FILTERXML(D68,"/DistanceMatrixResponse/row/element/distance/value")</f>
        <v>6557</v>
      </c>
      <c r="F68" s="47">
        <f t="shared" ref="F68:F79" si="6">ROUND(E68/1000,1)</f>
        <v>6.6</v>
      </c>
    </row>
    <row r="69" spans="1:6" ht="16.5" x14ac:dyDescent="0.3">
      <c r="A69" s="48"/>
      <c r="B69" s="9" t="s">
        <v>109</v>
      </c>
      <c r="C69" s="9" t="s">
        <v>172</v>
      </c>
      <c r="D69" s="49" t="str">
        <f t="shared" si="4"/>
        <v xml:space="preserve">&lt;?xml version="1.0" encoding="UTF-8"?&gt;
&lt;DistanceMatrixResponse&gt;
 &lt;status&gt;OK&lt;/status&gt;
 &lt;origin_address&gt;30 Square François Mauriac, 49000 Angers, France&lt;/origin_address&gt;
 &lt;destination_address&gt;1 Rue du Morvan, 49100 Angers, France&lt;/destination_address&gt;
 &lt;row&gt;
  &lt;element&gt;
   &lt;status&gt;OK&lt;/status&gt;
   &lt;duration&gt;
    &lt;value&gt;716&lt;/value&gt;
    &lt;text&gt;12 mins&lt;/text&gt;
   &lt;/duration&gt;
   &lt;distance&gt;
    &lt;value&gt;7572&lt;/value&gt;
    &lt;text&gt;7.6 km&lt;/text&gt;
   &lt;/distance&gt;
  &lt;/element&gt;
 &lt;/row&gt;
&lt;/DistanceMatrixResponse&gt;
</v>
      </c>
      <c r="E69" s="49">
        <f t="shared" si="5"/>
        <v>7572</v>
      </c>
      <c r="F69" s="47">
        <f t="shared" si="6"/>
        <v>7.6</v>
      </c>
    </row>
    <row r="70" spans="1:6" ht="16.5" x14ac:dyDescent="0.3">
      <c r="A70" s="48"/>
      <c r="B70" s="9" t="s">
        <v>110</v>
      </c>
      <c r="C70" s="9" t="s">
        <v>173</v>
      </c>
      <c r="D70" s="49" t="str">
        <f t="shared" si="4"/>
        <v xml:space="preserve">&lt;?xml version="1.0" encoding="UTF-8"?&gt;
&lt;DistanceMatrixResponse&gt;
 &lt;status&gt;OK&lt;/status&gt;
 &lt;origin_address&gt;30 Square François Mauriac, 49000 Angers, France&lt;/origin_address&gt;
 &lt;destination_address&gt;Mail Clément Pasquereau, 49100 Angers, France&lt;/destination_address&gt;
 &lt;row&gt;
  &lt;element&gt;
   &lt;status&gt;OK&lt;/status&gt;
   &lt;duration&gt;
    &lt;value&gt;827&lt;/value&gt;
    &lt;text&gt;14 mins&lt;/text&gt;
   &lt;/duration&gt;
   &lt;distance&gt;
    &lt;value&gt;5552&lt;/value&gt;
    &lt;text&gt;5.6 km&lt;/text&gt;
   &lt;/distance&gt;
  &lt;/element&gt;
 &lt;/row&gt;
&lt;/DistanceMatrixResponse&gt;
</v>
      </c>
      <c r="E70" s="49">
        <f t="shared" si="5"/>
        <v>5552</v>
      </c>
      <c r="F70" s="47">
        <f t="shared" si="6"/>
        <v>5.6</v>
      </c>
    </row>
    <row r="71" spans="1:6" ht="16.5" x14ac:dyDescent="0.3">
      <c r="A71" s="48"/>
      <c r="B71" s="9" t="s">
        <v>111</v>
      </c>
      <c r="C71" s="9" t="s">
        <v>182</v>
      </c>
      <c r="D71" s="49" t="e">
        <f t="shared" si="4"/>
        <v>#VALUE!</v>
      </c>
      <c r="E71" s="49" t="e">
        <f t="shared" si="5"/>
        <v>#VALUE!</v>
      </c>
      <c r="F71" s="47" t="e">
        <f t="shared" si="6"/>
        <v>#VALUE!</v>
      </c>
    </row>
    <row r="72" spans="1:6" ht="16.5" x14ac:dyDescent="0.3">
      <c r="A72" s="48"/>
      <c r="B72" s="9" t="s">
        <v>112</v>
      </c>
      <c r="C72" s="9" t="s">
        <v>174</v>
      </c>
      <c r="D72" s="49" t="str">
        <f t="shared" si="4"/>
        <v xml:space="preserve">&lt;?xml version="1.0" encoding="UTF-8"?&gt;
&lt;DistanceMatrixResponse&gt;
 &lt;status&gt;OK&lt;/status&gt;
 &lt;origin_address&gt;30 Square François Mauriac, 49000 Angers, France&lt;/origin_address&gt;
 &lt;destination_address&gt;49000 Écouflant, France&lt;/destination_address&gt;
 &lt;row&gt;
  &lt;element&gt;
   &lt;status&gt;OK&lt;/status&gt;
   &lt;duration&gt;
    &lt;value&gt;1034&lt;/value&gt;
    &lt;text&gt;17 mins&lt;/text&gt;
   &lt;/duration&gt;
   &lt;distance&gt;
    &lt;value&gt;14519&lt;/value&gt;
    &lt;text&gt;14.5 km&lt;/text&gt;
   &lt;/distance&gt;
  &lt;/element&gt;
 &lt;/row&gt;
&lt;/DistanceMatrixResponse&gt;
</v>
      </c>
      <c r="E72" s="49">
        <f t="shared" si="5"/>
        <v>14519</v>
      </c>
      <c r="F72" s="47">
        <f t="shared" si="6"/>
        <v>14.5</v>
      </c>
    </row>
    <row r="73" spans="1:6" ht="16.5" x14ac:dyDescent="0.3">
      <c r="A73" s="48"/>
      <c r="B73" s="9" t="s">
        <v>113</v>
      </c>
      <c r="C73" s="9" t="s">
        <v>175</v>
      </c>
      <c r="D73" s="49" t="str">
        <f t="shared" si="4"/>
        <v xml:space="preserve">&lt;?xml version="1.0" encoding="UTF-8"?&gt;
&lt;DistanceMatrixResponse&gt;
 &lt;status&gt;OK&lt;/status&gt;
 &lt;origin_address&gt;30 Square François Mauriac, 49000 Angers, France&lt;/origin_address&gt;
 &lt;destination_address&gt;Prom. de la Vieille Maine, 49000 Écouflant, France&lt;/destination_address&gt;
 &lt;row&gt;
  &lt;element&gt;
   &lt;status&gt;OK&lt;/status&gt;
   &lt;duration&gt;
    &lt;value&gt;1043&lt;/value&gt;
    &lt;text&gt;17 mins&lt;/text&gt;
   &lt;/duration&gt;
   &lt;distance&gt;
    &lt;value&gt;14216&lt;/value&gt;
    &lt;text&gt;14.2 km&lt;/text&gt;
   &lt;/distance&gt;
  &lt;/element&gt;
 &lt;/row&gt;
&lt;/DistanceMatrixResponse&gt;
</v>
      </c>
      <c r="E73" s="49">
        <f t="shared" si="5"/>
        <v>14216</v>
      </c>
      <c r="F73" s="47">
        <f t="shared" si="6"/>
        <v>14.2</v>
      </c>
    </row>
    <row r="74" spans="1:6" ht="16.5" x14ac:dyDescent="0.3">
      <c r="A74" s="48"/>
      <c r="B74" s="9" t="s">
        <v>114</v>
      </c>
      <c r="C74" s="9" t="s">
        <v>176</v>
      </c>
      <c r="D74" s="49" t="str">
        <f t="shared" si="4"/>
        <v xml:space="preserve">&lt;?xml version="1.0" encoding="UTF-8"?&gt;
&lt;DistanceMatrixResponse&gt;
 &lt;status&gt;OK&lt;/status&gt;
 &lt;origin_address&gt;30 Square François Mauriac, 49000 Angers, France&lt;/origin_address&gt;
 &lt;destination_address&gt;54 Rue du Colonel Léon Faye, 49000 Écouflant, France&lt;/destination_address&gt;
 &lt;row&gt;
  &lt;element&gt;
   &lt;status&gt;OK&lt;/status&gt;
   &lt;duration&gt;
    &lt;value&gt;938&lt;/value&gt;
    &lt;text&gt;16 mins&lt;/text&gt;
   &lt;/duration&gt;
   &lt;distance&gt;
    &lt;value&gt;9372&lt;/value&gt;
    &lt;text&gt;9.4 km&lt;/text&gt;
   &lt;/distance&gt;
  &lt;/element&gt;
 &lt;/row&gt;
&lt;/DistanceMatrixResponse&gt;
</v>
      </c>
      <c r="E74" s="49">
        <f t="shared" si="5"/>
        <v>9372</v>
      </c>
      <c r="F74" s="47">
        <f t="shared" si="6"/>
        <v>9.4</v>
      </c>
    </row>
    <row r="75" spans="1:6" ht="16.5" x14ac:dyDescent="0.3">
      <c r="A75" s="48"/>
      <c r="B75" s="9" t="s">
        <v>115</v>
      </c>
      <c r="C75" s="9" t="s">
        <v>177</v>
      </c>
      <c r="D75" s="49" t="str">
        <f t="shared" si="4"/>
        <v xml:space="preserve">&lt;?xml version="1.0" encoding="UTF-8"?&gt;
&lt;DistanceMatrixResponse&gt;
 &lt;status&gt;OK&lt;/status&gt;
 &lt;origin_address&gt;30 Square François Mauriac, 49000 Angers, France&lt;/origin_address&gt;
 &lt;destination_address&gt;Cours des Brulettes, 49112 Pellouailles-les-Vignes, France&lt;/destination_address&gt;
 &lt;row&gt;
  &lt;element&gt;
   &lt;status&gt;OK&lt;/status&gt;
   &lt;duration&gt;
    &lt;value&gt;1127&lt;/value&gt;
    &lt;text&gt;19 mins&lt;/text&gt;
   &lt;/duration&gt;
   &lt;distance&gt;
    &lt;value&gt;18660&lt;/value&gt;
    &lt;text&gt;18.7 km&lt;/text&gt;
   &lt;/distance&gt;
  &lt;/element&gt;
 &lt;/row&gt;
&lt;/DistanceMatrixResponse&gt;
</v>
      </c>
      <c r="E75" s="49">
        <f t="shared" si="5"/>
        <v>18660</v>
      </c>
      <c r="F75" s="47">
        <f t="shared" si="6"/>
        <v>18.7</v>
      </c>
    </row>
    <row r="76" spans="1:6" ht="16.5" x14ac:dyDescent="0.3">
      <c r="A76" s="48"/>
      <c r="B76" s="9" t="s">
        <v>116</v>
      </c>
      <c r="C76" s="9" t="s">
        <v>178</v>
      </c>
      <c r="D76" s="49" t="str">
        <f t="shared" si="4"/>
        <v xml:space="preserve">&lt;?xml version="1.0" encoding="UTF-8"?&gt;
&lt;DistanceMatrixResponse&gt;
 &lt;status&gt;OK&lt;/status&gt;
 &lt;origin_address&gt;30 Square François Mauriac, 49000 Angers, France&lt;/origin_address&gt;
 &lt;destination_address&gt;11 Rue des Vignes, 49112 Pellouailles-les-Vignes, France&lt;/destination_address&gt;
 &lt;row&gt;
  &lt;element&gt;
   &lt;status&gt;OK&lt;/status&gt;
   &lt;duration&gt;
    &lt;value&gt;1072&lt;/value&gt;
    &lt;text&gt;18 mins&lt;/text&gt;
   &lt;/duration&gt;
   &lt;distance&gt;
    &lt;value&gt;18268&lt;/value&gt;
    &lt;text&gt;18.3 km&lt;/text&gt;
   &lt;/distance&gt;
  &lt;/element&gt;
 &lt;/row&gt;
&lt;/DistanceMatrixResponse&gt;
</v>
      </c>
      <c r="E76" s="49">
        <f t="shared" si="5"/>
        <v>18268</v>
      </c>
      <c r="F76" s="47">
        <f t="shared" si="6"/>
        <v>18.3</v>
      </c>
    </row>
    <row r="77" spans="1:6" ht="16.5" x14ac:dyDescent="0.3">
      <c r="A77" s="48"/>
      <c r="B77" s="9" t="s">
        <v>117</v>
      </c>
      <c r="C77" s="9" t="s">
        <v>179</v>
      </c>
      <c r="D77" s="49" t="str">
        <f t="shared" si="4"/>
        <v xml:space="preserve">&lt;?xml version="1.0" encoding="UTF-8"?&gt;
&lt;DistanceMatrixResponse&gt;
 &lt;status&gt;OK&lt;/status&gt;
 &lt;origin_address&gt;30 Square François Mauriac, 49000 Angers, France&lt;/origin_address&gt;
 &lt;destination_address&gt;12 Rue Henriette Brault, 49480 Saint-Sylvain-d'Anjou, France&lt;/destination_address&gt;
 &lt;row&gt;
  &lt;element&gt;
   &lt;status&gt;OK&lt;/status&gt;
   &lt;duration&gt;
    &lt;value&gt;1078&lt;/value&gt;
    &lt;text&gt;18 mins&lt;/text&gt;
   &lt;/duration&gt;
   &lt;distance&gt;
    &lt;value&gt;15673&lt;/value&gt;
    &lt;text&gt;15.7 km&lt;/text&gt;
   &lt;/distance&gt;
  &lt;/element&gt;
 &lt;/row&gt;
&lt;/DistanceMatrixResponse&gt;
</v>
      </c>
      <c r="E77" s="49">
        <f t="shared" si="5"/>
        <v>15673</v>
      </c>
      <c r="F77" s="47">
        <f t="shared" si="6"/>
        <v>15.7</v>
      </c>
    </row>
    <row r="78" spans="1:6" ht="16.5" x14ac:dyDescent="0.3">
      <c r="A78" s="48"/>
      <c r="B78" s="9" t="s">
        <v>118</v>
      </c>
      <c r="C78" s="9" t="s">
        <v>179</v>
      </c>
      <c r="D78" s="49" t="str">
        <f t="shared" si="4"/>
        <v xml:space="preserve">&lt;?xml version="1.0" encoding="UTF-8"?&gt;
&lt;DistanceMatrixResponse&gt;
 &lt;status&gt;OK&lt;/status&gt;
 &lt;origin_address&gt;30 Square François Mauriac, 49000 Angers, France&lt;/origin_address&gt;
 &lt;destination_address&gt;12 Rue Henriette Brault, 49480 Saint-Sylvain-d'Anjou, France&lt;/destination_address&gt;
 &lt;row&gt;
  &lt;element&gt;
   &lt;status&gt;OK&lt;/status&gt;
   &lt;duration&gt;
    &lt;value&gt;1078&lt;/value&gt;
    &lt;text&gt;18 mins&lt;/text&gt;
   &lt;/duration&gt;
   &lt;distance&gt;
    &lt;value&gt;15673&lt;/value&gt;
    &lt;text&gt;15.7 km&lt;/text&gt;
   &lt;/distance&gt;
  &lt;/element&gt;
 &lt;/row&gt;
&lt;/DistanceMatrixResponse&gt;
</v>
      </c>
      <c r="E78" s="49">
        <f t="shared" si="5"/>
        <v>15673</v>
      </c>
      <c r="F78" s="47">
        <f t="shared" si="6"/>
        <v>15.7</v>
      </c>
    </row>
    <row r="79" spans="1:6" ht="16.5" x14ac:dyDescent="0.3">
      <c r="A79" s="48"/>
      <c r="B79" s="9" t="s">
        <v>119</v>
      </c>
      <c r="C79" s="9" t="s">
        <v>180</v>
      </c>
      <c r="D79" s="49" t="str">
        <f t="shared" si="4"/>
        <v xml:space="preserve">&lt;?xml version="1.0" encoding="UTF-8"?&gt;
&lt;DistanceMatrixResponse&gt;
 &lt;status&gt;OK&lt;/status&gt;
 &lt;origin_address&gt;30 Square François Mauriac, 49000 Angers, France&lt;/origin_address&gt;
 &lt;destination_address&gt;Allée du Taillis, 49480 Saint-Sylvain-d'Anjou, France&lt;/destination_address&gt;
 &lt;row&gt;
  &lt;element&gt;
   &lt;status&gt;OK&lt;/status&gt;
   &lt;duration&gt;
    &lt;value&gt;1172&lt;/value&gt;
    &lt;text&gt;20 mins&lt;/text&gt;
   &lt;/duration&gt;
   &lt;distance&gt;
    &lt;value&gt;16629&lt;/value&gt;
    &lt;text&gt;16.6 km&lt;/text&gt;
   &lt;/distance&gt;
  &lt;/element&gt;
 &lt;/row&gt;
&lt;/DistanceMatrixResponse&gt;
</v>
      </c>
      <c r="E79" s="49">
        <f t="shared" si="5"/>
        <v>16629</v>
      </c>
      <c r="F79" s="47">
        <f t="shared" si="6"/>
        <v>16.600000000000001</v>
      </c>
    </row>
  </sheetData>
  <mergeCells count="3">
    <mergeCell ref="A3:A34"/>
    <mergeCell ref="A35:A55"/>
    <mergeCell ref="A56:A7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Liste Ecole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MAZELLA</dc:creator>
  <cp:lastModifiedBy>Raphael MAZELLA</cp:lastModifiedBy>
  <dcterms:created xsi:type="dcterms:W3CDTF">2016-05-12T18:53:08Z</dcterms:created>
  <dcterms:modified xsi:type="dcterms:W3CDTF">2016-08-25T20:21:26Z</dcterms:modified>
</cp:coreProperties>
</file>