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ED67C623-2C8F-4BDD-8B53-011C64803B6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Groupe A" sheetId="18" r:id="rId1"/>
    <sheet name="Groupe B" sheetId="17" r:id="rId2"/>
    <sheet name="Groupe C" sheetId="1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6" i="13" l="1"/>
  <c r="K25" i="13"/>
  <c r="K24" i="13"/>
  <c r="K23" i="13"/>
  <c r="K22" i="13"/>
  <c r="J26" i="13"/>
  <c r="J25" i="13"/>
  <c r="J24" i="13"/>
  <c r="J23" i="13"/>
  <c r="J22" i="13"/>
  <c r="I26" i="13"/>
  <c r="I25" i="13"/>
  <c r="I24" i="13"/>
  <c r="I23" i="13"/>
  <c r="I22" i="13"/>
  <c r="Q35" i="13"/>
  <c r="Q36" i="13"/>
  <c r="Q37" i="13"/>
  <c r="Q38" i="13"/>
  <c r="Q39" i="13"/>
  <c r="N35" i="13"/>
  <c r="N36" i="13"/>
  <c r="N37" i="13"/>
  <c r="N38" i="13"/>
  <c r="M35" i="13"/>
  <c r="M36" i="13"/>
  <c r="M37" i="13"/>
  <c r="M38" i="13"/>
  <c r="L35" i="13"/>
  <c r="L36" i="13"/>
  <c r="L37" i="13"/>
  <c r="L38" i="13"/>
  <c r="Q34" i="13"/>
  <c r="N34" i="13"/>
  <c r="M34" i="13"/>
  <c r="L34" i="13"/>
  <c r="K35" i="13"/>
  <c r="K36" i="13"/>
  <c r="K37" i="13"/>
  <c r="K38" i="13"/>
  <c r="K34" i="13"/>
  <c r="I38" i="13"/>
  <c r="I37" i="13"/>
  <c r="I36" i="13"/>
  <c r="I35" i="13"/>
  <c r="I34" i="13"/>
  <c r="G26" i="13"/>
  <c r="G25" i="13"/>
  <c r="G24" i="13"/>
  <c r="G23" i="13"/>
  <c r="G22" i="13"/>
  <c r="A34" i="13"/>
  <c r="A35" i="13"/>
  <c r="A36" i="13"/>
  <c r="A37" i="13"/>
  <c r="A38" i="13"/>
  <c r="A39" i="13"/>
  <c r="A40" i="13"/>
  <c r="A41" i="13"/>
  <c r="A33" i="13"/>
  <c r="F26" i="13"/>
  <c r="F25" i="13"/>
  <c r="F24" i="13"/>
  <c r="F23" i="13"/>
  <c r="F22" i="13"/>
  <c r="E26" i="13"/>
  <c r="E25" i="13"/>
  <c r="E24" i="13"/>
  <c r="E23" i="13"/>
  <c r="E22" i="13"/>
  <c r="G34" i="13"/>
  <c r="G35" i="13"/>
  <c r="G36" i="13"/>
  <c r="G37" i="13"/>
  <c r="G38" i="13"/>
  <c r="G39" i="13"/>
  <c r="G40" i="13"/>
  <c r="G41" i="13"/>
  <c r="F34" i="13"/>
  <c r="F35" i="13"/>
  <c r="F36" i="13"/>
  <c r="F37" i="13"/>
  <c r="F38" i="13"/>
  <c r="F39" i="13"/>
  <c r="F40" i="13"/>
  <c r="F41" i="13"/>
  <c r="G33" i="13"/>
  <c r="F33" i="13"/>
  <c r="E34" i="13"/>
  <c r="E35" i="13"/>
  <c r="E36" i="13"/>
  <c r="E37" i="13"/>
  <c r="E38" i="13"/>
  <c r="E39" i="13"/>
  <c r="E40" i="13"/>
  <c r="E41" i="13"/>
  <c r="D34" i="13"/>
  <c r="D35" i="13"/>
  <c r="D36" i="13"/>
  <c r="D37" i="13"/>
  <c r="D38" i="13"/>
  <c r="D39" i="13"/>
  <c r="D40" i="13"/>
  <c r="D41" i="13"/>
  <c r="E33" i="13"/>
  <c r="D33" i="13"/>
  <c r="C41" i="13"/>
  <c r="C34" i="13"/>
  <c r="C35" i="13"/>
  <c r="C36" i="13"/>
  <c r="C37" i="13"/>
  <c r="C38" i="13"/>
  <c r="C39" i="13"/>
  <c r="C40" i="13"/>
  <c r="C33" i="13"/>
  <c r="Z9" i="18" l="1"/>
  <c r="Z10" i="18"/>
  <c r="Z11" i="18"/>
  <c r="Z12" i="18"/>
  <c r="Z8" i="18"/>
  <c r="Z7" i="18"/>
  <c r="S12" i="17" l="1"/>
  <c r="AP10" i="17"/>
  <c r="AP11" i="17" s="1"/>
  <c r="AP12" i="17" s="1"/>
  <c r="C12" i="17"/>
  <c r="C11" i="17"/>
  <c r="C10" i="17"/>
  <c r="R7" i="17"/>
  <c r="R9" i="17"/>
</calcChain>
</file>

<file path=xl/sharedStrings.xml><?xml version="1.0" encoding="utf-8"?>
<sst xmlns="http://schemas.openxmlformats.org/spreadsheetml/2006/main" count="305" uniqueCount="46">
  <si>
    <t>Bioréacteur</t>
  </si>
  <si>
    <t>pH</t>
  </si>
  <si>
    <t>Volume de NaOH</t>
  </si>
  <si>
    <t>(mL)</t>
  </si>
  <si>
    <t>Temps</t>
  </si>
  <si>
    <t>(min)</t>
  </si>
  <si>
    <t>pH mètre</t>
  </si>
  <si>
    <t>Plate count</t>
  </si>
  <si>
    <t>(UFC/mL)</t>
  </si>
  <si>
    <t>Glucose</t>
  </si>
  <si>
    <t>(% m/V)</t>
  </si>
  <si>
    <t>Absorbance</t>
  </si>
  <si>
    <t>à 600nm</t>
  </si>
  <si>
    <t>%relatif</t>
  </si>
  <si>
    <r>
      <t>O</t>
    </r>
    <r>
      <rPr>
        <vertAlign val="subscript"/>
        <sz val="10"/>
        <color theme="1"/>
        <rFont val="Times New Roman"/>
        <family val="1"/>
      </rPr>
      <t>2</t>
    </r>
  </si>
  <si>
    <t>Équipe 1 (pH non contrôlé)</t>
  </si>
  <si>
    <t>Équipe 2 (température diminuée)</t>
  </si>
  <si>
    <t>Équipe 3 ( Aération nulle)</t>
  </si>
  <si>
    <t>Équipe 4 (Témoin)</t>
  </si>
  <si>
    <t>Équipe 5 (Inoculum /2)</t>
  </si>
  <si>
    <t>Équipe 6 (Témoin)</t>
  </si>
  <si>
    <t>Commentaire (ajout d'anti-mousse, variation anormale de température, pH ou autre) :</t>
  </si>
  <si>
    <t>Commentaire (ajout d'anti-mousse, variation anormale de température, pH ou autre) : 
Ajout de 2 gouttes d'anti­mousse après le prélèvement de l'échantillon T3</t>
  </si>
  <si>
    <t>Commentaire (ajout d'anti-mousse, variation anormale de température, pH ou autre) : La pompe a NAOH était défectueuse. Réglage du pH manuel. Sonde à O2 n'était pas branchée donc pas de résultat pour O2.</t>
  </si>
  <si>
    <t>Commentaire (ajout d'anti-mousse, variation anormale de température, pH ou autre) : Ajout d'une goutte d'antimousse entre T3 et T4. Notre sonde à oxygène ne fontionnait pas et notre calibration de la sonde à pH n'avait pas marché au début de l'expérience.</t>
  </si>
  <si>
    <t>&lt;6,5E+10</t>
  </si>
  <si>
    <t xml:space="preserve">Commentaire (ajout d'anti-mousse, variation anormale de température, pH ou autre) :Ajout de 1 goute d'anti-mousse à T5 ( 150min ) </t>
  </si>
  <si>
    <t>Commentaire (ajout d'anti-mousse, variation anormale de température, pH ou autre) : ajout anti-mousse (2 gouttes) à 16h50. T5(150min) les données brutes ont été oubliées lors de la prise d'échantillon.</t>
  </si>
  <si>
    <t xml:space="preserve"> &gt; 6,50E+10</t>
  </si>
  <si>
    <t>-</t>
  </si>
  <si>
    <t>Incomptable</t>
  </si>
  <si>
    <t>umax</t>
  </si>
  <si>
    <t>G</t>
  </si>
  <si>
    <t>Equipe</t>
  </si>
  <si>
    <t>Comptage sur plaque</t>
  </si>
  <si>
    <t>Yx/s</t>
  </si>
  <si>
    <t>PxTot</t>
  </si>
  <si>
    <t xml:space="preserve">Ln absorbance </t>
  </si>
  <si>
    <t>G (min)</t>
  </si>
  <si>
    <t>Ln comptage</t>
  </si>
  <si>
    <t>t en h</t>
  </si>
  <si>
    <t>pH non controlé</t>
  </si>
  <si>
    <t>T° diminuée</t>
  </si>
  <si>
    <t>Aération nulle</t>
  </si>
  <si>
    <t>Témoin</t>
  </si>
  <si>
    <t>Inoculum 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</si>
</sst>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E+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6" fontId="2" fillId="0" borderId="7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6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6" fontId="2" fillId="0" borderId="5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2" xfId="0" applyBorder="1"/>
    <xf numFmtId="2" fontId="2" fillId="0" borderId="9" xfId="1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1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4" xfId="1" applyNumberFormat="1" applyFont="1" applyFill="1" applyBorder="1" applyAlignment="1">
      <alignment horizontal="center" vertical="center" wrapText="1"/>
    </xf>
    <xf numFmtId="2" fontId="2" fillId="0" borderId="5" xfId="1" applyNumberFormat="1" applyFont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9" xfId="1" applyNumberFormat="1" applyFont="1" applyFill="1" applyBorder="1" applyAlignment="1">
      <alignment horizontal="center" vertical="center" wrapText="1"/>
    </xf>
    <xf numFmtId="0" fontId="2" fillId="2" borderId="7" xfId="1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" vertical="center" wrapText="1"/>
    </xf>
    <xf numFmtId="0" fontId="0" fillId="0" borderId="2" xfId="0" applyNumberFormat="1" applyBorder="1"/>
    <xf numFmtId="2" fontId="2" fillId="0" borderId="1" xfId="0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1" fontId="2" fillId="0" borderId="6" xfId="0" applyNumberFormat="1" applyFont="1" applyFill="1" applyBorder="1" applyAlignment="1">
      <alignment horizontal="center" vertical="center" wrapText="1"/>
    </xf>
    <xf numFmtId="11" fontId="2" fillId="2" borderId="7" xfId="1" applyNumberFormat="1" applyFont="1" applyFill="1" applyBorder="1" applyAlignment="1">
      <alignment horizontal="center" vertical="center" wrapText="1"/>
    </xf>
    <xf numFmtId="11" fontId="2" fillId="0" borderId="7" xfId="1" applyNumberFormat="1" applyFont="1" applyFill="1" applyBorder="1" applyAlignment="1">
      <alignment horizontal="center" vertical="center" wrapText="1"/>
    </xf>
    <xf numFmtId="11" fontId="2" fillId="0" borderId="5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 wrapText="1"/>
    </xf>
    <xf numFmtId="0" fontId="0" fillId="2" borderId="2" xfId="0" applyNumberFormat="1" applyFill="1" applyBorder="1"/>
    <xf numFmtId="0" fontId="2" fillId="2" borderId="6" xfId="0" applyNumberFormat="1" applyFont="1" applyFill="1" applyBorder="1" applyAlignment="1">
      <alignment horizontal="center" vertical="center" wrapText="1"/>
    </xf>
    <xf numFmtId="11" fontId="2" fillId="0" borderId="18" xfId="1" applyNumberFormat="1" applyFont="1" applyFill="1" applyBorder="1" applyAlignment="1">
      <alignment horizontal="center" vertical="center" wrapText="1"/>
    </xf>
    <xf numFmtId="11" fontId="0" fillId="0" borderId="0" xfId="0" applyNumberForma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2" fontId="2" fillId="4" borderId="4" xfId="1" applyNumberFormat="1" applyFont="1" applyFill="1" applyBorder="1" applyAlignment="1">
      <alignment horizontal="center" vertical="center" wrapText="1"/>
    </xf>
    <xf numFmtId="2" fontId="2" fillId="4" borderId="5" xfId="1" applyNumberFormat="1" applyFont="1" applyFill="1" applyBorder="1" applyAlignment="1">
      <alignment horizontal="center" vertical="center" wrapText="1"/>
    </xf>
    <xf numFmtId="166" fontId="2" fillId="4" borderId="5" xfId="1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166" fontId="2" fillId="0" borderId="6" xfId="0" applyNumberFormat="1" applyFont="1" applyFill="1" applyBorder="1" applyAlignment="1">
      <alignment vertical="center" wrapText="1"/>
    </xf>
    <xf numFmtId="166" fontId="2" fillId="2" borderId="7" xfId="1" applyNumberFormat="1" applyFont="1" applyFill="1" applyBorder="1" applyAlignment="1">
      <alignment vertical="center" wrapText="1"/>
    </xf>
    <xf numFmtId="166" fontId="2" fillId="0" borderId="7" xfId="1" applyNumberFormat="1" applyFont="1" applyFill="1" applyBorder="1" applyAlignment="1">
      <alignment vertical="center" wrapText="1"/>
    </xf>
    <xf numFmtId="1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1" fontId="4" fillId="0" borderId="0" xfId="0" applyNumberFormat="1" applyFont="1" applyAlignment="1"/>
    <xf numFmtId="11" fontId="2" fillId="0" borderId="0" xfId="0" applyNumberFormat="1" applyFont="1" applyAlignment="1"/>
    <xf numFmtId="166" fontId="0" fillId="0" borderId="0" xfId="0" applyNumberFormat="1"/>
    <xf numFmtId="11" fontId="0" fillId="0" borderId="0" xfId="0" applyNumberFormat="1" applyFill="1"/>
    <xf numFmtId="0" fontId="0" fillId="0" borderId="17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2F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Equipe 1</a:t>
            </a:r>
          </a:p>
        </c:rich>
      </c:tx>
      <c:layout>
        <c:manualLayout>
          <c:xMode val="edge"/>
          <c:yMode val="edge"/>
          <c:x val="0.29872900262467189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9833595800524937"/>
                  <c:y val="0.244953703703703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C'!$B$33:$B$41</c:f>
              <c:numCache>
                <c:formatCode>General</c:formatCode>
                <c:ptCount val="9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</c:numCache>
            </c:numRef>
          </c:xVal>
          <c:yVal>
            <c:numRef>
              <c:f>'Groupe C'!$C$33:$C$41</c:f>
              <c:numCache>
                <c:formatCode>General</c:formatCode>
                <c:ptCount val="9"/>
                <c:pt idx="0">
                  <c:v>-2.2926347621408776</c:v>
                </c:pt>
                <c:pt idx="1">
                  <c:v>-2.6592600369327779</c:v>
                </c:pt>
                <c:pt idx="2">
                  <c:v>-2.5510464522925451</c:v>
                </c:pt>
                <c:pt idx="3">
                  <c:v>-2.1982250776698029</c:v>
                </c:pt>
                <c:pt idx="4">
                  <c:v>-1.3743657902546169</c:v>
                </c:pt>
                <c:pt idx="5">
                  <c:v>-0.62735944002194211</c:v>
                </c:pt>
                <c:pt idx="6">
                  <c:v>-0.35097692282409471</c:v>
                </c:pt>
                <c:pt idx="7">
                  <c:v>-0.29571424414904518</c:v>
                </c:pt>
                <c:pt idx="8">
                  <c:v>-0.19237189264745613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E3-034C-9692-3E46B5E55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9224815"/>
        <c:axId val="869240719"/>
      </c:scatterChart>
      <c:valAx>
        <c:axId val="869224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9240719"/>
        <c:crosses val="autoZero"/>
        <c:crossBetween val="midCat"/>
      </c:valAx>
      <c:valAx>
        <c:axId val="86924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9224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C'!$B$35:$B$40</c:f>
              <c:numCache>
                <c:formatCode>General</c:formatCode>
                <c:ptCount val="6"/>
                <c:pt idx="0">
                  <c:v>60</c:v>
                </c:pt>
                <c:pt idx="1">
                  <c:v>90</c:v>
                </c:pt>
                <c:pt idx="2">
                  <c:v>120</c:v>
                </c:pt>
                <c:pt idx="3">
                  <c:v>150</c:v>
                </c:pt>
                <c:pt idx="4">
                  <c:v>180</c:v>
                </c:pt>
                <c:pt idx="5">
                  <c:v>210</c:v>
                </c:pt>
              </c:numCache>
            </c:numRef>
          </c:xVal>
          <c:yVal>
            <c:numRef>
              <c:f>'Groupe C'!$D$35:$D$40</c:f>
              <c:numCache>
                <c:formatCode>General</c:formatCode>
                <c:ptCount val="6"/>
                <c:pt idx="0">
                  <c:v>-2.488914671185539</c:v>
                </c:pt>
                <c:pt idx="1">
                  <c:v>-2.1037342342488805</c:v>
                </c:pt>
                <c:pt idx="2">
                  <c:v>-1.6766466621275504</c:v>
                </c:pt>
                <c:pt idx="3">
                  <c:v>-1.6044503709230613</c:v>
                </c:pt>
                <c:pt idx="4">
                  <c:v>-0.86750056770472306</c:v>
                </c:pt>
                <c:pt idx="5">
                  <c:v>-0.41551544396166579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DE-E24E-BEC3-E1EFA28AE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4448527"/>
        <c:axId val="894324479"/>
      </c:scatterChart>
      <c:valAx>
        <c:axId val="8944485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324479"/>
        <c:crosses val="autoZero"/>
        <c:crossBetween val="midCat"/>
      </c:valAx>
      <c:valAx>
        <c:axId val="89432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44852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Equipe 3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C'!$B$35:$B$38</c:f>
              <c:numCache>
                <c:formatCode>General</c:formatCode>
                <c:ptCount val="4"/>
                <c:pt idx="0">
                  <c:v>60</c:v>
                </c:pt>
                <c:pt idx="1">
                  <c:v>90</c:v>
                </c:pt>
                <c:pt idx="2">
                  <c:v>120</c:v>
                </c:pt>
                <c:pt idx="3">
                  <c:v>150</c:v>
                </c:pt>
              </c:numCache>
            </c:numRef>
          </c:xVal>
          <c:yVal>
            <c:numRef>
              <c:f>'Groupe C'!$E$35:$E$38</c:f>
              <c:numCache>
                <c:formatCode>General</c:formatCode>
                <c:ptCount val="4"/>
                <c:pt idx="0">
                  <c:v>-2.145581344184381</c:v>
                </c:pt>
                <c:pt idx="1">
                  <c:v>-1.6194882482876019</c:v>
                </c:pt>
                <c:pt idx="2">
                  <c:v>-1.1239300966523995</c:v>
                </c:pt>
                <c:pt idx="3">
                  <c:v>-0.7507762933965817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98-0243-8367-904CFB947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4272799"/>
        <c:axId val="894985327"/>
      </c:scatterChart>
      <c:valAx>
        <c:axId val="894272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985327"/>
        <c:crosses val="autoZero"/>
        <c:crossBetween val="midCat"/>
      </c:valAx>
      <c:valAx>
        <c:axId val="89498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272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C'!$B$35:$B$39</c:f>
              <c:numCache>
                <c:formatCode>General</c:formatCode>
                <c:ptCount val="5"/>
                <c:pt idx="0">
                  <c:v>60</c:v>
                </c:pt>
                <c:pt idx="1">
                  <c:v>90</c:v>
                </c:pt>
                <c:pt idx="2">
                  <c:v>120</c:v>
                </c:pt>
                <c:pt idx="3">
                  <c:v>150</c:v>
                </c:pt>
                <c:pt idx="4">
                  <c:v>180</c:v>
                </c:pt>
              </c:numCache>
            </c:numRef>
          </c:xVal>
          <c:yVal>
            <c:numRef>
              <c:f>'Groupe C'!$F$35:$F$39</c:f>
              <c:numCache>
                <c:formatCode>General</c:formatCode>
                <c:ptCount val="5"/>
                <c:pt idx="0">
                  <c:v>-2.0174061507603831</c:v>
                </c:pt>
                <c:pt idx="1">
                  <c:v>-1.3586791940869172</c:v>
                </c:pt>
                <c:pt idx="2">
                  <c:v>-1.0356374895067213</c:v>
                </c:pt>
                <c:pt idx="3">
                  <c:v>-0.5225608799844117</c:v>
                </c:pt>
                <c:pt idx="4">
                  <c:v>5.8268908123975824E-2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10-054A-BD4C-97CF58E5F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366207"/>
        <c:axId val="894668735"/>
      </c:scatterChart>
      <c:valAx>
        <c:axId val="889366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668735"/>
        <c:crosses val="autoZero"/>
        <c:crossBetween val="midCat"/>
      </c:valAx>
      <c:valAx>
        <c:axId val="894668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93662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Equipe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C'!$B$33:$B$40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</c:numCache>
            </c:numRef>
          </c:xVal>
          <c:yVal>
            <c:numRef>
              <c:f>'Groupe C'!$G$33:$G$40</c:f>
              <c:numCache>
                <c:formatCode>General</c:formatCode>
                <c:ptCount val="8"/>
                <c:pt idx="0">
                  <c:v>-3.1700856606987688</c:v>
                </c:pt>
                <c:pt idx="1">
                  <c:v>-2.8473122684357177</c:v>
                </c:pt>
                <c:pt idx="2">
                  <c:v>-2.8473122684357177</c:v>
                </c:pt>
                <c:pt idx="3">
                  <c:v>-1.8838747581358606</c:v>
                </c:pt>
                <c:pt idx="4">
                  <c:v>-1.7147984280919266</c:v>
                </c:pt>
                <c:pt idx="5">
                  <c:v>-1.1711829815029451</c:v>
                </c:pt>
                <c:pt idx="6">
                  <c:v>-1.4146938356415886</c:v>
                </c:pt>
                <c:pt idx="7">
                  <c:v>-0.2903523010076598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21-D34D-9499-28323A477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300767"/>
        <c:axId val="896425327"/>
      </c:scatterChart>
      <c:valAx>
        <c:axId val="896300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425327"/>
        <c:crosses val="autoZero"/>
        <c:crossBetween val="midCat"/>
      </c:valAx>
      <c:valAx>
        <c:axId val="89642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300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Comtage 1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C'!$J$35:$J$37</c:f>
              <c:numCache>
                <c:formatCode>General</c:formatCode>
                <c:ptCount val="3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</c:numCache>
            </c:numRef>
          </c:xVal>
          <c:yVal>
            <c:numRef>
              <c:f>'Groupe C'!$K$35:$K$37</c:f>
              <c:numCache>
                <c:formatCode>General</c:formatCode>
                <c:ptCount val="3"/>
                <c:pt idx="0">
                  <c:v>15.732433170146335</c:v>
                </c:pt>
                <c:pt idx="1">
                  <c:v>18.728165443700327</c:v>
                </c:pt>
                <c:pt idx="2">
                  <c:v>19.644456175574483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66-2C40-98FE-ADA72FAEB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5089567"/>
        <c:axId val="894198879"/>
      </c:scatterChart>
      <c:valAx>
        <c:axId val="8950895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198879"/>
        <c:crosses val="autoZero"/>
        <c:crossBetween val="midCat"/>
      </c:valAx>
      <c:valAx>
        <c:axId val="894198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50895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Comptage</a:t>
            </a:r>
            <a:r>
              <a:rPr lang="fr-FR" baseline="0"/>
              <a:t>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C'!$J$35:$J$37</c:f>
              <c:numCache>
                <c:formatCode>General</c:formatCode>
                <c:ptCount val="3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</c:numCache>
            </c:numRef>
          </c:xVal>
          <c:yVal>
            <c:numRef>
              <c:f>'Groupe C'!$L$35:$L$37</c:f>
              <c:numCache>
                <c:formatCode>General</c:formatCode>
                <c:ptCount val="3"/>
                <c:pt idx="0">
                  <c:v>15.646490740345611</c:v>
                </c:pt>
                <c:pt idx="1">
                  <c:v>16.920097236430347</c:v>
                </c:pt>
                <c:pt idx="2">
                  <c:v>19.062534630124759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2A-4A4A-B12C-D4D8EE8A9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6717023"/>
        <c:axId val="896738655"/>
      </c:scatterChart>
      <c:valAx>
        <c:axId val="896717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738655"/>
        <c:crosses val="autoZero"/>
        <c:crossBetween val="midCat"/>
      </c:valAx>
      <c:valAx>
        <c:axId val="89673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717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Comptage</a:t>
            </a:r>
            <a:r>
              <a:rPr lang="fr-FR" baseline="0"/>
              <a:t>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C'!$J$36:$J$38</c:f>
              <c:numCache>
                <c:formatCode>General</c:formatCode>
                <c:ptCount val="3"/>
                <c:pt idx="0">
                  <c:v>120</c:v>
                </c:pt>
                <c:pt idx="1">
                  <c:v>180</c:v>
                </c:pt>
                <c:pt idx="2">
                  <c:v>240</c:v>
                </c:pt>
              </c:numCache>
            </c:numRef>
          </c:xVal>
          <c:yVal>
            <c:numRef>
              <c:f>'Groupe C'!$M$36:$M$38</c:f>
              <c:numCache>
                <c:formatCode>General</c:formatCode>
                <c:ptCount val="3"/>
                <c:pt idx="0">
                  <c:v>13.161584090557611</c:v>
                </c:pt>
                <c:pt idx="1">
                  <c:v>13.864300722133706</c:v>
                </c:pt>
                <c:pt idx="2">
                  <c:v>16.946647468524468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1D-4C49-B825-3B66728E0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2823919"/>
        <c:axId val="853753967"/>
      </c:scatterChart>
      <c:valAx>
        <c:axId val="922823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3753967"/>
        <c:crosses val="autoZero"/>
        <c:crossBetween val="midCat"/>
      </c:valAx>
      <c:valAx>
        <c:axId val="853753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2823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Comptage</a:t>
            </a:r>
            <a:r>
              <a:rPr lang="fr-FR" baseline="0"/>
              <a:t> 4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C'!$J$36:$J$38</c:f>
              <c:numCache>
                <c:formatCode>General</c:formatCode>
                <c:ptCount val="3"/>
                <c:pt idx="0">
                  <c:v>120</c:v>
                </c:pt>
                <c:pt idx="1">
                  <c:v>180</c:v>
                </c:pt>
                <c:pt idx="2">
                  <c:v>240</c:v>
                </c:pt>
              </c:numCache>
            </c:numRef>
          </c:xVal>
          <c:yVal>
            <c:numRef>
              <c:f>'Groupe C'!$N$36:$N$38</c:f>
              <c:numCache>
                <c:formatCode>General</c:formatCode>
                <c:ptCount val="3"/>
                <c:pt idx="0">
                  <c:v>19.06516275253103</c:v>
                </c:pt>
                <c:pt idx="1">
                  <c:v>19.328939304129257</c:v>
                </c:pt>
                <c:pt idx="2">
                  <c:v>19.747755745412285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F-2D4B-94F2-9EE61FFCBA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5520959"/>
        <c:axId val="865522591"/>
      </c:scatterChart>
      <c:valAx>
        <c:axId val="865520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522591"/>
        <c:crosses val="autoZero"/>
        <c:crossBetween val="midCat"/>
      </c:valAx>
      <c:valAx>
        <c:axId val="86552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520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Equipe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'Groupe C'!$P$35:$P$38</c:f>
              <c:numCache>
                <c:formatCode>General</c:formatCode>
                <c:ptCount val="4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  <c:pt idx="3">
                  <c:v>210</c:v>
                </c:pt>
              </c:numCache>
            </c:numRef>
          </c:xVal>
          <c:yVal>
            <c:numRef>
              <c:f>'Groupe C'!$Q$35:$Q$38</c:f>
              <c:numCache>
                <c:formatCode>General</c:formatCode>
                <c:ptCount val="4"/>
                <c:pt idx="0">
                  <c:v>15.363073066680286</c:v>
                </c:pt>
                <c:pt idx="1">
                  <c:v>16.911088166487982</c:v>
                </c:pt>
                <c:pt idx="2">
                  <c:v>17.863811181684969</c:v>
                </c:pt>
                <c:pt idx="3">
                  <c:v>18.757152980573579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C1-6D4E-AB37-4C84F8DE8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4063375"/>
        <c:axId val="891585807"/>
      </c:scatterChart>
      <c:valAx>
        <c:axId val="9240633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1585807"/>
        <c:crosses val="autoZero"/>
        <c:crossBetween val="midCat"/>
      </c:valAx>
      <c:valAx>
        <c:axId val="891585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40633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 u="sng"/>
              <a:t>HISTO 1</a:t>
            </a:r>
            <a:r>
              <a:rPr lang="fr-FR" sz="1600" u="sng"/>
              <a:t>:Comparaison</a:t>
            </a:r>
            <a:r>
              <a:rPr lang="fr-FR" sz="1600" u="sng" baseline="0"/>
              <a:t> des G obtenus à partir de deux méthodes différentes</a:t>
            </a:r>
            <a:endParaRPr lang="fr-FR" sz="1600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 à partir de l'absorbance</c:v>
          </c:tx>
          <c:spPr>
            <a:solidFill>
              <a:srgbClr val="FF2F92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C'!$E$22:$E$26</c:f>
              <c:numCache>
                <c:formatCode>General</c:formatCode>
                <c:ptCount val="5"/>
                <c:pt idx="0">
                  <c:v>31.506690025452059</c:v>
                </c:pt>
                <c:pt idx="1">
                  <c:v>51.344235597032984</c:v>
                </c:pt>
                <c:pt idx="2">
                  <c:v>44.432511574355466</c:v>
                </c:pt>
                <c:pt idx="3">
                  <c:v>41.755854250599114</c:v>
                </c:pt>
                <c:pt idx="4">
                  <c:v>40.06631101502574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E7-D440-A6E8-FD66FC837EEE}"/>
            </c:ext>
          </c:extLst>
        </c:ser>
        <c:ser>
          <c:idx val="1"/>
          <c:order val="1"/>
          <c:tx>
            <c:v>G à partir des comptages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C'!$I$22:$I$26</c:f>
              <c:numCache>
                <c:formatCode>General</c:formatCode>
                <c:ptCount val="5"/>
                <c:pt idx="0">
                  <c:v>21.262183452759061</c:v>
                </c:pt>
                <c:pt idx="1">
                  <c:v>24.320953703857729</c:v>
                </c:pt>
                <c:pt idx="2">
                  <c:v>22.00467239872842</c:v>
                </c:pt>
                <c:pt idx="3">
                  <c:v>31.082833208966157</c:v>
                </c:pt>
                <c:pt idx="4">
                  <c:v>31.942266385250935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E7-D440-A6E8-FD66FC837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5991087"/>
        <c:axId val="896987199"/>
      </c:barChart>
      <c:catAx>
        <c:axId val="895991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Conditions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6987199"/>
        <c:crosses val="autoZero"/>
        <c:auto val="1"/>
        <c:lblAlgn val="ctr"/>
        <c:lblOffset val="100"/>
        <c:noMultiLvlLbl val="0"/>
      </c:catAx>
      <c:valAx>
        <c:axId val="896987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G en minutes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5991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 Histo</a:t>
            </a:r>
            <a:r>
              <a:rPr lang="fr-FR" baseline="0"/>
              <a:t> 2 :</a:t>
            </a:r>
            <a:r>
              <a:rPr lang="fr-FR"/>
              <a:t>Comparaison</a:t>
            </a:r>
            <a:r>
              <a:rPr lang="fr-FR" baseline="0"/>
              <a:t> de </a:t>
            </a:r>
            <a:r>
              <a:rPr lang="fr-FR"/>
              <a:t>Yx/s en fonction de deux manières d'estimer la biomasse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Yx/s avec absorbance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C'!$F$22:$F$26</c:f>
              <c:numCache>
                <c:formatCode>General</c:formatCode>
                <c:ptCount val="5"/>
                <c:pt idx="0">
                  <c:v>10.523255813953488</c:v>
                </c:pt>
                <c:pt idx="1">
                  <c:v>4.8507007921998788</c:v>
                </c:pt>
                <c:pt idx="2">
                  <c:v>8.136752136752138</c:v>
                </c:pt>
                <c:pt idx="3">
                  <c:v>5.2572016460905342</c:v>
                </c:pt>
                <c:pt idx="4">
                  <c:v>4.4683544303797458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38D-1D48-9C15-D02C5E6FDCD7}"/>
            </c:ext>
          </c:extLst>
        </c:ser>
        <c:ser>
          <c:idx val="1"/>
          <c:order val="1"/>
          <c:tx>
            <c:v>vide1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C'!$L$22:$L$26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7-D38D-1D48-9C15-D02C5E6FDCD7}"/>
            </c:ext>
          </c:extLst>
        </c:ser>
        <c:ser>
          <c:idx val="3"/>
          <c:order val="3"/>
          <c:tx>
            <c:v>vide 2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C'!$L$22:$L$26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9-D38D-1D48-9C15-D02C5E6FD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7"/>
        <c:axId val="963149199"/>
        <c:axId val="894835391"/>
      </c:barChart>
      <c:barChart>
        <c:barDir val="col"/>
        <c:grouping val="clustered"/>
        <c:varyColors val="0"/>
        <c:ser>
          <c:idx val="2"/>
          <c:order val="2"/>
          <c:tx>
            <c:v>Yx/s avec comptage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'Groupe C'!$C$22:$C$26</c:f>
              <c:strCache>
                <c:ptCount val="5"/>
                <c:pt idx="0">
                  <c:v>pH non controlé</c:v>
                </c:pt>
                <c:pt idx="1">
                  <c:v>T° diminuée</c:v>
                </c:pt>
                <c:pt idx="2">
                  <c:v>Aération nulle</c:v>
                </c:pt>
                <c:pt idx="3">
                  <c:v>Témoin</c:v>
                </c:pt>
                <c:pt idx="4">
                  <c:v>Inoculum /2</c:v>
                </c:pt>
              </c:strCache>
            </c:strRef>
          </c:cat>
          <c:val>
            <c:numRef>
              <c:f>'Groupe C'!$J$22:$J$26</c:f>
              <c:numCache>
                <c:formatCode>0.0E+00</c:formatCode>
                <c:ptCount val="5"/>
                <c:pt idx="0">
                  <c:v>8111918604.6511631</c:v>
                </c:pt>
                <c:pt idx="1">
                  <c:v>2994515539.3053017</c:v>
                </c:pt>
                <c:pt idx="2">
                  <c:v>-583760683.76068377</c:v>
                </c:pt>
                <c:pt idx="3">
                  <c:v>2373134328.3582082</c:v>
                </c:pt>
                <c:pt idx="4" formatCode="0.00E+00">
                  <c:v>782080924.8554914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38D-1D48-9C15-D02C5E6FD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5"/>
        <c:overlap val="-56"/>
        <c:axId val="870529087"/>
        <c:axId val="891718735"/>
      </c:barChart>
      <c:catAx>
        <c:axId val="963149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4835391"/>
        <c:crosses val="autoZero"/>
        <c:auto val="1"/>
        <c:lblAlgn val="ctr"/>
        <c:lblOffset val="100"/>
        <c:noMultiLvlLbl val="0"/>
      </c:catAx>
      <c:valAx>
        <c:axId val="89483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149199"/>
        <c:crosses val="autoZero"/>
        <c:crossBetween val="between"/>
      </c:valAx>
      <c:valAx>
        <c:axId val="891718735"/>
        <c:scaling>
          <c:orientation val="minMax"/>
          <c:min val="0"/>
        </c:scaling>
        <c:delete val="0"/>
        <c:axPos val="r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E+00" sourceLinked="1"/>
        <c:majorTickMark val="out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0529087"/>
        <c:crosses val="max"/>
        <c:crossBetween val="between"/>
      </c:valAx>
      <c:catAx>
        <c:axId val="8705290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17187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image" Target="../media/image1.png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46</xdr:row>
      <xdr:rowOff>25400</xdr:rowOff>
    </xdr:from>
    <xdr:to>
      <xdr:col>9</xdr:col>
      <xdr:colOff>101600</xdr:colOff>
      <xdr:row>60</xdr:row>
      <xdr:rowOff>101600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D1E4A35-9145-1847-A464-B9900F547B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736600</xdr:colOff>
      <xdr:row>56</xdr:row>
      <xdr:rowOff>12700</xdr:rowOff>
    </xdr:from>
    <xdr:to>
      <xdr:col>8</xdr:col>
      <xdr:colOff>101600</xdr:colOff>
      <xdr:row>70</xdr:row>
      <xdr:rowOff>88900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40699B6-E342-D54B-8A69-1308887029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495300</xdr:colOff>
      <xdr:row>49</xdr:row>
      <xdr:rowOff>76200</xdr:rowOff>
    </xdr:from>
    <xdr:to>
      <xdr:col>6</xdr:col>
      <xdr:colOff>685800</xdr:colOff>
      <xdr:row>63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72D5050-1940-884F-B1AD-6BA3D82E51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50800</xdr:colOff>
      <xdr:row>51</xdr:row>
      <xdr:rowOff>158750</xdr:rowOff>
    </xdr:from>
    <xdr:to>
      <xdr:col>7</xdr:col>
      <xdr:colOff>241300</xdr:colOff>
      <xdr:row>66</xdr:row>
      <xdr:rowOff>44450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940F0C7-2DA7-FC48-8691-111DC5AAE5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508000</xdr:colOff>
      <xdr:row>48</xdr:row>
      <xdr:rowOff>44450</xdr:rowOff>
    </xdr:from>
    <xdr:to>
      <xdr:col>7</xdr:col>
      <xdr:colOff>698500</xdr:colOff>
      <xdr:row>62</xdr:row>
      <xdr:rowOff>120650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AA89769-2ABE-0440-8D32-56D450A751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819150</xdr:colOff>
      <xdr:row>22</xdr:row>
      <xdr:rowOff>120650</xdr:rowOff>
    </xdr:from>
    <xdr:to>
      <xdr:col>23</xdr:col>
      <xdr:colOff>438150</xdr:colOff>
      <xdr:row>37</xdr:row>
      <xdr:rowOff>6350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B94ECC7-47C7-B948-BD4A-01DC895D89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19050</xdr:colOff>
      <xdr:row>26</xdr:row>
      <xdr:rowOff>6350</xdr:rowOff>
    </xdr:from>
    <xdr:to>
      <xdr:col>23</xdr:col>
      <xdr:colOff>463550</xdr:colOff>
      <xdr:row>40</xdr:row>
      <xdr:rowOff>57150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DA60DAD-7D14-DA4F-8246-A9930C88AE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19050</xdr:colOff>
      <xdr:row>28</xdr:row>
      <xdr:rowOff>69850</xdr:rowOff>
    </xdr:from>
    <xdr:to>
      <xdr:col>23</xdr:col>
      <xdr:colOff>463550</xdr:colOff>
      <xdr:row>42</xdr:row>
      <xdr:rowOff>107950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83DEBBBF-915B-014F-B050-2493E3E3EC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19050</xdr:colOff>
      <xdr:row>31</xdr:row>
      <xdr:rowOff>44450</xdr:rowOff>
    </xdr:from>
    <xdr:to>
      <xdr:col>23</xdr:col>
      <xdr:colOff>463550</xdr:colOff>
      <xdr:row>45</xdr:row>
      <xdr:rowOff>82550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4614C806-CFFC-DD4C-A391-13AE8B545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508000</xdr:colOff>
      <xdr:row>24</xdr:row>
      <xdr:rowOff>12700</xdr:rowOff>
    </xdr:from>
    <xdr:to>
      <xdr:col>26</xdr:col>
      <xdr:colOff>209550</xdr:colOff>
      <xdr:row>44</xdr:row>
      <xdr:rowOff>82550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A2E446C7-2BEF-6348-9541-CC4CC7770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427566</xdr:colOff>
      <xdr:row>45</xdr:row>
      <xdr:rowOff>165100</xdr:rowOff>
    </xdr:from>
    <xdr:to>
      <xdr:col>20</xdr:col>
      <xdr:colOff>414866</xdr:colOff>
      <xdr:row>70</xdr:row>
      <xdr:rowOff>67733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FF868728-348F-F048-B248-CD4E56E011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421005</xdr:colOff>
      <xdr:row>23</xdr:row>
      <xdr:rowOff>111760</xdr:rowOff>
    </xdr:from>
    <xdr:to>
      <xdr:col>9</xdr:col>
      <xdr:colOff>274320</xdr:colOff>
      <xdr:row>39</xdr:row>
      <xdr:rowOff>83820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3C1E5CB-08BB-7949-9BF1-E291678F93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9</xdr:col>
      <xdr:colOff>670560</xdr:colOff>
      <xdr:row>19</xdr:row>
      <xdr:rowOff>106680</xdr:rowOff>
    </xdr:from>
    <xdr:to>
      <xdr:col>19</xdr:col>
      <xdr:colOff>364846</xdr:colOff>
      <xdr:row>45</xdr:row>
      <xdr:rowOff>163199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154C9EDB-AE55-4EEA-9AB0-B1DF2D4AC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528560" y="3893820"/>
          <a:ext cx="7314286" cy="5047619"/>
        </a:xfrm>
        <a:prstGeom prst="rect">
          <a:avLst/>
        </a:prstGeom>
      </xdr:spPr>
    </xdr:pic>
    <xdr:clientData/>
  </xdr:twoCellAnchor>
  <xdr:twoCellAnchor>
    <xdr:from>
      <xdr:col>15</xdr:col>
      <xdr:colOff>0</xdr:colOff>
      <xdr:row>27</xdr:row>
      <xdr:rowOff>22860</xdr:rowOff>
    </xdr:from>
    <xdr:to>
      <xdr:col>18</xdr:col>
      <xdr:colOff>502920</xdr:colOff>
      <xdr:row>30</xdr:row>
      <xdr:rowOff>182880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987D074-E12D-44A8-9854-93227C558B65}"/>
            </a:ext>
          </a:extLst>
        </xdr:cNvPr>
        <xdr:cNvSpPr/>
      </xdr:nvSpPr>
      <xdr:spPr>
        <a:xfrm>
          <a:off x="11430000" y="5341620"/>
          <a:ext cx="2788920" cy="731520"/>
        </a:xfrm>
        <a:prstGeom prst="roundRect">
          <a:avLst/>
        </a:prstGeom>
        <a:noFill/>
        <a:ln w="762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320040</xdr:colOff>
      <xdr:row>24</xdr:row>
      <xdr:rowOff>38100</xdr:rowOff>
    </xdr:from>
    <xdr:to>
      <xdr:col>9</xdr:col>
      <xdr:colOff>289560</xdr:colOff>
      <xdr:row>38</xdr:row>
      <xdr:rowOff>137160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5BEAB6FD-FF0F-4C9C-920A-24B14D4BA93B}"/>
            </a:ext>
          </a:extLst>
        </xdr:cNvPr>
        <xdr:cNvSpPr/>
      </xdr:nvSpPr>
      <xdr:spPr>
        <a:xfrm rot="5400000">
          <a:off x="5387340" y="5806440"/>
          <a:ext cx="2788920" cy="731520"/>
        </a:xfrm>
        <a:prstGeom prst="roundRect">
          <a:avLst/>
        </a:prstGeom>
        <a:noFill/>
        <a:ln w="762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297180</xdr:colOff>
      <xdr:row>22</xdr:row>
      <xdr:rowOff>53340</xdr:rowOff>
    </xdr:from>
    <xdr:to>
      <xdr:col>9</xdr:col>
      <xdr:colOff>320040</xdr:colOff>
      <xdr:row>24</xdr:row>
      <xdr:rowOff>83820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AD28110C-F4FF-4550-8670-8AAD10B819B8}"/>
            </a:ext>
          </a:extLst>
        </xdr:cNvPr>
        <xdr:cNvSpPr/>
      </xdr:nvSpPr>
      <xdr:spPr>
        <a:xfrm>
          <a:off x="6393180" y="4411980"/>
          <a:ext cx="784860" cy="4114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1</a:t>
          </a:r>
        </a:p>
      </xdr:txBody>
    </xdr:sp>
    <xdr:clientData/>
  </xdr:twoCellAnchor>
  <xdr:twoCellAnchor>
    <xdr:from>
      <xdr:col>17</xdr:col>
      <xdr:colOff>152400</xdr:colOff>
      <xdr:row>24</xdr:row>
      <xdr:rowOff>129540</xdr:rowOff>
    </xdr:from>
    <xdr:to>
      <xdr:col>18</xdr:col>
      <xdr:colOff>175260</xdr:colOff>
      <xdr:row>26</xdr:row>
      <xdr:rowOff>152400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AAC19CD9-BDDF-4555-8E84-C47B26E12666}"/>
            </a:ext>
          </a:extLst>
        </xdr:cNvPr>
        <xdr:cNvSpPr/>
      </xdr:nvSpPr>
      <xdr:spPr>
        <a:xfrm>
          <a:off x="13106400" y="4869180"/>
          <a:ext cx="784860" cy="4114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3"/>
  <sheetViews>
    <sheetView topLeftCell="AA1" workbookViewId="0">
      <selection activeCell="AI20" sqref="AI20"/>
    </sheetView>
  </sheetViews>
  <sheetFormatPr baseColWidth="10" defaultRowHeight="15" x14ac:dyDescent="0.25"/>
  <cols>
    <col min="1" max="7" width="11.42578125" style="11"/>
  </cols>
  <sheetData>
    <row r="1" spans="1:40" ht="15.75" customHeight="1" thickBot="1" x14ac:dyDescent="0.3">
      <c r="A1" s="79" t="s">
        <v>15</v>
      </c>
      <c r="B1" s="80"/>
      <c r="C1" s="80"/>
      <c r="D1" s="80"/>
      <c r="E1" s="80"/>
      <c r="F1" s="80"/>
      <c r="G1" s="80"/>
      <c r="H1" s="81"/>
      <c r="I1" s="79" t="s">
        <v>16</v>
      </c>
      <c r="J1" s="80"/>
      <c r="K1" s="80"/>
      <c r="L1" s="80"/>
      <c r="M1" s="80"/>
      <c r="N1" s="80"/>
      <c r="O1" s="80"/>
      <c r="P1" s="81"/>
      <c r="Q1" s="79" t="s">
        <v>17</v>
      </c>
      <c r="R1" s="80"/>
      <c r="S1" s="80"/>
      <c r="T1" s="80"/>
      <c r="U1" s="80"/>
      <c r="V1" s="80"/>
      <c r="W1" s="80"/>
      <c r="X1" s="81"/>
      <c r="Y1" s="79" t="s">
        <v>18</v>
      </c>
      <c r="Z1" s="80"/>
      <c r="AA1" s="80"/>
      <c r="AB1" s="80"/>
      <c r="AC1" s="80"/>
      <c r="AD1" s="80"/>
      <c r="AE1" s="80"/>
      <c r="AF1" s="81"/>
      <c r="AG1" s="79" t="s">
        <v>19</v>
      </c>
      <c r="AH1" s="80"/>
      <c r="AI1" s="80"/>
      <c r="AJ1" s="80"/>
      <c r="AK1" s="80"/>
      <c r="AL1" s="80"/>
      <c r="AM1" s="80"/>
      <c r="AN1" s="81"/>
    </row>
    <row r="2" spans="1:40" ht="25.5" x14ac:dyDescent="0.25">
      <c r="A2" s="19" t="s">
        <v>4</v>
      </c>
      <c r="B2" s="19" t="s">
        <v>2</v>
      </c>
      <c r="C2" s="17" t="s">
        <v>11</v>
      </c>
      <c r="D2" s="82" t="s">
        <v>1</v>
      </c>
      <c r="E2" s="82"/>
      <c r="F2" s="17" t="s">
        <v>7</v>
      </c>
      <c r="G2" s="17" t="s">
        <v>14</v>
      </c>
      <c r="H2" s="20" t="s">
        <v>9</v>
      </c>
      <c r="I2" s="19" t="s">
        <v>4</v>
      </c>
      <c r="J2" s="19" t="s">
        <v>2</v>
      </c>
      <c r="K2" s="17" t="s">
        <v>11</v>
      </c>
      <c r="L2" s="82" t="s">
        <v>1</v>
      </c>
      <c r="M2" s="82"/>
      <c r="N2" s="17" t="s">
        <v>7</v>
      </c>
      <c r="O2" s="17" t="s">
        <v>14</v>
      </c>
      <c r="P2" s="20" t="s">
        <v>9</v>
      </c>
      <c r="Q2" s="19" t="s">
        <v>4</v>
      </c>
      <c r="R2" s="19" t="s">
        <v>2</v>
      </c>
      <c r="S2" s="17" t="s">
        <v>11</v>
      </c>
      <c r="T2" s="82" t="s">
        <v>1</v>
      </c>
      <c r="U2" s="82"/>
      <c r="V2" s="17" t="s">
        <v>7</v>
      </c>
      <c r="W2" s="17" t="s">
        <v>14</v>
      </c>
      <c r="X2" s="20" t="s">
        <v>9</v>
      </c>
      <c r="Y2" s="19" t="s">
        <v>4</v>
      </c>
      <c r="Z2" s="19" t="s">
        <v>2</v>
      </c>
      <c r="AA2" s="17" t="s">
        <v>11</v>
      </c>
      <c r="AB2" s="82" t="s">
        <v>1</v>
      </c>
      <c r="AC2" s="82"/>
      <c r="AD2" s="17" t="s">
        <v>7</v>
      </c>
      <c r="AE2" s="17" t="s">
        <v>14</v>
      </c>
      <c r="AF2" s="20" t="s">
        <v>9</v>
      </c>
      <c r="AG2" s="19" t="s">
        <v>4</v>
      </c>
      <c r="AH2" s="19" t="s">
        <v>2</v>
      </c>
      <c r="AI2" s="17" t="s">
        <v>11</v>
      </c>
      <c r="AJ2" s="82" t="s">
        <v>1</v>
      </c>
      <c r="AK2" s="82"/>
      <c r="AL2" s="17" t="s">
        <v>7</v>
      </c>
      <c r="AM2" s="17" t="s">
        <v>14</v>
      </c>
      <c r="AN2" s="20" t="s">
        <v>9</v>
      </c>
    </row>
    <row r="3" spans="1:40" ht="15.75" thickBot="1" x14ac:dyDescent="0.3">
      <c r="A3" s="21" t="s">
        <v>5</v>
      </c>
      <c r="B3" s="21" t="s">
        <v>3</v>
      </c>
      <c r="C3" s="18" t="s">
        <v>12</v>
      </c>
      <c r="D3" s="22" t="s">
        <v>0</v>
      </c>
      <c r="E3" s="23" t="s">
        <v>6</v>
      </c>
      <c r="F3" s="23" t="s">
        <v>8</v>
      </c>
      <c r="G3" s="24" t="s">
        <v>13</v>
      </c>
      <c r="H3" s="24" t="s">
        <v>10</v>
      </c>
      <c r="I3" s="21" t="s">
        <v>5</v>
      </c>
      <c r="J3" s="21" t="s">
        <v>3</v>
      </c>
      <c r="K3" s="18" t="s">
        <v>12</v>
      </c>
      <c r="L3" s="22" t="s">
        <v>0</v>
      </c>
      <c r="M3" s="23" t="s">
        <v>6</v>
      </c>
      <c r="N3" s="23" t="s">
        <v>8</v>
      </c>
      <c r="O3" s="24" t="s">
        <v>13</v>
      </c>
      <c r="P3" s="24" t="s">
        <v>10</v>
      </c>
      <c r="Q3" s="21" t="s">
        <v>5</v>
      </c>
      <c r="R3" s="21" t="s">
        <v>3</v>
      </c>
      <c r="S3" s="18" t="s">
        <v>12</v>
      </c>
      <c r="T3" s="22" t="s">
        <v>0</v>
      </c>
      <c r="U3" s="23" t="s">
        <v>6</v>
      </c>
      <c r="V3" s="23" t="s">
        <v>8</v>
      </c>
      <c r="W3" s="24" t="s">
        <v>13</v>
      </c>
      <c r="X3" s="24" t="s">
        <v>10</v>
      </c>
      <c r="Y3" s="21" t="s">
        <v>5</v>
      </c>
      <c r="Z3" s="21" t="s">
        <v>3</v>
      </c>
      <c r="AA3" s="18" t="s">
        <v>12</v>
      </c>
      <c r="AB3" s="22" t="s">
        <v>0</v>
      </c>
      <c r="AC3" s="23" t="s">
        <v>6</v>
      </c>
      <c r="AD3" s="23" t="s">
        <v>8</v>
      </c>
      <c r="AE3" s="24" t="s">
        <v>13</v>
      </c>
      <c r="AF3" s="24" t="s">
        <v>10</v>
      </c>
      <c r="AG3" s="21" t="s">
        <v>5</v>
      </c>
      <c r="AH3" s="21" t="s">
        <v>3</v>
      </c>
      <c r="AI3" s="18" t="s">
        <v>12</v>
      </c>
      <c r="AJ3" s="22" t="s">
        <v>0</v>
      </c>
      <c r="AK3" s="23" t="s">
        <v>6</v>
      </c>
      <c r="AL3" s="23" t="s">
        <v>8</v>
      </c>
      <c r="AM3" s="24" t="s">
        <v>13</v>
      </c>
      <c r="AN3" s="24" t="s">
        <v>10</v>
      </c>
    </row>
    <row r="4" spans="1:40" x14ac:dyDescent="0.25">
      <c r="A4" s="30">
        <v>0</v>
      </c>
      <c r="B4" s="44"/>
      <c r="C4" s="30">
        <v>0.02</v>
      </c>
      <c r="D4" s="31">
        <v>6.9</v>
      </c>
      <c r="E4" s="28">
        <v>7.03</v>
      </c>
      <c r="F4" s="47">
        <v>8700000</v>
      </c>
      <c r="G4" s="28">
        <v>96</v>
      </c>
      <c r="H4" s="32">
        <v>0.17499999999999999</v>
      </c>
      <c r="I4" s="30">
        <v>0</v>
      </c>
      <c r="J4" s="30">
        <v>0</v>
      </c>
      <c r="K4" s="30">
        <v>0.02</v>
      </c>
      <c r="L4" s="31">
        <v>6.97</v>
      </c>
      <c r="M4" s="28"/>
      <c r="N4" s="47">
        <v>3800000</v>
      </c>
      <c r="O4" s="28">
        <v>10.1</v>
      </c>
      <c r="P4" s="32">
        <v>0.23899999999999999</v>
      </c>
      <c r="Q4" s="30">
        <v>0</v>
      </c>
      <c r="R4" s="5">
        <v>0</v>
      </c>
      <c r="S4" s="5">
        <v>0.02</v>
      </c>
      <c r="T4" s="31">
        <v>6.97</v>
      </c>
      <c r="U4" s="28">
        <v>7.51</v>
      </c>
      <c r="V4" s="47">
        <v>3601000</v>
      </c>
      <c r="W4" s="54"/>
      <c r="X4" s="32">
        <v>0.247</v>
      </c>
      <c r="Y4" s="30">
        <v>0</v>
      </c>
      <c r="Z4" s="30">
        <v>0</v>
      </c>
      <c r="AA4" s="30">
        <v>3.3000000000000002E-2</v>
      </c>
      <c r="AB4" s="31">
        <v>7.36</v>
      </c>
      <c r="AC4" s="28">
        <v>6.83</v>
      </c>
      <c r="AD4" s="47">
        <v>3380000</v>
      </c>
      <c r="AE4" s="28">
        <v>88.2</v>
      </c>
      <c r="AF4" s="32">
        <v>0.216</v>
      </c>
      <c r="AG4" s="30">
        <v>0</v>
      </c>
      <c r="AH4" s="5">
        <v>0</v>
      </c>
      <c r="AI4" s="30">
        <v>1.4999999999999999E-2</v>
      </c>
      <c r="AJ4" s="16">
        <v>7</v>
      </c>
      <c r="AK4" s="14">
        <v>6.8</v>
      </c>
      <c r="AL4" s="47">
        <v>2150000</v>
      </c>
      <c r="AM4" s="54"/>
      <c r="AN4" s="32">
        <v>0.20499999999999999</v>
      </c>
    </row>
    <row r="5" spans="1:40" x14ac:dyDescent="0.25">
      <c r="A5" s="34">
        <v>30</v>
      </c>
      <c r="B5" s="45"/>
      <c r="C5" s="34">
        <v>2.5999999999999999E-2</v>
      </c>
      <c r="D5" s="35">
        <v>6.88</v>
      </c>
      <c r="E5" s="29">
        <v>7.01</v>
      </c>
      <c r="F5" s="48"/>
      <c r="G5" s="29">
        <v>83.5</v>
      </c>
      <c r="H5" s="37">
        <v>0.22500000000000001</v>
      </c>
      <c r="I5" s="34">
        <v>30</v>
      </c>
      <c r="J5" s="34">
        <v>8.3000000000000004E-2</v>
      </c>
      <c r="K5" s="34">
        <v>0.19</v>
      </c>
      <c r="L5" s="35">
        <v>6.99</v>
      </c>
      <c r="M5" s="29">
        <v>6.98</v>
      </c>
      <c r="N5" s="48"/>
      <c r="O5" s="29">
        <v>7.5</v>
      </c>
      <c r="P5" s="37">
        <v>0.24399999999999999</v>
      </c>
      <c r="Q5" s="34">
        <v>30</v>
      </c>
      <c r="R5" s="8">
        <v>0.41799999999999998</v>
      </c>
      <c r="S5" s="8">
        <v>3.3000000000000002E-2</v>
      </c>
      <c r="T5" s="35">
        <v>6.95</v>
      </c>
      <c r="U5" s="29">
        <v>7.48</v>
      </c>
      <c r="V5" s="36"/>
      <c r="W5" s="29">
        <v>84.1</v>
      </c>
      <c r="X5" s="37">
        <v>0.21</v>
      </c>
      <c r="Y5" s="34">
        <v>30</v>
      </c>
      <c r="Z5" s="34">
        <v>0</v>
      </c>
      <c r="AA5" s="34">
        <v>4.2999999999999997E-2</v>
      </c>
      <c r="AB5" s="35">
        <v>7.57</v>
      </c>
      <c r="AC5" s="29">
        <v>6.83</v>
      </c>
      <c r="AD5" s="48"/>
      <c r="AE5" s="29">
        <v>85</v>
      </c>
      <c r="AF5" s="37">
        <v>0.222</v>
      </c>
      <c r="AG5" s="34">
        <v>30</v>
      </c>
      <c r="AH5" s="8">
        <v>0</v>
      </c>
      <c r="AI5" s="34">
        <v>2.5000000000000001E-2</v>
      </c>
      <c r="AJ5" s="13">
        <v>7</v>
      </c>
      <c r="AK5" s="15">
        <v>6.79</v>
      </c>
      <c r="AL5" s="36"/>
      <c r="AM5" s="36"/>
      <c r="AN5" s="37">
        <v>0.24199999999999999</v>
      </c>
    </row>
    <row r="6" spans="1:40" x14ac:dyDescent="0.25">
      <c r="A6" s="34">
        <v>60</v>
      </c>
      <c r="B6" s="45"/>
      <c r="C6" s="34">
        <v>4.7E-2</v>
      </c>
      <c r="D6" s="35">
        <v>6.84</v>
      </c>
      <c r="E6" s="29">
        <v>6.89</v>
      </c>
      <c r="F6" s="49">
        <v>620000</v>
      </c>
      <c r="G6" s="29">
        <v>56.3</v>
      </c>
      <c r="H6" s="37">
        <v>0.20899999999999999</v>
      </c>
      <c r="I6" s="34">
        <v>60</v>
      </c>
      <c r="J6" s="34">
        <v>0.19</v>
      </c>
      <c r="K6" s="34">
        <v>0.3</v>
      </c>
      <c r="L6" s="35">
        <v>6.98</v>
      </c>
      <c r="M6" s="29">
        <v>7.02</v>
      </c>
      <c r="N6" s="49">
        <v>1520000</v>
      </c>
      <c r="O6" s="29">
        <v>9.1</v>
      </c>
      <c r="P6" s="37">
        <v>0.19600000000000001</v>
      </c>
      <c r="Q6" s="34">
        <v>60</v>
      </c>
      <c r="R6" s="8">
        <v>1.498</v>
      </c>
      <c r="S6" s="8">
        <v>0.112</v>
      </c>
      <c r="T6" s="35">
        <v>6.96</v>
      </c>
      <c r="U6" s="29">
        <v>7.46</v>
      </c>
      <c r="V6" s="49">
        <v>3560000</v>
      </c>
      <c r="W6" s="29">
        <v>54.4</v>
      </c>
      <c r="X6" s="37">
        <v>0.185</v>
      </c>
      <c r="Y6" s="34">
        <v>60</v>
      </c>
      <c r="Z6" s="34">
        <v>13</v>
      </c>
      <c r="AA6" s="34">
        <v>5.6000000000000001E-2</v>
      </c>
      <c r="AB6" s="35">
        <v>6.06</v>
      </c>
      <c r="AC6" s="29">
        <v>6.77</v>
      </c>
      <c r="AD6" s="49">
        <v>2080000</v>
      </c>
      <c r="AE6" s="29">
        <v>78.8</v>
      </c>
      <c r="AF6" s="37">
        <v>0.20200000000000001</v>
      </c>
      <c r="AG6" s="34">
        <v>60</v>
      </c>
      <c r="AH6" s="34">
        <v>2.3109999999999999</v>
      </c>
      <c r="AI6" s="34">
        <v>5.6000000000000001E-2</v>
      </c>
      <c r="AJ6" s="13">
        <v>7.5</v>
      </c>
      <c r="AK6" s="15">
        <v>6.92</v>
      </c>
      <c r="AL6" s="49">
        <v>26350000</v>
      </c>
      <c r="AM6" s="36"/>
      <c r="AN6" s="37">
        <v>0.22800000000000001</v>
      </c>
    </row>
    <row r="7" spans="1:40" x14ac:dyDescent="0.25">
      <c r="A7" s="34">
        <v>90</v>
      </c>
      <c r="B7" s="45"/>
      <c r="C7" s="34">
        <v>0.06</v>
      </c>
      <c r="D7" s="35">
        <v>6.68</v>
      </c>
      <c r="E7" s="29">
        <v>6.77</v>
      </c>
      <c r="F7" s="48"/>
      <c r="G7" s="29">
        <v>39.1</v>
      </c>
      <c r="H7" s="37">
        <v>0.17</v>
      </c>
      <c r="I7" s="34">
        <v>90</v>
      </c>
      <c r="J7" s="34">
        <v>0.19700000000000001</v>
      </c>
      <c r="K7" s="34">
        <v>5.2999999999999999E-2</v>
      </c>
      <c r="L7" s="35">
        <v>6.97</v>
      </c>
      <c r="M7" s="29">
        <v>7.05</v>
      </c>
      <c r="N7" s="48"/>
      <c r="O7" s="29">
        <v>7.9</v>
      </c>
      <c r="P7" s="37">
        <v>0.217</v>
      </c>
      <c r="Q7" s="34">
        <v>90</v>
      </c>
      <c r="R7" s="8">
        <v>3.8340000000000001</v>
      </c>
      <c r="S7" s="8">
        <v>4.8000000000000001E-2</v>
      </c>
      <c r="T7" s="35">
        <v>6.94</v>
      </c>
      <c r="U7" s="29">
        <v>7.43</v>
      </c>
      <c r="V7" s="36"/>
      <c r="W7" s="29">
        <v>19.2</v>
      </c>
      <c r="X7" s="37">
        <v>0.20899999999999999</v>
      </c>
      <c r="Y7" s="34">
        <v>90</v>
      </c>
      <c r="Z7" s="34">
        <f t="shared" ref="Z7:Z12" si="0">1.861+13</f>
        <v>14.861000000000001</v>
      </c>
      <c r="AA7" s="34">
        <v>9.4E-2</v>
      </c>
      <c r="AB7" s="35">
        <v>6.53</v>
      </c>
      <c r="AC7" s="29">
        <v>7.64</v>
      </c>
      <c r="AD7" s="48"/>
      <c r="AE7" s="29">
        <v>77.2</v>
      </c>
      <c r="AF7" s="37">
        <v>0.22800000000000001</v>
      </c>
      <c r="AG7" s="34">
        <v>90</v>
      </c>
      <c r="AH7" s="34">
        <v>2.3109999999999999</v>
      </c>
      <c r="AI7" s="34">
        <v>6.9000000000000006E-2</v>
      </c>
      <c r="AJ7" s="13">
        <v>7.38</v>
      </c>
      <c r="AK7" s="15">
        <v>6.9</v>
      </c>
      <c r="AL7" s="36"/>
      <c r="AM7" s="36"/>
      <c r="AN7" s="37">
        <v>0.214</v>
      </c>
    </row>
    <row r="8" spans="1:40" x14ac:dyDescent="0.25">
      <c r="A8" s="34">
        <v>120</v>
      </c>
      <c r="B8" s="45"/>
      <c r="C8" s="34">
        <v>0.20300000000000001</v>
      </c>
      <c r="D8" s="35">
        <v>6.28</v>
      </c>
      <c r="E8" s="29">
        <v>6.36</v>
      </c>
      <c r="F8" s="49">
        <v>23200000</v>
      </c>
      <c r="G8" s="29">
        <v>25.1</v>
      </c>
      <c r="H8" s="37">
        <v>0.16200000000000001</v>
      </c>
      <c r="I8" s="34">
        <v>120</v>
      </c>
      <c r="J8" s="34">
        <v>0.58599999999999997</v>
      </c>
      <c r="K8" s="34">
        <v>0.08</v>
      </c>
      <c r="L8" s="35">
        <v>6.97</v>
      </c>
      <c r="M8" s="29">
        <v>6.92</v>
      </c>
      <c r="N8" s="49">
        <v>8900000</v>
      </c>
      <c r="O8" s="29">
        <v>7</v>
      </c>
      <c r="P8" s="37">
        <v>0.22500000000000001</v>
      </c>
      <c r="Q8" s="34">
        <v>120</v>
      </c>
      <c r="R8" s="8">
        <v>12.93</v>
      </c>
      <c r="S8" s="8">
        <v>0.30199999999999999</v>
      </c>
      <c r="T8" s="35">
        <v>6.92</v>
      </c>
      <c r="U8" s="29">
        <v>7.28</v>
      </c>
      <c r="V8" s="49">
        <v>160000000</v>
      </c>
      <c r="W8" s="29">
        <v>5.9</v>
      </c>
      <c r="X8" s="37">
        <v>0.17899999999999999</v>
      </c>
      <c r="Y8" s="34">
        <v>120</v>
      </c>
      <c r="Z8" s="34">
        <f t="shared" si="0"/>
        <v>14.861000000000001</v>
      </c>
      <c r="AA8" s="34">
        <v>0.106</v>
      </c>
      <c r="AB8" s="35">
        <v>6.22</v>
      </c>
      <c r="AC8" s="29">
        <v>7.3</v>
      </c>
      <c r="AD8" s="49">
        <v>11600000</v>
      </c>
      <c r="AE8" s="29">
        <v>61.4</v>
      </c>
      <c r="AF8" s="37"/>
      <c r="AG8" s="34">
        <v>120</v>
      </c>
      <c r="AH8" s="34">
        <v>2.3109999999999999</v>
      </c>
      <c r="AI8" s="34">
        <v>0.09</v>
      </c>
      <c r="AJ8" s="13">
        <v>7.03</v>
      </c>
      <c r="AK8" s="15">
        <v>6.56</v>
      </c>
      <c r="AL8" s="49">
        <v>31150000</v>
      </c>
      <c r="AM8" s="36"/>
      <c r="AN8" s="37">
        <v>0.17699999999999999</v>
      </c>
    </row>
    <row r="9" spans="1:40" x14ac:dyDescent="0.25">
      <c r="A9" s="34">
        <v>150</v>
      </c>
      <c r="B9" s="45"/>
      <c r="C9" s="34">
        <v>0.32500000000000001</v>
      </c>
      <c r="D9" s="35">
        <v>5.69</v>
      </c>
      <c r="E9" s="29">
        <v>5.75</v>
      </c>
      <c r="F9" s="48"/>
      <c r="G9" s="29">
        <v>23.8</v>
      </c>
      <c r="H9" s="37">
        <v>0.184</v>
      </c>
      <c r="I9" s="34">
        <v>150</v>
      </c>
      <c r="J9" s="34"/>
      <c r="K9" s="34">
        <v>0.16</v>
      </c>
      <c r="L9" s="35"/>
      <c r="M9" s="29">
        <v>6.9</v>
      </c>
      <c r="N9" s="48"/>
      <c r="O9" s="29"/>
      <c r="P9" s="37">
        <v>0.192</v>
      </c>
      <c r="Q9" s="34">
        <v>150</v>
      </c>
      <c r="R9" s="8">
        <v>26.64</v>
      </c>
      <c r="S9" s="8">
        <v>0.28799999999999998</v>
      </c>
      <c r="T9" s="35">
        <v>6.88</v>
      </c>
      <c r="U9" s="29">
        <v>7.05</v>
      </c>
      <c r="V9" s="36"/>
      <c r="W9" s="29">
        <v>2.2000000000000002</v>
      </c>
      <c r="X9" s="37">
        <v>0.14199999999999999</v>
      </c>
      <c r="Y9" s="34">
        <v>150</v>
      </c>
      <c r="Z9" s="34">
        <f t="shared" si="0"/>
        <v>14.861000000000001</v>
      </c>
      <c r="AA9" s="34">
        <v>0.16800000000000001</v>
      </c>
      <c r="AB9" s="35">
        <v>5.68</v>
      </c>
      <c r="AC9" s="29">
        <v>6.83</v>
      </c>
      <c r="AD9" s="48"/>
      <c r="AE9" s="29">
        <v>43.1</v>
      </c>
      <c r="AF9" s="37">
        <v>0.19600000000000001</v>
      </c>
      <c r="AG9" s="34">
        <v>150</v>
      </c>
      <c r="AH9" s="34">
        <v>8.1839999999999993</v>
      </c>
      <c r="AI9" s="34">
        <v>0.255</v>
      </c>
      <c r="AJ9" s="13">
        <v>7</v>
      </c>
      <c r="AK9" s="15">
        <v>6.48</v>
      </c>
      <c r="AL9" s="36"/>
      <c r="AM9" s="36"/>
      <c r="AN9" s="37">
        <v>0.193</v>
      </c>
    </row>
    <row r="10" spans="1:40" x14ac:dyDescent="0.25">
      <c r="A10" s="34">
        <v>180</v>
      </c>
      <c r="B10" s="45"/>
      <c r="C10" s="34">
        <v>0.72</v>
      </c>
      <c r="D10" s="35">
        <v>5.28</v>
      </c>
      <c r="E10" s="29">
        <v>5.34</v>
      </c>
      <c r="F10" s="49">
        <v>11600000000</v>
      </c>
      <c r="G10" s="29">
        <v>17.5</v>
      </c>
      <c r="H10" s="37">
        <v>0.158</v>
      </c>
      <c r="I10" s="34">
        <v>180</v>
      </c>
      <c r="J10" s="34">
        <v>17.997</v>
      </c>
      <c r="K10" s="34">
        <v>0.45</v>
      </c>
      <c r="L10" s="35">
        <v>6.74</v>
      </c>
      <c r="M10" s="29">
        <v>6.6</v>
      </c>
      <c r="N10" s="49">
        <v>228000000</v>
      </c>
      <c r="O10" s="29">
        <v>-10.6</v>
      </c>
      <c r="P10" s="37">
        <v>0.193</v>
      </c>
      <c r="Q10" s="34">
        <v>180</v>
      </c>
      <c r="R10" s="8">
        <v>46.558</v>
      </c>
      <c r="S10" s="8">
        <v>0.184</v>
      </c>
      <c r="T10" s="35">
        <v>6.85</v>
      </c>
      <c r="U10" s="29">
        <v>6.9</v>
      </c>
      <c r="V10" s="49">
        <v>69000000</v>
      </c>
      <c r="W10" s="29">
        <v>0.9</v>
      </c>
      <c r="X10" s="37">
        <v>0.10100000000000001</v>
      </c>
      <c r="Y10" s="34">
        <v>180</v>
      </c>
      <c r="Z10" s="34">
        <f t="shared" si="0"/>
        <v>14.861000000000001</v>
      </c>
      <c r="AA10" s="34">
        <v>0.35399999999999998</v>
      </c>
      <c r="AB10" s="35">
        <v>5.29</v>
      </c>
      <c r="AC10" s="29">
        <v>5.85</v>
      </c>
      <c r="AD10" s="49">
        <v>5800000000</v>
      </c>
      <c r="AE10" s="29">
        <v>41.3</v>
      </c>
      <c r="AF10" s="37">
        <v>9.4100000000000003E-2</v>
      </c>
      <c r="AG10" s="34">
        <v>180</v>
      </c>
      <c r="AH10" s="8">
        <v>18.14</v>
      </c>
      <c r="AI10" s="34">
        <v>0.307</v>
      </c>
      <c r="AJ10" s="13">
        <v>6.99</v>
      </c>
      <c r="AK10" s="15">
        <v>6.31</v>
      </c>
      <c r="AL10" s="49">
        <v>123000000</v>
      </c>
      <c r="AM10" s="36"/>
      <c r="AN10" s="37"/>
    </row>
    <row r="11" spans="1:40" x14ac:dyDescent="0.25">
      <c r="A11" s="34">
        <v>210</v>
      </c>
      <c r="B11" s="45"/>
      <c r="C11" s="34">
        <v>0.92</v>
      </c>
      <c r="D11" s="35">
        <v>5.12</v>
      </c>
      <c r="E11" s="29">
        <v>5.19</v>
      </c>
      <c r="F11" s="48"/>
      <c r="G11" s="29">
        <v>8.9</v>
      </c>
      <c r="H11" s="37">
        <v>0.14099999999999999</v>
      </c>
      <c r="I11" s="34">
        <v>210</v>
      </c>
      <c r="J11" s="42">
        <v>76.709999999999994</v>
      </c>
      <c r="K11" s="34">
        <v>0.64600000000000002</v>
      </c>
      <c r="L11" s="35">
        <v>6.38</v>
      </c>
      <c r="M11" s="29">
        <v>6.22</v>
      </c>
      <c r="N11" s="55">
        <v>920000000</v>
      </c>
      <c r="O11" s="29">
        <v>-61.1</v>
      </c>
      <c r="P11" s="37">
        <v>0.16400000000000001</v>
      </c>
      <c r="Q11" s="34">
        <v>210</v>
      </c>
      <c r="R11" s="8">
        <v>74.203999999999994</v>
      </c>
      <c r="S11" s="8">
        <v>0.25600000000000001</v>
      </c>
      <c r="T11" s="35">
        <v>6.81</v>
      </c>
      <c r="U11" s="29">
        <v>7.04</v>
      </c>
      <c r="V11" s="49">
        <v>400000000</v>
      </c>
      <c r="W11" s="29">
        <v>0.3</v>
      </c>
      <c r="X11" s="37">
        <v>0.14799999999999999</v>
      </c>
      <c r="Y11" s="34">
        <v>210</v>
      </c>
      <c r="Z11" s="34">
        <f t="shared" si="0"/>
        <v>14.861000000000001</v>
      </c>
      <c r="AA11" s="34"/>
      <c r="AB11" s="35"/>
      <c r="AC11" s="29"/>
      <c r="AD11" s="36"/>
      <c r="AE11" s="29"/>
      <c r="AF11" s="37"/>
      <c r="AG11" s="34">
        <v>210</v>
      </c>
      <c r="AH11" s="8">
        <v>37.5</v>
      </c>
      <c r="AI11" s="34">
        <v>0.36699999999999999</v>
      </c>
      <c r="AJ11" s="13">
        <v>6.7</v>
      </c>
      <c r="AK11" s="15">
        <v>6.18</v>
      </c>
      <c r="AL11" s="43" t="s">
        <v>25</v>
      </c>
      <c r="AM11" s="36"/>
      <c r="AN11" s="37">
        <v>9.6500000000000002E-2</v>
      </c>
    </row>
    <row r="12" spans="1:40" ht="15.75" thickBot="1" x14ac:dyDescent="0.3">
      <c r="A12" s="38">
        <v>240</v>
      </c>
      <c r="B12" s="46"/>
      <c r="C12" s="38">
        <v>0.96499999999999997</v>
      </c>
      <c r="D12" s="39">
        <v>5.05</v>
      </c>
      <c r="E12" s="40">
        <v>5.13</v>
      </c>
      <c r="F12" s="50" t="s">
        <v>28</v>
      </c>
      <c r="G12" s="40">
        <v>6</v>
      </c>
      <c r="H12" s="41"/>
      <c r="I12" s="38">
        <v>240</v>
      </c>
      <c r="J12" s="38"/>
      <c r="K12" s="38"/>
      <c r="L12" s="39"/>
      <c r="M12" s="40"/>
      <c r="O12" s="40"/>
      <c r="P12" s="41"/>
      <c r="Q12" s="38">
        <v>240</v>
      </c>
      <c r="R12" s="46"/>
      <c r="S12" s="46"/>
      <c r="T12" s="51"/>
      <c r="U12" s="52"/>
      <c r="V12" s="52"/>
      <c r="W12" s="52"/>
      <c r="X12" s="53"/>
      <c r="Y12" s="38">
        <v>240</v>
      </c>
      <c r="Z12" s="34">
        <f t="shared" si="0"/>
        <v>14.861000000000001</v>
      </c>
      <c r="AA12" s="38"/>
      <c r="AB12" s="39"/>
      <c r="AC12" s="40"/>
      <c r="AD12" s="40"/>
      <c r="AE12" s="40"/>
      <c r="AF12" s="41"/>
      <c r="AG12" s="38">
        <v>240</v>
      </c>
      <c r="AH12" s="46"/>
      <c r="AI12" s="46"/>
      <c r="AJ12" s="51"/>
      <c r="AK12" s="52"/>
      <c r="AL12" s="52"/>
      <c r="AM12" s="52"/>
      <c r="AN12" s="53"/>
    </row>
    <row r="13" spans="1:40" ht="15.75" customHeight="1" x14ac:dyDescent="0.25">
      <c r="A13" s="75" t="s">
        <v>26</v>
      </c>
      <c r="B13" s="75"/>
      <c r="C13" s="75"/>
      <c r="D13" s="75"/>
      <c r="E13" s="75"/>
      <c r="F13" s="75"/>
      <c r="G13" s="75"/>
      <c r="H13" s="75"/>
      <c r="I13" s="75" t="s">
        <v>27</v>
      </c>
      <c r="J13" s="75"/>
      <c r="K13" s="75"/>
      <c r="L13" s="75"/>
      <c r="M13" s="75"/>
      <c r="N13" s="75"/>
      <c r="O13" s="75"/>
      <c r="P13" s="75"/>
      <c r="Q13" s="77" t="s">
        <v>21</v>
      </c>
      <c r="R13" s="77"/>
      <c r="S13" s="77"/>
      <c r="T13" s="77"/>
      <c r="U13" s="77"/>
      <c r="V13" s="77"/>
      <c r="W13" s="77"/>
      <c r="X13" s="77"/>
      <c r="Y13" s="77" t="s">
        <v>21</v>
      </c>
      <c r="Z13" s="77"/>
      <c r="AA13" s="77"/>
      <c r="AB13" s="77"/>
      <c r="AC13" s="77"/>
      <c r="AD13" s="77"/>
      <c r="AE13" s="77"/>
      <c r="AF13" s="77"/>
      <c r="AG13" s="77" t="s">
        <v>24</v>
      </c>
      <c r="AH13" s="77"/>
      <c r="AI13" s="77"/>
      <c r="AJ13" s="77"/>
      <c r="AK13" s="77"/>
      <c r="AL13" s="77"/>
      <c r="AM13" s="77"/>
      <c r="AN13" s="77"/>
    </row>
    <row r="14" spans="1:40" x14ac:dyDescent="0.25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</row>
    <row r="15" spans="1:40" x14ac:dyDescent="0.25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</row>
    <row r="16" spans="1:40" x14ac:dyDescent="0.25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</row>
    <row r="17" spans="1:40" x14ac:dyDescent="0.25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</row>
    <row r="18" spans="1:40" x14ac:dyDescent="0.25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</row>
    <row r="20" spans="1:40" x14ac:dyDescent="0.25">
      <c r="V20" s="56"/>
    </row>
    <row r="25" spans="1:40" ht="15.75" customHeight="1" x14ac:dyDescent="0.25"/>
    <row r="37" ht="15.75" customHeight="1" x14ac:dyDescent="0.25"/>
    <row r="49" ht="15.75" customHeight="1" x14ac:dyDescent="0.25"/>
    <row r="61" ht="15.75" customHeight="1" x14ac:dyDescent="0.25"/>
    <row r="73" ht="15.75" customHeight="1" x14ac:dyDescent="0.25"/>
  </sheetData>
  <mergeCells count="15">
    <mergeCell ref="D2:E2"/>
    <mergeCell ref="L2:M2"/>
    <mergeCell ref="T2:U2"/>
    <mergeCell ref="AB2:AC2"/>
    <mergeCell ref="AJ2:AK2"/>
    <mergeCell ref="A1:H1"/>
    <mergeCell ref="I1:P1"/>
    <mergeCell ref="Q1:X1"/>
    <mergeCell ref="Y1:AF1"/>
    <mergeCell ref="AG1:AN1"/>
    <mergeCell ref="A13:H18"/>
    <mergeCell ref="I13:P18"/>
    <mergeCell ref="Q13:X18"/>
    <mergeCell ref="Y13:AF18"/>
    <mergeCell ref="AG13:AN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73"/>
  <sheetViews>
    <sheetView zoomScaleNormal="100" workbookViewId="0">
      <selection activeCell="B20" sqref="B20:C56"/>
    </sheetView>
  </sheetViews>
  <sheetFormatPr baseColWidth="10" defaultRowHeight="15" x14ac:dyDescent="0.25"/>
  <cols>
    <col min="1" max="7" width="11.42578125" style="11"/>
  </cols>
  <sheetData>
    <row r="1" spans="1:48" ht="15.75" customHeight="1" thickBot="1" x14ac:dyDescent="0.3">
      <c r="A1" s="79" t="s">
        <v>15</v>
      </c>
      <c r="B1" s="80"/>
      <c r="C1" s="80"/>
      <c r="D1" s="80"/>
      <c r="E1" s="80"/>
      <c r="F1" s="80"/>
      <c r="G1" s="80"/>
      <c r="H1" s="81"/>
      <c r="I1" s="79" t="s">
        <v>16</v>
      </c>
      <c r="J1" s="80"/>
      <c r="K1" s="80"/>
      <c r="L1" s="80"/>
      <c r="M1" s="80"/>
      <c r="N1" s="80"/>
      <c r="O1" s="80"/>
      <c r="P1" s="81"/>
      <c r="Q1" s="79" t="s">
        <v>17</v>
      </c>
      <c r="R1" s="80"/>
      <c r="S1" s="80"/>
      <c r="T1" s="80"/>
      <c r="U1" s="80"/>
      <c r="V1" s="80"/>
      <c r="W1" s="80"/>
      <c r="X1" s="81"/>
      <c r="Y1" s="79" t="s">
        <v>18</v>
      </c>
      <c r="Z1" s="80"/>
      <c r="AA1" s="80"/>
      <c r="AB1" s="80"/>
      <c r="AC1" s="80"/>
      <c r="AD1" s="80"/>
      <c r="AE1" s="80"/>
      <c r="AF1" s="81"/>
      <c r="AG1" s="79" t="s">
        <v>19</v>
      </c>
      <c r="AH1" s="80"/>
      <c r="AI1" s="80"/>
      <c r="AJ1" s="80"/>
      <c r="AK1" s="80"/>
      <c r="AL1" s="80"/>
      <c r="AM1" s="80"/>
      <c r="AN1" s="81"/>
      <c r="AO1" s="79" t="s">
        <v>20</v>
      </c>
      <c r="AP1" s="80"/>
      <c r="AQ1" s="80"/>
      <c r="AR1" s="80"/>
      <c r="AS1" s="80"/>
      <c r="AT1" s="80"/>
      <c r="AU1" s="80"/>
      <c r="AV1" s="81"/>
    </row>
    <row r="2" spans="1:48" ht="25.5" x14ac:dyDescent="0.25">
      <c r="A2" s="19" t="s">
        <v>4</v>
      </c>
      <c r="B2" s="19" t="s">
        <v>2</v>
      </c>
      <c r="C2" s="17" t="s">
        <v>11</v>
      </c>
      <c r="D2" s="82" t="s">
        <v>1</v>
      </c>
      <c r="E2" s="82"/>
      <c r="F2" s="17" t="s">
        <v>7</v>
      </c>
      <c r="G2" s="17" t="s">
        <v>14</v>
      </c>
      <c r="H2" s="20" t="s">
        <v>9</v>
      </c>
      <c r="I2" s="19" t="s">
        <v>4</v>
      </c>
      <c r="J2" s="19" t="s">
        <v>2</v>
      </c>
      <c r="K2" s="17" t="s">
        <v>11</v>
      </c>
      <c r="L2" s="82" t="s">
        <v>1</v>
      </c>
      <c r="M2" s="82"/>
      <c r="N2" s="17" t="s">
        <v>7</v>
      </c>
      <c r="O2" s="17" t="s">
        <v>14</v>
      </c>
      <c r="P2" s="20" t="s">
        <v>9</v>
      </c>
      <c r="Q2" s="19" t="s">
        <v>4</v>
      </c>
      <c r="R2" s="19" t="s">
        <v>2</v>
      </c>
      <c r="S2" s="17" t="s">
        <v>11</v>
      </c>
      <c r="T2" s="82" t="s">
        <v>1</v>
      </c>
      <c r="U2" s="82"/>
      <c r="V2" s="17" t="s">
        <v>7</v>
      </c>
      <c r="W2" s="17" t="s">
        <v>14</v>
      </c>
      <c r="X2" s="20" t="s">
        <v>9</v>
      </c>
      <c r="Y2" s="19" t="s">
        <v>4</v>
      </c>
      <c r="Z2" s="19" t="s">
        <v>2</v>
      </c>
      <c r="AA2" s="17" t="s">
        <v>11</v>
      </c>
      <c r="AB2" s="82" t="s">
        <v>1</v>
      </c>
      <c r="AC2" s="82"/>
      <c r="AD2" s="17" t="s">
        <v>7</v>
      </c>
      <c r="AE2" s="17" t="s">
        <v>14</v>
      </c>
      <c r="AF2" s="20" t="s">
        <v>9</v>
      </c>
      <c r="AG2" s="19" t="s">
        <v>4</v>
      </c>
      <c r="AH2" s="19" t="s">
        <v>2</v>
      </c>
      <c r="AI2" s="17" t="s">
        <v>11</v>
      </c>
      <c r="AJ2" s="82" t="s">
        <v>1</v>
      </c>
      <c r="AK2" s="82"/>
      <c r="AL2" s="17" t="s">
        <v>7</v>
      </c>
      <c r="AM2" s="17" t="s">
        <v>14</v>
      </c>
      <c r="AN2" s="20" t="s">
        <v>9</v>
      </c>
      <c r="AO2" s="19" t="s">
        <v>4</v>
      </c>
      <c r="AP2" s="19" t="s">
        <v>2</v>
      </c>
      <c r="AQ2" s="17" t="s">
        <v>11</v>
      </c>
      <c r="AR2" s="82" t="s">
        <v>1</v>
      </c>
      <c r="AS2" s="82"/>
      <c r="AT2" s="17" t="s">
        <v>7</v>
      </c>
      <c r="AU2" s="17" t="s">
        <v>14</v>
      </c>
      <c r="AV2" s="20" t="s">
        <v>9</v>
      </c>
    </row>
    <row r="3" spans="1:48" ht="15.75" thickBot="1" x14ac:dyDescent="0.3">
      <c r="A3" s="21" t="s">
        <v>5</v>
      </c>
      <c r="B3" s="21" t="s">
        <v>3</v>
      </c>
      <c r="C3" s="18" t="s">
        <v>12</v>
      </c>
      <c r="D3" s="22" t="s">
        <v>0</v>
      </c>
      <c r="E3" s="23" t="s">
        <v>6</v>
      </c>
      <c r="F3" s="23" t="s">
        <v>8</v>
      </c>
      <c r="G3" s="24" t="s">
        <v>13</v>
      </c>
      <c r="H3" s="24" t="s">
        <v>10</v>
      </c>
      <c r="I3" s="21" t="s">
        <v>5</v>
      </c>
      <c r="J3" s="21" t="s">
        <v>3</v>
      </c>
      <c r="K3" s="18" t="s">
        <v>12</v>
      </c>
      <c r="L3" s="22" t="s">
        <v>0</v>
      </c>
      <c r="M3" s="23" t="s">
        <v>6</v>
      </c>
      <c r="N3" s="23" t="s">
        <v>8</v>
      </c>
      <c r="O3" s="24" t="s">
        <v>13</v>
      </c>
      <c r="P3" s="24" t="s">
        <v>10</v>
      </c>
      <c r="Q3" s="21" t="s">
        <v>5</v>
      </c>
      <c r="R3" s="21" t="s">
        <v>3</v>
      </c>
      <c r="S3" s="18" t="s">
        <v>12</v>
      </c>
      <c r="T3" s="22" t="s">
        <v>0</v>
      </c>
      <c r="U3" s="23" t="s">
        <v>6</v>
      </c>
      <c r="V3" s="23" t="s">
        <v>8</v>
      </c>
      <c r="W3" s="24" t="s">
        <v>13</v>
      </c>
      <c r="X3" s="24" t="s">
        <v>10</v>
      </c>
      <c r="Y3" s="21" t="s">
        <v>5</v>
      </c>
      <c r="Z3" s="21" t="s">
        <v>3</v>
      </c>
      <c r="AA3" s="18" t="s">
        <v>12</v>
      </c>
      <c r="AB3" s="22" t="s">
        <v>0</v>
      </c>
      <c r="AC3" s="23" t="s">
        <v>6</v>
      </c>
      <c r="AD3" s="23" t="s">
        <v>8</v>
      </c>
      <c r="AE3" s="24" t="s">
        <v>13</v>
      </c>
      <c r="AF3" s="24" t="s">
        <v>10</v>
      </c>
      <c r="AG3" s="21" t="s">
        <v>5</v>
      </c>
      <c r="AH3" s="21" t="s">
        <v>3</v>
      </c>
      <c r="AI3" s="18" t="s">
        <v>12</v>
      </c>
      <c r="AJ3" s="22" t="s">
        <v>0</v>
      </c>
      <c r="AK3" s="23" t="s">
        <v>6</v>
      </c>
      <c r="AL3" s="23" t="s">
        <v>8</v>
      </c>
      <c r="AM3" s="24" t="s">
        <v>13</v>
      </c>
      <c r="AN3" s="24" t="s">
        <v>10</v>
      </c>
      <c r="AO3" s="21" t="s">
        <v>5</v>
      </c>
      <c r="AP3" s="21" t="s">
        <v>3</v>
      </c>
      <c r="AQ3" s="18" t="s">
        <v>12</v>
      </c>
      <c r="AR3" s="22" t="s">
        <v>0</v>
      </c>
      <c r="AS3" s="23" t="s">
        <v>6</v>
      </c>
      <c r="AT3" s="23" t="s">
        <v>8</v>
      </c>
      <c r="AU3" s="24" t="s">
        <v>13</v>
      </c>
      <c r="AV3" s="24" t="s">
        <v>10</v>
      </c>
    </row>
    <row r="4" spans="1:48" s="33" customFormat="1" x14ac:dyDescent="0.25">
      <c r="A4" s="30">
        <v>0</v>
      </c>
      <c r="B4" s="30">
        <v>0</v>
      </c>
      <c r="C4" s="30">
        <v>0.11</v>
      </c>
      <c r="D4" s="57">
        <v>6.3</v>
      </c>
      <c r="E4" s="31">
        <v>6.66</v>
      </c>
      <c r="F4" s="47">
        <v>31100000</v>
      </c>
      <c r="G4" s="28">
        <v>100</v>
      </c>
      <c r="H4" s="32"/>
      <c r="I4" s="30">
        <v>0</v>
      </c>
      <c r="J4" s="30">
        <v>0</v>
      </c>
      <c r="K4" s="30">
        <v>0.105</v>
      </c>
      <c r="L4" s="31">
        <v>7.06</v>
      </c>
      <c r="M4" s="28">
        <v>7.2</v>
      </c>
      <c r="N4" s="47">
        <v>16800000</v>
      </c>
      <c r="O4" s="28">
        <v>88.3</v>
      </c>
      <c r="P4" s="32"/>
      <c r="Q4" s="30">
        <v>0</v>
      </c>
      <c r="R4" s="30">
        <v>0</v>
      </c>
      <c r="S4" s="30">
        <v>9.1999999999999998E-2</v>
      </c>
      <c r="T4" s="31">
        <v>6.96</v>
      </c>
      <c r="U4" s="28">
        <v>6.96</v>
      </c>
      <c r="V4" s="47">
        <v>36800000</v>
      </c>
      <c r="W4" s="28">
        <v>89.6</v>
      </c>
      <c r="X4" s="32"/>
      <c r="Y4" s="30">
        <v>0</v>
      </c>
      <c r="Z4" s="30">
        <v>0</v>
      </c>
      <c r="AA4" s="30">
        <v>0.125</v>
      </c>
      <c r="AB4" s="31">
        <v>6.98</v>
      </c>
      <c r="AC4" s="28">
        <v>7.15</v>
      </c>
      <c r="AD4" s="47">
        <v>120000000</v>
      </c>
      <c r="AE4" s="28">
        <v>100</v>
      </c>
      <c r="AF4" s="32"/>
      <c r="AG4" s="30">
        <v>0</v>
      </c>
      <c r="AH4" s="30">
        <v>0</v>
      </c>
      <c r="AI4" s="30">
        <v>5.1999999999999998E-2</v>
      </c>
      <c r="AJ4" s="31">
        <v>6.9</v>
      </c>
      <c r="AK4" s="28">
        <v>6.55</v>
      </c>
      <c r="AL4" s="47">
        <v>11200000</v>
      </c>
      <c r="AM4" s="54"/>
      <c r="AN4" s="32"/>
      <c r="AO4" s="30">
        <v>0</v>
      </c>
      <c r="AP4" s="30">
        <v>0</v>
      </c>
      <c r="AQ4" s="30">
        <v>0.104</v>
      </c>
      <c r="AR4" s="69">
        <v>6.96</v>
      </c>
      <c r="AS4" s="31">
        <v>6.96</v>
      </c>
      <c r="AT4" s="47">
        <v>34300000</v>
      </c>
      <c r="AU4" s="28">
        <v>102.2</v>
      </c>
      <c r="AV4" s="32"/>
    </row>
    <row r="5" spans="1:48" s="33" customFormat="1" x14ac:dyDescent="0.25">
      <c r="A5" s="34">
        <v>30</v>
      </c>
      <c r="B5" s="34">
        <v>0</v>
      </c>
      <c r="C5" s="34">
        <v>0.10199999999999999</v>
      </c>
      <c r="D5" s="57">
        <v>6.19</v>
      </c>
      <c r="E5" s="35">
        <v>6.61</v>
      </c>
      <c r="F5" s="36"/>
      <c r="G5" s="29">
        <v>85.7</v>
      </c>
      <c r="H5" s="37"/>
      <c r="I5" s="34">
        <v>30</v>
      </c>
      <c r="J5" s="34">
        <v>0</v>
      </c>
      <c r="K5" s="34">
        <v>7.5999999999999998E-2</v>
      </c>
      <c r="L5" s="35">
        <v>6.98</v>
      </c>
      <c r="M5" s="29">
        <v>7.09</v>
      </c>
      <c r="N5" s="36"/>
      <c r="O5" s="29">
        <v>42.3</v>
      </c>
      <c r="P5" s="37"/>
      <c r="Q5" s="34">
        <v>30</v>
      </c>
      <c r="R5" s="34">
        <v>2.6440000000000001</v>
      </c>
      <c r="S5" s="34">
        <v>6.0999999999999999E-2</v>
      </c>
      <c r="T5" s="35">
        <v>6.9</v>
      </c>
      <c r="U5" s="29">
        <v>6.98</v>
      </c>
      <c r="V5" s="36"/>
      <c r="W5" s="29">
        <v>78.900000000000006</v>
      </c>
      <c r="X5" s="37"/>
      <c r="Y5" s="34">
        <v>30</v>
      </c>
      <c r="Z5" s="34">
        <v>2.7530000000000001</v>
      </c>
      <c r="AA5" s="34">
        <v>0.08</v>
      </c>
      <c r="AB5" s="35">
        <v>6.97</v>
      </c>
      <c r="AC5" s="29">
        <v>7.13</v>
      </c>
      <c r="AD5" s="36"/>
      <c r="AE5" s="29">
        <v>93.5</v>
      </c>
      <c r="AF5" s="37"/>
      <c r="AG5" s="34">
        <v>30</v>
      </c>
      <c r="AH5" s="34">
        <v>0.13300000000000001</v>
      </c>
      <c r="AI5" s="34">
        <v>0.04</v>
      </c>
      <c r="AJ5" s="35">
        <v>6.93</v>
      </c>
      <c r="AK5" s="29">
        <v>6.4</v>
      </c>
      <c r="AL5" s="36"/>
      <c r="AM5" s="36"/>
      <c r="AN5" s="37"/>
      <c r="AO5" s="34">
        <v>30</v>
      </c>
      <c r="AP5" s="34">
        <v>2.33</v>
      </c>
      <c r="AQ5" s="34">
        <v>0.09</v>
      </c>
      <c r="AR5" s="69">
        <v>7.66</v>
      </c>
      <c r="AS5" s="35">
        <v>7.09</v>
      </c>
      <c r="AT5" s="36"/>
      <c r="AU5" s="29">
        <v>87.5</v>
      </c>
      <c r="AV5" s="37"/>
    </row>
    <row r="6" spans="1:48" s="33" customFormat="1" x14ac:dyDescent="0.25">
      <c r="A6" s="34">
        <v>60</v>
      </c>
      <c r="B6" s="34">
        <v>0</v>
      </c>
      <c r="C6" s="34">
        <v>0.108</v>
      </c>
      <c r="D6" s="57">
        <v>6.15</v>
      </c>
      <c r="E6" s="35">
        <v>6.42</v>
      </c>
      <c r="F6" s="49">
        <v>258000</v>
      </c>
      <c r="G6" s="29">
        <v>77.599999999999994</v>
      </c>
      <c r="H6" s="37"/>
      <c r="I6" s="34">
        <v>60</v>
      </c>
      <c r="J6" s="34">
        <v>0.48</v>
      </c>
      <c r="K6" s="34">
        <v>9.2999999999999999E-2</v>
      </c>
      <c r="L6" s="35">
        <v>6.94</v>
      </c>
      <c r="M6" s="29">
        <v>7.01</v>
      </c>
      <c r="N6" s="49">
        <v>400000</v>
      </c>
      <c r="O6" s="29">
        <v>19.3</v>
      </c>
      <c r="P6" s="37"/>
      <c r="Q6" s="34">
        <v>60</v>
      </c>
      <c r="R6" s="34">
        <v>8.8770000000000007</v>
      </c>
      <c r="S6" s="34">
        <v>5.1999999999999998E-2</v>
      </c>
      <c r="T6" s="35">
        <v>6.96</v>
      </c>
      <c r="U6" s="29">
        <v>6.91</v>
      </c>
      <c r="V6" s="49">
        <v>3880000</v>
      </c>
      <c r="W6" s="29">
        <v>58.9</v>
      </c>
      <c r="X6" s="37"/>
      <c r="Y6" s="34">
        <v>60</v>
      </c>
      <c r="Z6" s="34">
        <v>3.3940000000000001</v>
      </c>
      <c r="AA6" s="34">
        <v>7.8E-2</v>
      </c>
      <c r="AB6" s="35">
        <v>6.95</v>
      </c>
      <c r="AC6" s="29">
        <v>7.06</v>
      </c>
      <c r="AD6" s="49">
        <v>1600000</v>
      </c>
      <c r="AE6" s="29">
        <v>86.1</v>
      </c>
      <c r="AF6" s="37"/>
      <c r="AG6" s="34">
        <v>60</v>
      </c>
      <c r="AH6" s="34">
        <v>2.0329999999999999</v>
      </c>
      <c r="AI6" s="34">
        <v>0.104</v>
      </c>
      <c r="AJ6" s="35">
        <v>7.29</v>
      </c>
      <c r="AK6" s="29">
        <v>6.69</v>
      </c>
      <c r="AL6" s="49">
        <v>189000</v>
      </c>
      <c r="AM6" s="36"/>
      <c r="AN6" s="37"/>
      <c r="AO6" s="34">
        <v>60</v>
      </c>
      <c r="AP6" s="34">
        <v>0</v>
      </c>
      <c r="AQ6" s="34">
        <v>0.32</v>
      </c>
      <c r="AR6" s="69">
        <v>7.85</v>
      </c>
      <c r="AS6" s="35">
        <v>6.95</v>
      </c>
      <c r="AT6" s="68">
        <v>28900000</v>
      </c>
      <c r="AU6" s="29">
        <v>86.2</v>
      </c>
      <c r="AV6" s="37"/>
    </row>
    <row r="7" spans="1:48" s="33" customFormat="1" x14ac:dyDescent="0.25">
      <c r="A7" s="34">
        <v>90</v>
      </c>
      <c r="B7" s="34">
        <v>0</v>
      </c>
      <c r="C7" s="34">
        <v>0.14000000000000001</v>
      </c>
      <c r="D7" s="58">
        <v>5.91</v>
      </c>
      <c r="E7" s="35">
        <v>6.12</v>
      </c>
      <c r="F7" s="36"/>
      <c r="G7" s="29">
        <v>63.4</v>
      </c>
      <c r="H7" s="37"/>
      <c r="I7" s="34">
        <v>90</v>
      </c>
      <c r="J7" s="34">
        <v>1.68</v>
      </c>
      <c r="K7" s="34">
        <v>0.124</v>
      </c>
      <c r="L7" s="35">
        <v>7.06</v>
      </c>
      <c r="M7" s="29">
        <v>7.08</v>
      </c>
      <c r="N7" s="36"/>
      <c r="O7" s="29">
        <v>84.1</v>
      </c>
      <c r="P7" s="37"/>
      <c r="Q7" s="34">
        <v>90</v>
      </c>
      <c r="R7" s="34">
        <f>11.372+6.233</f>
        <v>17.605</v>
      </c>
      <c r="S7" s="34">
        <v>0.112</v>
      </c>
      <c r="T7" s="35">
        <v>6.92</v>
      </c>
      <c r="U7" s="29">
        <v>6.92</v>
      </c>
      <c r="V7" s="36"/>
      <c r="W7" s="29">
        <v>27</v>
      </c>
      <c r="X7" s="37"/>
      <c r="Y7" s="34">
        <v>90</v>
      </c>
      <c r="Z7" s="34">
        <v>4.6849999999999996</v>
      </c>
      <c r="AA7" s="34">
        <v>8.7999999999999995E-2</v>
      </c>
      <c r="AB7" s="35">
        <v>6.96</v>
      </c>
      <c r="AC7" s="29">
        <v>6.95</v>
      </c>
      <c r="AD7" s="36"/>
      <c r="AE7" s="29">
        <v>66.599999999999994</v>
      </c>
      <c r="AF7" s="37"/>
      <c r="AG7" s="34">
        <v>90</v>
      </c>
      <c r="AH7" s="34">
        <v>2.2000000000000002</v>
      </c>
      <c r="AI7" s="34">
        <v>0.15</v>
      </c>
      <c r="AJ7" s="35">
        <v>7.16</v>
      </c>
      <c r="AK7" s="29">
        <v>6.57</v>
      </c>
      <c r="AL7" s="36"/>
      <c r="AM7" s="36"/>
      <c r="AN7" s="37"/>
      <c r="AO7" s="34">
        <v>90</v>
      </c>
      <c r="AP7" s="34">
        <v>0</v>
      </c>
      <c r="AQ7" s="34">
        <v>0.33600000000000002</v>
      </c>
      <c r="AR7" s="70">
        <v>7.84</v>
      </c>
      <c r="AS7" s="35">
        <v>6.75</v>
      </c>
      <c r="AT7" s="36"/>
      <c r="AU7" s="29">
        <v>72.3</v>
      </c>
      <c r="AV7" s="37"/>
    </row>
    <row r="8" spans="1:48" s="33" customFormat="1" x14ac:dyDescent="0.25">
      <c r="A8" s="34">
        <v>120</v>
      </c>
      <c r="B8" s="34">
        <v>0</v>
      </c>
      <c r="C8" s="34">
        <v>0.56200000000000006</v>
      </c>
      <c r="D8" s="58">
        <v>5.44</v>
      </c>
      <c r="E8" s="35">
        <v>5.62</v>
      </c>
      <c r="F8" s="49">
        <v>6400000</v>
      </c>
      <c r="G8" s="29">
        <v>42.2</v>
      </c>
      <c r="H8" s="37"/>
      <c r="I8" s="34">
        <v>120</v>
      </c>
      <c r="J8" s="34">
        <v>1.68</v>
      </c>
      <c r="K8" s="34">
        <v>0.17100000000000001</v>
      </c>
      <c r="L8" s="35">
        <v>7.09</v>
      </c>
      <c r="M8" s="29">
        <v>7.08</v>
      </c>
      <c r="N8" s="49">
        <v>1970000</v>
      </c>
      <c r="O8" s="29">
        <v>85.4</v>
      </c>
      <c r="P8" s="37"/>
      <c r="Q8" s="34">
        <v>120</v>
      </c>
      <c r="R8" s="34">
        <v>26.652000000000001</v>
      </c>
      <c r="S8" s="34">
        <v>0.10299999999999999</v>
      </c>
      <c r="T8" s="35">
        <v>6.91</v>
      </c>
      <c r="U8" s="29">
        <v>6.69</v>
      </c>
      <c r="V8" s="49">
        <v>17200000</v>
      </c>
      <c r="W8" s="29">
        <v>0.8</v>
      </c>
      <c r="X8" s="37"/>
      <c r="Y8" s="34">
        <v>120</v>
      </c>
      <c r="Z8" s="34">
        <v>7.4189999999999996</v>
      </c>
      <c r="AA8" s="34">
        <v>0.47799999999999998</v>
      </c>
      <c r="AB8" s="35">
        <v>6.95</v>
      </c>
      <c r="AC8" s="29">
        <v>6.66</v>
      </c>
      <c r="AD8" s="49">
        <v>4700000000</v>
      </c>
      <c r="AE8" s="29">
        <v>37.6</v>
      </c>
      <c r="AF8" s="37"/>
      <c r="AG8" s="34">
        <v>120</v>
      </c>
      <c r="AH8" s="34">
        <v>2.2000000000000002</v>
      </c>
      <c r="AI8" s="34">
        <v>0.30499999999999999</v>
      </c>
      <c r="AJ8" s="35">
        <v>6.65</v>
      </c>
      <c r="AK8" s="29">
        <v>6.01</v>
      </c>
      <c r="AL8" s="49">
        <v>6200000</v>
      </c>
      <c r="AM8" s="36"/>
      <c r="AN8" s="37"/>
      <c r="AO8" s="34">
        <v>120</v>
      </c>
      <c r="AP8" s="34">
        <v>0.35</v>
      </c>
      <c r="AQ8" s="34">
        <v>0.41299999999999998</v>
      </c>
      <c r="AR8" s="70">
        <v>7.24</v>
      </c>
      <c r="AS8" s="35">
        <v>6.25</v>
      </c>
      <c r="AT8" s="49">
        <v>19300000</v>
      </c>
      <c r="AU8" s="29">
        <v>52</v>
      </c>
      <c r="AV8" s="37"/>
    </row>
    <row r="9" spans="1:48" s="33" customFormat="1" x14ac:dyDescent="0.25">
      <c r="A9" s="34">
        <v>150</v>
      </c>
      <c r="B9" s="34">
        <v>0</v>
      </c>
      <c r="C9" s="34">
        <v>0.67200000000000004</v>
      </c>
      <c r="D9" s="35">
        <v>5.16</v>
      </c>
      <c r="E9" s="29">
        <v>5.47</v>
      </c>
      <c r="F9" s="36"/>
      <c r="G9" s="29">
        <v>37.700000000000003</v>
      </c>
      <c r="H9" s="37"/>
      <c r="I9" s="34">
        <v>150</v>
      </c>
      <c r="J9" s="34">
        <v>1.68</v>
      </c>
      <c r="K9" s="34">
        <v>0.248</v>
      </c>
      <c r="L9" s="35">
        <v>6.86</v>
      </c>
      <c r="M9" s="29">
        <v>6.86</v>
      </c>
      <c r="N9" s="36"/>
      <c r="O9" s="29">
        <v>75.400000000000006</v>
      </c>
      <c r="P9" s="37"/>
      <c r="Q9" s="34">
        <v>150</v>
      </c>
      <c r="R9" s="34">
        <f>27.42+15.208</f>
        <v>42.628</v>
      </c>
      <c r="S9" s="34">
        <v>0.48</v>
      </c>
      <c r="T9" s="35">
        <v>6.75</v>
      </c>
      <c r="U9" s="29">
        <v>6.67</v>
      </c>
      <c r="V9" s="36"/>
      <c r="W9" s="29">
        <v>0.1</v>
      </c>
      <c r="X9" s="37"/>
      <c r="Y9" s="34">
        <v>150</v>
      </c>
      <c r="Z9" s="34">
        <v>13.566000000000001</v>
      </c>
      <c r="AA9" s="34">
        <v>0.755</v>
      </c>
      <c r="AB9" s="35">
        <v>6.93</v>
      </c>
      <c r="AC9" s="29">
        <v>7</v>
      </c>
      <c r="AD9" s="36"/>
      <c r="AE9" s="29">
        <v>6.3</v>
      </c>
      <c r="AF9" s="37"/>
      <c r="AG9" s="34">
        <v>150</v>
      </c>
      <c r="AH9" s="34">
        <v>6.2</v>
      </c>
      <c r="AI9" s="34">
        <v>0.44800000000000001</v>
      </c>
      <c r="AJ9" s="35">
        <v>6.78</v>
      </c>
      <c r="AK9" s="29">
        <v>6.22</v>
      </c>
      <c r="AL9" s="36"/>
      <c r="AM9" s="36"/>
      <c r="AN9" s="37"/>
      <c r="AO9" s="34">
        <v>150</v>
      </c>
      <c r="AP9" s="34">
        <v>0</v>
      </c>
      <c r="AQ9" s="34">
        <v>0.47199999999999998</v>
      </c>
      <c r="AR9" s="70">
        <v>6.8</v>
      </c>
      <c r="AS9" s="35">
        <v>5.69</v>
      </c>
      <c r="AT9" s="36"/>
      <c r="AU9" s="29">
        <v>44.8</v>
      </c>
      <c r="AV9" s="37"/>
    </row>
    <row r="10" spans="1:48" s="33" customFormat="1" x14ac:dyDescent="0.25">
      <c r="A10" s="34">
        <v>180</v>
      </c>
      <c r="B10" s="34">
        <v>0</v>
      </c>
      <c r="C10" s="34">
        <f>0.494*2</f>
        <v>0.98799999999999999</v>
      </c>
      <c r="D10" s="35">
        <v>4.99</v>
      </c>
      <c r="E10" s="29">
        <v>5.21</v>
      </c>
      <c r="F10" s="49">
        <v>292000000</v>
      </c>
      <c r="G10" s="29">
        <v>32</v>
      </c>
      <c r="H10" s="37"/>
      <c r="I10" s="34">
        <v>180</v>
      </c>
      <c r="J10" s="34">
        <v>3.54</v>
      </c>
      <c r="K10" s="34">
        <v>0.43</v>
      </c>
      <c r="L10" s="35">
        <v>6.98</v>
      </c>
      <c r="M10" s="29">
        <v>6.78</v>
      </c>
      <c r="N10" s="49">
        <v>175000000</v>
      </c>
      <c r="O10" s="29">
        <v>69.8</v>
      </c>
      <c r="P10" s="37"/>
      <c r="Q10" s="34">
        <v>180</v>
      </c>
      <c r="R10" s="34">
        <v>60.99</v>
      </c>
      <c r="S10" s="34">
        <v>0.65</v>
      </c>
      <c r="T10" s="35">
        <v>6.81</v>
      </c>
      <c r="U10" s="29">
        <v>6.6</v>
      </c>
      <c r="V10" s="49">
        <v>299000000</v>
      </c>
      <c r="W10" s="29">
        <v>0</v>
      </c>
      <c r="X10" s="37"/>
      <c r="Y10" s="34">
        <v>180</v>
      </c>
      <c r="Z10" s="34">
        <v>25.565999999999999</v>
      </c>
      <c r="AA10" s="34">
        <v>0.23200000000000001</v>
      </c>
      <c r="AB10" s="35">
        <v>6.93</v>
      </c>
      <c r="AC10" s="29">
        <v>7</v>
      </c>
      <c r="AD10" s="49">
        <v>19000000000</v>
      </c>
      <c r="AE10" s="29">
        <v>7.2</v>
      </c>
      <c r="AF10" s="37"/>
      <c r="AG10" s="34">
        <v>180</v>
      </c>
      <c r="AH10" s="34">
        <v>12</v>
      </c>
      <c r="AI10" s="34">
        <v>0.33</v>
      </c>
      <c r="AJ10" s="35">
        <v>6.24</v>
      </c>
      <c r="AK10" s="29">
        <v>5.62</v>
      </c>
      <c r="AL10" s="49">
        <v>97000000</v>
      </c>
      <c r="AM10" s="36"/>
      <c r="AN10" s="37"/>
      <c r="AO10" s="34">
        <v>180</v>
      </c>
      <c r="AP10" s="34">
        <f>8.33-AP8</f>
        <v>7.98</v>
      </c>
      <c r="AQ10" s="34">
        <v>0.57599999999999996</v>
      </c>
      <c r="AR10" s="35">
        <v>7.77</v>
      </c>
      <c r="AS10" s="29">
        <v>6.04</v>
      </c>
      <c r="AT10" s="49">
        <v>127000000</v>
      </c>
      <c r="AU10" s="29">
        <v>1.2</v>
      </c>
      <c r="AV10" s="37"/>
    </row>
    <row r="11" spans="1:48" s="33" customFormat="1" x14ac:dyDescent="0.25">
      <c r="A11" s="34">
        <v>210</v>
      </c>
      <c r="B11" s="34">
        <v>0</v>
      </c>
      <c r="C11" s="34">
        <f>3*0.317</f>
        <v>0.95100000000000007</v>
      </c>
      <c r="D11" s="35">
        <v>4.9400000000000004</v>
      </c>
      <c r="E11" s="29">
        <v>5.2</v>
      </c>
      <c r="F11" s="36"/>
      <c r="G11" s="29">
        <v>29.4</v>
      </c>
      <c r="H11" s="37"/>
      <c r="I11" s="34">
        <v>210</v>
      </c>
      <c r="J11" s="34">
        <v>5.64</v>
      </c>
      <c r="K11" s="34">
        <v>0.69</v>
      </c>
      <c r="L11" s="35">
        <v>6.82</v>
      </c>
      <c r="M11" s="29">
        <v>6.68</v>
      </c>
      <c r="N11" s="36"/>
      <c r="O11" s="29">
        <v>52.7</v>
      </c>
      <c r="P11" s="37"/>
      <c r="Q11" s="34">
        <v>210</v>
      </c>
      <c r="R11" s="34">
        <v>79.778999999999996</v>
      </c>
      <c r="S11" s="34">
        <v>0.40400000000000003</v>
      </c>
      <c r="T11" s="35">
        <v>6.77</v>
      </c>
      <c r="U11" s="29">
        <v>6.58</v>
      </c>
      <c r="V11" s="36"/>
      <c r="W11" s="29">
        <v>0</v>
      </c>
      <c r="X11" s="37"/>
      <c r="Y11" s="34">
        <v>210</v>
      </c>
      <c r="Z11" s="34">
        <v>35.880000000000003</v>
      </c>
      <c r="AA11" s="34">
        <v>0.55600000000000005</v>
      </c>
      <c r="AB11" s="35">
        <v>6.93</v>
      </c>
      <c r="AC11" s="29">
        <v>7</v>
      </c>
      <c r="AD11" s="36"/>
      <c r="AE11" s="29">
        <v>11</v>
      </c>
      <c r="AF11" s="37"/>
      <c r="AG11" s="34">
        <v>210</v>
      </c>
      <c r="AH11" s="34">
        <v>20</v>
      </c>
      <c r="AI11" s="34">
        <v>0.56399999999999995</v>
      </c>
      <c r="AJ11" s="35">
        <v>5.9</v>
      </c>
      <c r="AK11" s="29">
        <v>6.13</v>
      </c>
      <c r="AL11" s="36"/>
      <c r="AM11" s="36"/>
      <c r="AN11" s="37"/>
      <c r="AO11" s="34">
        <v>210</v>
      </c>
      <c r="AP11" s="34">
        <f>AP10+0.953</f>
        <v>8.9329999999999998</v>
      </c>
      <c r="AQ11" s="34">
        <v>0.65</v>
      </c>
      <c r="AR11" s="35">
        <v>7.15</v>
      </c>
      <c r="AS11" s="29">
        <v>6.27</v>
      </c>
      <c r="AT11" s="36"/>
      <c r="AU11" s="29">
        <v>0.8</v>
      </c>
      <c r="AV11" s="37"/>
    </row>
    <row r="12" spans="1:48" s="33" customFormat="1" ht="15.75" thickBot="1" x14ac:dyDescent="0.3">
      <c r="A12" s="38">
        <v>240</v>
      </c>
      <c r="B12" s="38">
        <v>0</v>
      </c>
      <c r="C12" s="38">
        <f>3*0.4</f>
        <v>1.2000000000000002</v>
      </c>
      <c r="D12" s="39">
        <v>4.9400000000000004</v>
      </c>
      <c r="E12" s="40">
        <v>5.41</v>
      </c>
      <c r="F12" s="50">
        <v>570000000</v>
      </c>
      <c r="G12" s="40">
        <v>29.5</v>
      </c>
      <c r="H12" s="41"/>
      <c r="I12" s="38">
        <v>240</v>
      </c>
      <c r="J12" s="38">
        <v>9.1199999999999992</v>
      </c>
      <c r="K12" s="38">
        <v>0.59799999999999998</v>
      </c>
      <c r="L12" s="39">
        <v>6.92</v>
      </c>
      <c r="M12" s="40">
        <v>6.84</v>
      </c>
      <c r="N12" s="50">
        <v>2920000000</v>
      </c>
      <c r="O12" s="40">
        <v>29.5</v>
      </c>
      <c r="P12" s="41"/>
      <c r="Q12" s="38">
        <v>240</v>
      </c>
      <c r="R12" s="38">
        <v>106.008</v>
      </c>
      <c r="S12" s="38">
        <f>0.534*2</f>
        <v>1.0680000000000001</v>
      </c>
      <c r="T12" s="39">
        <v>6.81</v>
      </c>
      <c r="U12" s="40">
        <v>6.82</v>
      </c>
      <c r="V12" s="50">
        <v>400000000</v>
      </c>
      <c r="W12" s="40">
        <v>0</v>
      </c>
      <c r="X12" s="41"/>
      <c r="Y12" s="38">
        <v>240</v>
      </c>
      <c r="Z12" s="38">
        <v>39.6</v>
      </c>
      <c r="AA12" s="38">
        <v>0.105</v>
      </c>
      <c r="AB12" s="39">
        <v>6.95</v>
      </c>
      <c r="AC12" s="40">
        <v>6.65</v>
      </c>
      <c r="AD12" s="50">
        <v>650000000000</v>
      </c>
      <c r="AE12" s="40">
        <v>8.4</v>
      </c>
      <c r="AF12" s="41"/>
      <c r="AG12" s="38">
        <v>240</v>
      </c>
      <c r="AH12" s="38">
        <v>37.6</v>
      </c>
      <c r="AI12" s="38">
        <v>0.90500000000000003</v>
      </c>
      <c r="AJ12" s="39">
        <v>6.69</v>
      </c>
      <c r="AK12" s="40">
        <v>6.17</v>
      </c>
      <c r="AL12" s="50">
        <v>14100000000</v>
      </c>
      <c r="AM12" s="52"/>
      <c r="AN12" s="41"/>
      <c r="AO12" s="38">
        <v>240</v>
      </c>
      <c r="AP12" s="38">
        <f>AP11+1.833</f>
        <v>10.766</v>
      </c>
      <c r="AQ12" s="38">
        <v>1.18</v>
      </c>
      <c r="AR12" s="39">
        <v>6.88</v>
      </c>
      <c r="AS12" s="40">
        <v>5.25</v>
      </c>
      <c r="AT12" s="50">
        <v>2055000000</v>
      </c>
      <c r="AU12" s="40">
        <v>23</v>
      </c>
      <c r="AV12" s="41"/>
    </row>
    <row r="13" spans="1:48" ht="15.75" customHeight="1" x14ac:dyDescent="0.25">
      <c r="A13" s="77" t="s">
        <v>21</v>
      </c>
      <c r="B13" s="77"/>
      <c r="C13" s="77"/>
      <c r="D13" s="77"/>
      <c r="E13" s="77"/>
      <c r="F13" s="77"/>
      <c r="G13" s="77"/>
      <c r="H13" s="77"/>
      <c r="I13" s="77" t="s">
        <v>21</v>
      </c>
      <c r="J13" s="77"/>
      <c r="K13" s="77"/>
      <c r="L13" s="77"/>
      <c r="M13" s="77"/>
      <c r="N13" s="77"/>
      <c r="O13" s="77"/>
      <c r="P13" s="77"/>
      <c r="Q13" s="77" t="s">
        <v>21</v>
      </c>
      <c r="R13" s="77"/>
      <c r="S13" s="77"/>
      <c r="T13" s="77"/>
      <c r="U13" s="77"/>
      <c r="V13" s="77"/>
      <c r="W13" s="77"/>
      <c r="X13" s="77"/>
      <c r="Y13" s="77" t="s">
        <v>21</v>
      </c>
      <c r="Z13" s="77"/>
      <c r="AA13" s="77"/>
      <c r="AB13" s="77"/>
      <c r="AC13" s="77"/>
      <c r="AD13" s="77"/>
      <c r="AE13" s="77"/>
      <c r="AF13" s="77"/>
      <c r="AG13" s="77" t="s">
        <v>21</v>
      </c>
      <c r="AH13" s="77"/>
      <c r="AI13" s="77"/>
      <c r="AJ13" s="77"/>
      <c r="AK13" s="77"/>
      <c r="AL13" s="77"/>
      <c r="AM13" s="77"/>
      <c r="AN13" s="77"/>
      <c r="AO13" s="77" t="s">
        <v>21</v>
      </c>
      <c r="AP13" s="77"/>
      <c r="AQ13" s="77"/>
      <c r="AR13" s="77"/>
      <c r="AS13" s="77"/>
      <c r="AT13" s="77"/>
      <c r="AU13" s="77"/>
      <c r="AV13" s="77"/>
    </row>
    <row r="14" spans="1:48" x14ac:dyDescent="0.2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</row>
    <row r="15" spans="1:48" x14ac:dyDescent="0.2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</row>
    <row r="16" spans="1:48" x14ac:dyDescent="0.2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</row>
    <row r="17" spans="1:48" x14ac:dyDescent="0.2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</row>
    <row r="18" spans="1:48" x14ac:dyDescent="0.2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</row>
    <row r="20" spans="1:48" x14ac:dyDescent="0.25">
      <c r="D20"/>
      <c r="E20"/>
      <c r="F20"/>
      <c r="G20"/>
    </row>
    <row r="21" spans="1:48" x14ac:dyDescent="0.25">
      <c r="D21"/>
      <c r="E21"/>
      <c r="F21"/>
      <c r="G21"/>
    </row>
    <row r="22" spans="1:48" x14ac:dyDescent="0.25">
      <c r="D22"/>
      <c r="E22"/>
      <c r="F22"/>
      <c r="G22"/>
    </row>
    <row r="23" spans="1:48" x14ac:dyDescent="0.25">
      <c r="D23"/>
      <c r="E23"/>
      <c r="F23"/>
      <c r="G23"/>
    </row>
    <row r="24" spans="1:48" x14ac:dyDescent="0.25">
      <c r="D24"/>
      <c r="E24"/>
      <c r="F24"/>
      <c r="G24"/>
    </row>
    <row r="25" spans="1:48" ht="15.75" customHeight="1" x14ac:dyDescent="0.25">
      <c r="D25"/>
      <c r="E25"/>
      <c r="F25"/>
      <c r="G25"/>
    </row>
    <row r="26" spans="1:48" x14ac:dyDescent="0.25">
      <c r="G26"/>
    </row>
    <row r="27" spans="1:48" x14ac:dyDescent="0.25">
      <c r="G27"/>
    </row>
    <row r="28" spans="1:48" x14ac:dyDescent="0.25">
      <c r="G28"/>
    </row>
    <row r="29" spans="1:48" x14ac:dyDescent="0.25">
      <c r="G29"/>
    </row>
    <row r="37" ht="15.75" customHeight="1" x14ac:dyDescent="0.25"/>
    <row r="49" ht="15.75" customHeight="1" x14ac:dyDescent="0.25"/>
    <row r="61" ht="15.75" customHeight="1" x14ac:dyDescent="0.25"/>
    <row r="73" ht="15.75" customHeight="1" x14ac:dyDescent="0.25"/>
  </sheetData>
  <mergeCells count="18">
    <mergeCell ref="AJ2:AK2"/>
    <mergeCell ref="AG13:AN18"/>
    <mergeCell ref="AO13:AV18"/>
    <mergeCell ref="AO1:AV1"/>
    <mergeCell ref="AR2:AS2"/>
    <mergeCell ref="AG1:AN1"/>
    <mergeCell ref="A13:H18"/>
    <mergeCell ref="I13:P18"/>
    <mergeCell ref="Q13:X18"/>
    <mergeCell ref="Y13:AF18"/>
    <mergeCell ref="A1:H1"/>
    <mergeCell ref="I1:P1"/>
    <mergeCell ref="Q1:X1"/>
    <mergeCell ref="Y1:AF1"/>
    <mergeCell ref="D2:E2"/>
    <mergeCell ref="L2:M2"/>
    <mergeCell ref="T2:U2"/>
    <mergeCell ref="AB2:AC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73"/>
  <sheetViews>
    <sheetView tabSelected="1" topLeftCell="B19" zoomScale="125" workbookViewId="0">
      <selection activeCell="I44" sqref="I44"/>
    </sheetView>
  </sheetViews>
  <sheetFormatPr baseColWidth="10" defaultRowHeight="15" x14ac:dyDescent="0.25"/>
  <cols>
    <col min="1" max="7" width="11.42578125" style="11"/>
  </cols>
  <sheetData>
    <row r="1" spans="1:40" ht="15.75" customHeight="1" thickBot="1" x14ac:dyDescent="0.3">
      <c r="A1" s="79" t="s">
        <v>15</v>
      </c>
      <c r="B1" s="80"/>
      <c r="C1" s="80"/>
      <c r="D1" s="80"/>
      <c r="E1" s="80"/>
      <c r="F1" s="80"/>
      <c r="G1" s="80"/>
      <c r="H1" s="81"/>
      <c r="I1" s="79" t="s">
        <v>16</v>
      </c>
      <c r="J1" s="80"/>
      <c r="K1" s="80"/>
      <c r="L1" s="80"/>
      <c r="M1" s="80"/>
      <c r="N1" s="80"/>
      <c r="O1" s="80"/>
      <c r="P1" s="81"/>
      <c r="Q1" s="79" t="s">
        <v>17</v>
      </c>
      <c r="R1" s="80"/>
      <c r="S1" s="80"/>
      <c r="T1" s="80"/>
      <c r="U1" s="80"/>
      <c r="V1" s="80"/>
      <c r="W1" s="80"/>
      <c r="X1" s="81"/>
      <c r="Y1" s="79" t="s">
        <v>18</v>
      </c>
      <c r="Z1" s="80"/>
      <c r="AA1" s="80"/>
      <c r="AB1" s="80"/>
      <c r="AC1" s="80"/>
      <c r="AD1" s="80"/>
      <c r="AE1" s="80"/>
      <c r="AF1" s="81"/>
      <c r="AG1" s="79" t="s">
        <v>19</v>
      </c>
      <c r="AH1" s="80"/>
      <c r="AI1" s="80"/>
      <c r="AJ1" s="80"/>
      <c r="AK1" s="80"/>
      <c r="AL1" s="80"/>
      <c r="AM1" s="80"/>
      <c r="AN1" s="81"/>
    </row>
    <row r="2" spans="1:40" ht="25.5" x14ac:dyDescent="0.25">
      <c r="A2" s="19" t="s">
        <v>4</v>
      </c>
      <c r="B2" s="19" t="s">
        <v>2</v>
      </c>
      <c r="C2" s="17" t="s">
        <v>11</v>
      </c>
      <c r="D2" s="82" t="s">
        <v>1</v>
      </c>
      <c r="E2" s="82"/>
      <c r="F2" s="17" t="s">
        <v>7</v>
      </c>
      <c r="G2" s="17" t="s">
        <v>14</v>
      </c>
      <c r="H2" s="20" t="s">
        <v>9</v>
      </c>
      <c r="I2" s="19" t="s">
        <v>4</v>
      </c>
      <c r="J2" s="19" t="s">
        <v>2</v>
      </c>
      <c r="K2" s="17" t="s">
        <v>11</v>
      </c>
      <c r="L2" s="82" t="s">
        <v>1</v>
      </c>
      <c r="M2" s="82"/>
      <c r="N2" s="17" t="s">
        <v>7</v>
      </c>
      <c r="O2" s="17" t="s">
        <v>14</v>
      </c>
      <c r="P2" s="20" t="s">
        <v>9</v>
      </c>
      <c r="Q2" s="19" t="s">
        <v>4</v>
      </c>
      <c r="R2" s="19" t="s">
        <v>2</v>
      </c>
      <c r="S2" s="17" t="s">
        <v>11</v>
      </c>
      <c r="T2" s="82" t="s">
        <v>1</v>
      </c>
      <c r="U2" s="82"/>
      <c r="V2" s="17" t="s">
        <v>7</v>
      </c>
      <c r="W2" s="17" t="s">
        <v>14</v>
      </c>
      <c r="X2" s="20" t="s">
        <v>9</v>
      </c>
      <c r="Y2" s="19" t="s">
        <v>4</v>
      </c>
      <c r="Z2" s="19" t="s">
        <v>2</v>
      </c>
      <c r="AA2" s="17" t="s">
        <v>11</v>
      </c>
      <c r="AB2" s="82" t="s">
        <v>1</v>
      </c>
      <c r="AC2" s="82"/>
      <c r="AD2" s="17" t="s">
        <v>7</v>
      </c>
      <c r="AE2" s="17" t="s">
        <v>14</v>
      </c>
      <c r="AF2" s="20" t="s">
        <v>9</v>
      </c>
      <c r="AG2" s="19" t="s">
        <v>4</v>
      </c>
      <c r="AH2" s="19" t="s">
        <v>2</v>
      </c>
      <c r="AI2" s="17" t="s">
        <v>11</v>
      </c>
      <c r="AJ2" s="82" t="s">
        <v>1</v>
      </c>
      <c r="AK2" s="82"/>
      <c r="AL2" s="17" t="s">
        <v>7</v>
      </c>
      <c r="AM2" s="17" t="s">
        <v>14</v>
      </c>
      <c r="AN2" s="20" t="s">
        <v>9</v>
      </c>
    </row>
    <row r="3" spans="1:40" ht="15.75" thickBot="1" x14ac:dyDescent="0.3">
      <c r="A3" s="21" t="s">
        <v>5</v>
      </c>
      <c r="B3" s="21" t="s">
        <v>3</v>
      </c>
      <c r="C3" s="18" t="s">
        <v>12</v>
      </c>
      <c r="D3" s="22" t="s">
        <v>0</v>
      </c>
      <c r="E3" s="23" t="s">
        <v>6</v>
      </c>
      <c r="F3" s="23" t="s">
        <v>8</v>
      </c>
      <c r="G3" s="24" t="s">
        <v>13</v>
      </c>
      <c r="H3" s="24" t="s">
        <v>10</v>
      </c>
      <c r="I3" s="21" t="s">
        <v>5</v>
      </c>
      <c r="J3" s="21" t="s">
        <v>3</v>
      </c>
      <c r="K3" s="18" t="s">
        <v>12</v>
      </c>
      <c r="L3" s="22" t="s">
        <v>0</v>
      </c>
      <c r="M3" s="23" t="s">
        <v>6</v>
      </c>
      <c r="N3" s="23" t="s">
        <v>8</v>
      </c>
      <c r="O3" s="24" t="s">
        <v>13</v>
      </c>
      <c r="P3" s="24" t="s">
        <v>10</v>
      </c>
      <c r="Q3" s="21" t="s">
        <v>5</v>
      </c>
      <c r="R3" s="21" t="s">
        <v>3</v>
      </c>
      <c r="S3" s="18" t="s">
        <v>12</v>
      </c>
      <c r="T3" s="22" t="s">
        <v>0</v>
      </c>
      <c r="U3" s="23" t="s">
        <v>6</v>
      </c>
      <c r="V3" s="23" t="s">
        <v>8</v>
      </c>
      <c r="W3" s="24" t="s">
        <v>13</v>
      </c>
      <c r="X3" s="24" t="s">
        <v>10</v>
      </c>
      <c r="Y3" s="21" t="s">
        <v>5</v>
      </c>
      <c r="Z3" s="21" t="s">
        <v>3</v>
      </c>
      <c r="AA3" s="18" t="s">
        <v>12</v>
      </c>
      <c r="AB3" s="22" t="s">
        <v>0</v>
      </c>
      <c r="AC3" s="23" t="s">
        <v>6</v>
      </c>
      <c r="AD3" s="23" t="s">
        <v>8</v>
      </c>
      <c r="AE3" s="24" t="s">
        <v>13</v>
      </c>
      <c r="AF3" s="24" t="s">
        <v>10</v>
      </c>
      <c r="AG3" s="21" t="s">
        <v>5</v>
      </c>
      <c r="AH3" s="21" t="s">
        <v>3</v>
      </c>
      <c r="AI3" s="18" t="s">
        <v>12</v>
      </c>
      <c r="AJ3" s="22" t="s">
        <v>0</v>
      </c>
      <c r="AK3" s="23" t="s">
        <v>6</v>
      </c>
      <c r="AL3" s="23" t="s">
        <v>8</v>
      </c>
      <c r="AM3" s="24" t="s">
        <v>13</v>
      </c>
      <c r="AN3" s="24" t="s">
        <v>10</v>
      </c>
    </row>
    <row r="4" spans="1:40" x14ac:dyDescent="0.25">
      <c r="A4" s="4">
        <v>0</v>
      </c>
      <c r="B4" s="4">
        <v>0</v>
      </c>
      <c r="C4" s="5">
        <v>0.10100000000000001</v>
      </c>
      <c r="D4" s="16">
        <v>6.3</v>
      </c>
      <c r="E4" s="14">
        <v>6.45</v>
      </c>
      <c r="F4" s="6">
        <v>36900000</v>
      </c>
      <c r="G4" s="14">
        <v>98.1</v>
      </c>
      <c r="H4" s="11">
        <v>0.158</v>
      </c>
      <c r="I4" s="4">
        <v>0</v>
      </c>
      <c r="J4" s="4">
        <v>2.5550000000000002</v>
      </c>
      <c r="K4" s="5">
        <v>8.8999999999999996E-2</v>
      </c>
      <c r="L4" s="16">
        <v>7</v>
      </c>
      <c r="M4" s="14">
        <v>7.07</v>
      </c>
      <c r="N4" s="6">
        <v>38600000</v>
      </c>
      <c r="O4" s="14">
        <v>95.5</v>
      </c>
      <c r="P4" s="11">
        <v>0.24</v>
      </c>
      <c r="Q4" s="4">
        <v>0</v>
      </c>
      <c r="R4" s="4">
        <v>0</v>
      </c>
      <c r="S4" s="5">
        <v>8.5999999999999993E-2</v>
      </c>
      <c r="T4" s="16">
        <v>6.94</v>
      </c>
      <c r="U4" s="14">
        <v>7.82</v>
      </c>
      <c r="V4" s="6">
        <v>35200000</v>
      </c>
      <c r="W4" s="28">
        <v>126.6</v>
      </c>
      <c r="X4" s="11">
        <v>0.11600000000000001</v>
      </c>
      <c r="Y4" s="4">
        <v>0</v>
      </c>
      <c r="Z4" s="4">
        <v>0</v>
      </c>
      <c r="AA4" s="5">
        <v>8.2000000000000003E-2</v>
      </c>
      <c r="AB4" s="16">
        <v>6.35</v>
      </c>
      <c r="AC4" s="14">
        <v>6.61</v>
      </c>
      <c r="AD4" s="6">
        <v>31500000</v>
      </c>
      <c r="AE4" s="28">
        <v>96.7</v>
      </c>
      <c r="AF4" s="11">
        <v>0.17100000000000001</v>
      </c>
      <c r="AG4" s="4">
        <v>0</v>
      </c>
      <c r="AH4" s="4">
        <v>0</v>
      </c>
      <c r="AI4" s="5">
        <v>4.2000000000000003E-2</v>
      </c>
      <c r="AJ4" s="16">
        <v>6.97</v>
      </c>
      <c r="AK4" s="14">
        <v>7.16</v>
      </c>
      <c r="AL4" s="65" t="s">
        <v>30</v>
      </c>
      <c r="AM4" s="6" t="s">
        <v>29</v>
      </c>
      <c r="AN4" s="11">
        <v>0.26700000000000002</v>
      </c>
    </row>
    <row r="5" spans="1:40" x14ac:dyDescent="0.25">
      <c r="A5" s="7">
        <v>30</v>
      </c>
      <c r="B5" s="7">
        <v>0</v>
      </c>
      <c r="C5" s="8">
        <v>7.0000000000000007E-2</v>
      </c>
      <c r="D5" s="13">
        <v>6.26</v>
      </c>
      <c r="E5" s="15">
        <v>6.36</v>
      </c>
      <c r="F5" s="27"/>
      <c r="G5" s="15">
        <v>97.3</v>
      </c>
      <c r="H5" s="11">
        <v>0.14799999999999999</v>
      </c>
      <c r="I5" s="7">
        <v>30</v>
      </c>
      <c r="J5" s="7">
        <v>2.5550000000000002</v>
      </c>
      <c r="K5" s="8">
        <v>7.1999999999999995E-2</v>
      </c>
      <c r="L5" s="13">
        <v>6.96</v>
      </c>
      <c r="M5" s="15">
        <v>7.05</v>
      </c>
      <c r="N5" s="27"/>
      <c r="O5" s="15">
        <v>94.1</v>
      </c>
      <c r="P5" s="11">
        <v>0.19</v>
      </c>
      <c r="Q5" s="7">
        <v>30</v>
      </c>
      <c r="R5" s="7">
        <v>1.6719999999999999</v>
      </c>
      <c r="S5" s="8">
        <v>0.08</v>
      </c>
      <c r="T5" s="13">
        <v>7.02</v>
      </c>
      <c r="U5" s="15">
        <v>7.9</v>
      </c>
      <c r="V5" s="27">
        <v>2740000</v>
      </c>
      <c r="W5" s="29">
        <v>96.8</v>
      </c>
      <c r="X5" s="11">
        <v>0.184</v>
      </c>
      <c r="Y5" s="7">
        <v>30</v>
      </c>
      <c r="Z5" s="7">
        <v>3.5539999999999998</v>
      </c>
      <c r="AA5" s="8">
        <v>0.08</v>
      </c>
      <c r="AB5" s="13">
        <v>7</v>
      </c>
      <c r="AC5" s="15">
        <v>7.24</v>
      </c>
      <c r="AD5" s="27"/>
      <c r="AE5" s="29">
        <v>92.9</v>
      </c>
      <c r="AF5" s="11">
        <v>0.13200000000000001</v>
      </c>
      <c r="AG5" s="7">
        <v>30</v>
      </c>
      <c r="AH5" s="7">
        <v>0</v>
      </c>
      <c r="AI5" s="8">
        <v>5.8000000000000003E-2</v>
      </c>
      <c r="AJ5" s="13">
        <v>7.02</v>
      </c>
      <c r="AK5" s="15">
        <v>7.14</v>
      </c>
      <c r="AL5" s="66"/>
      <c r="AM5" s="2" t="s">
        <v>29</v>
      </c>
      <c r="AN5" s="11">
        <v>0.248</v>
      </c>
    </row>
    <row r="6" spans="1:40" x14ac:dyDescent="0.25">
      <c r="A6" s="7">
        <v>60</v>
      </c>
      <c r="B6" s="7">
        <v>0</v>
      </c>
      <c r="C6" s="8">
        <v>7.8E-2</v>
      </c>
      <c r="D6" s="13">
        <v>6.12</v>
      </c>
      <c r="E6" s="15">
        <v>6.25</v>
      </c>
      <c r="F6" s="2">
        <v>6800000</v>
      </c>
      <c r="G6" s="15">
        <v>92.8</v>
      </c>
      <c r="H6" s="11">
        <v>0.185</v>
      </c>
      <c r="I6" s="7">
        <v>60</v>
      </c>
      <c r="J6" s="7">
        <v>2.851</v>
      </c>
      <c r="K6" s="8">
        <v>8.3000000000000004E-2</v>
      </c>
      <c r="L6" s="13">
        <v>6.97</v>
      </c>
      <c r="M6" s="15">
        <v>7.07</v>
      </c>
      <c r="N6" s="2">
        <v>6240000</v>
      </c>
      <c r="O6" s="15">
        <v>92.9</v>
      </c>
      <c r="P6" s="11">
        <v>0.16900000000000001</v>
      </c>
      <c r="Q6" s="7">
        <v>60</v>
      </c>
      <c r="R6" s="7">
        <v>5.44</v>
      </c>
      <c r="S6" s="8">
        <v>0.11700000000000001</v>
      </c>
      <c r="T6" s="13">
        <v>6.97</v>
      </c>
      <c r="U6" s="15">
        <v>7.84</v>
      </c>
      <c r="V6" s="2">
        <v>6600000</v>
      </c>
      <c r="W6" s="29">
        <v>64</v>
      </c>
      <c r="X6" s="11">
        <v>0.20100000000000001</v>
      </c>
      <c r="Y6" s="7">
        <v>60</v>
      </c>
      <c r="Z6" s="7">
        <v>4.1459999999999999</v>
      </c>
      <c r="AA6" s="8">
        <v>0.13300000000000001</v>
      </c>
      <c r="AB6" s="13">
        <v>7.24</v>
      </c>
      <c r="AC6" s="15">
        <v>7.14</v>
      </c>
      <c r="AD6" s="2">
        <v>4745000</v>
      </c>
      <c r="AE6" s="29">
        <v>83</v>
      </c>
      <c r="AF6" s="11">
        <v>0.16600000000000001</v>
      </c>
      <c r="AG6" s="7">
        <v>60</v>
      </c>
      <c r="AH6" s="7">
        <v>0</v>
      </c>
      <c r="AI6" s="8">
        <v>5.8000000000000003E-2</v>
      </c>
      <c r="AJ6" s="13">
        <v>6.97</v>
      </c>
      <c r="AK6" s="15">
        <v>7.07</v>
      </c>
      <c r="AL6" s="71">
        <v>4700000</v>
      </c>
      <c r="AM6" s="2" t="s">
        <v>29</v>
      </c>
      <c r="AN6" s="11">
        <v>0.28199999999999997</v>
      </c>
    </row>
    <row r="7" spans="1:40" x14ac:dyDescent="0.25">
      <c r="A7" s="7">
        <v>90</v>
      </c>
      <c r="B7" s="7">
        <v>0</v>
      </c>
      <c r="C7" s="8">
        <v>0.111</v>
      </c>
      <c r="D7" s="13">
        <v>5.93</v>
      </c>
      <c r="E7" s="15">
        <v>5.98</v>
      </c>
      <c r="F7" s="27"/>
      <c r="G7" s="15">
        <v>89.2</v>
      </c>
      <c r="H7" s="11">
        <v>0.152</v>
      </c>
      <c r="I7" s="7">
        <v>90</v>
      </c>
      <c r="J7" s="7">
        <v>3.133</v>
      </c>
      <c r="K7" s="8">
        <v>0.122</v>
      </c>
      <c r="L7" s="13">
        <v>6.97</v>
      </c>
      <c r="M7" s="15">
        <v>7.06</v>
      </c>
      <c r="N7" s="27"/>
      <c r="O7" s="15">
        <v>89.5</v>
      </c>
      <c r="P7" s="11">
        <v>0.14499999999999999</v>
      </c>
      <c r="Q7" s="7">
        <v>90</v>
      </c>
      <c r="R7" s="7">
        <v>14.715</v>
      </c>
      <c r="S7" s="8">
        <v>0.19800000000000001</v>
      </c>
      <c r="T7" s="13">
        <v>7.01</v>
      </c>
      <c r="U7" s="15">
        <v>7.8</v>
      </c>
      <c r="V7" s="27"/>
      <c r="W7" s="29">
        <v>25</v>
      </c>
      <c r="X7" s="11">
        <v>0.10299999999999999</v>
      </c>
      <c r="Y7" s="7">
        <v>90</v>
      </c>
      <c r="Z7" s="7">
        <v>5.5629999999999997</v>
      </c>
      <c r="AA7" s="8">
        <v>0.25700000000000001</v>
      </c>
      <c r="AB7" s="13">
        <v>7</v>
      </c>
      <c r="AC7" s="15">
        <v>7.12</v>
      </c>
      <c r="AD7" s="27"/>
      <c r="AE7" s="29">
        <v>68.5</v>
      </c>
      <c r="AF7" s="11">
        <v>0.11799999999999999</v>
      </c>
      <c r="AG7" s="7">
        <v>90</v>
      </c>
      <c r="AH7" s="7">
        <v>0</v>
      </c>
      <c r="AI7" s="8">
        <v>0.152</v>
      </c>
      <c r="AJ7" s="13">
        <v>6.89</v>
      </c>
      <c r="AK7" s="15">
        <v>7.01</v>
      </c>
      <c r="AL7" s="66"/>
      <c r="AM7" s="2" t="s">
        <v>29</v>
      </c>
    </row>
    <row r="8" spans="1:40" x14ac:dyDescent="0.25">
      <c r="A8" s="7">
        <v>120</v>
      </c>
      <c r="B8" s="7">
        <v>0</v>
      </c>
      <c r="C8" s="8">
        <v>0.253</v>
      </c>
      <c r="D8" s="13">
        <v>5.65</v>
      </c>
      <c r="E8" s="15">
        <v>5.68</v>
      </c>
      <c r="F8" s="2">
        <v>136000000</v>
      </c>
      <c r="G8" s="15">
        <v>82.3</v>
      </c>
      <c r="H8" s="11">
        <v>0.17899999999999999</v>
      </c>
      <c r="I8" s="7">
        <v>120</v>
      </c>
      <c r="J8" s="7">
        <v>3.66</v>
      </c>
      <c r="K8" s="8">
        <v>0.187</v>
      </c>
      <c r="L8" s="13">
        <v>6.96</v>
      </c>
      <c r="M8" s="15">
        <v>7.04</v>
      </c>
      <c r="N8" s="2">
        <v>22300000</v>
      </c>
      <c r="O8" s="15">
        <v>82.4</v>
      </c>
      <c r="P8" s="11">
        <v>0.13400000000000001</v>
      </c>
      <c r="Q8" s="7">
        <v>120</v>
      </c>
      <c r="R8" s="7">
        <v>25.478000000000002</v>
      </c>
      <c r="S8" s="8">
        <v>0.32500000000000001</v>
      </c>
      <c r="T8" s="13">
        <v>7.03</v>
      </c>
      <c r="U8" s="15">
        <v>7.78</v>
      </c>
      <c r="V8" s="2">
        <v>520000</v>
      </c>
      <c r="W8" s="29">
        <v>0.9</v>
      </c>
      <c r="X8" s="11">
        <v>8.8599999999999998E-2</v>
      </c>
      <c r="Y8" s="7">
        <v>120</v>
      </c>
      <c r="Z8" s="7">
        <v>8.2550000000000008</v>
      </c>
      <c r="AA8" s="8">
        <v>0.35499999999999998</v>
      </c>
      <c r="AB8" s="13">
        <v>7</v>
      </c>
      <c r="AC8" s="15">
        <v>6.95</v>
      </c>
      <c r="AD8" s="2">
        <v>190500000</v>
      </c>
      <c r="AE8" s="2">
        <v>46.8</v>
      </c>
      <c r="AF8" s="11">
        <v>0.104</v>
      </c>
      <c r="AG8" s="7">
        <v>120</v>
      </c>
      <c r="AH8" s="7">
        <v>2.972</v>
      </c>
      <c r="AI8" s="8">
        <v>0.18</v>
      </c>
      <c r="AJ8" s="13">
        <v>6.93</v>
      </c>
      <c r="AK8" s="15">
        <v>7</v>
      </c>
      <c r="AL8" s="67">
        <v>22100000</v>
      </c>
      <c r="AM8" s="2" t="s">
        <v>29</v>
      </c>
      <c r="AN8" s="11">
        <v>0.34100000000000003</v>
      </c>
    </row>
    <row r="9" spans="1:40" x14ac:dyDescent="0.25">
      <c r="A9" s="7">
        <v>150</v>
      </c>
      <c r="B9" s="7">
        <v>0</v>
      </c>
      <c r="C9" s="8">
        <v>0.53400000000000003</v>
      </c>
      <c r="D9" s="13">
        <v>5.48</v>
      </c>
      <c r="E9" s="15">
        <v>5.55</v>
      </c>
      <c r="F9" s="27"/>
      <c r="G9" s="15">
        <v>78.7</v>
      </c>
      <c r="H9" s="11">
        <v>0.14799999999999999</v>
      </c>
      <c r="I9" s="7">
        <v>150</v>
      </c>
      <c r="J9" s="7">
        <v>4.298</v>
      </c>
      <c r="K9" s="8">
        <v>0.20100000000000001</v>
      </c>
      <c r="L9" s="13">
        <v>6.96</v>
      </c>
      <c r="M9" s="15">
        <v>7.07</v>
      </c>
      <c r="N9" s="27"/>
      <c r="O9" s="15">
        <v>73.599999999999994</v>
      </c>
      <c r="P9" s="11">
        <v>0.10199999999999999</v>
      </c>
      <c r="Q9" s="7">
        <v>150</v>
      </c>
      <c r="R9" s="7">
        <v>41.286999999999999</v>
      </c>
      <c r="S9" s="8">
        <v>0.47199999999999998</v>
      </c>
      <c r="T9" s="13">
        <v>7.01</v>
      </c>
      <c r="U9" s="15">
        <v>7.53</v>
      </c>
      <c r="V9" s="27"/>
      <c r="W9" s="2">
        <v>0.4</v>
      </c>
      <c r="X9" s="11">
        <v>9.8699999999999996E-2</v>
      </c>
      <c r="Y9" s="7">
        <v>150</v>
      </c>
      <c r="Z9" s="7">
        <v>12.241</v>
      </c>
      <c r="AA9" s="8">
        <v>0.59299999999999997</v>
      </c>
      <c r="AB9" s="13">
        <v>7</v>
      </c>
      <c r="AC9" s="15">
        <v>6.92</v>
      </c>
      <c r="AD9" s="27"/>
      <c r="AE9" s="2">
        <v>11.5</v>
      </c>
      <c r="AF9" s="11">
        <v>7.3800000000000004E-2</v>
      </c>
      <c r="AG9" s="7">
        <v>150</v>
      </c>
      <c r="AH9" s="7">
        <v>5.3520000000000003</v>
      </c>
      <c r="AI9" s="8">
        <v>0.31</v>
      </c>
      <c r="AJ9" s="13">
        <v>6.73</v>
      </c>
      <c r="AK9" s="15">
        <v>6.77</v>
      </c>
      <c r="AL9" s="66"/>
      <c r="AM9" s="2" t="s">
        <v>29</v>
      </c>
      <c r="AN9" s="11">
        <v>0.35399999999999998</v>
      </c>
    </row>
    <row r="10" spans="1:40" x14ac:dyDescent="0.25">
      <c r="A10" s="7">
        <v>180</v>
      </c>
      <c r="B10" s="7">
        <v>0</v>
      </c>
      <c r="C10" s="8">
        <v>0.70399999999999996</v>
      </c>
      <c r="D10" s="13">
        <v>5.38</v>
      </c>
      <c r="E10" s="15">
        <v>5.46</v>
      </c>
      <c r="F10" s="2">
        <v>340000000</v>
      </c>
      <c r="G10" s="15">
        <v>61.1</v>
      </c>
      <c r="H10" s="11">
        <v>0.105</v>
      </c>
      <c r="I10" s="7">
        <v>180</v>
      </c>
      <c r="J10" s="7">
        <v>5.1879999999999997</v>
      </c>
      <c r="K10" s="8">
        <v>0.42</v>
      </c>
      <c r="L10" s="13">
        <v>6.95</v>
      </c>
      <c r="M10" s="15">
        <v>6.96</v>
      </c>
      <c r="N10" s="2">
        <v>190000000</v>
      </c>
      <c r="O10" s="15">
        <v>57.4</v>
      </c>
      <c r="P10" s="11">
        <v>0.155</v>
      </c>
      <c r="Q10" s="7">
        <v>180</v>
      </c>
      <c r="R10" s="7">
        <v>61.094999999999999</v>
      </c>
      <c r="S10" s="8">
        <v>0.56200000000000006</v>
      </c>
      <c r="T10" s="13">
        <v>7.04</v>
      </c>
      <c r="U10" s="15">
        <v>7.34</v>
      </c>
      <c r="V10" s="2">
        <v>1050000</v>
      </c>
      <c r="W10" s="2">
        <v>1</v>
      </c>
      <c r="X10" s="11">
        <v>5.7500000000000002E-2</v>
      </c>
      <c r="Y10" s="7">
        <v>180</v>
      </c>
      <c r="Z10" s="7">
        <v>18.792000000000002</v>
      </c>
      <c r="AA10" s="8">
        <v>1.06</v>
      </c>
      <c r="AB10" s="13">
        <v>7</v>
      </c>
      <c r="AC10" s="15">
        <v>6.73</v>
      </c>
      <c r="AD10" s="2">
        <v>248000000</v>
      </c>
      <c r="AE10" s="2">
        <v>5.6</v>
      </c>
      <c r="AG10" s="7">
        <v>180</v>
      </c>
      <c r="AH10" s="7">
        <v>13.872</v>
      </c>
      <c r="AI10" s="8">
        <v>0.24299999999999999</v>
      </c>
      <c r="AJ10" s="13">
        <v>6.5</v>
      </c>
      <c r="AK10" s="15">
        <v>6.37</v>
      </c>
      <c r="AL10" s="67">
        <v>57300000</v>
      </c>
      <c r="AM10" s="2" t="s">
        <v>29</v>
      </c>
      <c r="AN10" s="11">
        <v>0.16200000000000001</v>
      </c>
    </row>
    <row r="11" spans="1:40" x14ac:dyDescent="0.25">
      <c r="A11" s="7">
        <v>210</v>
      </c>
      <c r="B11" s="7">
        <v>0</v>
      </c>
      <c r="C11" s="8">
        <v>0.74399999999999999</v>
      </c>
      <c r="D11" s="13">
        <v>5.32</v>
      </c>
      <c r="E11" s="15">
        <v>5.35</v>
      </c>
      <c r="F11" s="27"/>
      <c r="G11" s="15">
        <v>47.4</v>
      </c>
      <c r="H11" s="11"/>
      <c r="I11" s="7">
        <v>210</v>
      </c>
      <c r="J11" s="7">
        <v>6.3819999999999997</v>
      </c>
      <c r="K11" s="8">
        <v>0.66</v>
      </c>
      <c r="L11" s="13">
        <v>6.96</v>
      </c>
      <c r="M11" s="15">
        <v>6.96</v>
      </c>
      <c r="N11" s="27"/>
      <c r="O11" s="15">
        <v>27.1</v>
      </c>
      <c r="P11" s="11">
        <v>9.69E-2</v>
      </c>
      <c r="Q11" s="7">
        <v>210</v>
      </c>
      <c r="R11" s="7">
        <v>86.543000000000006</v>
      </c>
      <c r="S11" s="8">
        <v>0.70599999999999996</v>
      </c>
      <c r="T11" s="13">
        <v>6.95</v>
      </c>
      <c r="U11" s="15">
        <v>7.32</v>
      </c>
      <c r="V11" s="27"/>
      <c r="W11" s="2">
        <v>0.7</v>
      </c>
      <c r="X11" s="1"/>
      <c r="Y11" s="7">
        <v>210</v>
      </c>
      <c r="Z11" s="7">
        <v>24.535</v>
      </c>
      <c r="AA11" s="8">
        <v>1.08</v>
      </c>
      <c r="AB11" s="13">
        <v>6.99</v>
      </c>
      <c r="AC11" s="15">
        <v>6.83</v>
      </c>
      <c r="AD11" s="27"/>
      <c r="AE11" s="2">
        <v>4.8</v>
      </c>
      <c r="AF11" s="1"/>
      <c r="AG11" s="7">
        <v>210</v>
      </c>
      <c r="AH11" s="7">
        <v>36.072000000000003</v>
      </c>
      <c r="AI11" s="8">
        <v>0.748</v>
      </c>
      <c r="AJ11" s="13">
        <v>6.85</v>
      </c>
      <c r="AK11" s="15">
        <v>6.68</v>
      </c>
      <c r="AL11" s="72">
        <v>140000000</v>
      </c>
      <c r="AM11" s="2" t="s">
        <v>29</v>
      </c>
      <c r="AN11" s="11">
        <v>0.109</v>
      </c>
    </row>
    <row r="12" spans="1:40" ht="15.75" thickBot="1" x14ac:dyDescent="0.3">
      <c r="A12" s="3">
        <v>240</v>
      </c>
      <c r="B12" s="3">
        <v>0</v>
      </c>
      <c r="C12" s="9">
        <v>0.82499999999999996</v>
      </c>
      <c r="D12" s="25">
        <v>5.32</v>
      </c>
      <c r="E12" s="26">
        <v>5.35</v>
      </c>
      <c r="F12" s="10">
        <v>595000000</v>
      </c>
      <c r="G12" s="26">
        <v>26.8</v>
      </c>
      <c r="H12" s="11">
        <v>8.9200000000000002E-2</v>
      </c>
      <c r="I12" s="3">
        <v>240</v>
      </c>
      <c r="J12" s="3">
        <v>8.4740000000000002</v>
      </c>
      <c r="K12" s="9">
        <v>0.88500000000000001</v>
      </c>
      <c r="L12" s="25">
        <v>6.95</v>
      </c>
      <c r="M12" s="26">
        <v>6.86</v>
      </c>
      <c r="N12" s="10">
        <v>530000000</v>
      </c>
      <c r="O12" s="26">
        <v>5.6</v>
      </c>
      <c r="P12" s="11">
        <v>7.5899999999999995E-2</v>
      </c>
      <c r="Q12" s="3">
        <v>240</v>
      </c>
      <c r="R12" s="3">
        <v>94.87</v>
      </c>
      <c r="S12" s="9">
        <v>1.19</v>
      </c>
      <c r="T12" s="25">
        <v>7.03</v>
      </c>
      <c r="U12" s="26">
        <v>7.5</v>
      </c>
      <c r="V12" s="10">
        <v>22900000</v>
      </c>
      <c r="W12" s="10">
        <v>0.7</v>
      </c>
      <c r="X12" s="12"/>
      <c r="Y12" s="3">
        <v>240</v>
      </c>
      <c r="Z12" s="3">
        <v>27.35</v>
      </c>
      <c r="AA12" s="9">
        <v>1.3</v>
      </c>
      <c r="AB12" s="25">
        <v>7.01</v>
      </c>
      <c r="AC12" s="26">
        <v>6.73</v>
      </c>
      <c r="AD12" s="10">
        <v>377000000</v>
      </c>
      <c r="AE12" s="10">
        <v>4.43</v>
      </c>
      <c r="AF12" s="12"/>
      <c r="AG12" s="3">
        <v>240</v>
      </c>
      <c r="AH12" s="59"/>
      <c r="AI12" s="60"/>
      <c r="AJ12" s="61"/>
      <c r="AK12" s="62"/>
      <c r="AL12" s="63"/>
      <c r="AM12" s="63"/>
      <c r="AN12" s="64"/>
    </row>
    <row r="13" spans="1:40" ht="15.75" customHeight="1" x14ac:dyDescent="0.25">
      <c r="A13" s="75" t="s">
        <v>22</v>
      </c>
      <c r="B13" s="77"/>
      <c r="C13" s="77"/>
      <c r="D13" s="77"/>
      <c r="E13" s="77"/>
      <c r="F13" s="77"/>
      <c r="G13" s="77"/>
      <c r="H13" s="77"/>
      <c r="I13" s="77" t="s">
        <v>21</v>
      </c>
      <c r="J13" s="77"/>
      <c r="K13" s="77"/>
      <c r="L13" s="77"/>
      <c r="M13" s="77"/>
      <c r="N13" s="77"/>
      <c r="O13" s="77"/>
      <c r="P13" s="77"/>
      <c r="Q13" s="77" t="s">
        <v>21</v>
      </c>
      <c r="R13" s="77"/>
      <c r="S13" s="77"/>
      <c r="T13" s="77"/>
      <c r="U13" s="77"/>
      <c r="V13" s="77"/>
      <c r="W13" s="77"/>
      <c r="X13" s="77"/>
      <c r="Y13" s="77" t="s">
        <v>21</v>
      </c>
      <c r="Z13" s="77"/>
      <c r="AA13" s="77"/>
      <c r="AB13" s="77"/>
      <c r="AC13" s="77"/>
      <c r="AD13" s="77"/>
      <c r="AE13" s="77"/>
      <c r="AF13" s="77"/>
      <c r="AG13" s="77" t="s">
        <v>23</v>
      </c>
      <c r="AH13" s="77"/>
      <c r="AI13" s="77"/>
      <c r="AJ13" s="77"/>
      <c r="AK13" s="77"/>
      <c r="AL13" s="77"/>
      <c r="AM13" s="77"/>
      <c r="AN13" s="77"/>
    </row>
    <row r="14" spans="1:40" x14ac:dyDescent="0.2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</row>
    <row r="15" spans="1:40" x14ac:dyDescent="0.2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</row>
    <row r="16" spans="1:40" x14ac:dyDescent="0.2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</row>
    <row r="17" spans="1:40" x14ac:dyDescent="0.2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</row>
    <row r="18" spans="1:40" x14ac:dyDescent="0.2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</row>
    <row r="20" spans="1:40" x14ac:dyDescent="0.25">
      <c r="D20" s="83" t="s">
        <v>11</v>
      </c>
      <c r="E20" s="83"/>
      <c r="F20" s="83"/>
      <c r="G20" s="83"/>
      <c r="H20" s="83" t="s">
        <v>34</v>
      </c>
      <c r="I20" s="83"/>
      <c r="J20" s="83"/>
      <c r="K20" s="83"/>
    </row>
    <row r="21" spans="1:40" x14ac:dyDescent="0.25">
      <c r="C21" s="11" t="s">
        <v>33</v>
      </c>
      <c r="D21" s="11" t="s">
        <v>31</v>
      </c>
      <c r="E21" s="11" t="s">
        <v>38</v>
      </c>
      <c r="F21" s="11" t="s">
        <v>35</v>
      </c>
      <c r="G21" s="11" t="s">
        <v>36</v>
      </c>
      <c r="H21" s="11" t="s">
        <v>31</v>
      </c>
      <c r="I21" s="11" t="s">
        <v>32</v>
      </c>
      <c r="J21" s="11" t="s">
        <v>35</v>
      </c>
      <c r="K21" s="11" t="s">
        <v>36</v>
      </c>
    </row>
    <row r="22" spans="1:40" x14ac:dyDescent="0.25">
      <c r="C22" s="11" t="s">
        <v>41</v>
      </c>
      <c r="D22" s="11">
        <v>2.1999999999999999E-2</v>
      </c>
      <c r="E22" s="11">
        <f>LN(2)/D22</f>
        <v>31.506690025452059</v>
      </c>
      <c r="F22" s="11">
        <f>(C12-C4)/(H4-H12)</f>
        <v>10.523255813953488</v>
      </c>
      <c r="G22" s="11">
        <f>(C12-C4)/(4)</f>
        <v>0.18099999999999999</v>
      </c>
      <c r="H22">
        <v>3.2599999999999997E-2</v>
      </c>
      <c r="I22" s="11">
        <f>LN(2)/H22</f>
        <v>21.262183452759061</v>
      </c>
      <c r="J22" s="73">
        <f>(F12-F4)/(H4-H12)</f>
        <v>8111918604.6511631</v>
      </c>
      <c r="K22" s="73">
        <f>(F12-F4)/4</f>
        <v>139525000</v>
      </c>
    </row>
    <row r="23" spans="1:40" x14ac:dyDescent="0.25">
      <c r="C23" s="11" t="s">
        <v>42</v>
      </c>
      <c r="D23" s="11">
        <v>1.35E-2</v>
      </c>
      <c r="E23" s="11">
        <f>LN(2)/D23</f>
        <v>51.344235597032984</v>
      </c>
      <c r="F23" s="11">
        <f>(K12-K4)/(P4-P12)</f>
        <v>4.8507007921998788</v>
      </c>
      <c r="G23" s="11">
        <f>(K12-K4)/4</f>
        <v>0.19900000000000001</v>
      </c>
      <c r="H23">
        <v>2.8500000000000001E-2</v>
      </c>
      <c r="I23" s="11">
        <f>LN(2)/H23</f>
        <v>24.320953703857729</v>
      </c>
      <c r="J23" s="73">
        <f>(N12-N4)/(P4-P12)</f>
        <v>2994515539.3053017</v>
      </c>
      <c r="K23" s="73">
        <f>(N12-N4)/4</f>
        <v>122850000</v>
      </c>
    </row>
    <row r="24" spans="1:40" x14ac:dyDescent="0.25">
      <c r="C24" s="11" t="s">
        <v>43</v>
      </c>
      <c r="D24" s="11">
        <v>1.5599999999999999E-2</v>
      </c>
      <c r="E24" s="11">
        <f>LN(2)/D24</f>
        <v>44.432511574355466</v>
      </c>
      <c r="F24" s="11">
        <f>(S10-S4)/(X4-X10)</f>
        <v>8.136752136752138</v>
      </c>
      <c r="G24" s="11">
        <f>(S12-S4)/4</f>
        <v>0.27599999999999997</v>
      </c>
      <c r="H24">
        <v>3.15E-2</v>
      </c>
      <c r="I24" s="11">
        <f>LN(2)/H24</f>
        <v>22.00467239872842</v>
      </c>
      <c r="J24" s="73">
        <f>(V10-V4)/(X4-X10)</f>
        <v>-583760683.76068377</v>
      </c>
      <c r="K24" s="73">
        <f>(V12-V4)/4</f>
        <v>-3075000</v>
      </c>
    </row>
    <row r="25" spans="1:40" ht="15.75" customHeight="1" x14ac:dyDescent="0.25">
      <c r="C25" s="11" t="s">
        <v>44</v>
      </c>
      <c r="D25" s="11">
        <v>1.66E-2</v>
      </c>
      <c r="E25" s="11">
        <f>LN(2)/D25</f>
        <v>41.755854250599114</v>
      </c>
      <c r="F25" s="11">
        <f>(AA9-AA4)/(AF4-AF9)</f>
        <v>5.2572016460905342</v>
      </c>
      <c r="G25" s="11">
        <f>(AA12-AA4)/4</f>
        <v>0.30449999999999999</v>
      </c>
      <c r="H25">
        <v>2.23E-2</v>
      </c>
      <c r="I25" s="11">
        <f>LN(2)/H25</f>
        <v>31.082833208966157</v>
      </c>
      <c r="J25" s="73">
        <f>(AD8-AD4)/(AF4-AF8)</f>
        <v>2373134328.3582082</v>
      </c>
      <c r="K25" s="73">
        <f>(AD12-AD4)/4</f>
        <v>86375000</v>
      </c>
    </row>
    <row r="26" spans="1:40" x14ac:dyDescent="0.25">
      <c r="C26" s="11" t="s">
        <v>45</v>
      </c>
      <c r="D26" s="11">
        <v>1.7299999999999999E-2</v>
      </c>
      <c r="E26" s="11">
        <f>LN(2)/D26</f>
        <v>40.06631101502574</v>
      </c>
      <c r="F26" s="11">
        <f>(AI11-AI4)/(AN4-AN11)</f>
        <v>4.4683544303797458</v>
      </c>
      <c r="G26" s="11">
        <f>(AI11-AI4)/4</f>
        <v>0.17649999999999999</v>
      </c>
      <c r="H26">
        <v>2.1700000000000001E-2</v>
      </c>
      <c r="I26" s="11">
        <f>LN(2)/H26</f>
        <v>31.942266385250935</v>
      </c>
      <c r="J26" s="56">
        <f>(AL11-AL6)/(AN6-AN11)</f>
        <v>782080924.8554914</v>
      </c>
      <c r="K26" s="74">
        <f>(AL11-AL6)/(A40-A35)</f>
        <v>54120000</v>
      </c>
    </row>
    <row r="27" spans="1:40" x14ac:dyDescent="0.25">
      <c r="I27" s="11"/>
      <c r="K27" s="11"/>
    </row>
    <row r="28" spans="1:40" x14ac:dyDescent="0.25">
      <c r="I28" s="11"/>
    </row>
    <row r="29" spans="1:40" x14ac:dyDescent="0.25">
      <c r="I29" s="11"/>
      <c r="K29" s="11"/>
    </row>
    <row r="30" spans="1:40" x14ac:dyDescent="0.25">
      <c r="I30" s="11"/>
      <c r="K30" s="11"/>
    </row>
    <row r="31" spans="1:40" x14ac:dyDescent="0.25">
      <c r="C31" s="11" t="s">
        <v>37</v>
      </c>
      <c r="K31" s="11" t="s">
        <v>39</v>
      </c>
    </row>
    <row r="32" spans="1:40" x14ac:dyDescent="0.25">
      <c r="A32" s="11" t="s">
        <v>40</v>
      </c>
      <c r="B32" s="11" t="s">
        <v>4</v>
      </c>
      <c r="C32" s="11">
        <v>1</v>
      </c>
      <c r="D32" s="11">
        <v>2</v>
      </c>
      <c r="E32" s="11">
        <v>3</v>
      </c>
      <c r="F32" s="11">
        <v>4</v>
      </c>
      <c r="G32" s="11">
        <v>5</v>
      </c>
      <c r="K32" s="11"/>
    </row>
    <row r="33" spans="1:17" x14ac:dyDescent="0.25">
      <c r="A33" s="11">
        <f>B33/60</f>
        <v>0</v>
      </c>
      <c r="B33" s="4">
        <v>0</v>
      </c>
      <c r="C33" s="11">
        <f>LN(C4)</f>
        <v>-2.2926347621408776</v>
      </c>
      <c r="D33" s="11">
        <f>LN(K4)</f>
        <v>-2.4191189092499972</v>
      </c>
      <c r="E33" s="11">
        <f>LN(S4)</f>
        <v>-2.4534079827286295</v>
      </c>
      <c r="F33" s="11">
        <f>LN(AA4)</f>
        <v>-2.5010360317178839</v>
      </c>
      <c r="G33" s="11">
        <f>LN(AI4)</f>
        <v>-3.1700856606987688</v>
      </c>
      <c r="I33" s="11" t="s">
        <v>40</v>
      </c>
      <c r="J33" s="11" t="s">
        <v>4</v>
      </c>
      <c r="K33">
        <v>1</v>
      </c>
      <c r="L33">
        <v>2</v>
      </c>
      <c r="M33">
        <v>3</v>
      </c>
      <c r="N33">
        <v>4</v>
      </c>
      <c r="Q33">
        <v>5</v>
      </c>
    </row>
    <row r="34" spans="1:17" x14ac:dyDescent="0.25">
      <c r="A34" s="11">
        <f t="shared" ref="A34:A41" si="0">B34/60</f>
        <v>0.5</v>
      </c>
      <c r="B34" s="7">
        <v>30</v>
      </c>
      <c r="C34" s="11">
        <f t="shared" ref="C34:C41" si="1">LN(C5)</f>
        <v>-2.6592600369327779</v>
      </c>
      <c r="D34" s="11">
        <f t="shared" ref="D34:D41" si="2">LN(K5)</f>
        <v>-2.6310891599660819</v>
      </c>
      <c r="E34" s="11">
        <f t="shared" ref="E34:E41" si="3">LN(S5)</f>
        <v>-2.5257286443082556</v>
      </c>
      <c r="F34" s="11">
        <f t="shared" ref="F34:F41" si="4">LN(AA5)</f>
        <v>-2.5257286443082556</v>
      </c>
      <c r="G34" s="11">
        <f t="shared" ref="G34:G41" si="5">LN(AI5)</f>
        <v>-2.8473122684357177</v>
      </c>
      <c r="I34" s="11">
        <f>J34/60</f>
        <v>0</v>
      </c>
      <c r="J34" s="4">
        <v>0</v>
      </c>
      <c r="K34">
        <f>LN(F4)</f>
        <v>17.423722109010754</v>
      </c>
      <c r="L34">
        <f>LN(N4)</f>
        <v>17.468762834435058</v>
      </c>
      <c r="M34">
        <f>LN(V4)</f>
        <v>17.376556640568324</v>
      </c>
      <c r="N34">
        <f>LN(AD4)</f>
        <v>17.26549810379586</v>
      </c>
      <c r="P34" s="4">
        <v>0</v>
      </c>
      <c r="Q34" t="e">
        <f>LN(AL4)</f>
        <v>#VALUE!</v>
      </c>
    </row>
    <row r="35" spans="1:17" x14ac:dyDescent="0.25">
      <c r="A35" s="11">
        <f t="shared" si="0"/>
        <v>1</v>
      </c>
      <c r="B35" s="7">
        <v>60</v>
      </c>
      <c r="C35" s="11">
        <f t="shared" si="1"/>
        <v>-2.5510464522925451</v>
      </c>
      <c r="D35" s="11">
        <f t="shared" si="2"/>
        <v>-2.488914671185539</v>
      </c>
      <c r="E35" s="11">
        <f t="shared" si="3"/>
        <v>-2.145581344184381</v>
      </c>
      <c r="F35" s="11">
        <f t="shared" si="4"/>
        <v>-2.0174061507603831</v>
      </c>
      <c r="G35" s="11">
        <f t="shared" si="5"/>
        <v>-2.8473122684357177</v>
      </c>
      <c r="I35" s="11">
        <f>J35/60</f>
        <v>1</v>
      </c>
      <c r="J35" s="7">
        <v>60</v>
      </c>
      <c r="K35">
        <f>LN(F6)</f>
        <v>15.732433170146335</v>
      </c>
      <c r="L35">
        <f>LN(N6)</f>
        <v>15.646490740345611</v>
      </c>
      <c r="M35">
        <f>LN(V6)</f>
        <v>15.702580206996654</v>
      </c>
      <c r="N35">
        <f>LN(AD6)</f>
        <v>15.372601990026165</v>
      </c>
      <c r="P35" s="7">
        <v>60</v>
      </c>
      <c r="Q35">
        <f>LN(AL6)</f>
        <v>15.363073066680286</v>
      </c>
    </row>
    <row r="36" spans="1:17" x14ac:dyDescent="0.25">
      <c r="A36" s="11">
        <f t="shared" si="0"/>
        <v>1.5</v>
      </c>
      <c r="B36" s="7">
        <v>90</v>
      </c>
      <c r="C36" s="11">
        <f t="shared" si="1"/>
        <v>-2.1982250776698029</v>
      </c>
      <c r="D36" s="11">
        <f t="shared" si="2"/>
        <v>-2.1037342342488805</v>
      </c>
      <c r="E36" s="11">
        <f t="shared" si="3"/>
        <v>-1.6194882482876019</v>
      </c>
      <c r="F36" s="11">
        <f t="shared" si="4"/>
        <v>-1.3586791940869172</v>
      </c>
      <c r="G36" s="11">
        <f t="shared" si="5"/>
        <v>-1.8838747581358606</v>
      </c>
      <c r="I36" s="11">
        <f>J36/60</f>
        <v>2</v>
      </c>
      <c r="J36" s="7">
        <v>120</v>
      </c>
      <c r="K36">
        <f>LN(F8)</f>
        <v>18.728165443700327</v>
      </c>
      <c r="L36">
        <f>LN(N8)</f>
        <v>16.920097236430347</v>
      </c>
      <c r="M36">
        <f>LN(V8)</f>
        <v>13.161584090557611</v>
      </c>
      <c r="N36">
        <f>LN(AD8)</f>
        <v>19.06516275253103</v>
      </c>
      <c r="P36" s="7">
        <v>120</v>
      </c>
      <c r="Q36">
        <f>LN(AL8)</f>
        <v>16.911088166487982</v>
      </c>
    </row>
    <row r="37" spans="1:17" ht="15.75" customHeight="1" x14ac:dyDescent="0.25">
      <c r="A37" s="11">
        <f t="shared" si="0"/>
        <v>2</v>
      </c>
      <c r="B37" s="7">
        <v>120</v>
      </c>
      <c r="C37" s="11">
        <f t="shared" si="1"/>
        <v>-1.3743657902546169</v>
      </c>
      <c r="D37" s="11">
        <f t="shared" si="2"/>
        <v>-1.6766466621275504</v>
      </c>
      <c r="E37" s="11">
        <f t="shared" si="3"/>
        <v>-1.1239300966523995</v>
      </c>
      <c r="F37" s="11">
        <f t="shared" si="4"/>
        <v>-1.0356374895067213</v>
      </c>
      <c r="G37" s="11">
        <f t="shared" si="5"/>
        <v>-1.7147984280919266</v>
      </c>
      <c r="I37" s="11">
        <f>J37/60</f>
        <v>3</v>
      </c>
      <c r="J37" s="7">
        <v>180</v>
      </c>
      <c r="K37">
        <f>LN(F10)</f>
        <v>19.644456175574483</v>
      </c>
      <c r="L37">
        <f>LN(N10)</f>
        <v>19.062534630124759</v>
      </c>
      <c r="M37">
        <f>LN(V10)</f>
        <v>13.864300722133706</v>
      </c>
      <c r="N37">
        <f>LN(AD10)</f>
        <v>19.328939304129257</v>
      </c>
      <c r="P37" s="7">
        <v>180</v>
      </c>
      <c r="Q37">
        <f>LN(AL10)</f>
        <v>17.863811181684969</v>
      </c>
    </row>
    <row r="38" spans="1:17" ht="15.75" thickBot="1" x14ac:dyDescent="0.3">
      <c r="A38" s="11">
        <f t="shared" si="0"/>
        <v>2.5</v>
      </c>
      <c r="B38" s="7">
        <v>150</v>
      </c>
      <c r="C38" s="11">
        <f t="shared" si="1"/>
        <v>-0.62735944002194211</v>
      </c>
      <c r="D38" s="11">
        <f t="shared" si="2"/>
        <v>-1.6044503709230613</v>
      </c>
      <c r="E38" s="11">
        <f t="shared" si="3"/>
        <v>-0.7507762933965817</v>
      </c>
      <c r="F38" s="11">
        <f t="shared" si="4"/>
        <v>-0.5225608799844117</v>
      </c>
      <c r="G38" s="11">
        <f t="shared" si="5"/>
        <v>-1.1711829815029451</v>
      </c>
      <c r="I38" s="11">
        <f>J38/60</f>
        <v>4</v>
      </c>
      <c r="J38" s="3">
        <v>240</v>
      </c>
      <c r="K38">
        <f>LN(F12)</f>
        <v>20.204071963509904</v>
      </c>
      <c r="L38">
        <f>LN(N12)</f>
        <v>20.088387564510441</v>
      </c>
      <c r="M38">
        <f>LN(V12)</f>
        <v>16.946647468524468</v>
      </c>
      <c r="N38">
        <f>LN(AD12)</f>
        <v>19.747755745412285</v>
      </c>
      <c r="P38" s="7">
        <v>210</v>
      </c>
      <c r="Q38">
        <f>LN(AL11)</f>
        <v>18.757152980573579</v>
      </c>
    </row>
    <row r="39" spans="1:17" ht="15.75" thickBot="1" x14ac:dyDescent="0.3">
      <c r="A39" s="11">
        <f t="shared" si="0"/>
        <v>3</v>
      </c>
      <c r="B39" s="7">
        <v>180</v>
      </c>
      <c r="C39" s="11">
        <f t="shared" si="1"/>
        <v>-0.35097692282409471</v>
      </c>
      <c r="D39" s="11">
        <f t="shared" si="2"/>
        <v>-0.86750056770472306</v>
      </c>
      <c r="E39" s="11">
        <f t="shared" si="3"/>
        <v>-0.5762534290884459</v>
      </c>
      <c r="F39" s="11">
        <f t="shared" si="4"/>
        <v>5.8268908123975824E-2</v>
      </c>
      <c r="G39" s="11">
        <f t="shared" si="5"/>
        <v>-1.4146938356415886</v>
      </c>
      <c r="P39" s="3">
        <v>240</v>
      </c>
      <c r="Q39" t="e">
        <f>LN(AL12)</f>
        <v>#NUM!</v>
      </c>
    </row>
    <row r="40" spans="1:17" x14ac:dyDescent="0.25">
      <c r="A40" s="11">
        <f t="shared" si="0"/>
        <v>3.5</v>
      </c>
      <c r="B40" s="7">
        <v>210</v>
      </c>
      <c r="C40" s="11">
        <f t="shared" si="1"/>
        <v>-0.29571424414904518</v>
      </c>
      <c r="D40" s="11">
        <f t="shared" si="2"/>
        <v>-0.41551544396166579</v>
      </c>
      <c r="E40" s="11">
        <f t="shared" si="3"/>
        <v>-0.34814004148889505</v>
      </c>
      <c r="F40" s="11">
        <f t="shared" si="4"/>
        <v>7.6961041136128394E-2</v>
      </c>
      <c r="G40" s="11">
        <f t="shared" si="5"/>
        <v>-0.2903523010076598</v>
      </c>
    </row>
    <row r="41" spans="1:17" ht="15.75" thickBot="1" x14ac:dyDescent="0.3">
      <c r="A41" s="11">
        <f t="shared" si="0"/>
        <v>4</v>
      </c>
      <c r="B41" s="3">
        <v>240</v>
      </c>
      <c r="C41" s="11">
        <f t="shared" si="1"/>
        <v>-0.19237189264745613</v>
      </c>
      <c r="D41" s="11">
        <f t="shared" si="2"/>
        <v>-0.12216763397420753</v>
      </c>
      <c r="E41" s="11">
        <f t="shared" si="3"/>
        <v>0.17395330712343798</v>
      </c>
      <c r="F41" s="11">
        <f t="shared" si="4"/>
        <v>0.26236426446749106</v>
      </c>
      <c r="G41" s="11" t="e">
        <f t="shared" si="5"/>
        <v>#NUM!</v>
      </c>
    </row>
    <row r="49" ht="15.75" customHeight="1" x14ac:dyDescent="0.25"/>
    <row r="61" ht="15.75" customHeight="1" x14ac:dyDescent="0.25"/>
    <row r="73" ht="15.75" customHeight="1" x14ac:dyDescent="0.25"/>
  </sheetData>
  <mergeCells count="17">
    <mergeCell ref="A1:H1"/>
    <mergeCell ref="I1:P1"/>
    <mergeCell ref="Q1:X1"/>
    <mergeCell ref="Y1:AF1"/>
    <mergeCell ref="D2:E2"/>
    <mergeCell ref="L2:M2"/>
    <mergeCell ref="Y13:AF18"/>
    <mergeCell ref="AG13:AN18"/>
    <mergeCell ref="AG1:AN1"/>
    <mergeCell ref="T2:U2"/>
    <mergeCell ref="AB2:AC2"/>
    <mergeCell ref="AJ2:AK2"/>
    <mergeCell ref="H20:K20"/>
    <mergeCell ref="D20:G20"/>
    <mergeCell ref="A13:H18"/>
    <mergeCell ref="I13:P18"/>
    <mergeCell ref="Q13:X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Groupe A</vt:lpstr>
      <vt:lpstr>Groupe B</vt:lpstr>
      <vt:lpstr>Groupe C</vt:lpstr>
    </vt:vector>
  </TitlesOfParts>
  <Company>Cégep Lévis-Lauzon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Allen Demers</dc:creator>
  <cp:lastModifiedBy>SEBASTIEN</cp:lastModifiedBy>
  <dcterms:created xsi:type="dcterms:W3CDTF">2014-02-02T16:54:56Z</dcterms:created>
  <dcterms:modified xsi:type="dcterms:W3CDTF">2020-03-27T19:30:11Z</dcterms:modified>
</cp:coreProperties>
</file>