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30" windowWidth="28275" windowHeight="12570" activeTab="3"/>
  </bookViews>
  <sheets>
    <sheet name="2016 Vincent" sheetId="1" r:id="rId1"/>
    <sheet name="2017 Vincent" sheetId="7" r:id="rId2"/>
    <sheet name="2017 olivier" sheetId="9" r:id="rId3"/>
    <sheet name="Base" sheetId="11" r:id="rId4"/>
  </sheets>
  <calcPr calcId="145621"/>
  <pivotCaches>
    <pivotCache cacheId="32" r:id="rId5"/>
  </pivotCaches>
</workbook>
</file>

<file path=xl/calcChain.xml><?xml version="1.0" encoding="utf-8"?>
<calcChain xmlns="http://schemas.openxmlformats.org/spreadsheetml/2006/main">
  <c r="A538" i="11" l="1"/>
  <c r="B538" i="11"/>
  <c r="C538" i="11"/>
  <c r="D538" i="11"/>
  <c r="E538" i="11"/>
  <c r="F538" i="11"/>
  <c r="G538" i="11"/>
  <c r="H538" i="11"/>
  <c r="I538" i="11"/>
  <c r="J538" i="11"/>
  <c r="A539" i="11"/>
  <c r="B539" i="11"/>
  <c r="C539" i="11"/>
  <c r="D539" i="11"/>
  <c r="E539" i="11"/>
  <c r="F539" i="11"/>
  <c r="G539" i="11"/>
  <c r="H539" i="11"/>
  <c r="I539" i="11"/>
  <c r="J539" i="11"/>
  <c r="A540" i="11"/>
  <c r="B540" i="11"/>
  <c r="C540" i="11"/>
  <c r="D540" i="11"/>
  <c r="E540" i="11"/>
  <c r="F540" i="11"/>
  <c r="G540" i="11"/>
  <c r="H540" i="11"/>
  <c r="I540" i="11"/>
  <c r="J540" i="11"/>
  <c r="A541" i="11"/>
  <c r="B541" i="11"/>
  <c r="C541" i="11"/>
  <c r="D541" i="11"/>
  <c r="E541" i="11"/>
  <c r="F541" i="11"/>
  <c r="G541" i="11"/>
  <c r="H541" i="11"/>
  <c r="I541" i="11"/>
  <c r="J541" i="11"/>
  <c r="A542" i="11"/>
  <c r="B542" i="11"/>
  <c r="C542" i="11"/>
  <c r="D542" i="11"/>
  <c r="E542" i="11"/>
  <c r="F542" i="11"/>
  <c r="G542" i="11"/>
  <c r="H542" i="11"/>
  <c r="I542" i="11"/>
  <c r="J542" i="11"/>
  <c r="A543" i="11"/>
  <c r="B543" i="11"/>
  <c r="C543" i="11"/>
  <c r="D543" i="11"/>
  <c r="E543" i="11"/>
  <c r="F543" i="11"/>
  <c r="G543" i="11"/>
  <c r="H543" i="11"/>
  <c r="I543" i="11"/>
  <c r="J543" i="11"/>
  <c r="A544" i="11"/>
  <c r="B544" i="11"/>
  <c r="C544" i="11"/>
  <c r="D544" i="11"/>
  <c r="E544" i="11"/>
  <c r="F544" i="11"/>
  <c r="G544" i="11"/>
  <c r="H544" i="11"/>
  <c r="I544" i="11"/>
  <c r="J544" i="11"/>
  <c r="A545" i="11"/>
  <c r="B545" i="11"/>
  <c r="C545" i="11"/>
  <c r="D545" i="11"/>
  <c r="E545" i="11"/>
  <c r="F545" i="11"/>
  <c r="G545" i="11"/>
  <c r="H545" i="11"/>
  <c r="I545" i="11"/>
  <c r="J545" i="11"/>
  <c r="A546" i="11"/>
  <c r="B546" i="11"/>
  <c r="C546" i="11"/>
  <c r="D546" i="11"/>
  <c r="E546" i="11"/>
  <c r="F546" i="11"/>
  <c r="G546" i="11"/>
  <c r="H546" i="11"/>
  <c r="I546" i="11"/>
  <c r="J546" i="11"/>
  <c r="A547" i="11"/>
  <c r="B547" i="11"/>
  <c r="C547" i="11"/>
  <c r="D547" i="11"/>
  <c r="E547" i="11"/>
  <c r="F547" i="11"/>
  <c r="G547" i="11"/>
  <c r="H547" i="11"/>
  <c r="I547" i="11"/>
  <c r="J547" i="11"/>
  <c r="A548" i="11"/>
  <c r="B548" i="11"/>
  <c r="C548" i="11"/>
  <c r="D548" i="11"/>
  <c r="E548" i="11"/>
  <c r="F548" i="11"/>
  <c r="G548" i="11"/>
  <c r="H548" i="11"/>
  <c r="I548" i="11"/>
  <c r="J548" i="11"/>
  <c r="A549" i="11"/>
  <c r="B549" i="11"/>
  <c r="C549" i="11"/>
  <c r="D549" i="11"/>
  <c r="E549" i="11"/>
  <c r="F549" i="11"/>
  <c r="G549" i="11"/>
  <c r="H549" i="11"/>
  <c r="I549" i="11"/>
  <c r="J549" i="11"/>
  <c r="A550" i="11"/>
  <c r="B550" i="11"/>
  <c r="C550" i="11"/>
  <c r="D550" i="11"/>
  <c r="E550" i="11"/>
  <c r="F550" i="11"/>
  <c r="G550" i="11"/>
  <c r="H550" i="11"/>
  <c r="I550" i="11"/>
  <c r="J550" i="11"/>
  <c r="A551" i="11"/>
  <c r="B551" i="11"/>
  <c r="C551" i="11"/>
  <c r="D551" i="11"/>
  <c r="E551" i="11"/>
  <c r="F551" i="11"/>
  <c r="G551" i="11"/>
  <c r="H551" i="11"/>
  <c r="I551" i="11"/>
  <c r="J551" i="11"/>
  <c r="A552" i="11"/>
  <c r="B552" i="11"/>
  <c r="C552" i="11"/>
  <c r="D552" i="11"/>
  <c r="E552" i="11"/>
  <c r="F552" i="11"/>
  <c r="G552" i="11"/>
  <c r="H552" i="11"/>
  <c r="I552" i="11"/>
  <c r="J552" i="11"/>
  <c r="A553" i="11"/>
  <c r="B553" i="11"/>
  <c r="C553" i="11"/>
  <c r="D553" i="11"/>
  <c r="E553" i="11"/>
  <c r="F553" i="11"/>
  <c r="G553" i="11"/>
  <c r="H553" i="11"/>
  <c r="I553" i="11"/>
  <c r="J553" i="11"/>
  <c r="A554" i="11"/>
  <c r="B554" i="11"/>
  <c r="C554" i="11"/>
  <c r="D554" i="11"/>
  <c r="E554" i="11"/>
  <c r="F554" i="11"/>
  <c r="G554" i="11"/>
  <c r="H554" i="11"/>
  <c r="I554" i="11"/>
  <c r="J554" i="11"/>
  <c r="A555" i="11"/>
  <c r="B555" i="11"/>
  <c r="C555" i="11"/>
  <c r="D555" i="11"/>
  <c r="E555" i="11"/>
  <c r="F555" i="11"/>
  <c r="G555" i="11"/>
  <c r="H555" i="11"/>
  <c r="I555" i="11"/>
  <c r="J555" i="11"/>
  <c r="A556" i="11"/>
  <c r="B556" i="11"/>
  <c r="C556" i="11"/>
  <c r="D556" i="11"/>
  <c r="E556" i="11"/>
  <c r="F556" i="11"/>
  <c r="G556" i="11"/>
  <c r="H556" i="11"/>
  <c r="I556" i="11"/>
  <c r="J556" i="11"/>
  <c r="A557" i="11"/>
  <c r="B557" i="11"/>
  <c r="C557" i="11"/>
  <c r="D557" i="11"/>
  <c r="E557" i="11"/>
  <c r="F557" i="11"/>
  <c r="G557" i="11"/>
  <c r="H557" i="11"/>
  <c r="I557" i="11"/>
  <c r="J557" i="11"/>
  <c r="A558" i="11"/>
  <c r="B558" i="11"/>
  <c r="C558" i="11"/>
  <c r="D558" i="11"/>
  <c r="E558" i="11"/>
  <c r="F558" i="11"/>
  <c r="G558" i="11"/>
  <c r="H558" i="11"/>
  <c r="I558" i="11"/>
  <c r="J558" i="11"/>
  <c r="A559" i="11"/>
  <c r="B559" i="11"/>
  <c r="C559" i="11"/>
  <c r="D559" i="11"/>
  <c r="E559" i="11"/>
  <c r="F559" i="11"/>
  <c r="G559" i="11"/>
  <c r="H559" i="11"/>
  <c r="I559" i="11"/>
  <c r="J559" i="11"/>
  <c r="A560" i="11"/>
  <c r="B560" i="11"/>
  <c r="C560" i="11"/>
  <c r="D560" i="11"/>
  <c r="E560" i="11"/>
  <c r="F560" i="11"/>
  <c r="G560" i="11"/>
  <c r="H560" i="11"/>
  <c r="I560" i="11"/>
  <c r="J560" i="11"/>
  <c r="A561" i="11"/>
  <c r="B561" i="11"/>
  <c r="C561" i="11"/>
  <c r="D561" i="11"/>
  <c r="E561" i="11"/>
  <c r="F561" i="11"/>
  <c r="G561" i="11"/>
  <c r="H561" i="11"/>
  <c r="I561" i="11"/>
  <c r="J561" i="11"/>
  <c r="A562" i="11"/>
  <c r="B562" i="11"/>
  <c r="C562" i="11"/>
  <c r="D562" i="11"/>
  <c r="E562" i="11"/>
  <c r="F562" i="11"/>
  <c r="G562" i="11"/>
  <c r="H562" i="11"/>
  <c r="I562" i="11"/>
  <c r="J562" i="11"/>
  <c r="A563" i="11"/>
  <c r="B563" i="11"/>
  <c r="C563" i="11"/>
  <c r="D563" i="11"/>
  <c r="E563" i="11"/>
  <c r="F563" i="11"/>
  <c r="G563" i="11"/>
  <c r="H563" i="11"/>
  <c r="I563" i="11"/>
  <c r="J563" i="11"/>
  <c r="A564" i="11"/>
  <c r="B564" i="11"/>
  <c r="C564" i="11"/>
  <c r="D564" i="11"/>
  <c r="E564" i="11"/>
  <c r="F564" i="11"/>
  <c r="G564" i="11"/>
  <c r="H564" i="11"/>
  <c r="I564" i="11"/>
  <c r="J564" i="11"/>
  <c r="A565" i="11"/>
  <c r="B565" i="11"/>
  <c r="C565" i="11"/>
  <c r="D565" i="11"/>
  <c r="E565" i="11"/>
  <c r="F565" i="11"/>
  <c r="G565" i="11"/>
  <c r="H565" i="11"/>
  <c r="I565" i="11"/>
  <c r="J565" i="11"/>
  <c r="A566" i="11"/>
  <c r="B566" i="11"/>
  <c r="C566" i="11"/>
  <c r="D566" i="11"/>
  <c r="E566" i="11"/>
  <c r="F566" i="11"/>
  <c r="G566" i="11"/>
  <c r="H566" i="11"/>
  <c r="I566" i="11"/>
  <c r="J566" i="11"/>
  <c r="A567" i="11"/>
  <c r="B567" i="11"/>
  <c r="C567" i="11"/>
  <c r="D567" i="11"/>
  <c r="E567" i="11"/>
  <c r="F567" i="11"/>
  <c r="G567" i="11"/>
  <c r="H567" i="11"/>
  <c r="I567" i="11"/>
  <c r="J567" i="11"/>
  <c r="A568" i="11"/>
  <c r="B568" i="11"/>
  <c r="C568" i="11"/>
  <c r="D568" i="11"/>
  <c r="E568" i="11"/>
  <c r="F568" i="11"/>
  <c r="G568" i="11"/>
  <c r="H568" i="11"/>
  <c r="I568" i="11"/>
  <c r="J568" i="11"/>
  <c r="A569" i="11"/>
  <c r="B569" i="11"/>
  <c r="C569" i="11"/>
  <c r="D569" i="11"/>
  <c r="E569" i="11"/>
  <c r="F569" i="11"/>
  <c r="G569" i="11"/>
  <c r="H569" i="11"/>
  <c r="I569" i="11"/>
  <c r="J569" i="11"/>
  <c r="A570" i="11"/>
  <c r="B570" i="11"/>
  <c r="C570" i="11"/>
  <c r="D570" i="11"/>
  <c r="E570" i="11"/>
  <c r="F570" i="11"/>
  <c r="G570" i="11"/>
  <c r="H570" i="11"/>
  <c r="I570" i="11"/>
  <c r="J570" i="11"/>
  <c r="A571" i="11"/>
  <c r="B571" i="11"/>
  <c r="C571" i="11"/>
  <c r="D571" i="11"/>
  <c r="E571" i="11"/>
  <c r="F571" i="11"/>
  <c r="G571" i="11"/>
  <c r="H571" i="11"/>
  <c r="I571" i="11"/>
  <c r="J571" i="11"/>
  <c r="A572" i="11"/>
  <c r="B572" i="11"/>
  <c r="C572" i="11"/>
  <c r="D572" i="11"/>
  <c r="E572" i="11"/>
  <c r="F572" i="11"/>
  <c r="G572" i="11"/>
  <c r="H572" i="11"/>
  <c r="I572" i="11"/>
  <c r="J572" i="11"/>
  <c r="A573" i="11"/>
  <c r="B573" i="11"/>
  <c r="C573" i="11"/>
  <c r="D573" i="11"/>
  <c r="E573" i="11"/>
  <c r="F573" i="11"/>
  <c r="G573" i="11"/>
  <c r="H573" i="11"/>
  <c r="I573" i="11"/>
  <c r="J573" i="11"/>
  <c r="A574" i="11"/>
  <c r="B574" i="11"/>
  <c r="C574" i="11"/>
  <c r="D574" i="11"/>
  <c r="E574" i="11"/>
  <c r="F574" i="11"/>
  <c r="G574" i="11"/>
  <c r="H574" i="11"/>
  <c r="I574" i="11"/>
  <c r="J574" i="11"/>
  <c r="A575" i="11"/>
  <c r="B575" i="11"/>
  <c r="C575" i="11"/>
  <c r="D575" i="11"/>
  <c r="E575" i="11"/>
  <c r="F575" i="11"/>
  <c r="G575" i="11"/>
  <c r="H575" i="11"/>
  <c r="I575" i="11"/>
  <c r="J575" i="11"/>
  <c r="A576" i="11"/>
  <c r="B576" i="11"/>
  <c r="C576" i="11"/>
  <c r="D576" i="11"/>
  <c r="E576" i="11"/>
  <c r="F576" i="11"/>
  <c r="G576" i="11"/>
  <c r="H576" i="11"/>
  <c r="I576" i="11"/>
  <c r="J576" i="11"/>
  <c r="A577" i="11"/>
  <c r="B577" i="11"/>
  <c r="C577" i="11"/>
  <c r="D577" i="11"/>
  <c r="E577" i="11"/>
  <c r="F577" i="11"/>
  <c r="G577" i="11"/>
  <c r="H577" i="11"/>
  <c r="I577" i="11"/>
  <c r="J577" i="11"/>
  <c r="A578" i="11"/>
  <c r="B578" i="11"/>
  <c r="C578" i="11"/>
  <c r="D578" i="11"/>
  <c r="E578" i="11"/>
  <c r="F578" i="11"/>
  <c r="G578" i="11"/>
  <c r="H578" i="11"/>
  <c r="I578" i="11"/>
  <c r="J578" i="11"/>
  <c r="A579" i="11"/>
  <c r="B579" i="11"/>
  <c r="C579" i="11"/>
  <c r="D579" i="11"/>
  <c r="E579" i="11"/>
  <c r="F579" i="11"/>
  <c r="G579" i="11"/>
  <c r="H579" i="11"/>
  <c r="I579" i="11"/>
  <c r="J579" i="11"/>
  <c r="A580" i="11"/>
  <c r="B580" i="11"/>
  <c r="C580" i="11"/>
  <c r="D580" i="11"/>
  <c r="E580" i="11"/>
  <c r="F580" i="11"/>
  <c r="G580" i="11"/>
  <c r="H580" i="11"/>
  <c r="I580" i="11"/>
  <c r="J580" i="11"/>
  <c r="A581" i="11"/>
  <c r="B581" i="11"/>
  <c r="C581" i="11"/>
  <c r="D581" i="11"/>
  <c r="E581" i="11"/>
  <c r="F581" i="11"/>
  <c r="G581" i="11"/>
  <c r="H581" i="11"/>
  <c r="I581" i="11"/>
  <c r="J581" i="11"/>
  <c r="A582" i="11"/>
  <c r="B582" i="11"/>
  <c r="C582" i="11"/>
  <c r="D582" i="11"/>
  <c r="E582" i="11"/>
  <c r="F582" i="11"/>
  <c r="G582" i="11"/>
  <c r="H582" i="11"/>
  <c r="I582" i="11"/>
  <c r="J582" i="11"/>
  <c r="A583" i="11"/>
  <c r="B583" i="11"/>
  <c r="C583" i="11"/>
  <c r="D583" i="11"/>
  <c r="E583" i="11"/>
  <c r="F583" i="11"/>
  <c r="G583" i="11"/>
  <c r="H583" i="11"/>
  <c r="I583" i="11"/>
  <c r="J583" i="11"/>
  <c r="A584" i="11"/>
  <c r="B584" i="11"/>
  <c r="C584" i="11"/>
  <c r="D584" i="11"/>
  <c r="E584" i="11"/>
  <c r="F584" i="11"/>
  <c r="G584" i="11"/>
  <c r="H584" i="11"/>
  <c r="I584" i="11"/>
  <c r="J584" i="11"/>
  <c r="A585" i="11"/>
  <c r="B585" i="11"/>
  <c r="C585" i="11"/>
  <c r="D585" i="11"/>
  <c r="E585" i="11"/>
  <c r="F585" i="11"/>
  <c r="G585" i="11"/>
  <c r="H585" i="11"/>
  <c r="I585" i="11"/>
  <c r="J585" i="11"/>
  <c r="A586" i="11"/>
  <c r="B586" i="11"/>
  <c r="C586" i="11"/>
  <c r="D586" i="11"/>
  <c r="E586" i="11"/>
  <c r="F586" i="11"/>
  <c r="G586" i="11"/>
  <c r="H586" i="11"/>
  <c r="I586" i="11"/>
  <c r="J586" i="11"/>
  <c r="A587" i="11"/>
  <c r="B587" i="11"/>
  <c r="C587" i="11"/>
  <c r="D587" i="11"/>
  <c r="E587" i="11"/>
  <c r="F587" i="11"/>
  <c r="G587" i="11"/>
  <c r="H587" i="11"/>
  <c r="I587" i="11"/>
  <c r="J587" i="11"/>
  <c r="A588" i="11"/>
  <c r="B588" i="11"/>
  <c r="C588" i="11"/>
  <c r="D588" i="11"/>
  <c r="E588" i="11"/>
  <c r="F588" i="11"/>
  <c r="G588" i="11"/>
  <c r="H588" i="11"/>
  <c r="I588" i="11"/>
  <c r="J588" i="11"/>
  <c r="A589" i="11"/>
  <c r="B589" i="11"/>
  <c r="C589" i="11"/>
  <c r="D589" i="11"/>
  <c r="E589" i="11"/>
  <c r="F589" i="11"/>
  <c r="G589" i="11"/>
  <c r="H589" i="11"/>
  <c r="I589" i="11"/>
  <c r="J589" i="11"/>
  <c r="A590" i="11"/>
  <c r="B590" i="11"/>
  <c r="C590" i="11"/>
  <c r="D590" i="11"/>
  <c r="E590" i="11"/>
  <c r="F590" i="11"/>
  <c r="G590" i="11"/>
  <c r="H590" i="11"/>
  <c r="I590" i="11"/>
  <c r="J590" i="11"/>
  <c r="A591" i="11"/>
  <c r="B591" i="11"/>
  <c r="C591" i="11"/>
  <c r="D591" i="11"/>
  <c r="E591" i="11"/>
  <c r="F591" i="11"/>
  <c r="G591" i="11"/>
  <c r="H591" i="11"/>
  <c r="I591" i="11"/>
  <c r="J591" i="11"/>
  <c r="A592" i="11"/>
  <c r="B592" i="11"/>
  <c r="C592" i="11"/>
  <c r="D592" i="11"/>
  <c r="E592" i="11"/>
  <c r="F592" i="11"/>
  <c r="G592" i="11"/>
  <c r="H592" i="11"/>
  <c r="I592" i="11"/>
  <c r="J592" i="11"/>
  <c r="A593" i="11"/>
  <c r="B593" i="11"/>
  <c r="C593" i="11"/>
  <c r="D593" i="11"/>
  <c r="E593" i="11"/>
  <c r="F593" i="11"/>
  <c r="G593" i="11"/>
  <c r="H593" i="11"/>
  <c r="I593" i="11"/>
  <c r="J593" i="11"/>
  <c r="A594" i="11"/>
  <c r="B594" i="11"/>
  <c r="C594" i="11"/>
  <c r="D594" i="11"/>
  <c r="E594" i="11"/>
  <c r="F594" i="11"/>
  <c r="G594" i="11"/>
  <c r="H594" i="11"/>
  <c r="I594" i="11"/>
  <c r="J594" i="11"/>
  <c r="A595" i="11"/>
  <c r="B595" i="11"/>
  <c r="C595" i="11"/>
  <c r="D595" i="11"/>
  <c r="E595" i="11"/>
  <c r="F595" i="11"/>
  <c r="G595" i="11"/>
  <c r="H595" i="11"/>
  <c r="I595" i="11"/>
  <c r="J595" i="11"/>
  <c r="A596" i="11"/>
  <c r="B596" i="11"/>
  <c r="C596" i="11"/>
  <c r="D596" i="11"/>
  <c r="E596" i="11"/>
  <c r="F596" i="11"/>
  <c r="G596" i="11"/>
  <c r="H596" i="11"/>
  <c r="I596" i="11"/>
  <c r="J596" i="11"/>
  <c r="A597" i="11"/>
  <c r="B597" i="11"/>
  <c r="C597" i="11"/>
  <c r="D597" i="11"/>
  <c r="E597" i="11"/>
  <c r="F597" i="11"/>
  <c r="G597" i="11"/>
  <c r="H597" i="11"/>
  <c r="I597" i="11"/>
  <c r="J597" i="11"/>
  <c r="A598" i="11"/>
  <c r="B598" i="11"/>
  <c r="C598" i="11"/>
  <c r="D598" i="11"/>
  <c r="E598" i="11"/>
  <c r="F598" i="11"/>
  <c r="G598" i="11"/>
  <c r="H598" i="11"/>
  <c r="I598" i="11"/>
  <c r="J598" i="11"/>
  <c r="A599" i="11"/>
  <c r="B599" i="11"/>
  <c r="C599" i="11"/>
  <c r="D599" i="11"/>
  <c r="E599" i="11"/>
  <c r="F599" i="11"/>
  <c r="G599" i="11"/>
  <c r="H599" i="11"/>
  <c r="I599" i="11"/>
  <c r="J599" i="11"/>
  <c r="A600" i="11"/>
  <c r="B600" i="11"/>
  <c r="C600" i="11"/>
  <c r="D600" i="11"/>
  <c r="E600" i="11"/>
  <c r="F600" i="11"/>
  <c r="G600" i="11"/>
  <c r="H600" i="11"/>
  <c r="I600" i="11"/>
  <c r="J600" i="11"/>
  <c r="A601" i="11"/>
  <c r="B601" i="11"/>
  <c r="C601" i="11"/>
  <c r="D601" i="11"/>
  <c r="E601" i="11"/>
  <c r="F601" i="11"/>
  <c r="G601" i="11"/>
  <c r="H601" i="11"/>
  <c r="I601" i="11"/>
  <c r="J601" i="11"/>
  <c r="A602" i="11"/>
  <c r="B602" i="11"/>
  <c r="C602" i="11"/>
  <c r="D602" i="11"/>
  <c r="E602" i="11"/>
  <c r="F602" i="11"/>
  <c r="G602" i="11"/>
  <c r="H602" i="11"/>
  <c r="I602" i="11"/>
  <c r="J602" i="11"/>
  <c r="A603" i="11"/>
  <c r="B603" i="11"/>
  <c r="C603" i="11"/>
  <c r="D603" i="11"/>
  <c r="E603" i="11"/>
  <c r="F603" i="11"/>
  <c r="G603" i="11"/>
  <c r="H603" i="11"/>
  <c r="I603" i="11"/>
  <c r="J603" i="11"/>
  <c r="A604" i="11"/>
  <c r="B604" i="11"/>
  <c r="C604" i="11"/>
  <c r="D604" i="11"/>
  <c r="E604" i="11"/>
  <c r="F604" i="11"/>
  <c r="G604" i="11"/>
  <c r="H604" i="11"/>
  <c r="I604" i="11"/>
  <c r="J604" i="11"/>
  <c r="A605" i="11"/>
  <c r="B605" i="11"/>
  <c r="C605" i="11"/>
  <c r="D605" i="11"/>
  <c r="E605" i="11"/>
  <c r="F605" i="11"/>
  <c r="G605" i="11"/>
  <c r="H605" i="11"/>
  <c r="I605" i="11"/>
  <c r="J605" i="11"/>
  <c r="A606" i="11"/>
  <c r="B606" i="11"/>
  <c r="C606" i="11"/>
  <c r="D606" i="11"/>
  <c r="E606" i="11"/>
  <c r="F606" i="11"/>
  <c r="G606" i="11"/>
  <c r="H606" i="11"/>
  <c r="I606" i="11"/>
  <c r="J606" i="11"/>
  <c r="A607" i="11"/>
  <c r="B607" i="11"/>
  <c r="C607" i="11"/>
  <c r="D607" i="11"/>
  <c r="E607" i="11"/>
  <c r="F607" i="11"/>
  <c r="G607" i="11"/>
  <c r="H607" i="11"/>
  <c r="I607" i="11"/>
  <c r="J607" i="11"/>
  <c r="A608" i="11"/>
  <c r="B608" i="11"/>
  <c r="C608" i="11"/>
  <c r="D608" i="11"/>
  <c r="E608" i="11"/>
  <c r="F608" i="11"/>
  <c r="G608" i="11"/>
  <c r="H608" i="11"/>
  <c r="I608" i="11"/>
  <c r="J608" i="11"/>
  <c r="A609" i="11"/>
  <c r="B609" i="11"/>
  <c r="C609" i="11"/>
  <c r="D609" i="11"/>
  <c r="E609" i="11"/>
  <c r="F609" i="11"/>
  <c r="G609" i="11"/>
  <c r="H609" i="11"/>
  <c r="I609" i="11"/>
  <c r="J609" i="11"/>
  <c r="A610" i="11"/>
  <c r="B610" i="11"/>
  <c r="C610" i="11"/>
  <c r="D610" i="11"/>
  <c r="E610" i="11"/>
  <c r="F610" i="11"/>
  <c r="G610" i="11"/>
  <c r="H610" i="11"/>
  <c r="I610" i="11"/>
  <c r="J610" i="11"/>
  <c r="A611" i="11"/>
  <c r="B611" i="11"/>
  <c r="C611" i="11"/>
  <c r="D611" i="11"/>
  <c r="E611" i="11"/>
  <c r="F611" i="11"/>
  <c r="G611" i="11"/>
  <c r="H611" i="11"/>
  <c r="I611" i="11"/>
  <c r="J611" i="11"/>
  <c r="A612" i="11"/>
  <c r="B612" i="11"/>
  <c r="C612" i="11"/>
  <c r="D612" i="11"/>
  <c r="E612" i="11"/>
  <c r="F612" i="11"/>
  <c r="G612" i="11"/>
  <c r="H612" i="11"/>
  <c r="I612" i="11"/>
  <c r="J612" i="11"/>
  <c r="A613" i="11"/>
  <c r="B613" i="11"/>
  <c r="C613" i="11"/>
  <c r="D613" i="11"/>
  <c r="E613" i="11"/>
  <c r="F613" i="11"/>
  <c r="G613" i="11"/>
  <c r="H613" i="11"/>
  <c r="I613" i="11"/>
  <c r="J613" i="11"/>
  <c r="A614" i="11"/>
  <c r="B614" i="11"/>
  <c r="C614" i="11"/>
  <c r="D614" i="11"/>
  <c r="E614" i="11"/>
  <c r="F614" i="11"/>
  <c r="G614" i="11"/>
  <c r="H614" i="11"/>
  <c r="I614" i="11"/>
  <c r="J614" i="11"/>
  <c r="A615" i="11"/>
  <c r="B615" i="11"/>
  <c r="C615" i="11"/>
  <c r="D615" i="11"/>
  <c r="E615" i="11"/>
  <c r="F615" i="11"/>
  <c r="G615" i="11"/>
  <c r="H615" i="11"/>
  <c r="I615" i="11"/>
  <c r="J615" i="11"/>
  <c r="A616" i="11"/>
  <c r="B616" i="11"/>
  <c r="C616" i="11"/>
  <c r="D616" i="11"/>
  <c r="E616" i="11"/>
  <c r="F616" i="11"/>
  <c r="G616" i="11"/>
  <c r="H616" i="11"/>
  <c r="I616" i="11"/>
  <c r="J616" i="11"/>
  <c r="A617" i="11"/>
  <c r="B617" i="11"/>
  <c r="C617" i="11"/>
  <c r="D617" i="11"/>
  <c r="E617" i="11"/>
  <c r="F617" i="11"/>
  <c r="G617" i="11"/>
  <c r="H617" i="11"/>
  <c r="I617" i="11"/>
  <c r="J617" i="11"/>
  <c r="A618" i="11"/>
  <c r="B618" i="11"/>
  <c r="C618" i="11"/>
  <c r="D618" i="11"/>
  <c r="E618" i="11"/>
  <c r="F618" i="11"/>
  <c r="G618" i="11"/>
  <c r="H618" i="11"/>
  <c r="I618" i="11"/>
  <c r="J618" i="11"/>
  <c r="A619" i="11"/>
  <c r="B619" i="11"/>
  <c r="C619" i="11"/>
  <c r="D619" i="11"/>
  <c r="E619" i="11"/>
  <c r="F619" i="11"/>
  <c r="G619" i="11"/>
  <c r="H619" i="11"/>
  <c r="I619" i="11"/>
  <c r="J619" i="11"/>
  <c r="A620" i="11"/>
  <c r="B620" i="11"/>
  <c r="C620" i="11"/>
  <c r="D620" i="11"/>
  <c r="E620" i="11"/>
  <c r="F620" i="11"/>
  <c r="G620" i="11"/>
  <c r="H620" i="11"/>
  <c r="I620" i="11"/>
  <c r="J620" i="11"/>
  <c r="A621" i="11"/>
  <c r="B621" i="11"/>
  <c r="C621" i="11"/>
  <c r="D621" i="11"/>
  <c r="E621" i="11"/>
  <c r="F621" i="11"/>
  <c r="G621" i="11"/>
  <c r="H621" i="11"/>
  <c r="I621" i="11"/>
  <c r="J621" i="11"/>
  <c r="A622" i="11"/>
  <c r="B622" i="11"/>
  <c r="C622" i="11"/>
  <c r="D622" i="11"/>
  <c r="E622" i="11"/>
  <c r="F622" i="11"/>
  <c r="G622" i="11"/>
  <c r="H622" i="11"/>
  <c r="I622" i="11"/>
  <c r="J622" i="11"/>
  <c r="A623" i="11"/>
  <c r="B623" i="11"/>
  <c r="C623" i="11"/>
  <c r="D623" i="11"/>
  <c r="E623" i="11"/>
  <c r="F623" i="11"/>
  <c r="G623" i="11"/>
  <c r="H623" i="11"/>
  <c r="I623" i="11"/>
  <c r="J623" i="11"/>
  <c r="A624" i="11"/>
  <c r="B624" i="11"/>
  <c r="C624" i="11"/>
  <c r="D624" i="11"/>
  <c r="E624" i="11"/>
  <c r="F624" i="11"/>
  <c r="G624" i="11"/>
  <c r="H624" i="11"/>
  <c r="I624" i="11"/>
  <c r="J624" i="11"/>
  <c r="A625" i="11"/>
  <c r="B625" i="11"/>
  <c r="C625" i="11"/>
  <c r="D625" i="11"/>
  <c r="E625" i="11"/>
  <c r="F625" i="11"/>
  <c r="G625" i="11"/>
  <c r="H625" i="11"/>
  <c r="I625" i="11"/>
  <c r="J625" i="11"/>
  <c r="A626" i="11"/>
  <c r="B626" i="11"/>
  <c r="C626" i="11"/>
  <c r="D626" i="11"/>
  <c r="E626" i="11"/>
  <c r="F626" i="11"/>
  <c r="G626" i="11"/>
  <c r="H626" i="11"/>
  <c r="I626" i="11"/>
  <c r="J626" i="11"/>
  <c r="A627" i="11"/>
  <c r="B627" i="11"/>
  <c r="C627" i="11"/>
  <c r="D627" i="11"/>
  <c r="E627" i="11"/>
  <c r="F627" i="11"/>
  <c r="G627" i="11"/>
  <c r="H627" i="11"/>
  <c r="I627" i="11"/>
  <c r="J627" i="11"/>
  <c r="A628" i="11"/>
  <c r="B628" i="11"/>
  <c r="C628" i="11"/>
  <c r="D628" i="11"/>
  <c r="E628" i="11"/>
  <c r="F628" i="11"/>
  <c r="G628" i="11"/>
  <c r="H628" i="11"/>
  <c r="I628" i="11"/>
  <c r="J628" i="11"/>
  <c r="A629" i="11"/>
  <c r="B629" i="11"/>
  <c r="C629" i="11"/>
  <c r="D629" i="11"/>
  <c r="E629" i="11"/>
  <c r="F629" i="11"/>
  <c r="G629" i="11"/>
  <c r="H629" i="11"/>
  <c r="I629" i="11"/>
  <c r="J629" i="11"/>
  <c r="A630" i="11"/>
  <c r="B630" i="11"/>
  <c r="C630" i="11"/>
  <c r="D630" i="11"/>
  <c r="E630" i="11"/>
  <c r="F630" i="11"/>
  <c r="G630" i="11"/>
  <c r="H630" i="11"/>
  <c r="I630" i="11"/>
  <c r="J630" i="11"/>
  <c r="A631" i="11"/>
  <c r="B631" i="11"/>
  <c r="C631" i="11"/>
  <c r="D631" i="11"/>
  <c r="E631" i="11"/>
  <c r="F631" i="11"/>
  <c r="G631" i="11"/>
  <c r="H631" i="11"/>
  <c r="I631" i="11"/>
  <c r="J631" i="11"/>
  <c r="A632" i="11"/>
  <c r="B632" i="11"/>
  <c r="C632" i="11"/>
  <c r="D632" i="11"/>
  <c r="E632" i="11"/>
  <c r="F632" i="11"/>
  <c r="G632" i="11"/>
  <c r="H632" i="11"/>
  <c r="I632" i="11"/>
  <c r="J632" i="11"/>
  <c r="A633" i="11"/>
  <c r="B633" i="11"/>
  <c r="C633" i="11"/>
  <c r="D633" i="11"/>
  <c r="E633" i="11"/>
  <c r="F633" i="11"/>
  <c r="G633" i="11"/>
  <c r="H633" i="11"/>
  <c r="I633" i="11"/>
  <c r="J633" i="11"/>
  <c r="A634" i="11"/>
  <c r="B634" i="11"/>
  <c r="C634" i="11"/>
  <c r="D634" i="11"/>
  <c r="E634" i="11"/>
  <c r="F634" i="11"/>
  <c r="G634" i="11"/>
  <c r="H634" i="11"/>
  <c r="I634" i="11"/>
  <c r="J634" i="11"/>
  <c r="A635" i="11"/>
  <c r="B635" i="11"/>
  <c r="C635" i="11"/>
  <c r="D635" i="11"/>
  <c r="E635" i="11"/>
  <c r="F635" i="11"/>
  <c r="G635" i="11"/>
  <c r="H635" i="11"/>
  <c r="I635" i="11"/>
  <c r="J635" i="11"/>
  <c r="A636" i="11"/>
  <c r="B636" i="11"/>
  <c r="C636" i="11"/>
  <c r="D636" i="11"/>
  <c r="E636" i="11"/>
  <c r="F636" i="11"/>
  <c r="G636" i="11"/>
  <c r="H636" i="11"/>
  <c r="I636" i="11"/>
  <c r="J636" i="11"/>
  <c r="A637" i="11"/>
  <c r="B637" i="11"/>
  <c r="C637" i="11"/>
  <c r="D637" i="11"/>
  <c r="E637" i="11"/>
  <c r="F637" i="11"/>
  <c r="G637" i="11"/>
  <c r="H637" i="11"/>
  <c r="I637" i="11"/>
  <c r="J637" i="11"/>
  <c r="A638" i="11"/>
  <c r="B638" i="11"/>
  <c r="C638" i="11"/>
  <c r="D638" i="11"/>
  <c r="E638" i="11"/>
  <c r="F638" i="11"/>
  <c r="G638" i="11"/>
  <c r="H638" i="11"/>
  <c r="I638" i="11"/>
  <c r="J638" i="11"/>
  <c r="A639" i="11"/>
  <c r="B639" i="11"/>
  <c r="C639" i="11"/>
  <c r="D639" i="11"/>
  <c r="E639" i="11"/>
  <c r="F639" i="11"/>
  <c r="G639" i="11"/>
  <c r="H639" i="11"/>
  <c r="I639" i="11"/>
  <c r="J639" i="11"/>
  <c r="A640" i="11"/>
  <c r="B640" i="11"/>
  <c r="C640" i="11"/>
  <c r="D640" i="11"/>
  <c r="E640" i="11"/>
  <c r="F640" i="11"/>
  <c r="G640" i="11"/>
  <c r="H640" i="11"/>
  <c r="I640" i="11"/>
  <c r="J640" i="11"/>
  <c r="A641" i="11"/>
  <c r="B641" i="11"/>
  <c r="C641" i="11"/>
  <c r="D641" i="11"/>
  <c r="E641" i="11"/>
  <c r="F641" i="11"/>
  <c r="G641" i="11"/>
  <c r="H641" i="11"/>
  <c r="I641" i="11"/>
  <c r="J641" i="11"/>
  <c r="A642" i="11"/>
  <c r="B642" i="11"/>
  <c r="C642" i="11"/>
  <c r="D642" i="11"/>
  <c r="E642" i="11"/>
  <c r="F642" i="11"/>
  <c r="G642" i="11"/>
  <c r="H642" i="11"/>
  <c r="I642" i="11"/>
  <c r="J642" i="11"/>
  <c r="A643" i="11"/>
  <c r="B643" i="11"/>
  <c r="C643" i="11"/>
  <c r="D643" i="11"/>
  <c r="E643" i="11"/>
  <c r="F643" i="11"/>
  <c r="G643" i="11"/>
  <c r="H643" i="11"/>
  <c r="I643" i="11"/>
  <c r="J643" i="11"/>
  <c r="A644" i="11"/>
  <c r="B644" i="11"/>
  <c r="C644" i="11"/>
  <c r="D644" i="11"/>
  <c r="E644" i="11"/>
  <c r="F644" i="11"/>
  <c r="G644" i="11"/>
  <c r="H644" i="11"/>
  <c r="I644" i="11"/>
  <c r="J644" i="11"/>
  <c r="A645" i="11"/>
  <c r="B645" i="11"/>
  <c r="C645" i="11"/>
  <c r="D645" i="11"/>
  <c r="E645" i="11"/>
  <c r="F645" i="11"/>
  <c r="G645" i="11"/>
  <c r="H645" i="11"/>
  <c r="I645" i="11"/>
  <c r="J645" i="11"/>
  <c r="A646" i="11"/>
  <c r="B646" i="11"/>
  <c r="C646" i="11"/>
  <c r="D646" i="11"/>
  <c r="E646" i="11"/>
  <c r="F646" i="11"/>
  <c r="G646" i="11"/>
  <c r="H646" i="11"/>
  <c r="I646" i="11"/>
  <c r="J646" i="11"/>
  <c r="A647" i="11"/>
  <c r="B647" i="11"/>
  <c r="C647" i="11"/>
  <c r="D647" i="11"/>
  <c r="E647" i="11"/>
  <c r="F647" i="11"/>
  <c r="G647" i="11"/>
  <c r="H647" i="11"/>
  <c r="I647" i="11"/>
  <c r="J647" i="11"/>
  <c r="A648" i="11"/>
  <c r="B648" i="11"/>
  <c r="C648" i="11"/>
  <c r="D648" i="11"/>
  <c r="E648" i="11"/>
  <c r="F648" i="11"/>
  <c r="G648" i="11"/>
  <c r="H648" i="11"/>
  <c r="I648" i="11"/>
  <c r="J648" i="11"/>
  <c r="A649" i="11"/>
  <c r="B649" i="11"/>
  <c r="C649" i="11"/>
  <c r="D649" i="11"/>
  <c r="E649" i="11"/>
  <c r="F649" i="11"/>
  <c r="G649" i="11"/>
  <c r="H649" i="11"/>
  <c r="I649" i="11"/>
  <c r="J649" i="11"/>
  <c r="A650" i="11"/>
  <c r="B650" i="11"/>
  <c r="C650" i="11"/>
  <c r="D650" i="11"/>
  <c r="E650" i="11"/>
  <c r="F650" i="11"/>
  <c r="G650" i="11"/>
  <c r="H650" i="11"/>
  <c r="I650" i="11"/>
  <c r="J650" i="11"/>
  <c r="A651" i="11"/>
  <c r="B651" i="11"/>
  <c r="C651" i="11"/>
  <c r="D651" i="11"/>
  <c r="E651" i="11"/>
  <c r="F651" i="11"/>
  <c r="G651" i="11"/>
  <c r="H651" i="11"/>
  <c r="I651" i="11"/>
  <c r="J651" i="11"/>
  <c r="A652" i="11"/>
  <c r="B652" i="11"/>
  <c r="C652" i="11"/>
  <c r="D652" i="11"/>
  <c r="E652" i="11"/>
  <c r="F652" i="11"/>
  <c r="G652" i="11"/>
  <c r="H652" i="11"/>
  <c r="I652" i="11"/>
  <c r="J652" i="11"/>
  <c r="A653" i="11"/>
  <c r="B653" i="11"/>
  <c r="C653" i="11"/>
  <c r="D653" i="11"/>
  <c r="E653" i="11"/>
  <c r="F653" i="11"/>
  <c r="G653" i="11"/>
  <c r="H653" i="11"/>
  <c r="I653" i="11"/>
  <c r="J653" i="11"/>
  <c r="A654" i="11"/>
  <c r="B654" i="11"/>
  <c r="C654" i="11"/>
  <c r="D654" i="11"/>
  <c r="E654" i="11"/>
  <c r="F654" i="11"/>
  <c r="G654" i="11"/>
  <c r="H654" i="11"/>
  <c r="I654" i="11"/>
  <c r="J654" i="11"/>
  <c r="A655" i="11"/>
  <c r="B655" i="11"/>
  <c r="C655" i="11"/>
  <c r="D655" i="11"/>
  <c r="E655" i="11"/>
  <c r="F655" i="11"/>
  <c r="G655" i="11"/>
  <c r="H655" i="11"/>
  <c r="I655" i="11"/>
  <c r="J655" i="11"/>
  <c r="A656" i="11"/>
  <c r="B656" i="11"/>
  <c r="C656" i="11"/>
  <c r="D656" i="11"/>
  <c r="E656" i="11"/>
  <c r="F656" i="11"/>
  <c r="G656" i="11"/>
  <c r="H656" i="11"/>
  <c r="I656" i="11"/>
  <c r="J656" i="11"/>
  <c r="A657" i="11"/>
  <c r="B657" i="11"/>
  <c r="C657" i="11"/>
  <c r="D657" i="11"/>
  <c r="E657" i="11"/>
  <c r="F657" i="11"/>
  <c r="G657" i="11"/>
  <c r="H657" i="11"/>
  <c r="I657" i="11"/>
  <c r="J657" i="11"/>
  <c r="A658" i="11"/>
  <c r="B658" i="11"/>
  <c r="C658" i="11"/>
  <c r="D658" i="11"/>
  <c r="E658" i="11"/>
  <c r="F658" i="11"/>
  <c r="G658" i="11"/>
  <c r="H658" i="11"/>
  <c r="I658" i="11"/>
  <c r="J658" i="11"/>
  <c r="A659" i="11"/>
  <c r="B659" i="11"/>
  <c r="C659" i="11"/>
  <c r="D659" i="11"/>
  <c r="E659" i="11"/>
  <c r="F659" i="11"/>
  <c r="G659" i="11"/>
  <c r="H659" i="11"/>
  <c r="I659" i="11"/>
  <c r="J659" i="11"/>
  <c r="A660" i="11"/>
  <c r="B660" i="11"/>
  <c r="C660" i="11"/>
  <c r="D660" i="11"/>
  <c r="E660" i="11"/>
  <c r="F660" i="11"/>
  <c r="G660" i="11"/>
  <c r="H660" i="11"/>
  <c r="I660" i="11"/>
  <c r="J660" i="11"/>
  <c r="A661" i="11"/>
  <c r="B661" i="11"/>
  <c r="C661" i="11"/>
  <c r="D661" i="11"/>
  <c r="E661" i="11"/>
  <c r="F661" i="11"/>
  <c r="G661" i="11"/>
  <c r="H661" i="11"/>
  <c r="I661" i="11"/>
  <c r="J661" i="11"/>
  <c r="A662" i="11"/>
  <c r="B662" i="11"/>
  <c r="C662" i="11"/>
  <c r="D662" i="11"/>
  <c r="E662" i="11"/>
  <c r="F662" i="11"/>
  <c r="G662" i="11"/>
  <c r="H662" i="11"/>
  <c r="I662" i="11"/>
  <c r="J662" i="11"/>
  <c r="A663" i="11"/>
  <c r="B663" i="11"/>
  <c r="C663" i="11"/>
  <c r="D663" i="11"/>
  <c r="E663" i="11"/>
  <c r="F663" i="11"/>
  <c r="G663" i="11"/>
  <c r="H663" i="11"/>
  <c r="I663" i="11"/>
  <c r="J663" i="11"/>
  <c r="A664" i="11"/>
  <c r="B664" i="11"/>
  <c r="C664" i="11"/>
  <c r="D664" i="11"/>
  <c r="E664" i="11"/>
  <c r="F664" i="11"/>
  <c r="G664" i="11"/>
  <c r="H664" i="11"/>
  <c r="I664" i="11"/>
  <c r="J664" i="11"/>
  <c r="A665" i="11"/>
  <c r="B665" i="11"/>
  <c r="C665" i="11"/>
  <c r="D665" i="11"/>
  <c r="E665" i="11"/>
  <c r="F665" i="11"/>
  <c r="G665" i="11"/>
  <c r="H665" i="11"/>
  <c r="I665" i="11"/>
  <c r="J665" i="11"/>
  <c r="A666" i="11"/>
  <c r="B666" i="11"/>
  <c r="C666" i="11"/>
  <c r="D666" i="11"/>
  <c r="E666" i="11"/>
  <c r="F666" i="11"/>
  <c r="G666" i="11"/>
  <c r="H666" i="11"/>
  <c r="I666" i="11"/>
  <c r="J666" i="11"/>
  <c r="A667" i="11"/>
  <c r="B667" i="11"/>
  <c r="C667" i="11"/>
  <c r="D667" i="11"/>
  <c r="E667" i="11"/>
  <c r="F667" i="11"/>
  <c r="G667" i="11"/>
  <c r="H667" i="11"/>
  <c r="I667" i="11"/>
  <c r="J667" i="11"/>
  <c r="A668" i="11"/>
  <c r="B668" i="11"/>
  <c r="C668" i="11"/>
  <c r="D668" i="11"/>
  <c r="E668" i="11"/>
  <c r="F668" i="11"/>
  <c r="G668" i="11"/>
  <c r="H668" i="11"/>
  <c r="I668" i="11"/>
  <c r="J668" i="11"/>
  <c r="A669" i="11"/>
  <c r="B669" i="11"/>
  <c r="C669" i="11"/>
  <c r="D669" i="11"/>
  <c r="E669" i="11"/>
  <c r="F669" i="11"/>
  <c r="G669" i="11"/>
  <c r="H669" i="11"/>
  <c r="I669" i="11"/>
  <c r="J669" i="11"/>
  <c r="A670" i="11"/>
  <c r="B670" i="11"/>
  <c r="C670" i="11"/>
  <c r="D670" i="11"/>
  <c r="E670" i="11"/>
  <c r="F670" i="11"/>
  <c r="G670" i="11"/>
  <c r="H670" i="11"/>
  <c r="I670" i="11"/>
  <c r="J670" i="11"/>
  <c r="A671" i="11"/>
  <c r="B671" i="11"/>
  <c r="C671" i="11"/>
  <c r="D671" i="11"/>
  <c r="E671" i="11"/>
  <c r="F671" i="11"/>
  <c r="G671" i="11"/>
  <c r="H671" i="11"/>
  <c r="I671" i="11"/>
  <c r="J671" i="11"/>
  <c r="A672" i="11"/>
  <c r="B672" i="11"/>
  <c r="C672" i="11"/>
  <c r="D672" i="11"/>
  <c r="E672" i="11"/>
  <c r="F672" i="11"/>
  <c r="G672" i="11"/>
  <c r="H672" i="11"/>
  <c r="I672" i="11"/>
  <c r="J672" i="11"/>
  <c r="A673" i="11"/>
  <c r="B673" i="11"/>
  <c r="C673" i="11"/>
  <c r="D673" i="11"/>
  <c r="E673" i="11"/>
  <c r="F673" i="11"/>
  <c r="G673" i="11"/>
  <c r="H673" i="11"/>
  <c r="I673" i="11"/>
  <c r="J673" i="11"/>
  <c r="A674" i="11"/>
  <c r="B674" i="11"/>
  <c r="C674" i="11"/>
  <c r="D674" i="11"/>
  <c r="E674" i="11"/>
  <c r="F674" i="11"/>
  <c r="G674" i="11"/>
  <c r="H674" i="11"/>
  <c r="I674" i="11"/>
  <c r="J674" i="11"/>
  <c r="A675" i="11"/>
  <c r="B675" i="11"/>
  <c r="C675" i="11"/>
  <c r="D675" i="11"/>
  <c r="E675" i="11"/>
  <c r="F675" i="11"/>
  <c r="G675" i="11"/>
  <c r="H675" i="11"/>
  <c r="I675" i="11"/>
  <c r="J675" i="11"/>
  <c r="A676" i="11"/>
  <c r="B676" i="11"/>
  <c r="C676" i="11"/>
  <c r="D676" i="11"/>
  <c r="E676" i="11"/>
  <c r="F676" i="11"/>
  <c r="G676" i="11"/>
  <c r="H676" i="11"/>
  <c r="I676" i="11"/>
  <c r="J676" i="11"/>
  <c r="A677" i="11"/>
  <c r="B677" i="11"/>
  <c r="C677" i="11"/>
  <c r="D677" i="11"/>
  <c r="E677" i="11"/>
  <c r="F677" i="11"/>
  <c r="G677" i="11"/>
  <c r="H677" i="11"/>
  <c r="I677" i="11"/>
  <c r="J677" i="11"/>
  <c r="A678" i="11"/>
  <c r="B678" i="11"/>
  <c r="C678" i="11"/>
  <c r="D678" i="11"/>
  <c r="E678" i="11"/>
  <c r="F678" i="11"/>
  <c r="G678" i="11"/>
  <c r="H678" i="11"/>
  <c r="I678" i="11"/>
  <c r="J678" i="11"/>
  <c r="A679" i="11"/>
  <c r="B679" i="11"/>
  <c r="C679" i="11"/>
  <c r="D679" i="11"/>
  <c r="E679" i="11"/>
  <c r="F679" i="11"/>
  <c r="G679" i="11"/>
  <c r="H679" i="11"/>
  <c r="I679" i="11"/>
  <c r="J679" i="11"/>
  <c r="A680" i="11"/>
  <c r="B680" i="11"/>
  <c r="C680" i="11"/>
  <c r="D680" i="11"/>
  <c r="E680" i="11"/>
  <c r="F680" i="11"/>
  <c r="G680" i="11"/>
  <c r="H680" i="11"/>
  <c r="I680" i="11"/>
  <c r="J680" i="11"/>
  <c r="A681" i="11"/>
  <c r="B681" i="11"/>
  <c r="C681" i="11"/>
  <c r="D681" i="11"/>
  <c r="E681" i="11"/>
  <c r="F681" i="11"/>
  <c r="G681" i="11"/>
  <c r="H681" i="11"/>
  <c r="I681" i="11"/>
  <c r="J681" i="11"/>
  <c r="A682" i="11"/>
  <c r="B682" i="11"/>
  <c r="C682" i="11"/>
  <c r="D682" i="11"/>
  <c r="E682" i="11"/>
  <c r="F682" i="11"/>
  <c r="G682" i="11"/>
  <c r="H682" i="11"/>
  <c r="I682" i="11"/>
  <c r="J682" i="11"/>
  <c r="A683" i="11"/>
  <c r="B683" i="11"/>
  <c r="C683" i="11"/>
  <c r="D683" i="11"/>
  <c r="E683" i="11"/>
  <c r="F683" i="11"/>
  <c r="G683" i="11"/>
  <c r="H683" i="11"/>
  <c r="I683" i="11"/>
  <c r="J683" i="11"/>
  <c r="A684" i="11"/>
  <c r="B684" i="11"/>
  <c r="C684" i="11"/>
  <c r="D684" i="11"/>
  <c r="E684" i="11"/>
  <c r="F684" i="11"/>
  <c r="G684" i="11"/>
  <c r="H684" i="11"/>
  <c r="I684" i="11"/>
  <c r="J684" i="11"/>
  <c r="A685" i="11"/>
  <c r="B685" i="11"/>
  <c r="C685" i="11"/>
  <c r="D685" i="11"/>
  <c r="E685" i="11"/>
  <c r="F685" i="11"/>
  <c r="G685" i="11"/>
  <c r="H685" i="11"/>
  <c r="I685" i="11"/>
  <c r="J685" i="11"/>
  <c r="A686" i="11"/>
  <c r="B686" i="11"/>
  <c r="C686" i="11"/>
  <c r="D686" i="11"/>
  <c r="E686" i="11"/>
  <c r="F686" i="11"/>
  <c r="G686" i="11"/>
  <c r="H686" i="11"/>
  <c r="I686" i="11"/>
  <c r="J686" i="11"/>
  <c r="A687" i="11"/>
  <c r="B687" i="11"/>
  <c r="C687" i="11"/>
  <c r="D687" i="11"/>
  <c r="E687" i="11"/>
  <c r="F687" i="11"/>
  <c r="G687" i="11"/>
  <c r="H687" i="11"/>
  <c r="I687" i="11"/>
  <c r="J687" i="11"/>
  <c r="A688" i="11"/>
  <c r="B688" i="11"/>
  <c r="C688" i="11"/>
  <c r="D688" i="11"/>
  <c r="E688" i="11"/>
  <c r="F688" i="11"/>
  <c r="G688" i="11"/>
  <c r="H688" i="11"/>
  <c r="I688" i="11"/>
  <c r="J688" i="11"/>
  <c r="A689" i="11"/>
  <c r="B689" i="11"/>
  <c r="C689" i="11"/>
  <c r="D689" i="11"/>
  <c r="E689" i="11"/>
  <c r="F689" i="11"/>
  <c r="G689" i="11"/>
  <c r="H689" i="11"/>
  <c r="I689" i="11"/>
  <c r="J689" i="11"/>
  <c r="A690" i="11"/>
  <c r="B690" i="11"/>
  <c r="C690" i="11"/>
  <c r="D690" i="11"/>
  <c r="E690" i="11"/>
  <c r="F690" i="11"/>
  <c r="G690" i="11"/>
  <c r="H690" i="11"/>
  <c r="I690" i="11"/>
  <c r="J690" i="11"/>
  <c r="A691" i="11"/>
  <c r="B691" i="11"/>
  <c r="C691" i="11"/>
  <c r="D691" i="11"/>
  <c r="E691" i="11"/>
  <c r="F691" i="11"/>
  <c r="G691" i="11"/>
  <c r="H691" i="11"/>
  <c r="I691" i="11"/>
  <c r="J691" i="11"/>
  <c r="A692" i="11"/>
  <c r="B692" i="11"/>
  <c r="C692" i="11"/>
  <c r="D692" i="11"/>
  <c r="E692" i="11"/>
  <c r="F692" i="11"/>
  <c r="G692" i="11"/>
  <c r="H692" i="11"/>
  <c r="I692" i="11"/>
  <c r="J692" i="11"/>
  <c r="A693" i="11"/>
  <c r="B693" i="11"/>
  <c r="C693" i="11"/>
  <c r="D693" i="11"/>
  <c r="E693" i="11"/>
  <c r="F693" i="11"/>
  <c r="G693" i="11"/>
  <c r="H693" i="11"/>
  <c r="I693" i="11"/>
  <c r="J693" i="11"/>
  <c r="A694" i="11"/>
  <c r="B694" i="11"/>
  <c r="C694" i="11"/>
  <c r="D694" i="11"/>
  <c r="E694" i="11"/>
  <c r="F694" i="11"/>
  <c r="G694" i="11"/>
  <c r="H694" i="11"/>
  <c r="I694" i="11"/>
  <c r="J694" i="11"/>
  <c r="A695" i="11"/>
  <c r="B695" i="11"/>
  <c r="C695" i="11"/>
  <c r="D695" i="11"/>
  <c r="E695" i="11"/>
  <c r="F695" i="11"/>
  <c r="G695" i="11"/>
  <c r="H695" i="11"/>
  <c r="I695" i="11"/>
  <c r="J695" i="11"/>
  <c r="A696" i="11"/>
  <c r="B696" i="11"/>
  <c r="C696" i="11"/>
  <c r="D696" i="11"/>
  <c r="E696" i="11"/>
  <c r="F696" i="11"/>
  <c r="G696" i="11"/>
  <c r="H696" i="11"/>
  <c r="I696" i="11"/>
  <c r="J696" i="11"/>
  <c r="A697" i="11"/>
  <c r="B697" i="11"/>
  <c r="C697" i="11"/>
  <c r="D697" i="11"/>
  <c r="E697" i="11"/>
  <c r="F697" i="11"/>
  <c r="G697" i="11"/>
  <c r="H697" i="11"/>
  <c r="I697" i="11"/>
  <c r="J697" i="11"/>
  <c r="A698" i="11"/>
  <c r="B698" i="11"/>
  <c r="C698" i="11"/>
  <c r="D698" i="11"/>
  <c r="E698" i="11"/>
  <c r="F698" i="11"/>
  <c r="G698" i="11"/>
  <c r="H698" i="11"/>
  <c r="I698" i="11"/>
  <c r="J698" i="11"/>
  <c r="A699" i="11"/>
  <c r="B699" i="11"/>
  <c r="C699" i="11"/>
  <c r="D699" i="11"/>
  <c r="E699" i="11"/>
  <c r="F699" i="11"/>
  <c r="G699" i="11"/>
  <c r="H699" i="11"/>
  <c r="I699" i="11"/>
  <c r="J699" i="11"/>
  <c r="A700" i="11"/>
  <c r="B700" i="11"/>
  <c r="C700" i="11"/>
  <c r="D700" i="11"/>
  <c r="E700" i="11"/>
  <c r="F700" i="11"/>
  <c r="G700" i="11"/>
  <c r="H700" i="11"/>
  <c r="I700" i="11"/>
  <c r="J700" i="11"/>
  <c r="A701" i="11"/>
  <c r="B701" i="11"/>
  <c r="C701" i="11"/>
  <c r="D701" i="11"/>
  <c r="E701" i="11"/>
  <c r="F701" i="11"/>
  <c r="G701" i="11"/>
  <c r="H701" i="11"/>
  <c r="I701" i="11"/>
  <c r="J701" i="11"/>
  <c r="A702" i="11"/>
  <c r="B702" i="11"/>
  <c r="C702" i="11"/>
  <c r="D702" i="11"/>
  <c r="E702" i="11"/>
  <c r="F702" i="11"/>
  <c r="G702" i="11"/>
  <c r="H702" i="11"/>
  <c r="I702" i="11"/>
  <c r="J702" i="11"/>
  <c r="A703" i="11"/>
  <c r="B703" i="11"/>
  <c r="C703" i="11"/>
  <c r="D703" i="11"/>
  <c r="E703" i="11"/>
  <c r="F703" i="11"/>
  <c r="G703" i="11"/>
  <c r="H703" i="11"/>
  <c r="I703" i="11"/>
  <c r="J703" i="11"/>
  <c r="A704" i="11"/>
  <c r="B704" i="11"/>
  <c r="C704" i="11"/>
  <c r="D704" i="11"/>
  <c r="E704" i="11"/>
  <c r="F704" i="11"/>
  <c r="G704" i="11"/>
  <c r="H704" i="11"/>
  <c r="I704" i="11"/>
  <c r="J704" i="11"/>
  <c r="A705" i="11"/>
  <c r="B705" i="11"/>
  <c r="C705" i="11"/>
  <c r="D705" i="11"/>
  <c r="E705" i="11"/>
  <c r="F705" i="11"/>
  <c r="G705" i="11"/>
  <c r="H705" i="11"/>
  <c r="I705" i="11"/>
  <c r="J705" i="11"/>
  <c r="A706" i="11"/>
  <c r="B706" i="11"/>
  <c r="C706" i="11"/>
  <c r="D706" i="11"/>
  <c r="E706" i="11"/>
  <c r="F706" i="11"/>
  <c r="G706" i="11"/>
  <c r="H706" i="11"/>
  <c r="I706" i="11"/>
  <c r="J706" i="11"/>
  <c r="A707" i="11"/>
  <c r="B707" i="11"/>
  <c r="C707" i="11"/>
  <c r="D707" i="11"/>
  <c r="E707" i="11"/>
  <c r="F707" i="11"/>
  <c r="G707" i="11"/>
  <c r="H707" i="11"/>
  <c r="I707" i="11"/>
  <c r="J707" i="11"/>
  <c r="A708" i="11"/>
  <c r="B708" i="11"/>
  <c r="C708" i="11"/>
  <c r="D708" i="11"/>
  <c r="E708" i="11"/>
  <c r="F708" i="11"/>
  <c r="G708" i="11"/>
  <c r="H708" i="11"/>
  <c r="I708" i="11"/>
  <c r="J708" i="11"/>
  <c r="A709" i="11"/>
  <c r="B709" i="11"/>
  <c r="C709" i="11"/>
  <c r="D709" i="11"/>
  <c r="E709" i="11"/>
  <c r="F709" i="11"/>
  <c r="G709" i="11"/>
  <c r="H709" i="11"/>
  <c r="I709" i="11"/>
  <c r="J709" i="11"/>
  <c r="A710" i="11"/>
  <c r="B710" i="11"/>
  <c r="C710" i="11"/>
  <c r="D710" i="11"/>
  <c r="E710" i="11"/>
  <c r="F710" i="11"/>
  <c r="G710" i="11"/>
  <c r="H710" i="11"/>
  <c r="I710" i="11"/>
  <c r="J710" i="11"/>
  <c r="A711" i="11"/>
  <c r="B711" i="11"/>
  <c r="C711" i="11"/>
  <c r="D711" i="11"/>
  <c r="E711" i="11"/>
  <c r="F711" i="11"/>
  <c r="G711" i="11"/>
  <c r="H711" i="11"/>
  <c r="I711" i="11"/>
  <c r="J711" i="11"/>
  <c r="A712" i="11"/>
  <c r="B712" i="11"/>
  <c r="C712" i="11"/>
  <c r="D712" i="11"/>
  <c r="E712" i="11"/>
  <c r="F712" i="11"/>
  <c r="G712" i="11"/>
  <c r="H712" i="11"/>
  <c r="I712" i="11"/>
  <c r="J712" i="11"/>
  <c r="A713" i="11"/>
  <c r="B713" i="11"/>
  <c r="C713" i="11"/>
  <c r="D713" i="11"/>
  <c r="E713" i="11"/>
  <c r="F713" i="11"/>
  <c r="G713" i="11"/>
  <c r="H713" i="11"/>
  <c r="I713" i="11"/>
  <c r="J713" i="11"/>
  <c r="A714" i="11"/>
  <c r="B714" i="11"/>
  <c r="C714" i="11"/>
  <c r="D714" i="11"/>
  <c r="E714" i="11"/>
  <c r="F714" i="11"/>
  <c r="G714" i="11"/>
  <c r="H714" i="11"/>
  <c r="I714" i="11"/>
  <c r="J714" i="11"/>
  <c r="A715" i="11"/>
  <c r="B715" i="11"/>
  <c r="C715" i="11"/>
  <c r="D715" i="11"/>
  <c r="E715" i="11"/>
  <c r="F715" i="11"/>
  <c r="G715" i="11"/>
  <c r="H715" i="11"/>
  <c r="I715" i="11"/>
  <c r="J715" i="11"/>
  <c r="A716" i="11"/>
  <c r="B716" i="11"/>
  <c r="C716" i="11"/>
  <c r="D716" i="11"/>
  <c r="E716" i="11"/>
  <c r="F716" i="11"/>
  <c r="G716" i="11"/>
  <c r="H716" i="11"/>
  <c r="I716" i="11"/>
  <c r="J716" i="11"/>
  <c r="A717" i="11"/>
  <c r="B717" i="11"/>
  <c r="C717" i="11"/>
  <c r="D717" i="11"/>
  <c r="E717" i="11"/>
  <c r="F717" i="11"/>
  <c r="G717" i="11"/>
  <c r="H717" i="11"/>
  <c r="I717" i="11"/>
  <c r="J717" i="11"/>
  <c r="A718" i="11"/>
  <c r="B718" i="11"/>
  <c r="C718" i="11"/>
  <c r="D718" i="11"/>
  <c r="E718" i="11"/>
  <c r="F718" i="11"/>
  <c r="G718" i="11"/>
  <c r="H718" i="11"/>
  <c r="I718" i="11"/>
  <c r="J718" i="11"/>
  <c r="A719" i="11"/>
  <c r="B719" i="11"/>
  <c r="C719" i="11"/>
  <c r="D719" i="11"/>
  <c r="E719" i="11"/>
  <c r="F719" i="11"/>
  <c r="G719" i="11"/>
  <c r="H719" i="11"/>
  <c r="I719" i="11"/>
  <c r="J719" i="11"/>
  <c r="A720" i="11"/>
  <c r="B720" i="11"/>
  <c r="C720" i="11"/>
  <c r="D720" i="11"/>
  <c r="E720" i="11"/>
  <c r="F720" i="11"/>
  <c r="G720" i="11"/>
  <c r="H720" i="11"/>
  <c r="I720" i="11"/>
  <c r="J720" i="11"/>
  <c r="A721" i="11"/>
  <c r="B721" i="11"/>
  <c r="C721" i="11"/>
  <c r="D721" i="11"/>
  <c r="E721" i="11"/>
  <c r="F721" i="11"/>
  <c r="G721" i="11"/>
  <c r="H721" i="11"/>
  <c r="I721" i="11"/>
  <c r="J721" i="11"/>
  <c r="A722" i="11"/>
  <c r="B722" i="11"/>
  <c r="C722" i="11"/>
  <c r="D722" i="11"/>
  <c r="E722" i="11"/>
  <c r="F722" i="11"/>
  <c r="G722" i="11"/>
  <c r="H722" i="11"/>
  <c r="I722" i="11"/>
  <c r="J722" i="11"/>
  <c r="A723" i="11"/>
  <c r="B723" i="11"/>
  <c r="C723" i="11"/>
  <c r="D723" i="11"/>
  <c r="E723" i="11"/>
  <c r="F723" i="11"/>
  <c r="G723" i="11"/>
  <c r="H723" i="11"/>
  <c r="I723" i="11"/>
  <c r="J723" i="11"/>
  <c r="A724" i="11"/>
  <c r="B724" i="11"/>
  <c r="C724" i="11"/>
  <c r="D724" i="11"/>
  <c r="E724" i="11"/>
  <c r="F724" i="11"/>
  <c r="G724" i="11"/>
  <c r="H724" i="11"/>
  <c r="I724" i="11"/>
  <c r="J724" i="11"/>
  <c r="A725" i="11"/>
  <c r="B725" i="11"/>
  <c r="C725" i="11"/>
  <c r="D725" i="11"/>
  <c r="E725" i="11"/>
  <c r="F725" i="11"/>
  <c r="G725" i="11"/>
  <c r="H725" i="11"/>
  <c r="I725" i="11"/>
  <c r="J725" i="11"/>
  <c r="A726" i="11"/>
  <c r="B726" i="11"/>
  <c r="C726" i="11"/>
  <c r="D726" i="11"/>
  <c r="E726" i="11"/>
  <c r="F726" i="11"/>
  <c r="G726" i="11"/>
  <c r="H726" i="11"/>
  <c r="I726" i="11"/>
  <c r="J726" i="11"/>
  <c r="A727" i="11"/>
  <c r="B727" i="11"/>
  <c r="C727" i="11"/>
  <c r="D727" i="11"/>
  <c r="E727" i="11"/>
  <c r="F727" i="11"/>
  <c r="G727" i="11"/>
  <c r="H727" i="11"/>
  <c r="I727" i="11"/>
  <c r="J727" i="11"/>
  <c r="A728" i="11"/>
  <c r="B728" i="11"/>
  <c r="C728" i="11"/>
  <c r="D728" i="11"/>
  <c r="E728" i="11"/>
  <c r="F728" i="11"/>
  <c r="G728" i="11"/>
  <c r="H728" i="11"/>
  <c r="I728" i="11"/>
  <c r="J728" i="11"/>
  <c r="A729" i="11"/>
  <c r="B729" i="11"/>
  <c r="C729" i="11"/>
  <c r="D729" i="11"/>
  <c r="E729" i="11"/>
  <c r="F729" i="11"/>
  <c r="G729" i="11"/>
  <c r="H729" i="11"/>
  <c r="I729" i="11"/>
  <c r="J729" i="11"/>
  <c r="A730" i="11"/>
  <c r="B730" i="11"/>
  <c r="C730" i="11"/>
  <c r="D730" i="11"/>
  <c r="E730" i="11"/>
  <c r="F730" i="11"/>
  <c r="G730" i="11"/>
  <c r="H730" i="11"/>
  <c r="I730" i="11"/>
  <c r="J730" i="11"/>
  <c r="A731" i="11"/>
  <c r="B731" i="11"/>
  <c r="C731" i="11"/>
  <c r="D731" i="11"/>
  <c r="E731" i="11"/>
  <c r="F731" i="11"/>
  <c r="G731" i="11"/>
  <c r="H731" i="11"/>
  <c r="I731" i="11"/>
  <c r="J731" i="11"/>
  <c r="A732" i="11"/>
  <c r="B732" i="11"/>
  <c r="C732" i="11"/>
  <c r="D732" i="11"/>
  <c r="E732" i="11"/>
  <c r="F732" i="11"/>
  <c r="G732" i="11"/>
  <c r="H732" i="11"/>
  <c r="I732" i="11"/>
  <c r="J732" i="11"/>
  <c r="A733" i="11"/>
  <c r="B733" i="11"/>
  <c r="C733" i="11"/>
  <c r="D733" i="11"/>
  <c r="E733" i="11"/>
  <c r="F733" i="11"/>
  <c r="G733" i="11"/>
  <c r="H733" i="11"/>
  <c r="I733" i="11"/>
  <c r="J733" i="11"/>
  <c r="A734" i="11"/>
  <c r="B734" i="11"/>
  <c r="C734" i="11"/>
  <c r="D734" i="11"/>
  <c r="E734" i="11"/>
  <c r="F734" i="11"/>
  <c r="G734" i="11"/>
  <c r="H734" i="11"/>
  <c r="I734" i="11"/>
  <c r="J734" i="11"/>
  <c r="A735" i="11"/>
  <c r="B735" i="11"/>
  <c r="C735" i="11"/>
  <c r="D735" i="11"/>
  <c r="E735" i="11"/>
  <c r="F735" i="11"/>
  <c r="G735" i="11"/>
  <c r="H735" i="11"/>
  <c r="I735" i="11"/>
  <c r="J735" i="11"/>
  <c r="A736" i="11"/>
  <c r="B736" i="11"/>
  <c r="C736" i="11"/>
  <c r="D736" i="11"/>
  <c r="E736" i="11"/>
  <c r="F736" i="11"/>
  <c r="G736" i="11"/>
  <c r="H736" i="11"/>
  <c r="I736" i="11"/>
  <c r="J736" i="11"/>
  <c r="A737" i="11"/>
  <c r="B737" i="11"/>
  <c r="C737" i="11"/>
  <c r="D737" i="11"/>
  <c r="E737" i="11"/>
  <c r="F737" i="11"/>
  <c r="G737" i="11"/>
  <c r="H737" i="11"/>
  <c r="I737" i="11"/>
  <c r="J737" i="11"/>
  <c r="A738" i="11"/>
  <c r="B738" i="11"/>
  <c r="C738" i="11"/>
  <c r="D738" i="11"/>
  <c r="E738" i="11"/>
  <c r="F738" i="11"/>
  <c r="G738" i="11"/>
  <c r="H738" i="11"/>
  <c r="I738" i="11"/>
  <c r="J738" i="11"/>
  <c r="A739" i="11"/>
  <c r="B739" i="11"/>
  <c r="C739" i="11"/>
  <c r="D739" i="11"/>
  <c r="E739" i="11"/>
  <c r="F739" i="11"/>
  <c r="G739" i="11"/>
  <c r="H739" i="11"/>
  <c r="I739" i="11"/>
  <c r="J739" i="11"/>
  <c r="A740" i="11"/>
  <c r="B740" i="11"/>
  <c r="C740" i="11"/>
  <c r="D740" i="11"/>
  <c r="E740" i="11"/>
  <c r="F740" i="11"/>
  <c r="G740" i="11"/>
  <c r="H740" i="11"/>
  <c r="I740" i="11"/>
  <c r="J740" i="11"/>
  <c r="A741" i="11"/>
  <c r="B741" i="11"/>
  <c r="C741" i="11"/>
  <c r="D741" i="11"/>
  <c r="E741" i="11"/>
  <c r="F741" i="11"/>
  <c r="G741" i="11"/>
  <c r="H741" i="11"/>
  <c r="I741" i="11"/>
  <c r="J741" i="11"/>
  <c r="A742" i="11"/>
  <c r="B742" i="11"/>
  <c r="C742" i="11"/>
  <c r="D742" i="11"/>
  <c r="E742" i="11"/>
  <c r="F742" i="11"/>
  <c r="G742" i="11"/>
  <c r="H742" i="11"/>
  <c r="I742" i="11"/>
  <c r="J742" i="11"/>
  <c r="A743" i="11"/>
  <c r="B743" i="11"/>
  <c r="C743" i="11"/>
  <c r="D743" i="11"/>
  <c r="E743" i="11"/>
  <c r="F743" i="11"/>
  <c r="G743" i="11"/>
  <c r="H743" i="11"/>
  <c r="I743" i="11"/>
  <c r="J743" i="11"/>
  <c r="A744" i="11"/>
  <c r="B744" i="11"/>
  <c r="C744" i="11"/>
  <c r="D744" i="11"/>
  <c r="E744" i="11"/>
  <c r="F744" i="11"/>
  <c r="G744" i="11"/>
  <c r="H744" i="11"/>
  <c r="I744" i="11"/>
  <c r="J744" i="11"/>
  <c r="A745" i="11"/>
  <c r="B745" i="11"/>
  <c r="C745" i="11"/>
  <c r="D745" i="11"/>
  <c r="E745" i="11"/>
  <c r="F745" i="11"/>
  <c r="G745" i="11"/>
  <c r="H745" i="11"/>
  <c r="I745" i="11"/>
  <c r="J745" i="11"/>
  <c r="A746" i="11"/>
  <c r="B746" i="11"/>
  <c r="C746" i="11"/>
  <c r="D746" i="11"/>
  <c r="E746" i="11"/>
  <c r="F746" i="11"/>
  <c r="G746" i="11"/>
  <c r="H746" i="11"/>
  <c r="I746" i="11"/>
  <c r="J746" i="11"/>
  <c r="A747" i="11"/>
  <c r="B747" i="11"/>
  <c r="C747" i="11"/>
  <c r="D747" i="11"/>
  <c r="E747" i="11"/>
  <c r="F747" i="11"/>
  <c r="G747" i="11"/>
  <c r="H747" i="11"/>
  <c r="I747" i="11"/>
  <c r="J747" i="11"/>
  <c r="A748" i="11"/>
  <c r="B748" i="11"/>
  <c r="C748" i="11"/>
  <c r="D748" i="11"/>
  <c r="E748" i="11"/>
  <c r="F748" i="11"/>
  <c r="G748" i="11"/>
  <c r="H748" i="11"/>
  <c r="I748" i="11"/>
  <c r="J748" i="11"/>
  <c r="A749" i="11"/>
  <c r="B749" i="11"/>
  <c r="C749" i="11"/>
  <c r="D749" i="11"/>
  <c r="E749" i="11"/>
  <c r="F749" i="11"/>
  <c r="G749" i="11"/>
  <c r="H749" i="11"/>
  <c r="I749" i="11"/>
  <c r="J749" i="11"/>
  <c r="A750" i="11"/>
  <c r="B750" i="11"/>
  <c r="C750" i="11"/>
  <c r="D750" i="11"/>
  <c r="E750" i="11"/>
  <c r="F750" i="11"/>
  <c r="G750" i="11"/>
  <c r="H750" i="11"/>
  <c r="I750" i="11"/>
  <c r="J750" i="11"/>
  <c r="A751" i="11"/>
  <c r="B751" i="11"/>
  <c r="C751" i="11"/>
  <c r="D751" i="11"/>
  <c r="E751" i="11"/>
  <c r="F751" i="11"/>
  <c r="G751" i="11"/>
  <c r="H751" i="11"/>
  <c r="I751" i="11"/>
  <c r="J751" i="11"/>
  <c r="A752" i="11"/>
  <c r="B752" i="11"/>
  <c r="C752" i="11"/>
  <c r="D752" i="11"/>
  <c r="E752" i="11"/>
  <c r="F752" i="11"/>
  <c r="G752" i="11"/>
  <c r="H752" i="11"/>
  <c r="I752" i="11"/>
  <c r="J752" i="11"/>
  <c r="A753" i="11"/>
  <c r="B753" i="11"/>
  <c r="C753" i="11"/>
  <c r="D753" i="11"/>
  <c r="E753" i="11"/>
  <c r="F753" i="11"/>
  <c r="G753" i="11"/>
  <c r="H753" i="11"/>
  <c r="I753" i="11"/>
  <c r="J753" i="11"/>
  <c r="A754" i="11"/>
  <c r="B754" i="11"/>
  <c r="C754" i="11"/>
  <c r="D754" i="11"/>
  <c r="E754" i="11"/>
  <c r="F754" i="11"/>
  <c r="G754" i="11"/>
  <c r="H754" i="11"/>
  <c r="I754" i="11"/>
  <c r="J754" i="11"/>
  <c r="A755" i="11"/>
  <c r="B755" i="11"/>
  <c r="C755" i="11"/>
  <c r="D755" i="11"/>
  <c r="E755" i="11"/>
  <c r="F755" i="11"/>
  <c r="G755" i="11"/>
  <c r="H755" i="11"/>
  <c r="I755" i="11"/>
  <c r="J755" i="11"/>
  <c r="A756" i="11"/>
  <c r="B756" i="11"/>
  <c r="C756" i="11"/>
  <c r="D756" i="11"/>
  <c r="E756" i="11"/>
  <c r="F756" i="11"/>
  <c r="G756" i="11"/>
  <c r="H756" i="11"/>
  <c r="I756" i="11"/>
  <c r="J756" i="11"/>
  <c r="A757" i="11"/>
  <c r="B757" i="11"/>
  <c r="C757" i="11"/>
  <c r="D757" i="11"/>
  <c r="E757" i="11"/>
  <c r="F757" i="11"/>
  <c r="G757" i="11"/>
  <c r="H757" i="11"/>
  <c r="I757" i="11"/>
  <c r="J757" i="11"/>
  <c r="A758" i="11"/>
  <c r="B758" i="11"/>
  <c r="C758" i="11"/>
  <c r="D758" i="11"/>
  <c r="E758" i="11"/>
  <c r="F758" i="11"/>
  <c r="G758" i="11"/>
  <c r="H758" i="11"/>
  <c r="I758" i="11"/>
  <c r="J758" i="11"/>
  <c r="A759" i="11"/>
  <c r="B759" i="11"/>
  <c r="C759" i="11"/>
  <c r="D759" i="11"/>
  <c r="E759" i="11"/>
  <c r="F759" i="11"/>
  <c r="G759" i="11"/>
  <c r="H759" i="11"/>
  <c r="I759" i="11"/>
  <c r="J759" i="11"/>
  <c r="A760" i="11"/>
  <c r="B760" i="11"/>
  <c r="C760" i="11"/>
  <c r="D760" i="11"/>
  <c r="E760" i="11"/>
  <c r="F760" i="11"/>
  <c r="G760" i="11"/>
  <c r="H760" i="11"/>
  <c r="I760" i="11"/>
  <c r="J760" i="11"/>
  <c r="A761" i="11"/>
  <c r="B761" i="11"/>
  <c r="C761" i="11"/>
  <c r="D761" i="11"/>
  <c r="E761" i="11"/>
  <c r="F761" i="11"/>
  <c r="G761" i="11"/>
  <c r="H761" i="11"/>
  <c r="I761" i="11"/>
  <c r="J761" i="11"/>
  <c r="A762" i="11"/>
  <c r="B762" i="11"/>
  <c r="C762" i="11"/>
  <c r="D762" i="11"/>
  <c r="E762" i="11"/>
  <c r="F762" i="11"/>
  <c r="G762" i="11"/>
  <c r="H762" i="11"/>
  <c r="I762" i="11"/>
  <c r="J762" i="11"/>
  <c r="A763" i="11"/>
  <c r="B763" i="11"/>
  <c r="C763" i="11"/>
  <c r="D763" i="11"/>
  <c r="E763" i="11"/>
  <c r="F763" i="11"/>
  <c r="G763" i="11"/>
  <c r="H763" i="11"/>
  <c r="I763" i="11"/>
  <c r="J763" i="11"/>
  <c r="A764" i="11"/>
  <c r="B764" i="11"/>
  <c r="C764" i="11"/>
  <c r="D764" i="11"/>
  <c r="E764" i="11"/>
  <c r="F764" i="11"/>
  <c r="G764" i="11"/>
  <c r="H764" i="11"/>
  <c r="I764" i="11"/>
  <c r="J764" i="11"/>
  <c r="A765" i="11"/>
  <c r="B765" i="11"/>
  <c r="C765" i="11"/>
  <c r="D765" i="11"/>
  <c r="E765" i="11"/>
  <c r="F765" i="11"/>
  <c r="G765" i="11"/>
  <c r="H765" i="11"/>
  <c r="I765" i="11"/>
  <c r="J765" i="11"/>
  <c r="A766" i="11"/>
  <c r="B766" i="11"/>
  <c r="C766" i="11"/>
  <c r="D766" i="11"/>
  <c r="E766" i="11"/>
  <c r="F766" i="11"/>
  <c r="G766" i="11"/>
  <c r="H766" i="11"/>
  <c r="I766" i="11"/>
  <c r="J766" i="11"/>
  <c r="A767" i="11"/>
  <c r="B767" i="11"/>
  <c r="C767" i="11"/>
  <c r="D767" i="11"/>
  <c r="E767" i="11"/>
  <c r="F767" i="11"/>
  <c r="G767" i="11"/>
  <c r="H767" i="11"/>
  <c r="I767" i="11"/>
  <c r="J767" i="11"/>
  <c r="A768" i="11"/>
  <c r="B768" i="11"/>
  <c r="C768" i="11"/>
  <c r="D768" i="11"/>
  <c r="E768" i="11"/>
  <c r="F768" i="11"/>
  <c r="G768" i="11"/>
  <c r="H768" i="11"/>
  <c r="I768" i="11"/>
  <c r="J768" i="11"/>
  <c r="A769" i="11"/>
  <c r="B769" i="11"/>
  <c r="C769" i="11"/>
  <c r="D769" i="11"/>
  <c r="E769" i="11"/>
  <c r="F769" i="11"/>
  <c r="G769" i="11"/>
  <c r="H769" i="11"/>
  <c r="I769" i="11"/>
  <c r="J769" i="11"/>
  <c r="A770" i="11"/>
  <c r="B770" i="11"/>
  <c r="C770" i="11"/>
  <c r="D770" i="11"/>
  <c r="E770" i="11"/>
  <c r="F770" i="11"/>
  <c r="G770" i="11"/>
  <c r="H770" i="11"/>
  <c r="I770" i="11"/>
  <c r="J770" i="11"/>
  <c r="A771" i="11"/>
  <c r="B771" i="11"/>
  <c r="C771" i="11"/>
  <c r="D771" i="11"/>
  <c r="E771" i="11"/>
  <c r="F771" i="11"/>
  <c r="G771" i="11"/>
  <c r="H771" i="11"/>
  <c r="I771" i="11"/>
  <c r="J771" i="11"/>
  <c r="A772" i="11"/>
  <c r="B772" i="11"/>
  <c r="C772" i="11"/>
  <c r="D772" i="11"/>
  <c r="E772" i="11"/>
  <c r="F772" i="11"/>
  <c r="G772" i="11"/>
  <c r="H772" i="11"/>
  <c r="I772" i="11"/>
  <c r="J772" i="11"/>
  <c r="A773" i="11"/>
  <c r="B773" i="11"/>
  <c r="C773" i="11"/>
  <c r="D773" i="11"/>
  <c r="E773" i="11"/>
  <c r="F773" i="11"/>
  <c r="G773" i="11"/>
  <c r="H773" i="11"/>
  <c r="I773" i="11"/>
  <c r="J773" i="11"/>
  <c r="A774" i="11"/>
  <c r="B774" i="11"/>
  <c r="C774" i="11"/>
  <c r="D774" i="11"/>
  <c r="E774" i="11"/>
  <c r="F774" i="11"/>
  <c r="G774" i="11"/>
  <c r="H774" i="11"/>
  <c r="I774" i="11"/>
  <c r="J774" i="11"/>
  <c r="A775" i="11"/>
  <c r="B775" i="11"/>
  <c r="C775" i="11"/>
  <c r="D775" i="11"/>
  <c r="E775" i="11"/>
  <c r="F775" i="11"/>
  <c r="G775" i="11"/>
  <c r="H775" i="11"/>
  <c r="I775" i="11"/>
  <c r="J775" i="11"/>
  <c r="A776" i="11"/>
  <c r="B776" i="11"/>
  <c r="C776" i="11"/>
  <c r="D776" i="11"/>
  <c r="E776" i="11"/>
  <c r="F776" i="11"/>
  <c r="G776" i="11"/>
  <c r="H776" i="11"/>
  <c r="I776" i="11"/>
  <c r="J776" i="11"/>
  <c r="A777" i="11"/>
  <c r="B777" i="11"/>
  <c r="C777" i="11"/>
  <c r="D777" i="11"/>
  <c r="E777" i="11"/>
  <c r="F777" i="11"/>
  <c r="G777" i="11"/>
  <c r="H777" i="11"/>
  <c r="I777" i="11"/>
  <c r="J777" i="11"/>
  <c r="A778" i="11"/>
  <c r="B778" i="11"/>
  <c r="C778" i="11"/>
  <c r="D778" i="11"/>
  <c r="E778" i="11"/>
  <c r="F778" i="11"/>
  <c r="G778" i="11"/>
  <c r="H778" i="11"/>
  <c r="I778" i="11"/>
  <c r="J778" i="11"/>
  <c r="A779" i="11"/>
  <c r="B779" i="11"/>
  <c r="C779" i="11"/>
  <c r="D779" i="11"/>
  <c r="E779" i="11"/>
  <c r="F779" i="11"/>
  <c r="G779" i="11"/>
  <c r="H779" i="11"/>
  <c r="I779" i="11"/>
  <c r="J779" i="11"/>
  <c r="A780" i="11"/>
  <c r="B780" i="11"/>
  <c r="C780" i="11"/>
  <c r="D780" i="11"/>
  <c r="E780" i="11"/>
  <c r="F780" i="11"/>
  <c r="G780" i="11"/>
  <c r="H780" i="11"/>
  <c r="I780" i="11"/>
  <c r="J780" i="11"/>
  <c r="A781" i="11"/>
  <c r="B781" i="11"/>
  <c r="C781" i="11"/>
  <c r="D781" i="11"/>
  <c r="E781" i="11"/>
  <c r="F781" i="11"/>
  <c r="G781" i="11"/>
  <c r="H781" i="11"/>
  <c r="I781" i="11"/>
  <c r="J781" i="11"/>
  <c r="A782" i="11"/>
  <c r="B782" i="11"/>
  <c r="C782" i="11"/>
  <c r="D782" i="11"/>
  <c r="E782" i="11"/>
  <c r="F782" i="11"/>
  <c r="G782" i="11"/>
  <c r="H782" i="11"/>
  <c r="I782" i="11"/>
  <c r="J782" i="11"/>
  <c r="A783" i="11"/>
  <c r="B783" i="11"/>
  <c r="C783" i="11"/>
  <c r="D783" i="11"/>
  <c r="E783" i="11"/>
  <c r="F783" i="11"/>
  <c r="G783" i="11"/>
  <c r="H783" i="11"/>
  <c r="I783" i="11"/>
  <c r="J783" i="11"/>
  <c r="A784" i="11"/>
  <c r="B784" i="11"/>
  <c r="C784" i="11"/>
  <c r="D784" i="11"/>
  <c r="E784" i="11"/>
  <c r="F784" i="11"/>
  <c r="G784" i="11"/>
  <c r="H784" i="11"/>
  <c r="I784" i="11"/>
  <c r="J784" i="11"/>
  <c r="A785" i="11"/>
  <c r="B785" i="11"/>
  <c r="C785" i="11"/>
  <c r="D785" i="11"/>
  <c r="E785" i="11"/>
  <c r="F785" i="11"/>
  <c r="G785" i="11"/>
  <c r="H785" i="11"/>
  <c r="I785" i="11"/>
  <c r="J785" i="11"/>
  <c r="A786" i="11"/>
  <c r="B786" i="11"/>
  <c r="C786" i="11"/>
  <c r="D786" i="11"/>
  <c r="E786" i="11"/>
  <c r="F786" i="11"/>
  <c r="G786" i="11"/>
  <c r="H786" i="11"/>
  <c r="I786" i="11"/>
  <c r="J786" i="11"/>
  <c r="A787" i="11"/>
  <c r="B787" i="11"/>
  <c r="C787" i="11"/>
  <c r="D787" i="11"/>
  <c r="E787" i="11"/>
  <c r="F787" i="11"/>
  <c r="G787" i="11"/>
  <c r="H787" i="11"/>
  <c r="I787" i="11"/>
  <c r="J787" i="11"/>
  <c r="A788" i="11"/>
  <c r="B788" i="11"/>
  <c r="C788" i="11"/>
  <c r="D788" i="11"/>
  <c r="E788" i="11"/>
  <c r="F788" i="11"/>
  <c r="G788" i="11"/>
  <c r="H788" i="11"/>
  <c r="I788" i="11"/>
  <c r="J788" i="11"/>
  <c r="A789" i="11"/>
  <c r="B789" i="11"/>
  <c r="C789" i="11"/>
  <c r="D789" i="11"/>
  <c r="E789" i="11"/>
  <c r="F789" i="11"/>
  <c r="G789" i="11"/>
  <c r="H789" i="11"/>
  <c r="I789" i="11"/>
  <c r="J789" i="11"/>
  <c r="A790" i="11"/>
  <c r="B790" i="11"/>
  <c r="C790" i="11"/>
  <c r="D790" i="11"/>
  <c r="E790" i="11"/>
  <c r="F790" i="11"/>
  <c r="G790" i="11"/>
  <c r="H790" i="11"/>
  <c r="I790" i="11"/>
  <c r="J790" i="11"/>
  <c r="A791" i="11"/>
  <c r="B791" i="11"/>
  <c r="C791" i="11"/>
  <c r="D791" i="11"/>
  <c r="E791" i="11"/>
  <c r="F791" i="11"/>
  <c r="G791" i="11"/>
  <c r="H791" i="11"/>
  <c r="I791" i="11"/>
  <c r="J791" i="11"/>
  <c r="A792" i="11"/>
  <c r="B792" i="11"/>
  <c r="C792" i="11"/>
  <c r="D792" i="11"/>
  <c r="E792" i="11"/>
  <c r="F792" i="11"/>
  <c r="G792" i="11"/>
  <c r="H792" i="11"/>
  <c r="I792" i="11"/>
  <c r="J792" i="11"/>
  <c r="A793" i="11"/>
  <c r="B793" i="11"/>
  <c r="C793" i="11"/>
  <c r="D793" i="11"/>
  <c r="E793" i="11"/>
  <c r="F793" i="11"/>
  <c r="G793" i="11"/>
  <c r="H793" i="11"/>
  <c r="I793" i="11"/>
  <c r="J793" i="11"/>
  <c r="A794" i="11"/>
  <c r="B794" i="11"/>
  <c r="C794" i="11"/>
  <c r="D794" i="11"/>
  <c r="E794" i="11"/>
  <c r="F794" i="11"/>
  <c r="G794" i="11"/>
  <c r="H794" i="11"/>
  <c r="I794" i="11"/>
  <c r="J794" i="11"/>
  <c r="A795" i="11"/>
  <c r="B795" i="11"/>
  <c r="C795" i="11"/>
  <c r="D795" i="11"/>
  <c r="E795" i="11"/>
  <c r="F795" i="11"/>
  <c r="G795" i="11"/>
  <c r="H795" i="11"/>
  <c r="I795" i="11"/>
  <c r="J795" i="11"/>
  <c r="A796" i="11"/>
  <c r="B796" i="11"/>
  <c r="C796" i="11"/>
  <c r="D796" i="11"/>
  <c r="E796" i="11"/>
  <c r="F796" i="11"/>
  <c r="G796" i="11"/>
  <c r="H796" i="11"/>
  <c r="I796" i="11"/>
  <c r="J796" i="11"/>
  <c r="A797" i="11"/>
  <c r="B797" i="11"/>
  <c r="C797" i="11"/>
  <c r="D797" i="11"/>
  <c r="E797" i="11"/>
  <c r="F797" i="11"/>
  <c r="G797" i="11"/>
  <c r="H797" i="11"/>
  <c r="I797" i="11"/>
  <c r="J797" i="11"/>
  <c r="A798" i="11"/>
  <c r="B798" i="11"/>
  <c r="C798" i="11"/>
  <c r="D798" i="11"/>
  <c r="E798" i="11"/>
  <c r="F798" i="11"/>
  <c r="G798" i="11"/>
  <c r="H798" i="11"/>
  <c r="I798" i="11"/>
  <c r="J798" i="11"/>
  <c r="A799" i="11"/>
  <c r="B799" i="11"/>
  <c r="C799" i="11"/>
  <c r="D799" i="11"/>
  <c r="E799" i="11"/>
  <c r="F799" i="11"/>
  <c r="G799" i="11"/>
  <c r="H799" i="11"/>
  <c r="I799" i="11"/>
  <c r="J799" i="11"/>
  <c r="A800" i="11"/>
  <c r="B800" i="11"/>
  <c r="C800" i="11"/>
  <c r="D800" i="11"/>
  <c r="E800" i="11"/>
  <c r="F800" i="11"/>
  <c r="G800" i="11"/>
  <c r="H800" i="11"/>
  <c r="I800" i="11"/>
  <c r="J800" i="11"/>
  <c r="A801" i="11"/>
  <c r="B801" i="11"/>
  <c r="C801" i="11"/>
  <c r="D801" i="11"/>
  <c r="E801" i="11"/>
  <c r="F801" i="11"/>
  <c r="G801" i="11"/>
  <c r="H801" i="11"/>
  <c r="I801" i="11"/>
  <c r="J801" i="11"/>
  <c r="A802" i="11"/>
  <c r="B802" i="11"/>
  <c r="C802" i="11"/>
  <c r="D802" i="11"/>
  <c r="E802" i="11"/>
  <c r="F802" i="11"/>
  <c r="G802" i="11"/>
  <c r="H802" i="11"/>
  <c r="I802" i="11"/>
  <c r="J802" i="11"/>
  <c r="A803" i="11"/>
  <c r="B803" i="11"/>
  <c r="C803" i="11"/>
  <c r="D803" i="11"/>
  <c r="E803" i="11"/>
  <c r="F803" i="11"/>
  <c r="G803" i="11"/>
  <c r="H803" i="11"/>
  <c r="I803" i="11"/>
  <c r="J803" i="11"/>
  <c r="A804" i="11"/>
  <c r="B804" i="11"/>
  <c r="C804" i="11"/>
  <c r="D804" i="11"/>
  <c r="E804" i="11"/>
  <c r="F804" i="11"/>
  <c r="G804" i="11"/>
  <c r="H804" i="11"/>
  <c r="I804" i="11"/>
  <c r="J804" i="11"/>
  <c r="A805" i="11"/>
  <c r="B805" i="11"/>
  <c r="C805" i="11"/>
  <c r="D805" i="11"/>
  <c r="E805" i="11"/>
  <c r="F805" i="11"/>
  <c r="G805" i="11"/>
  <c r="H805" i="11"/>
  <c r="I805" i="11"/>
  <c r="J805" i="11"/>
  <c r="A806" i="11"/>
  <c r="B806" i="11"/>
  <c r="C806" i="11"/>
  <c r="D806" i="11"/>
  <c r="E806" i="11"/>
  <c r="F806" i="11"/>
  <c r="G806" i="11"/>
  <c r="H806" i="11"/>
  <c r="I806" i="11"/>
  <c r="J806" i="11"/>
  <c r="A807" i="11"/>
  <c r="B807" i="11"/>
  <c r="C807" i="11"/>
  <c r="D807" i="11"/>
  <c r="E807" i="11"/>
  <c r="F807" i="11"/>
  <c r="G807" i="11"/>
  <c r="H807" i="11"/>
  <c r="I807" i="11"/>
  <c r="J807" i="11"/>
  <c r="A808" i="11"/>
  <c r="B808" i="11"/>
  <c r="C808" i="11"/>
  <c r="D808" i="11"/>
  <c r="E808" i="11"/>
  <c r="F808" i="11"/>
  <c r="G808" i="11"/>
  <c r="H808" i="11"/>
  <c r="I808" i="11"/>
  <c r="J808" i="11"/>
  <c r="A809" i="11"/>
  <c r="B809" i="11"/>
  <c r="C809" i="11"/>
  <c r="D809" i="11"/>
  <c r="E809" i="11"/>
  <c r="F809" i="11"/>
  <c r="G809" i="11"/>
  <c r="H809" i="11"/>
  <c r="I809" i="11"/>
  <c r="J809" i="11"/>
  <c r="A810" i="11"/>
  <c r="B810" i="11"/>
  <c r="C810" i="11"/>
  <c r="D810" i="11"/>
  <c r="E810" i="11"/>
  <c r="F810" i="11"/>
  <c r="G810" i="11"/>
  <c r="H810" i="11"/>
  <c r="I810" i="11"/>
  <c r="J810" i="11"/>
  <c r="A811" i="11"/>
  <c r="B811" i="11"/>
  <c r="C811" i="11"/>
  <c r="D811" i="11"/>
  <c r="E811" i="11"/>
  <c r="F811" i="11"/>
  <c r="G811" i="11"/>
  <c r="H811" i="11"/>
  <c r="I811" i="11"/>
  <c r="J811" i="11"/>
  <c r="A812" i="11"/>
  <c r="B812" i="11"/>
  <c r="C812" i="11"/>
  <c r="D812" i="11"/>
  <c r="E812" i="11"/>
  <c r="F812" i="11"/>
  <c r="G812" i="11"/>
  <c r="H812" i="11"/>
  <c r="I812" i="11"/>
  <c r="J812" i="11"/>
  <c r="A813" i="11"/>
  <c r="B813" i="11"/>
  <c r="C813" i="11"/>
  <c r="D813" i="11"/>
  <c r="E813" i="11"/>
  <c r="F813" i="11"/>
  <c r="G813" i="11"/>
  <c r="H813" i="11"/>
  <c r="I813" i="11"/>
  <c r="J813" i="11"/>
  <c r="A814" i="11"/>
  <c r="B814" i="11"/>
  <c r="C814" i="11"/>
  <c r="D814" i="11"/>
  <c r="E814" i="11"/>
  <c r="F814" i="11"/>
  <c r="G814" i="11"/>
  <c r="H814" i="11"/>
  <c r="I814" i="11"/>
  <c r="J814" i="11"/>
  <c r="A815" i="11"/>
  <c r="B815" i="11"/>
  <c r="C815" i="11"/>
  <c r="D815" i="11"/>
  <c r="E815" i="11"/>
  <c r="F815" i="11"/>
  <c r="G815" i="11"/>
  <c r="H815" i="11"/>
  <c r="I815" i="11"/>
  <c r="J815" i="11"/>
  <c r="A816" i="11"/>
  <c r="B816" i="11"/>
  <c r="C816" i="11"/>
  <c r="D816" i="11"/>
  <c r="E816" i="11"/>
  <c r="F816" i="11"/>
  <c r="G816" i="11"/>
  <c r="H816" i="11"/>
  <c r="I816" i="11"/>
  <c r="J816" i="11"/>
  <c r="A817" i="11"/>
  <c r="B817" i="11"/>
  <c r="C817" i="11"/>
  <c r="D817" i="11"/>
  <c r="E817" i="11"/>
  <c r="F817" i="11"/>
  <c r="G817" i="11"/>
  <c r="H817" i="11"/>
  <c r="I817" i="11"/>
  <c r="J817" i="11"/>
  <c r="A818" i="11"/>
  <c r="B818" i="11"/>
  <c r="C818" i="11"/>
  <c r="D818" i="11"/>
  <c r="E818" i="11"/>
  <c r="F818" i="11"/>
  <c r="G818" i="11"/>
  <c r="H818" i="11"/>
  <c r="I818" i="11"/>
  <c r="J818" i="11"/>
  <c r="A819" i="11"/>
  <c r="B819" i="11"/>
  <c r="C819" i="11"/>
  <c r="D819" i="11"/>
  <c r="E819" i="11"/>
  <c r="F819" i="11"/>
  <c r="G819" i="11"/>
  <c r="H819" i="11"/>
  <c r="I819" i="11"/>
  <c r="J819" i="11"/>
  <c r="A820" i="11"/>
  <c r="B820" i="11"/>
  <c r="C820" i="11"/>
  <c r="D820" i="11"/>
  <c r="E820" i="11"/>
  <c r="F820" i="11"/>
  <c r="G820" i="11"/>
  <c r="H820" i="11"/>
  <c r="I820" i="11"/>
  <c r="J820" i="11"/>
  <c r="A821" i="11"/>
  <c r="B821" i="11"/>
  <c r="C821" i="11"/>
  <c r="D821" i="11"/>
  <c r="E821" i="11"/>
  <c r="F821" i="11"/>
  <c r="G821" i="11"/>
  <c r="H821" i="11"/>
  <c r="I821" i="11"/>
  <c r="J821" i="11"/>
  <c r="A822" i="11"/>
  <c r="B822" i="11"/>
  <c r="C822" i="11"/>
  <c r="D822" i="11"/>
  <c r="E822" i="11"/>
  <c r="F822" i="11"/>
  <c r="G822" i="11"/>
  <c r="H822" i="11"/>
  <c r="I822" i="11"/>
  <c r="J822" i="11"/>
  <c r="A823" i="11"/>
  <c r="B823" i="11"/>
  <c r="C823" i="11"/>
  <c r="D823" i="11"/>
  <c r="E823" i="11"/>
  <c r="F823" i="11"/>
  <c r="G823" i="11"/>
  <c r="H823" i="11"/>
  <c r="I823" i="11"/>
  <c r="J823" i="11"/>
  <c r="A824" i="11"/>
  <c r="B824" i="11"/>
  <c r="C824" i="11"/>
  <c r="D824" i="11"/>
  <c r="E824" i="11"/>
  <c r="F824" i="11"/>
  <c r="G824" i="11"/>
  <c r="H824" i="11"/>
  <c r="I824" i="11"/>
  <c r="J824" i="11"/>
  <c r="A825" i="11"/>
  <c r="B825" i="11"/>
  <c r="C825" i="11"/>
  <c r="D825" i="11"/>
  <c r="E825" i="11"/>
  <c r="F825" i="11"/>
  <c r="G825" i="11"/>
  <c r="H825" i="11"/>
  <c r="I825" i="11"/>
  <c r="J825" i="11"/>
  <c r="A826" i="11"/>
  <c r="B826" i="11"/>
  <c r="C826" i="11"/>
  <c r="D826" i="11"/>
  <c r="E826" i="11"/>
  <c r="F826" i="11"/>
  <c r="G826" i="11"/>
  <c r="H826" i="11"/>
  <c r="I826" i="11"/>
  <c r="J826" i="11"/>
  <c r="A827" i="11"/>
  <c r="B827" i="11"/>
  <c r="C827" i="11"/>
  <c r="D827" i="11"/>
  <c r="E827" i="11"/>
  <c r="F827" i="11"/>
  <c r="G827" i="11"/>
  <c r="H827" i="11"/>
  <c r="I827" i="11"/>
  <c r="J827" i="11"/>
  <c r="A828" i="11"/>
  <c r="B828" i="11"/>
  <c r="C828" i="11"/>
  <c r="D828" i="11"/>
  <c r="E828" i="11"/>
  <c r="F828" i="11"/>
  <c r="G828" i="11"/>
  <c r="H828" i="11"/>
  <c r="I828" i="11"/>
  <c r="J828" i="11"/>
  <c r="A829" i="11"/>
  <c r="B829" i="11"/>
  <c r="C829" i="11"/>
  <c r="D829" i="11"/>
  <c r="E829" i="11"/>
  <c r="F829" i="11"/>
  <c r="G829" i="11"/>
  <c r="H829" i="11"/>
  <c r="I829" i="11"/>
  <c r="J829" i="11"/>
  <c r="A830" i="11"/>
  <c r="B830" i="11"/>
  <c r="C830" i="11"/>
  <c r="D830" i="11"/>
  <c r="E830" i="11"/>
  <c r="F830" i="11"/>
  <c r="G830" i="11"/>
  <c r="H830" i="11"/>
  <c r="I830" i="11"/>
  <c r="J830" i="11"/>
  <c r="A831" i="11"/>
  <c r="B831" i="11"/>
  <c r="C831" i="11"/>
  <c r="D831" i="11"/>
  <c r="E831" i="11"/>
  <c r="F831" i="11"/>
  <c r="G831" i="11"/>
  <c r="H831" i="11"/>
  <c r="I831" i="11"/>
  <c r="J831" i="11"/>
  <c r="A832" i="11"/>
  <c r="B832" i="11"/>
  <c r="C832" i="11"/>
  <c r="D832" i="11"/>
  <c r="E832" i="11"/>
  <c r="F832" i="11"/>
  <c r="G832" i="11"/>
  <c r="H832" i="11"/>
  <c r="I832" i="11"/>
  <c r="J832" i="11"/>
  <c r="A833" i="11"/>
  <c r="B833" i="11"/>
  <c r="C833" i="11"/>
  <c r="D833" i="11"/>
  <c r="E833" i="11"/>
  <c r="F833" i="11"/>
  <c r="G833" i="11"/>
  <c r="H833" i="11"/>
  <c r="I833" i="11"/>
  <c r="J833" i="11"/>
  <c r="A834" i="11"/>
  <c r="B834" i="11"/>
  <c r="C834" i="11"/>
  <c r="D834" i="11"/>
  <c r="E834" i="11"/>
  <c r="F834" i="11"/>
  <c r="G834" i="11"/>
  <c r="H834" i="11"/>
  <c r="I834" i="11"/>
  <c r="J834" i="11"/>
  <c r="A835" i="11"/>
  <c r="B835" i="11"/>
  <c r="C835" i="11"/>
  <c r="D835" i="11"/>
  <c r="E835" i="11"/>
  <c r="F835" i="11"/>
  <c r="G835" i="11"/>
  <c r="H835" i="11"/>
  <c r="I835" i="11"/>
  <c r="J835" i="11"/>
  <c r="A836" i="11"/>
  <c r="B836" i="11"/>
  <c r="C836" i="11"/>
  <c r="D836" i="11"/>
  <c r="E836" i="11"/>
  <c r="F836" i="11"/>
  <c r="G836" i="11"/>
  <c r="H836" i="11"/>
  <c r="I836" i="11"/>
  <c r="J836" i="11"/>
  <c r="A837" i="11"/>
  <c r="B837" i="11"/>
  <c r="C837" i="11"/>
  <c r="D837" i="11"/>
  <c r="E837" i="11"/>
  <c r="F837" i="11"/>
  <c r="G837" i="11"/>
  <c r="H837" i="11"/>
  <c r="I837" i="11"/>
  <c r="J837" i="11"/>
  <c r="A838" i="11"/>
  <c r="B838" i="11"/>
  <c r="C838" i="11"/>
  <c r="D838" i="11"/>
  <c r="E838" i="11"/>
  <c r="F838" i="11"/>
  <c r="G838" i="11"/>
  <c r="H838" i="11"/>
  <c r="I838" i="11"/>
  <c r="J838" i="11"/>
  <c r="A839" i="11"/>
  <c r="B839" i="11"/>
  <c r="C839" i="11"/>
  <c r="D839" i="11"/>
  <c r="E839" i="11"/>
  <c r="F839" i="11"/>
  <c r="G839" i="11"/>
  <c r="H839" i="11"/>
  <c r="I839" i="11"/>
  <c r="J839" i="11"/>
  <c r="A840" i="11"/>
  <c r="B840" i="11"/>
  <c r="C840" i="11"/>
  <c r="D840" i="11"/>
  <c r="E840" i="11"/>
  <c r="F840" i="11"/>
  <c r="G840" i="11"/>
  <c r="H840" i="11"/>
  <c r="I840" i="11"/>
  <c r="J840" i="11"/>
  <c r="A841" i="11"/>
  <c r="B841" i="11"/>
  <c r="C841" i="11"/>
  <c r="D841" i="11"/>
  <c r="E841" i="11"/>
  <c r="F841" i="11"/>
  <c r="G841" i="11"/>
  <c r="H841" i="11"/>
  <c r="I841" i="11"/>
  <c r="J841" i="11"/>
  <c r="A842" i="11"/>
  <c r="B842" i="11"/>
  <c r="C842" i="11"/>
  <c r="D842" i="11"/>
  <c r="E842" i="11"/>
  <c r="F842" i="11"/>
  <c r="G842" i="11"/>
  <c r="H842" i="11"/>
  <c r="I842" i="11"/>
  <c r="J842" i="11"/>
  <c r="A843" i="11"/>
  <c r="B843" i="11"/>
  <c r="C843" i="11"/>
  <c r="D843" i="11"/>
  <c r="E843" i="11"/>
  <c r="F843" i="11"/>
  <c r="G843" i="11"/>
  <c r="H843" i="11"/>
  <c r="I843" i="11"/>
  <c r="J843" i="11"/>
  <c r="A844" i="11"/>
  <c r="B844" i="11"/>
  <c r="C844" i="11"/>
  <c r="D844" i="11"/>
  <c r="E844" i="11"/>
  <c r="F844" i="11"/>
  <c r="G844" i="11"/>
  <c r="H844" i="11"/>
  <c r="I844" i="11"/>
  <c r="J844" i="11"/>
  <c r="A845" i="11"/>
  <c r="B845" i="11"/>
  <c r="C845" i="11"/>
  <c r="D845" i="11"/>
  <c r="E845" i="11"/>
  <c r="F845" i="11"/>
  <c r="G845" i="11"/>
  <c r="H845" i="11"/>
  <c r="I845" i="11"/>
  <c r="J845" i="11"/>
  <c r="A846" i="11"/>
  <c r="B846" i="11"/>
  <c r="C846" i="11"/>
  <c r="D846" i="11"/>
  <c r="E846" i="11"/>
  <c r="F846" i="11"/>
  <c r="G846" i="11"/>
  <c r="H846" i="11"/>
  <c r="I846" i="11"/>
  <c r="J846" i="11"/>
  <c r="A847" i="11"/>
  <c r="B847" i="11"/>
  <c r="C847" i="11"/>
  <c r="D847" i="11"/>
  <c r="E847" i="11"/>
  <c r="F847" i="11"/>
  <c r="G847" i="11"/>
  <c r="H847" i="11"/>
  <c r="I847" i="11"/>
  <c r="J847" i="11"/>
  <c r="A848" i="11"/>
  <c r="B848" i="11"/>
  <c r="C848" i="11"/>
  <c r="D848" i="11"/>
  <c r="E848" i="11"/>
  <c r="F848" i="11"/>
  <c r="G848" i="11"/>
  <c r="H848" i="11"/>
  <c r="I848" i="11"/>
  <c r="J848" i="11"/>
  <c r="A849" i="11"/>
  <c r="B849" i="11"/>
  <c r="C849" i="11"/>
  <c r="D849" i="11"/>
  <c r="E849" i="11"/>
  <c r="F849" i="11"/>
  <c r="G849" i="11"/>
  <c r="H849" i="11"/>
  <c r="I849" i="11"/>
  <c r="J849" i="11"/>
  <c r="A850" i="11"/>
  <c r="B850" i="11"/>
  <c r="C850" i="11"/>
  <c r="D850" i="11"/>
  <c r="E850" i="11"/>
  <c r="F850" i="11"/>
  <c r="G850" i="11"/>
  <c r="H850" i="11"/>
  <c r="I850" i="11"/>
  <c r="J850" i="11"/>
  <c r="A851" i="11"/>
  <c r="B851" i="11"/>
  <c r="C851" i="11"/>
  <c r="D851" i="11"/>
  <c r="E851" i="11"/>
  <c r="F851" i="11"/>
  <c r="G851" i="11"/>
  <c r="H851" i="11"/>
  <c r="I851" i="11"/>
  <c r="J851" i="11"/>
  <c r="A852" i="11"/>
  <c r="B852" i="11"/>
  <c r="C852" i="11"/>
  <c r="D852" i="11"/>
  <c r="E852" i="11"/>
  <c r="F852" i="11"/>
  <c r="G852" i="11"/>
  <c r="H852" i="11"/>
  <c r="I852" i="11"/>
  <c r="J852" i="11"/>
  <c r="A853" i="11"/>
  <c r="B853" i="11"/>
  <c r="C853" i="11"/>
  <c r="D853" i="11"/>
  <c r="E853" i="11"/>
  <c r="F853" i="11"/>
  <c r="G853" i="11"/>
  <c r="H853" i="11"/>
  <c r="I853" i="11"/>
  <c r="J853" i="11"/>
  <c r="A854" i="11"/>
  <c r="B854" i="11"/>
  <c r="C854" i="11"/>
  <c r="D854" i="11"/>
  <c r="E854" i="11"/>
  <c r="F854" i="11"/>
  <c r="G854" i="11"/>
  <c r="H854" i="11"/>
  <c r="I854" i="11"/>
  <c r="J854" i="11"/>
  <c r="A855" i="11"/>
  <c r="B855" i="11"/>
  <c r="C855" i="11"/>
  <c r="D855" i="11"/>
  <c r="E855" i="11"/>
  <c r="F855" i="11"/>
  <c r="G855" i="11"/>
  <c r="H855" i="11"/>
  <c r="I855" i="11"/>
  <c r="J855" i="11"/>
  <c r="A856" i="11"/>
  <c r="B856" i="11"/>
  <c r="C856" i="11"/>
  <c r="D856" i="11"/>
  <c r="E856" i="11"/>
  <c r="F856" i="11"/>
  <c r="G856" i="11"/>
  <c r="H856" i="11"/>
  <c r="I856" i="11"/>
  <c r="J856" i="11"/>
  <c r="A857" i="11"/>
  <c r="B857" i="11"/>
  <c r="C857" i="11"/>
  <c r="D857" i="11"/>
  <c r="E857" i="11"/>
  <c r="F857" i="11"/>
  <c r="G857" i="11"/>
  <c r="H857" i="11"/>
  <c r="I857" i="11"/>
  <c r="J857" i="11"/>
  <c r="A858" i="11"/>
  <c r="B858" i="11"/>
  <c r="C858" i="11"/>
  <c r="D858" i="11"/>
  <c r="E858" i="11"/>
  <c r="F858" i="11"/>
  <c r="G858" i="11"/>
  <c r="H858" i="11"/>
  <c r="I858" i="11"/>
  <c r="J858" i="11"/>
  <c r="A859" i="11"/>
  <c r="B859" i="11"/>
  <c r="C859" i="11"/>
  <c r="D859" i="11"/>
  <c r="E859" i="11"/>
  <c r="F859" i="11"/>
  <c r="G859" i="11"/>
  <c r="H859" i="11"/>
  <c r="I859" i="11"/>
  <c r="J859" i="11"/>
  <c r="A860" i="11"/>
  <c r="B860" i="11"/>
  <c r="C860" i="11"/>
  <c r="D860" i="11"/>
  <c r="E860" i="11"/>
  <c r="F860" i="11"/>
  <c r="G860" i="11"/>
  <c r="H860" i="11"/>
  <c r="I860" i="11"/>
  <c r="J860" i="11"/>
  <c r="A861" i="11"/>
  <c r="B861" i="11"/>
  <c r="C861" i="11"/>
  <c r="D861" i="11"/>
  <c r="E861" i="11"/>
  <c r="F861" i="11"/>
  <c r="G861" i="11"/>
  <c r="H861" i="11"/>
  <c r="I861" i="11"/>
  <c r="J861" i="11"/>
  <c r="A862" i="11"/>
  <c r="B862" i="11"/>
  <c r="C862" i="11"/>
  <c r="D862" i="11"/>
  <c r="E862" i="11"/>
  <c r="F862" i="11"/>
  <c r="G862" i="11"/>
  <c r="H862" i="11"/>
  <c r="I862" i="11"/>
  <c r="J862" i="11"/>
  <c r="A863" i="11"/>
  <c r="B863" i="11"/>
  <c r="C863" i="11"/>
  <c r="D863" i="11"/>
  <c r="E863" i="11"/>
  <c r="F863" i="11"/>
  <c r="G863" i="11"/>
  <c r="H863" i="11"/>
  <c r="I863" i="11"/>
  <c r="J863" i="11"/>
  <c r="A864" i="11"/>
  <c r="B864" i="11"/>
  <c r="C864" i="11"/>
  <c r="D864" i="11"/>
  <c r="E864" i="11"/>
  <c r="F864" i="11"/>
  <c r="G864" i="11"/>
  <c r="H864" i="11"/>
  <c r="I864" i="11"/>
  <c r="J864" i="11"/>
  <c r="A865" i="11"/>
  <c r="B865" i="11"/>
  <c r="C865" i="11"/>
  <c r="D865" i="11"/>
  <c r="E865" i="11"/>
  <c r="F865" i="11"/>
  <c r="G865" i="11"/>
  <c r="H865" i="11"/>
  <c r="I865" i="11"/>
  <c r="J865" i="11"/>
  <c r="A866" i="11"/>
  <c r="B866" i="11"/>
  <c r="C866" i="11"/>
  <c r="D866" i="11"/>
  <c r="E866" i="11"/>
  <c r="F866" i="11"/>
  <c r="G866" i="11"/>
  <c r="H866" i="11"/>
  <c r="I866" i="11"/>
  <c r="J866" i="11"/>
  <c r="A867" i="11"/>
  <c r="B867" i="11"/>
  <c r="C867" i="11"/>
  <c r="D867" i="11"/>
  <c r="E867" i="11"/>
  <c r="F867" i="11"/>
  <c r="G867" i="11"/>
  <c r="H867" i="11"/>
  <c r="I867" i="11"/>
  <c r="J867" i="11"/>
  <c r="A868" i="11"/>
  <c r="B868" i="11"/>
  <c r="C868" i="11"/>
  <c r="D868" i="11"/>
  <c r="E868" i="11"/>
  <c r="F868" i="11"/>
  <c r="G868" i="11"/>
  <c r="H868" i="11"/>
  <c r="I868" i="11"/>
  <c r="J868" i="11"/>
  <c r="A869" i="11"/>
  <c r="B869" i="11"/>
  <c r="C869" i="11"/>
  <c r="D869" i="11"/>
  <c r="E869" i="11"/>
  <c r="F869" i="11"/>
  <c r="G869" i="11"/>
  <c r="H869" i="11"/>
  <c r="I869" i="11"/>
  <c r="J869" i="11"/>
  <c r="A870" i="11"/>
  <c r="B870" i="11"/>
  <c r="C870" i="11"/>
  <c r="D870" i="11"/>
  <c r="E870" i="11"/>
  <c r="F870" i="11"/>
  <c r="G870" i="11"/>
  <c r="H870" i="11"/>
  <c r="I870" i="11"/>
  <c r="J870" i="11"/>
  <c r="A871" i="11"/>
  <c r="B871" i="11"/>
  <c r="C871" i="11"/>
  <c r="D871" i="11"/>
  <c r="E871" i="11"/>
  <c r="F871" i="11"/>
  <c r="G871" i="11"/>
  <c r="H871" i="11"/>
  <c r="I871" i="11"/>
  <c r="J871" i="11"/>
  <c r="A872" i="11"/>
  <c r="B872" i="11"/>
  <c r="C872" i="11"/>
  <c r="D872" i="11"/>
  <c r="E872" i="11"/>
  <c r="F872" i="11"/>
  <c r="G872" i="11"/>
  <c r="H872" i="11"/>
  <c r="I872" i="11"/>
  <c r="J872" i="11"/>
  <c r="A873" i="11"/>
  <c r="B873" i="11"/>
  <c r="C873" i="11"/>
  <c r="D873" i="11"/>
  <c r="E873" i="11"/>
  <c r="F873" i="11"/>
  <c r="G873" i="11"/>
  <c r="H873" i="11"/>
  <c r="I873" i="11"/>
  <c r="J873" i="11"/>
  <c r="A874" i="11"/>
  <c r="B874" i="11"/>
  <c r="C874" i="11"/>
  <c r="D874" i="11"/>
  <c r="E874" i="11"/>
  <c r="F874" i="11"/>
  <c r="G874" i="11"/>
  <c r="H874" i="11"/>
  <c r="I874" i="11"/>
  <c r="J874" i="11"/>
  <c r="A875" i="11"/>
  <c r="B875" i="11"/>
  <c r="C875" i="11"/>
  <c r="D875" i="11"/>
  <c r="E875" i="11"/>
  <c r="F875" i="11"/>
  <c r="G875" i="11"/>
  <c r="H875" i="11"/>
  <c r="I875" i="11"/>
  <c r="J875" i="11"/>
  <c r="A876" i="11"/>
  <c r="B876" i="11"/>
  <c r="C876" i="11"/>
  <c r="D876" i="11"/>
  <c r="E876" i="11"/>
  <c r="F876" i="11"/>
  <c r="G876" i="11"/>
  <c r="H876" i="11"/>
  <c r="I876" i="11"/>
  <c r="J876" i="11"/>
  <c r="A877" i="11"/>
  <c r="B877" i="11"/>
  <c r="C877" i="11"/>
  <c r="D877" i="11"/>
  <c r="E877" i="11"/>
  <c r="F877" i="11"/>
  <c r="G877" i="11"/>
  <c r="H877" i="11"/>
  <c r="I877" i="11"/>
  <c r="J877" i="11"/>
  <c r="A878" i="11"/>
  <c r="B878" i="11"/>
  <c r="C878" i="11"/>
  <c r="D878" i="11"/>
  <c r="E878" i="11"/>
  <c r="F878" i="11"/>
  <c r="G878" i="11"/>
  <c r="H878" i="11"/>
  <c r="I878" i="11"/>
  <c r="J878" i="11"/>
  <c r="A879" i="11"/>
  <c r="B879" i="11"/>
  <c r="C879" i="11"/>
  <c r="D879" i="11"/>
  <c r="E879" i="11"/>
  <c r="F879" i="11"/>
  <c r="G879" i="11"/>
  <c r="H879" i="11"/>
  <c r="I879" i="11"/>
  <c r="J879" i="11"/>
  <c r="A880" i="11"/>
  <c r="B880" i="11"/>
  <c r="C880" i="11"/>
  <c r="D880" i="11"/>
  <c r="E880" i="11"/>
  <c r="F880" i="11"/>
  <c r="G880" i="11"/>
  <c r="H880" i="11"/>
  <c r="I880" i="11"/>
  <c r="J880" i="11"/>
  <c r="A881" i="11"/>
  <c r="B881" i="11"/>
  <c r="C881" i="11"/>
  <c r="D881" i="11"/>
  <c r="E881" i="11"/>
  <c r="F881" i="11"/>
  <c r="G881" i="11"/>
  <c r="H881" i="11"/>
  <c r="I881" i="11"/>
  <c r="J881" i="11"/>
  <c r="A882" i="11"/>
  <c r="B882" i="11"/>
  <c r="C882" i="11"/>
  <c r="D882" i="11"/>
  <c r="E882" i="11"/>
  <c r="F882" i="11"/>
  <c r="G882" i="11"/>
  <c r="H882" i="11"/>
  <c r="I882" i="11"/>
  <c r="J882" i="11"/>
  <c r="A883" i="11"/>
  <c r="B883" i="11"/>
  <c r="C883" i="11"/>
  <c r="D883" i="11"/>
  <c r="E883" i="11"/>
  <c r="F883" i="11"/>
  <c r="G883" i="11"/>
  <c r="H883" i="11"/>
  <c r="I883" i="11"/>
  <c r="J883" i="11"/>
  <c r="A884" i="11"/>
  <c r="B884" i="11"/>
  <c r="C884" i="11"/>
  <c r="D884" i="11"/>
  <c r="E884" i="11"/>
  <c r="F884" i="11"/>
  <c r="G884" i="11"/>
  <c r="H884" i="11"/>
  <c r="I884" i="11"/>
  <c r="J884" i="11"/>
  <c r="A885" i="11"/>
  <c r="B885" i="11"/>
  <c r="C885" i="11"/>
  <c r="D885" i="11"/>
  <c r="E885" i="11"/>
  <c r="F885" i="11"/>
  <c r="G885" i="11"/>
  <c r="H885" i="11"/>
  <c r="I885" i="11"/>
  <c r="J885" i="11"/>
  <c r="A886" i="11"/>
  <c r="B886" i="11"/>
  <c r="C886" i="11"/>
  <c r="D886" i="11"/>
  <c r="E886" i="11"/>
  <c r="F886" i="11"/>
  <c r="G886" i="11"/>
  <c r="H886" i="11"/>
  <c r="I886" i="11"/>
  <c r="J886" i="11"/>
  <c r="A887" i="11"/>
  <c r="B887" i="11"/>
  <c r="C887" i="11"/>
  <c r="D887" i="11"/>
  <c r="E887" i="11"/>
  <c r="F887" i="11"/>
  <c r="G887" i="11"/>
  <c r="H887" i="11"/>
  <c r="I887" i="11"/>
  <c r="J887" i="11"/>
  <c r="A888" i="11"/>
  <c r="B888" i="11"/>
  <c r="C888" i="11"/>
  <c r="D888" i="11"/>
  <c r="E888" i="11"/>
  <c r="F888" i="11"/>
  <c r="G888" i="11"/>
  <c r="H888" i="11"/>
  <c r="I888" i="11"/>
  <c r="J888" i="11"/>
  <c r="A889" i="11"/>
  <c r="B889" i="11"/>
  <c r="C889" i="11"/>
  <c r="D889" i="11"/>
  <c r="E889" i="11"/>
  <c r="F889" i="11"/>
  <c r="G889" i="11"/>
  <c r="H889" i="11"/>
  <c r="I889" i="11"/>
  <c r="J889" i="11"/>
  <c r="A890" i="11"/>
  <c r="B890" i="11"/>
  <c r="C890" i="11"/>
  <c r="D890" i="11"/>
  <c r="E890" i="11"/>
  <c r="F890" i="11"/>
  <c r="G890" i="11"/>
  <c r="H890" i="11"/>
  <c r="I890" i="11"/>
  <c r="J890" i="11"/>
  <c r="A891" i="11"/>
  <c r="B891" i="11"/>
  <c r="C891" i="11"/>
  <c r="D891" i="11"/>
  <c r="E891" i="11"/>
  <c r="F891" i="11"/>
  <c r="G891" i="11"/>
  <c r="H891" i="11"/>
  <c r="I891" i="11"/>
  <c r="J891" i="11"/>
  <c r="A892" i="11"/>
  <c r="B892" i="11"/>
  <c r="C892" i="11"/>
  <c r="D892" i="11"/>
  <c r="E892" i="11"/>
  <c r="F892" i="11"/>
  <c r="G892" i="11"/>
  <c r="H892" i="11"/>
  <c r="I892" i="11"/>
  <c r="J892" i="11"/>
  <c r="A893" i="11"/>
  <c r="B893" i="11"/>
  <c r="C893" i="11"/>
  <c r="D893" i="11"/>
  <c r="E893" i="11"/>
  <c r="F893" i="11"/>
  <c r="G893" i="11"/>
  <c r="H893" i="11"/>
  <c r="I893" i="11"/>
  <c r="J893" i="11"/>
  <c r="A894" i="11"/>
  <c r="B894" i="11"/>
  <c r="C894" i="11"/>
  <c r="D894" i="11"/>
  <c r="E894" i="11"/>
  <c r="F894" i="11"/>
  <c r="G894" i="11"/>
  <c r="H894" i="11"/>
  <c r="I894" i="11"/>
  <c r="J894" i="11"/>
  <c r="A895" i="11"/>
  <c r="B895" i="11"/>
  <c r="C895" i="11"/>
  <c r="D895" i="11"/>
  <c r="E895" i="11"/>
  <c r="F895" i="11"/>
  <c r="G895" i="11"/>
  <c r="H895" i="11"/>
  <c r="I895" i="11"/>
  <c r="J895" i="11"/>
  <c r="A896" i="11"/>
  <c r="B896" i="11"/>
  <c r="C896" i="11"/>
  <c r="D896" i="11"/>
  <c r="E896" i="11"/>
  <c r="F896" i="11"/>
  <c r="G896" i="11"/>
  <c r="H896" i="11"/>
  <c r="I896" i="11"/>
  <c r="J896" i="11"/>
  <c r="A897" i="11"/>
  <c r="B897" i="11"/>
  <c r="C897" i="11"/>
  <c r="D897" i="11"/>
  <c r="E897" i="11"/>
  <c r="F897" i="11"/>
  <c r="G897" i="11"/>
  <c r="H897" i="11"/>
  <c r="I897" i="11"/>
  <c r="J897" i="11"/>
  <c r="A898" i="11"/>
  <c r="B898" i="11"/>
  <c r="C898" i="11"/>
  <c r="D898" i="11"/>
  <c r="E898" i="11"/>
  <c r="F898" i="11"/>
  <c r="G898" i="11"/>
  <c r="H898" i="11"/>
  <c r="I898" i="11"/>
  <c r="J898" i="11"/>
  <c r="A899" i="11"/>
  <c r="B899" i="11"/>
  <c r="C899" i="11"/>
  <c r="D899" i="11"/>
  <c r="E899" i="11"/>
  <c r="F899" i="11"/>
  <c r="G899" i="11"/>
  <c r="H899" i="11"/>
  <c r="I899" i="11"/>
  <c r="J899" i="11"/>
  <c r="A900" i="11"/>
  <c r="B900" i="11"/>
  <c r="C900" i="11"/>
  <c r="D900" i="11"/>
  <c r="E900" i="11"/>
  <c r="F900" i="11"/>
  <c r="G900" i="11"/>
  <c r="H900" i="11"/>
  <c r="I900" i="11"/>
  <c r="J900" i="11"/>
  <c r="A901" i="11"/>
  <c r="B901" i="11"/>
  <c r="C901" i="11"/>
  <c r="D901" i="11"/>
  <c r="E901" i="11"/>
  <c r="F901" i="11"/>
  <c r="G901" i="11"/>
  <c r="H901" i="11"/>
  <c r="I901" i="11"/>
  <c r="J901" i="11"/>
  <c r="A902" i="11"/>
  <c r="B902" i="11"/>
  <c r="C902" i="11"/>
  <c r="D902" i="11"/>
  <c r="E902" i="11"/>
  <c r="F902" i="11"/>
  <c r="G902" i="11"/>
  <c r="H902" i="11"/>
  <c r="I902" i="11"/>
  <c r="J902" i="11"/>
  <c r="A903" i="11"/>
  <c r="B903" i="11"/>
  <c r="C903" i="11"/>
  <c r="D903" i="11"/>
  <c r="E903" i="11"/>
  <c r="F903" i="11"/>
  <c r="G903" i="11"/>
  <c r="H903" i="11"/>
  <c r="I903" i="11"/>
  <c r="J903" i="11"/>
  <c r="A904" i="11"/>
  <c r="B904" i="11"/>
  <c r="C904" i="11"/>
  <c r="D904" i="11"/>
  <c r="E904" i="11"/>
  <c r="F904" i="11"/>
  <c r="G904" i="11"/>
  <c r="H904" i="11"/>
  <c r="I904" i="11"/>
  <c r="J904" i="11"/>
  <c r="A905" i="11"/>
  <c r="B905" i="11"/>
  <c r="C905" i="11"/>
  <c r="D905" i="11"/>
  <c r="E905" i="11"/>
  <c r="F905" i="11"/>
  <c r="G905" i="11"/>
  <c r="H905" i="11"/>
  <c r="I905" i="11"/>
  <c r="J905" i="11"/>
  <c r="A906" i="11"/>
  <c r="B906" i="11"/>
  <c r="C906" i="11"/>
  <c r="D906" i="11"/>
  <c r="E906" i="11"/>
  <c r="F906" i="11"/>
  <c r="G906" i="11"/>
  <c r="H906" i="11"/>
  <c r="I906" i="11"/>
  <c r="J906" i="11"/>
  <c r="A907" i="11"/>
  <c r="B907" i="11"/>
  <c r="C907" i="11"/>
  <c r="D907" i="11"/>
  <c r="E907" i="11"/>
  <c r="F907" i="11"/>
  <c r="G907" i="11"/>
  <c r="H907" i="11"/>
  <c r="I907" i="11"/>
  <c r="J907" i="11"/>
  <c r="A908" i="11"/>
  <c r="B908" i="11"/>
  <c r="C908" i="11"/>
  <c r="D908" i="11"/>
  <c r="E908" i="11"/>
  <c r="F908" i="11"/>
  <c r="G908" i="11"/>
  <c r="H908" i="11"/>
  <c r="I908" i="11"/>
  <c r="J908" i="11"/>
  <c r="A909" i="11"/>
  <c r="B909" i="11"/>
  <c r="C909" i="11"/>
  <c r="D909" i="11"/>
  <c r="E909" i="11"/>
  <c r="F909" i="11"/>
  <c r="G909" i="11"/>
  <c r="H909" i="11"/>
  <c r="I909" i="11"/>
  <c r="J909" i="11"/>
  <c r="A910" i="11"/>
  <c r="B910" i="11"/>
  <c r="C910" i="11"/>
  <c r="D910" i="11"/>
  <c r="E910" i="11"/>
  <c r="F910" i="11"/>
  <c r="G910" i="11"/>
  <c r="H910" i="11"/>
  <c r="I910" i="11"/>
  <c r="J910" i="11"/>
  <c r="A911" i="11"/>
  <c r="B911" i="11"/>
  <c r="C911" i="11"/>
  <c r="D911" i="11"/>
  <c r="E911" i="11"/>
  <c r="F911" i="11"/>
  <c r="G911" i="11"/>
  <c r="H911" i="11"/>
  <c r="I911" i="11"/>
  <c r="J911" i="11"/>
  <c r="A912" i="11"/>
  <c r="B912" i="11"/>
  <c r="C912" i="11"/>
  <c r="D912" i="11"/>
  <c r="E912" i="11"/>
  <c r="F912" i="11"/>
  <c r="G912" i="11"/>
  <c r="H912" i="11"/>
  <c r="I912" i="11"/>
  <c r="J912" i="11"/>
  <c r="A913" i="11"/>
  <c r="B913" i="11"/>
  <c r="C913" i="11"/>
  <c r="D913" i="11"/>
  <c r="E913" i="11"/>
  <c r="F913" i="11"/>
  <c r="G913" i="11"/>
  <c r="H913" i="11"/>
  <c r="I913" i="11"/>
  <c r="J913" i="11"/>
  <c r="A914" i="11"/>
  <c r="B914" i="11"/>
  <c r="C914" i="11"/>
  <c r="D914" i="11"/>
  <c r="E914" i="11"/>
  <c r="F914" i="11"/>
  <c r="G914" i="11"/>
  <c r="H914" i="11"/>
  <c r="I914" i="11"/>
  <c r="J914" i="11"/>
  <c r="A915" i="11"/>
  <c r="B915" i="11"/>
  <c r="C915" i="11"/>
  <c r="D915" i="11"/>
  <c r="E915" i="11"/>
  <c r="F915" i="11"/>
  <c r="G915" i="11"/>
  <c r="H915" i="11"/>
  <c r="I915" i="11"/>
  <c r="J915" i="11"/>
  <c r="A916" i="11"/>
  <c r="B916" i="11"/>
  <c r="C916" i="11"/>
  <c r="D916" i="11"/>
  <c r="E916" i="11"/>
  <c r="F916" i="11"/>
  <c r="G916" i="11"/>
  <c r="H916" i="11"/>
  <c r="I916" i="11"/>
  <c r="J916" i="11"/>
  <c r="A917" i="11"/>
  <c r="B917" i="11"/>
  <c r="C917" i="11"/>
  <c r="D917" i="11"/>
  <c r="E917" i="11"/>
  <c r="F917" i="11"/>
  <c r="G917" i="11"/>
  <c r="H917" i="11"/>
  <c r="I917" i="11"/>
  <c r="J917" i="11"/>
  <c r="A918" i="11"/>
  <c r="B918" i="11"/>
  <c r="C918" i="11"/>
  <c r="D918" i="11"/>
  <c r="E918" i="11"/>
  <c r="F918" i="11"/>
  <c r="G918" i="11"/>
  <c r="H918" i="11"/>
  <c r="I918" i="11"/>
  <c r="J918" i="11"/>
  <c r="A919" i="11"/>
  <c r="B919" i="11"/>
  <c r="C919" i="11"/>
  <c r="D919" i="11"/>
  <c r="E919" i="11"/>
  <c r="F919" i="11"/>
  <c r="G919" i="11"/>
  <c r="H919" i="11"/>
  <c r="I919" i="11"/>
  <c r="J919" i="11"/>
  <c r="A920" i="11"/>
  <c r="B920" i="11"/>
  <c r="C920" i="11"/>
  <c r="D920" i="11"/>
  <c r="E920" i="11"/>
  <c r="F920" i="11"/>
  <c r="G920" i="11"/>
  <c r="H920" i="11"/>
  <c r="I920" i="11"/>
  <c r="J920" i="11"/>
  <c r="A921" i="11"/>
  <c r="B921" i="11"/>
  <c r="C921" i="11"/>
  <c r="D921" i="11"/>
  <c r="E921" i="11"/>
  <c r="F921" i="11"/>
  <c r="G921" i="11"/>
  <c r="H921" i="11"/>
  <c r="I921" i="11"/>
  <c r="J921" i="11"/>
  <c r="A922" i="11"/>
  <c r="B922" i="11"/>
  <c r="C922" i="11"/>
  <c r="D922" i="11"/>
  <c r="E922" i="11"/>
  <c r="F922" i="11"/>
  <c r="G922" i="11"/>
  <c r="H922" i="11"/>
  <c r="I922" i="11"/>
  <c r="J922" i="11"/>
  <c r="A923" i="11"/>
  <c r="B923" i="11"/>
  <c r="C923" i="11"/>
  <c r="D923" i="11"/>
  <c r="E923" i="11"/>
  <c r="F923" i="11"/>
  <c r="G923" i="11"/>
  <c r="H923" i="11"/>
  <c r="I923" i="11"/>
  <c r="J923" i="11"/>
  <c r="A924" i="11"/>
  <c r="B924" i="11"/>
  <c r="C924" i="11"/>
  <c r="D924" i="11"/>
  <c r="E924" i="11"/>
  <c r="F924" i="11"/>
  <c r="G924" i="11"/>
  <c r="H924" i="11"/>
  <c r="I924" i="11"/>
  <c r="J924" i="11"/>
  <c r="A925" i="11"/>
  <c r="B925" i="11"/>
  <c r="C925" i="11"/>
  <c r="D925" i="11"/>
  <c r="E925" i="11"/>
  <c r="F925" i="11"/>
  <c r="G925" i="11"/>
  <c r="H925" i="11"/>
  <c r="I925" i="11"/>
  <c r="J925" i="11"/>
  <c r="A926" i="11"/>
  <c r="B926" i="11"/>
  <c r="C926" i="11"/>
  <c r="D926" i="11"/>
  <c r="E926" i="11"/>
  <c r="F926" i="11"/>
  <c r="G926" i="11"/>
  <c r="H926" i="11"/>
  <c r="I926" i="11"/>
  <c r="J926" i="11"/>
  <c r="A927" i="11"/>
  <c r="B927" i="11"/>
  <c r="C927" i="11"/>
  <c r="D927" i="11"/>
  <c r="E927" i="11"/>
  <c r="F927" i="11"/>
  <c r="G927" i="11"/>
  <c r="H927" i="11"/>
  <c r="I927" i="11"/>
  <c r="J927" i="11"/>
  <c r="A928" i="11"/>
  <c r="B928" i="11"/>
  <c r="C928" i="11"/>
  <c r="D928" i="11"/>
  <c r="E928" i="11"/>
  <c r="F928" i="11"/>
  <c r="G928" i="11"/>
  <c r="H928" i="11"/>
  <c r="I928" i="11"/>
  <c r="J928" i="11"/>
  <c r="A929" i="11"/>
  <c r="B929" i="11"/>
  <c r="C929" i="11"/>
  <c r="D929" i="11"/>
  <c r="E929" i="11"/>
  <c r="F929" i="11"/>
  <c r="G929" i="11"/>
  <c r="H929" i="11"/>
  <c r="I929" i="11"/>
  <c r="J929" i="11"/>
  <c r="A930" i="11"/>
  <c r="B930" i="11"/>
  <c r="C930" i="11"/>
  <c r="D930" i="11"/>
  <c r="E930" i="11"/>
  <c r="F930" i="11"/>
  <c r="G930" i="11"/>
  <c r="H930" i="11"/>
  <c r="I930" i="11"/>
  <c r="J930" i="11"/>
  <c r="A931" i="11"/>
  <c r="B931" i="11"/>
  <c r="C931" i="11"/>
  <c r="D931" i="11"/>
  <c r="E931" i="11"/>
  <c r="F931" i="11"/>
  <c r="G931" i="11"/>
  <c r="H931" i="11"/>
  <c r="I931" i="11"/>
  <c r="J931" i="11"/>
  <c r="A932" i="11"/>
  <c r="B932" i="11"/>
  <c r="C932" i="11"/>
  <c r="D932" i="11"/>
  <c r="E932" i="11"/>
  <c r="F932" i="11"/>
  <c r="G932" i="11"/>
  <c r="H932" i="11"/>
  <c r="I932" i="11"/>
  <c r="J932" i="11"/>
  <c r="A933" i="11"/>
  <c r="B933" i="11"/>
  <c r="C933" i="11"/>
  <c r="D933" i="11"/>
  <c r="E933" i="11"/>
  <c r="F933" i="11"/>
  <c r="G933" i="11"/>
  <c r="H933" i="11"/>
  <c r="I933" i="11"/>
  <c r="J933" i="11"/>
  <c r="A934" i="11"/>
  <c r="B934" i="11"/>
  <c r="C934" i="11"/>
  <c r="D934" i="11"/>
  <c r="E934" i="11"/>
  <c r="F934" i="11"/>
  <c r="G934" i="11"/>
  <c r="H934" i="11"/>
  <c r="I934" i="11"/>
  <c r="J934" i="11"/>
  <c r="A935" i="11"/>
  <c r="B935" i="11"/>
  <c r="C935" i="11"/>
  <c r="D935" i="11"/>
  <c r="E935" i="11"/>
  <c r="F935" i="11"/>
  <c r="G935" i="11"/>
  <c r="H935" i="11"/>
  <c r="I935" i="11"/>
  <c r="J935" i="11"/>
  <c r="A936" i="11"/>
  <c r="B936" i="11"/>
  <c r="C936" i="11"/>
  <c r="D936" i="11"/>
  <c r="E936" i="11"/>
  <c r="F936" i="11"/>
  <c r="G936" i="11"/>
  <c r="H936" i="11"/>
  <c r="I936" i="11"/>
  <c r="J936" i="11"/>
  <c r="A937" i="11"/>
  <c r="B937" i="11"/>
  <c r="C937" i="11"/>
  <c r="D937" i="11"/>
  <c r="E937" i="11"/>
  <c r="F937" i="11"/>
  <c r="G937" i="11"/>
  <c r="H937" i="11"/>
  <c r="I937" i="11"/>
  <c r="J937" i="11"/>
  <c r="A938" i="11"/>
  <c r="B938" i="11"/>
  <c r="C938" i="11"/>
  <c r="D938" i="11"/>
  <c r="E938" i="11"/>
  <c r="F938" i="11"/>
  <c r="G938" i="11"/>
  <c r="H938" i="11"/>
  <c r="I938" i="11"/>
  <c r="J938" i="11"/>
  <c r="A939" i="11"/>
  <c r="B939" i="11"/>
  <c r="C939" i="11"/>
  <c r="D939" i="11"/>
  <c r="E939" i="11"/>
  <c r="F939" i="11"/>
  <c r="G939" i="11"/>
  <c r="H939" i="11"/>
  <c r="I939" i="11"/>
  <c r="J939" i="11"/>
  <c r="A940" i="11"/>
  <c r="B940" i="11"/>
  <c r="C940" i="11"/>
  <c r="D940" i="11"/>
  <c r="E940" i="11"/>
  <c r="F940" i="11"/>
  <c r="G940" i="11"/>
  <c r="H940" i="11"/>
  <c r="I940" i="11"/>
  <c r="J940" i="11"/>
  <c r="A941" i="11"/>
  <c r="B941" i="11"/>
  <c r="C941" i="11"/>
  <c r="D941" i="11"/>
  <c r="E941" i="11"/>
  <c r="F941" i="11"/>
  <c r="G941" i="11"/>
  <c r="H941" i="11"/>
  <c r="I941" i="11"/>
  <c r="J941" i="11"/>
  <c r="A942" i="11"/>
  <c r="B942" i="11"/>
  <c r="C942" i="11"/>
  <c r="D942" i="11"/>
  <c r="E942" i="11"/>
  <c r="F942" i="11"/>
  <c r="G942" i="11"/>
  <c r="H942" i="11"/>
  <c r="I942" i="11"/>
  <c r="J942" i="11"/>
  <c r="A943" i="11"/>
  <c r="B943" i="11"/>
  <c r="C943" i="11"/>
  <c r="D943" i="11"/>
  <c r="E943" i="11"/>
  <c r="F943" i="11"/>
  <c r="G943" i="11"/>
  <c r="H943" i="11"/>
  <c r="I943" i="11"/>
  <c r="J943" i="11"/>
  <c r="A944" i="11"/>
  <c r="B944" i="11"/>
  <c r="C944" i="11"/>
  <c r="D944" i="11"/>
  <c r="E944" i="11"/>
  <c r="F944" i="11"/>
  <c r="G944" i="11"/>
  <c r="H944" i="11"/>
  <c r="I944" i="11"/>
  <c r="J944" i="11"/>
  <c r="A945" i="11"/>
  <c r="B945" i="11"/>
  <c r="C945" i="11"/>
  <c r="D945" i="11"/>
  <c r="E945" i="11"/>
  <c r="F945" i="11"/>
  <c r="G945" i="11"/>
  <c r="H945" i="11"/>
  <c r="I945" i="11"/>
  <c r="J945" i="11"/>
  <c r="A946" i="11"/>
  <c r="B946" i="11"/>
  <c r="C946" i="11"/>
  <c r="D946" i="11"/>
  <c r="E946" i="11"/>
  <c r="F946" i="11"/>
  <c r="G946" i="11"/>
  <c r="H946" i="11"/>
  <c r="I946" i="11"/>
  <c r="J946" i="11"/>
  <c r="A947" i="11"/>
  <c r="B947" i="11"/>
  <c r="C947" i="11"/>
  <c r="D947" i="11"/>
  <c r="E947" i="11"/>
  <c r="F947" i="11"/>
  <c r="G947" i="11"/>
  <c r="H947" i="11"/>
  <c r="I947" i="11"/>
  <c r="J947" i="11"/>
  <c r="A948" i="11"/>
  <c r="B948" i="11"/>
  <c r="C948" i="11"/>
  <c r="D948" i="11"/>
  <c r="E948" i="11"/>
  <c r="F948" i="11"/>
  <c r="G948" i="11"/>
  <c r="H948" i="11"/>
  <c r="I948" i="11"/>
  <c r="J948" i="11"/>
  <c r="A949" i="11"/>
  <c r="B949" i="11"/>
  <c r="C949" i="11"/>
  <c r="D949" i="11"/>
  <c r="E949" i="11"/>
  <c r="F949" i="11"/>
  <c r="G949" i="11"/>
  <c r="H949" i="11"/>
  <c r="I949" i="11"/>
  <c r="J949" i="11"/>
  <c r="A950" i="11"/>
  <c r="B950" i="11"/>
  <c r="C950" i="11"/>
  <c r="D950" i="11"/>
  <c r="E950" i="11"/>
  <c r="F950" i="11"/>
  <c r="G950" i="11"/>
  <c r="H950" i="11"/>
  <c r="I950" i="11"/>
  <c r="J950" i="11"/>
  <c r="A951" i="11"/>
  <c r="B951" i="11"/>
  <c r="C951" i="11"/>
  <c r="D951" i="11"/>
  <c r="E951" i="11"/>
  <c r="F951" i="11"/>
  <c r="G951" i="11"/>
  <c r="H951" i="11"/>
  <c r="I951" i="11"/>
  <c r="J951" i="11"/>
  <c r="A952" i="11"/>
  <c r="B952" i="11"/>
  <c r="C952" i="11"/>
  <c r="D952" i="11"/>
  <c r="E952" i="11"/>
  <c r="F952" i="11"/>
  <c r="G952" i="11"/>
  <c r="H952" i="11"/>
  <c r="I952" i="11"/>
  <c r="J952" i="11"/>
  <c r="A953" i="11"/>
  <c r="B953" i="11"/>
  <c r="C953" i="11"/>
  <c r="D953" i="11"/>
  <c r="E953" i="11"/>
  <c r="F953" i="11"/>
  <c r="G953" i="11"/>
  <c r="H953" i="11"/>
  <c r="I953" i="11"/>
  <c r="J953" i="11"/>
  <c r="A954" i="11"/>
  <c r="B954" i="11"/>
  <c r="C954" i="11"/>
  <c r="D954" i="11"/>
  <c r="E954" i="11"/>
  <c r="F954" i="11"/>
  <c r="G954" i="11"/>
  <c r="H954" i="11"/>
  <c r="I954" i="11"/>
  <c r="J954" i="11"/>
  <c r="A955" i="11"/>
  <c r="B955" i="11"/>
  <c r="C955" i="11"/>
  <c r="D955" i="11"/>
  <c r="E955" i="11"/>
  <c r="F955" i="11"/>
  <c r="G955" i="11"/>
  <c r="H955" i="11"/>
  <c r="I955" i="11"/>
  <c r="J955" i="11"/>
  <c r="A956" i="11"/>
  <c r="B956" i="11"/>
  <c r="C956" i="11"/>
  <c r="D956" i="11"/>
  <c r="E956" i="11"/>
  <c r="F956" i="11"/>
  <c r="G956" i="11"/>
  <c r="H956" i="11"/>
  <c r="I956" i="11"/>
  <c r="J956" i="11"/>
  <c r="A957" i="11"/>
  <c r="B957" i="11"/>
  <c r="C957" i="11"/>
  <c r="D957" i="11"/>
  <c r="E957" i="11"/>
  <c r="F957" i="11"/>
  <c r="G957" i="11"/>
  <c r="H957" i="11"/>
  <c r="I957" i="11"/>
  <c r="J957" i="11"/>
  <c r="A958" i="11"/>
  <c r="B958" i="11"/>
  <c r="C958" i="11"/>
  <c r="D958" i="11"/>
  <c r="E958" i="11"/>
  <c r="F958" i="11"/>
  <c r="G958" i="11"/>
  <c r="H958" i="11"/>
  <c r="I958" i="11"/>
  <c r="J958" i="11"/>
  <c r="A959" i="11"/>
  <c r="B959" i="11"/>
  <c r="C959" i="11"/>
  <c r="D959" i="11"/>
  <c r="E959" i="11"/>
  <c r="F959" i="11"/>
  <c r="G959" i="11"/>
  <c r="H959" i="11"/>
  <c r="I959" i="11"/>
  <c r="J959" i="11"/>
  <c r="A960" i="11"/>
  <c r="B960" i="11"/>
  <c r="C960" i="11"/>
  <c r="D960" i="11"/>
  <c r="E960" i="11"/>
  <c r="F960" i="11"/>
  <c r="G960" i="11"/>
  <c r="H960" i="11"/>
  <c r="I960" i="11"/>
  <c r="J960" i="11"/>
  <c r="A961" i="11"/>
  <c r="B961" i="11"/>
  <c r="C961" i="11"/>
  <c r="D961" i="11"/>
  <c r="E961" i="11"/>
  <c r="F961" i="11"/>
  <c r="G961" i="11"/>
  <c r="H961" i="11"/>
  <c r="I961" i="11"/>
  <c r="J961" i="11"/>
  <c r="A962" i="11"/>
  <c r="B962" i="11"/>
  <c r="C962" i="11"/>
  <c r="D962" i="11"/>
  <c r="E962" i="11"/>
  <c r="F962" i="11"/>
  <c r="G962" i="11"/>
  <c r="H962" i="11"/>
  <c r="I962" i="11"/>
  <c r="J962" i="11"/>
  <c r="A963" i="11"/>
  <c r="B963" i="11"/>
  <c r="C963" i="11"/>
  <c r="D963" i="11"/>
  <c r="E963" i="11"/>
  <c r="F963" i="11"/>
  <c r="G963" i="11"/>
  <c r="H963" i="11"/>
  <c r="I963" i="11"/>
  <c r="J963" i="11"/>
  <c r="A964" i="11"/>
  <c r="B964" i="11"/>
  <c r="C964" i="11"/>
  <c r="D964" i="11"/>
  <c r="E964" i="11"/>
  <c r="F964" i="11"/>
  <c r="G964" i="11"/>
  <c r="H964" i="11"/>
  <c r="I964" i="11"/>
  <c r="J964" i="11"/>
  <c r="A965" i="11"/>
  <c r="B965" i="11"/>
  <c r="C965" i="11"/>
  <c r="D965" i="11"/>
  <c r="E965" i="11"/>
  <c r="F965" i="11"/>
  <c r="G965" i="11"/>
  <c r="H965" i="11"/>
  <c r="I965" i="11"/>
  <c r="J965" i="11"/>
  <c r="A966" i="11"/>
  <c r="B966" i="11"/>
  <c r="C966" i="11"/>
  <c r="D966" i="11"/>
  <c r="E966" i="11"/>
  <c r="F966" i="11"/>
  <c r="G966" i="11"/>
  <c r="H966" i="11"/>
  <c r="I966" i="11"/>
  <c r="J966" i="11"/>
  <c r="A967" i="11"/>
  <c r="B967" i="11"/>
  <c r="C967" i="11"/>
  <c r="D967" i="11"/>
  <c r="E967" i="11"/>
  <c r="F967" i="11"/>
  <c r="G967" i="11"/>
  <c r="H967" i="11"/>
  <c r="I967" i="11"/>
  <c r="J967" i="11"/>
  <c r="A968" i="11"/>
  <c r="B968" i="11"/>
  <c r="C968" i="11"/>
  <c r="D968" i="11"/>
  <c r="E968" i="11"/>
  <c r="F968" i="11"/>
  <c r="G968" i="11"/>
  <c r="H968" i="11"/>
  <c r="I968" i="11"/>
  <c r="J968" i="11"/>
  <c r="A511" i="11"/>
  <c r="B511" i="11"/>
  <c r="C511" i="11"/>
  <c r="D511" i="11"/>
  <c r="E511" i="11"/>
  <c r="F511" i="11"/>
  <c r="G511" i="11"/>
  <c r="H511" i="11"/>
  <c r="I511" i="11"/>
  <c r="J511" i="11"/>
  <c r="A512" i="11"/>
  <c r="B512" i="11"/>
  <c r="C512" i="11"/>
  <c r="D512" i="11"/>
  <c r="E512" i="11"/>
  <c r="F512" i="11"/>
  <c r="G512" i="11"/>
  <c r="H512" i="11"/>
  <c r="I512" i="11"/>
  <c r="J512" i="11"/>
  <c r="A513" i="11"/>
  <c r="B513" i="11"/>
  <c r="C513" i="11"/>
  <c r="D513" i="11"/>
  <c r="E513" i="11"/>
  <c r="F513" i="11"/>
  <c r="G513" i="11"/>
  <c r="H513" i="11"/>
  <c r="I513" i="11"/>
  <c r="J513" i="11"/>
  <c r="A514" i="11"/>
  <c r="B514" i="11"/>
  <c r="C514" i="11"/>
  <c r="D514" i="11"/>
  <c r="E514" i="11"/>
  <c r="F514" i="11"/>
  <c r="G514" i="11"/>
  <c r="H514" i="11"/>
  <c r="I514" i="11"/>
  <c r="J514" i="11"/>
  <c r="A515" i="11"/>
  <c r="B515" i="11"/>
  <c r="C515" i="11"/>
  <c r="D515" i="11"/>
  <c r="E515" i="11"/>
  <c r="F515" i="11"/>
  <c r="G515" i="11"/>
  <c r="H515" i="11"/>
  <c r="I515" i="11"/>
  <c r="J515" i="11"/>
  <c r="A516" i="11"/>
  <c r="B516" i="11"/>
  <c r="C516" i="11"/>
  <c r="D516" i="11"/>
  <c r="E516" i="11"/>
  <c r="F516" i="11"/>
  <c r="G516" i="11"/>
  <c r="H516" i="11"/>
  <c r="I516" i="11"/>
  <c r="J516" i="11"/>
  <c r="A517" i="11"/>
  <c r="B517" i="11"/>
  <c r="C517" i="11"/>
  <c r="D517" i="11"/>
  <c r="E517" i="11"/>
  <c r="F517" i="11"/>
  <c r="G517" i="11"/>
  <c r="H517" i="11"/>
  <c r="I517" i="11"/>
  <c r="J517" i="11"/>
  <c r="A518" i="11"/>
  <c r="B518" i="11"/>
  <c r="C518" i="11"/>
  <c r="D518" i="11"/>
  <c r="E518" i="11"/>
  <c r="F518" i="11"/>
  <c r="G518" i="11"/>
  <c r="H518" i="11"/>
  <c r="I518" i="11"/>
  <c r="J518" i="11"/>
  <c r="A519" i="11"/>
  <c r="B519" i="11"/>
  <c r="C519" i="11"/>
  <c r="D519" i="11"/>
  <c r="E519" i="11"/>
  <c r="F519" i="11"/>
  <c r="G519" i="11"/>
  <c r="H519" i="11"/>
  <c r="I519" i="11"/>
  <c r="J519" i="11"/>
  <c r="A520" i="11"/>
  <c r="B520" i="11"/>
  <c r="C520" i="11"/>
  <c r="D520" i="11"/>
  <c r="E520" i="11"/>
  <c r="F520" i="11"/>
  <c r="G520" i="11"/>
  <c r="H520" i="11"/>
  <c r="I520" i="11"/>
  <c r="J520" i="11"/>
  <c r="A521" i="11"/>
  <c r="B521" i="11"/>
  <c r="C521" i="11"/>
  <c r="D521" i="11"/>
  <c r="E521" i="11"/>
  <c r="F521" i="11"/>
  <c r="G521" i="11"/>
  <c r="H521" i="11"/>
  <c r="I521" i="11"/>
  <c r="J521" i="11"/>
  <c r="A522" i="11"/>
  <c r="B522" i="11"/>
  <c r="C522" i="11"/>
  <c r="D522" i="11"/>
  <c r="E522" i="11"/>
  <c r="F522" i="11"/>
  <c r="G522" i="11"/>
  <c r="H522" i="11"/>
  <c r="I522" i="11"/>
  <c r="J522" i="11"/>
  <c r="A523" i="11"/>
  <c r="B523" i="11"/>
  <c r="C523" i="11"/>
  <c r="D523" i="11"/>
  <c r="E523" i="11"/>
  <c r="F523" i="11"/>
  <c r="G523" i="11"/>
  <c r="H523" i="11"/>
  <c r="I523" i="11"/>
  <c r="J523" i="11"/>
  <c r="A524" i="11"/>
  <c r="B524" i="11"/>
  <c r="C524" i="11"/>
  <c r="D524" i="11"/>
  <c r="E524" i="11"/>
  <c r="F524" i="11"/>
  <c r="G524" i="11"/>
  <c r="H524" i="11"/>
  <c r="I524" i="11"/>
  <c r="J524" i="11"/>
  <c r="A525" i="11"/>
  <c r="B525" i="11"/>
  <c r="C525" i="11"/>
  <c r="D525" i="11"/>
  <c r="E525" i="11"/>
  <c r="F525" i="11"/>
  <c r="G525" i="11"/>
  <c r="H525" i="11"/>
  <c r="I525" i="11"/>
  <c r="J525" i="11"/>
  <c r="A526" i="11"/>
  <c r="B526" i="11"/>
  <c r="C526" i="11"/>
  <c r="D526" i="11"/>
  <c r="E526" i="11"/>
  <c r="F526" i="11"/>
  <c r="G526" i="11"/>
  <c r="H526" i="11"/>
  <c r="I526" i="11"/>
  <c r="J526" i="11"/>
  <c r="A527" i="11"/>
  <c r="B527" i="11"/>
  <c r="C527" i="11"/>
  <c r="D527" i="11"/>
  <c r="E527" i="11"/>
  <c r="F527" i="11"/>
  <c r="G527" i="11"/>
  <c r="H527" i="11"/>
  <c r="I527" i="11"/>
  <c r="J527" i="11"/>
  <c r="A528" i="11"/>
  <c r="B528" i="11"/>
  <c r="C528" i="11"/>
  <c r="D528" i="11"/>
  <c r="E528" i="11"/>
  <c r="F528" i="11"/>
  <c r="G528" i="11"/>
  <c r="H528" i="11"/>
  <c r="I528" i="11"/>
  <c r="J528" i="11"/>
  <c r="A529" i="11"/>
  <c r="B529" i="11"/>
  <c r="C529" i="11"/>
  <c r="D529" i="11"/>
  <c r="E529" i="11"/>
  <c r="F529" i="11"/>
  <c r="G529" i="11"/>
  <c r="H529" i="11"/>
  <c r="I529" i="11"/>
  <c r="J529" i="11"/>
  <c r="A530" i="11"/>
  <c r="B530" i="11"/>
  <c r="C530" i="11"/>
  <c r="D530" i="11"/>
  <c r="E530" i="11"/>
  <c r="F530" i="11"/>
  <c r="G530" i="11"/>
  <c r="H530" i="11"/>
  <c r="I530" i="11"/>
  <c r="J530" i="11"/>
  <c r="A531" i="11"/>
  <c r="B531" i="11"/>
  <c r="C531" i="11"/>
  <c r="D531" i="11"/>
  <c r="E531" i="11"/>
  <c r="F531" i="11"/>
  <c r="G531" i="11"/>
  <c r="H531" i="11"/>
  <c r="I531" i="11"/>
  <c r="J531" i="11"/>
  <c r="A532" i="11"/>
  <c r="B532" i="11"/>
  <c r="C532" i="11"/>
  <c r="D532" i="11"/>
  <c r="E532" i="11"/>
  <c r="F532" i="11"/>
  <c r="G532" i="11"/>
  <c r="H532" i="11"/>
  <c r="I532" i="11"/>
  <c r="J532" i="11"/>
  <c r="A533" i="11"/>
  <c r="B533" i="11"/>
  <c r="C533" i="11"/>
  <c r="D533" i="11"/>
  <c r="E533" i="11"/>
  <c r="F533" i="11"/>
  <c r="G533" i="11"/>
  <c r="H533" i="11"/>
  <c r="I533" i="11"/>
  <c r="J533" i="11"/>
  <c r="A534" i="11"/>
  <c r="B534" i="11"/>
  <c r="C534" i="11"/>
  <c r="D534" i="11"/>
  <c r="E534" i="11"/>
  <c r="F534" i="11"/>
  <c r="G534" i="11"/>
  <c r="H534" i="11"/>
  <c r="I534" i="11"/>
  <c r="J534" i="11"/>
  <c r="A535" i="11"/>
  <c r="B535" i="11"/>
  <c r="C535" i="11"/>
  <c r="D535" i="11"/>
  <c r="E535" i="11"/>
  <c r="F535" i="11"/>
  <c r="G535" i="11"/>
  <c r="H535" i="11"/>
  <c r="I535" i="11"/>
  <c r="J535" i="11"/>
  <c r="A536" i="11"/>
  <c r="B536" i="11"/>
  <c r="C536" i="11"/>
  <c r="D536" i="11"/>
  <c r="E536" i="11"/>
  <c r="F536" i="11"/>
  <c r="G536" i="11"/>
  <c r="H536" i="11"/>
  <c r="I536" i="11"/>
  <c r="J536" i="11"/>
  <c r="A537" i="11"/>
  <c r="B537" i="11"/>
  <c r="C537" i="11"/>
  <c r="D537" i="11"/>
  <c r="E537" i="11"/>
  <c r="F537" i="11"/>
  <c r="G537" i="11"/>
  <c r="H537" i="11"/>
  <c r="I537" i="11"/>
  <c r="J537" i="11"/>
  <c r="A494" i="11"/>
  <c r="B494" i="11"/>
  <c r="C494" i="11"/>
  <c r="D494" i="11"/>
  <c r="E494" i="11"/>
  <c r="F494" i="11"/>
  <c r="G494" i="11"/>
  <c r="H494" i="11"/>
  <c r="I494" i="11"/>
  <c r="J494" i="11"/>
  <c r="A495" i="11"/>
  <c r="B495" i="11"/>
  <c r="C495" i="11"/>
  <c r="D495" i="11"/>
  <c r="E495" i="11"/>
  <c r="F495" i="11"/>
  <c r="G495" i="11"/>
  <c r="H495" i="11"/>
  <c r="I495" i="11"/>
  <c r="J495" i="11"/>
  <c r="A496" i="11"/>
  <c r="B496" i="11"/>
  <c r="C496" i="11"/>
  <c r="D496" i="11"/>
  <c r="E496" i="11"/>
  <c r="F496" i="11"/>
  <c r="G496" i="11"/>
  <c r="H496" i="11"/>
  <c r="I496" i="11"/>
  <c r="J496" i="11"/>
  <c r="A497" i="11"/>
  <c r="B497" i="11"/>
  <c r="C497" i="11"/>
  <c r="D497" i="11"/>
  <c r="E497" i="11"/>
  <c r="F497" i="11"/>
  <c r="G497" i="11"/>
  <c r="H497" i="11"/>
  <c r="I497" i="11"/>
  <c r="J497" i="11"/>
  <c r="A498" i="11"/>
  <c r="B498" i="11"/>
  <c r="C498" i="11"/>
  <c r="D498" i="11"/>
  <c r="E498" i="11"/>
  <c r="F498" i="11"/>
  <c r="G498" i="11"/>
  <c r="H498" i="11"/>
  <c r="I498" i="11"/>
  <c r="J498" i="11"/>
  <c r="A499" i="11"/>
  <c r="B499" i="11"/>
  <c r="C499" i="11"/>
  <c r="D499" i="11"/>
  <c r="E499" i="11"/>
  <c r="F499" i="11"/>
  <c r="G499" i="11"/>
  <c r="H499" i="11"/>
  <c r="I499" i="11"/>
  <c r="J499" i="11"/>
  <c r="A500" i="11"/>
  <c r="B500" i="11"/>
  <c r="C500" i="11"/>
  <c r="D500" i="11"/>
  <c r="E500" i="11"/>
  <c r="F500" i="11"/>
  <c r="G500" i="11"/>
  <c r="H500" i="11"/>
  <c r="I500" i="11"/>
  <c r="J500" i="11"/>
  <c r="A501" i="11"/>
  <c r="B501" i="11"/>
  <c r="C501" i="11"/>
  <c r="D501" i="11"/>
  <c r="E501" i="11"/>
  <c r="F501" i="11"/>
  <c r="G501" i="11"/>
  <c r="H501" i="11"/>
  <c r="I501" i="11"/>
  <c r="J501" i="11"/>
  <c r="A502" i="11"/>
  <c r="B502" i="11"/>
  <c r="C502" i="11"/>
  <c r="D502" i="11"/>
  <c r="E502" i="11"/>
  <c r="F502" i="11"/>
  <c r="G502" i="11"/>
  <c r="H502" i="11"/>
  <c r="I502" i="11"/>
  <c r="J502" i="11"/>
  <c r="A503" i="11"/>
  <c r="B503" i="11"/>
  <c r="C503" i="11"/>
  <c r="D503" i="11"/>
  <c r="E503" i="11"/>
  <c r="F503" i="11"/>
  <c r="G503" i="11"/>
  <c r="H503" i="11"/>
  <c r="I503" i="11"/>
  <c r="J503" i="11"/>
  <c r="A504" i="11"/>
  <c r="B504" i="11"/>
  <c r="C504" i="11"/>
  <c r="D504" i="11"/>
  <c r="E504" i="11"/>
  <c r="F504" i="11"/>
  <c r="G504" i="11"/>
  <c r="H504" i="11"/>
  <c r="I504" i="11"/>
  <c r="J504" i="11"/>
  <c r="A505" i="11"/>
  <c r="B505" i="11"/>
  <c r="C505" i="11"/>
  <c r="D505" i="11"/>
  <c r="E505" i="11"/>
  <c r="F505" i="11"/>
  <c r="G505" i="11"/>
  <c r="H505" i="11"/>
  <c r="I505" i="11"/>
  <c r="J505" i="11"/>
  <c r="A506" i="11"/>
  <c r="B506" i="11"/>
  <c r="C506" i="11"/>
  <c r="D506" i="11"/>
  <c r="E506" i="11"/>
  <c r="F506" i="11"/>
  <c r="G506" i="11"/>
  <c r="H506" i="11"/>
  <c r="I506" i="11"/>
  <c r="J506" i="11"/>
  <c r="A507" i="11"/>
  <c r="B507" i="11"/>
  <c r="C507" i="11"/>
  <c r="D507" i="11"/>
  <c r="E507" i="11"/>
  <c r="F507" i="11"/>
  <c r="G507" i="11"/>
  <c r="H507" i="11"/>
  <c r="I507" i="11"/>
  <c r="J507" i="11"/>
  <c r="A508" i="11"/>
  <c r="B508" i="11"/>
  <c r="C508" i="11"/>
  <c r="D508" i="11"/>
  <c r="E508" i="11"/>
  <c r="F508" i="11"/>
  <c r="G508" i="11"/>
  <c r="H508" i="11"/>
  <c r="I508" i="11"/>
  <c r="J508" i="11"/>
  <c r="A509" i="11"/>
  <c r="B509" i="11"/>
  <c r="C509" i="11"/>
  <c r="D509" i="11"/>
  <c r="E509" i="11"/>
  <c r="F509" i="11"/>
  <c r="G509" i="11"/>
  <c r="H509" i="11"/>
  <c r="I509" i="11"/>
  <c r="J509" i="11"/>
  <c r="A510" i="11"/>
  <c r="B510" i="11"/>
  <c r="C510" i="11"/>
  <c r="D510" i="11"/>
  <c r="E510" i="11"/>
  <c r="F510" i="11"/>
  <c r="G510" i="11"/>
  <c r="H510" i="11"/>
  <c r="I510" i="11"/>
  <c r="J510" i="11"/>
  <c r="A475" i="11"/>
  <c r="B475" i="11"/>
  <c r="C475" i="11"/>
  <c r="D475" i="11"/>
  <c r="E475" i="11"/>
  <c r="F475" i="11"/>
  <c r="G475" i="11"/>
  <c r="H475" i="11"/>
  <c r="I475" i="11"/>
  <c r="J475" i="11"/>
  <c r="A476" i="11"/>
  <c r="B476" i="11"/>
  <c r="C476" i="11"/>
  <c r="D476" i="11"/>
  <c r="E476" i="11"/>
  <c r="F476" i="11"/>
  <c r="G476" i="11"/>
  <c r="H476" i="11"/>
  <c r="I476" i="11"/>
  <c r="J476" i="11"/>
  <c r="A477" i="11"/>
  <c r="B477" i="11"/>
  <c r="C477" i="11"/>
  <c r="D477" i="11"/>
  <c r="E477" i="11"/>
  <c r="F477" i="11"/>
  <c r="G477" i="11"/>
  <c r="H477" i="11"/>
  <c r="I477" i="11"/>
  <c r="J477" i="11"/>
  <c r="A478" i="11"/>
  <c r="B478" i="11"/>
  <c r="C478" i="11"/>
  <c r="D478" i="11"/>
  <c r="E478" i="11"/>
  <c r="F478" i="11"/>
  <c r="G478" i="11"/>
  <c r="H478" i="11"/>
  <c r="I478" i="11"/>
  <c r="J478" i="11"/>
  <c r="A479" i="11"/>
  <c r="B479" i="11"/>
  <c r="C479" i="11"/>
  <c r="D479" i="11"/>
  <c r="E479" i="11"/>
  <c r="F479" i="11"/>
  <c r="G479" i="11"/>
  <c r="H479" i="11"/>
  <c r="I479" i="11"/>
  <c r="J479" i="11"/>
  <c r="A480" i="11"/>
  <c r="B480" i="11"/>
  <c r="C480" i="11"/>
  <c r="D480" i="11"/>
  <c r="E480" i="11"/>
  <c r="F480" i="11"/>
  <c r="G480" i="11"/>
  <c r="H480" i="11"/>
  <c r="I480" i="11"/>
  <c r="J480" i="11"/>
  <c r="A481" i="11"/>
  <c r="B481" i="11"/>
  <c r="C481" i="11"/>
  <c r="D481" i="11"/>
  <c r="E481" i="11"/>
  <c r="F481" i="11"/>
  <c r="G481" i="11"/>
  <c r="H481" i="11"/>
  <c r="I481" i="11"/>
  <c r="J481" i="11"/>
  <c r="A482" i="11"/>
  <c r="B482" i="11"/>
  <c r="C482" i="11"/>
  <c r="D482" i="11"/>
  <c r="E482" i="11"/>
  <c r="F482" i="11"/>
  <c r="G482" i="11"/>
  <c r="H482" i="11"/>
  <c r="I482" i="11"/>
  <c r="J482" i="11"/>
  <c r="A483" i="11"/>
  <c r="B483" i="11"/>
  <c r="C483" i="11"/>
  <c r="D483" i="11"/>
  <c r="E483" i="11"/>
  <c r="F483" i="11"/>
  <c r="G483" i="11"/>
  <c r="H483" i="11"/>
  <c r="I483" i="11"/>
  <c r="J483" i="11"/>
  <c r="A484" i="11"/>
  <c r="B484" i="11"/>
  <c r="C484" i="11"/>
  <c r="D484" i="11"/>
  <c r="E484" i="11"/>
  <c r="F484" i="11"/>
  <c r="G484" i="11"/>
  <c r="H484" i="11"/>
  <c r="I484" i="11"/>
  <c r="J484" i="11"/>
  <c r="A485" i="11"/>
  <c r="B485" i="11"/>
  <c r="C485" i="11"/>
  <c r="D485" i="11"/>
  <c r="E485" i="11"/>
  <c r="F485" i="11"/>
  <c r="G485" i="11"/>
  <c r="H485" i="11"/>
  <c r="I485" i="11"/>
  <c r="J485" i="11"/>
  <c r="A486" i="11"/>
  <c r="B486" i="11"/>
  <c r="C486" i="11"/>
  <c r="D486" i="11"/>
  <c r="E486" i="11"/>
  <c r="F486" i="11"/>
  <c r="G486" i="11"/>
  <c r="H486" i="11"/>
  <c r="I486" i="11"/>
  <c r="J486" i="11"/>
  <c r="A487" i="11"/>
  <c r="B487" i="11"/>
  <c r="C487" i="11"/>
  <c r="D487" i="11"/>
  <c r="E487" i="11"/>
  <c r="F487" i="11"/>
  <c r="G487" i="11"/>
  <c r="H487" i="11"/>
  <c r="I487" i="11"/>
  <c r="J487" i="11"/>
  <c r="A488" i="11"/>
  <c r="B488" i="11"/>
  <c r="C488" i="11"/>
  <c r="D488" i="11"/>
  <c r="E488" i="11"/>
  <c r="F488" i="11"/>
  <c r="G488" i="11"/>
  <c r="H488" i="11"/>
  <c r="I488" i="11"/>
  <c r="J488" i="11"/>
  <c r="A489" i="11"/>
  <c r="B489" i="11"/>
  <c r="C489" i="11"/>
  <c r="D489" i="11"/>
  <c r="E489" i="11"/>
  <c r="F489" i="11"/>
  <c r="G489" i="11"/>
  <c r="H489" i="11"/>
  <c r="I489" i="11"/>
  <c r="J489" i="11"/>
  <c r="A490" i="11"/>
  <c r="B490" i="11"/>
  <c r="C490" i="11"/>
  <c r="D490" i="11"/>
  <c r="E490" i="11"/>
  <c r="F490" i="11"/>
  <c r="G490" i="11"/>
  <c r="H490" i="11"/>
  <c r="I490" i="11"/>
  <c r="J490" i="11"/>
  <c r="A491" i="11"/>
  <c r="B491" i="11"/>
  <c r="C491" i="11"/>
  <c r="D491" i="11"/>
  <c r="E491" i="11"/>
  <c r="F491" i="11"/>
  <c r="G491" i="11"/>
  <c r="H491" i="11"/>
  <c r="I491" i="11"/>
  <c r="J491" i="11"/>
  <c r="A492" i="11"/>
  <c r="B492" i="11"/>
  <c r="C492" i="11"/>
  <c r="D492" i="11"/>
  <c r="E492" i="11"/>
  <c r="F492" i="11"/>
  <c r="G492" i="11"/>
  <c r="H492" i="11"/>
  <c r="I492" i="11"/>
  <c r="J492" i="11"/>
  <c r="A493" i="11"/>
  <c r="B493" i="11"/>
  <c r="C493" i="11"/>
  <c r="D493" i="11"/>
  <c r="E493" i="11"/>
  <c r="F493" i="11"/>
  <c r="G493" i="11"/>
  <c r="H493" i="11"/>
  <c r="I493" i="11"/>
  <c r="J493" i="11"/>
  <c r="A462" i="11"/>
  <c r="B462" i="11"/>
  <c r="C462" i="11"/>
  <c r="D462" i="11"/>
  <c r="E462" i="11"/>
  <c r="F462" i="11"/>
  <c r="G462" i="11"/>
  <c r="H462" i="11"/>
  <c r="I462" i="11"/>
  <c r="J462" i="11"/>
  <c r="A463" i="11"/>
  <c r="B463" i="11"/>
  <c r="C463" i="11"/>
  <c r="D463" i="11"/>
  <c r="E463" i="11"/>
  <c r="F463" i="11"/>
  <c r="G463" i="11"/>
  <c r="H463" i="11"/>
  <c r="I463" i="11"/>
  <c r="J463" i="11"/>
  <c r="A464" i="11"/>
  <c r="B464" i="11"/>
  <c r="C464" i="11"/>
  <c r="D464" i="11"/>
  <c r="E464" i="11"/>
  <c r="F464" i="11"/>
  <c r="G464" i="11"/>
  <c r="H464" i="11"/>
  <c r="I464" i="11"/>
  <c r="J464" i="11"/>
  <c r="A465" i="11"/>
  <c r="B465" i="11"/>
  <c r="C465" i="11"/>
  <c r="D465" i="11"/>
  <c r="E465" i="11"/>
  <c r="F465" i="11"/>
  <c r="G465" i="11"/>
  <c r="H465" i="11"/>
  <c r="I465" i="11"/>
  <c r="J465" i="11"/>
  <c r="A466" i="11"/>
  <c r="B466" i="11"/>
  <c r="C466" i="11"/>
  <c r="D466" i="11"/>
  <c r="E466" i="11"/>
  <c r="F466" i="11"/>
  <c r="G466" i="11"/>
  <c r="H466" i="11"/>
  <c r="I466" i="11"/>
  <c r="J466" i="11"/>
  <c r="A467" i="11"/>
  <c r="B467" i="11"/>
  <c r="C467" i="11"/>
  <c r="D467" i="11"/>
  <c r="E467" i="11"/>
  <c r="F467" i="11"/>
  <c r="G467" i="11"/>
  <c r="H467" i="11"/>
  <c r="I467" i="11"/>
  <c r="J467" i="11"/>
  <c r="A468" i="11"/>
  <c r="B468" i="11"/>
  <c r="C468" i="11"/>
  <c r="D468" i="11"/>
  <c r="E468" i="11"/>
  <c r="F468" i="11"/>
  <c r="G468" i="11"/>
  <c r="H468" i="11"/>
  <c r="I468" i="11"/>
  <c r="J468" i="11"/>
  <c r="A469" i="11"/>
  <c r="B469" i="11"/>
  <c r="C469" i="11"/>
  <c r="D469" i="11"/>
  <c r="E469" i="11"/>
  <c r="F469" i="11"/>
  <c r="G469" i="11"/>
  <c r="H469" i="11"/>
  <c r="I469" i="11"/>
  <c r="J469" i="11"/>
  <c r="A470" i="11"/>
  <c r="B470" i="11"/>
  <c r="C470" i="11"/>
  <c r="D470" i="11"/>
  <c r="E470" i="11"/>
  <c r="F470" i="11"/>
  <c r="G470" i="11"/>
  <c r="H470" i="11"/>
  <c r="I470" i="11"/>
  <c r="J470" i="11"/>
  <c r="A471" i="11"/>
  <c r="B471" i="11"/>
  <c r="C471" i="11"/>
  <c r="D471" i="11"/>
  <c r="E471" i="11"/>
  <c r="F471" i="11"/>
  <c r="G471" i="11"/>
  <c r="H471" i="11"/>
  <c r="I471" i="11"/>
  <c r="J471" i="11"/>
  <c r="A472" i="11"/>
  <c r="B472" i="11"/>
  <c r="C472" i="11"/>
  <c r="D472" i="11"/>
  <c r="E472" i="11"/>
  <c r="F472" i="11"/>
  <c r="G472" i="11"/>
  <c r="H472" i="11"/>
  <c r="I472" i="11"/>
  <c r="J472" i="11"/>
  <c r="A473" i="11"/>
  <c r="B473" i="11"/>
  <c r="C473" i="11"/>
  <c r="D473" i="11"/>
  <c r="E473" i="11"/>
  <c r="F473" i="11"/>
  <c r="G473" i="11"/>
  <c r="H473" i="11"/>
  <c r="I473" i="11"/>
  <c r="J473" i="11"/>
  <c r="A474" i="11"/>
  <c r="B474" i="11"/>
  <c r="C474" i="11"/>
  <c r="D474" i="11"/>
  <c r="E474" i="11"/>
  <c r="F474" i="11"/>
  <c r="G474" i="11"/>
  <c r="H474" i="11"/>
  <c r="I474" i="11"/>
  <c r="J474" i="11"/>
  <c r="A447" i="11"/>
  <c r="B447" i="11"/>
  <c r="C447" i="11"/>
  <c r="D447" i="11"/>
  <c r="E447" i="11"/>
  <c r="F447" i="11"/>
  <c r="G447" i="11"/>
  <c r="H447" i="11"/>
  <c r="I447" i="11"/>
  <c r="J447" i="11"/>
  <c r="A448" i="11"/>
  <c r="B448" i="11"/>
  <c r="C448" i="11"/>
  <c r="D448" i="11"/>
  <c r="E448" i="11"/>
  <c r="F448" i="11"/>
  <c r="G448" i="11"/>
  <c r="H448" i="11"/>
  <c r="I448" i="11"/>
  <c r="J448" i="11"/>
  <c r="A449" i="11"/>
  <c r="B449" i="11"/>
  <c r="C449" i="11"/>
  <c r="D449" i="11"/>
  <c r="E449" i="11"/>
  <c r="F449" i="11"/>
  <c r="G449" i="11"/>
  <c r="H449" i="11"/>
  <c r="I449" i="11"/>
  <c r="J449" i="11"/>
  <c r="A450" i="11"/>
  <c r="B450" i="11"/>
  <c r="C450" i="11"/>
  <c r="D450" i="11"/>
  <c r="E450" i="11"/>
  <c r="F450" i="11"/>
  <c r="G450" i="11"/>
  <c r="H450" i="11"/>
  <c r="I450" i="11"/>
  <c r="J450" i="11"/>
  <c r="A451" i="11"/>
  <c r="B451" i="11"/>
  <c r="C451" i="11"/>
  <c r="D451" i="11"/>
  <c r="E451" i="11"/>
  <c r="F451" i="11"/>
  <c r="G451" i="11"/>
  <c r="H451" i="11"/>
  <c r="I451" i="11"/>
  <c r="J451" i="11"/>
  <c r="A452" i="11"/>
  <c r="B452" i="11"/>
  <c r="C452" i="11"/>
  <c r="D452" i="11"/>
  <c r="E452" i="11"/>
  <c r="F452" i="11"/>
  <c r="G452" i="11"/>
  <c r="H452" i="11"/>
  <c r="I452" i="11"/>
  <c r="J452" i="11"/>
  <c r="A453" i="11"/>
  <c r="B453" i="11"/>
  <c r="C453" i="11"/>
  <c r="D453" i="11"/>
  <c r="E453" i="11"/>
  <c r="F453" i="11"/>
  <c r="G453" i="11"/>
  <c r="H453" i="11"/>
  <c r="I453" i="11"/>
  <c r="J453" i="11"/>
  <c r="A454" i="11"/>
  <c r="B454" i="11"/>
  <c r="C454" i="11"/>
  <c r="D454" i="11"/>
  <c r="E454" i="11"/>
  <c r="F454" i="11"/>
  <c r="G454" i="11"/>
  <c r="H454" i="11"/>
  <c r="I454" i="11"/>
  <c r="J454" i="11"/>
  <c r="A455" i="11"/>
  <c r="B455" i="11"/>
  <c r="C455" i="11"/>
  <c r="D455" i="11"/>
  <c r="E455" i="11"/>
  <c r="F455" i="11"/>
  <c r="G455" i="11"/>
  <c r="H455" i="11"/>
  <c r="I455" i="11"/>
  <c r="J455" i="11"/>
  <c r="A456" i="11"/>
  <c r="B456" i="11"/>
  <c r="C456" i="11"/>
  <c r="D456" i="11"/>
  <c r="E456" i="11"/>
  <c r="F456" i="11"/>
  <c r="G456" i="11"/>
  <c r="H456" i="11"/>
  <c r="I456" i="11"/>
  <c r="J456" i="11"/>
  <c r="A457" i="11"/>
  <c r="B457" i="11"/>
  <c r="C457" i="11"/>
  <c r="D457" i="11"/>
  <c r="E457" i="11"/>
  <c r="F457" i="11"/>
  <c r="G457" i="11"/>
  <c r="H457" i="11"/>
  <c r="I457" i="11"/>
  <c r="J457" i="11"/>
  <c r="A458" i="11"/>
  <c r="B458" i="11"/>
  <c r="C458" i="11"/>
  <c r="D458" i="11"/>
  <c r="E458" i="11"/>
  <c r="F458" i="11"/>
  <c r="G458" i="11"/>
  <c r="H458" i="11"/>
  <c r="I458" i="11"/>
  <c r="J458" i="11"/>
  <c r="A459" i="11"/>
  <c r="B459" i="11"/>
  <c r="C459" i="11"/>
  <c r="D459" i="11"/>
  <c r="E459" i="11"/>
  <c r="F459" i="11"/>
  <c r="G459" i="11"/>
  <c r="H459" i="11"/>
  <c r="I459" i="11"/>
  <c r="J459" i="11"/>
  <c r="A460" i="11"/>
  <c r="B460" i="11"/>
  <c r="C460" i="11"/>
  <c r="D460" i="11"/>
  <c r="E460" i="11"/>
  <c r="F460" i="11"/>
  <c r="G460" i="11"/>
  <c r="H460" i="11"/>
  <c r="I460" i="11"/>
  <c r="J460" i="11"/>
  <c r="A461" i="11"/>
  <c r="B461" i="11"/>
  <c r="C461" i="11"/>
  <c r="D461" i="11"/>
  <c r="E461" i="11"/>
  <c r="F461" i="11"/>
  <c r="G461" i="11"/>
  <c r="H461" i="11"/>
  <c r="I461" i="11"/>
  <c r="J461" i="11"/>
  <c r="A47" i="11"/>
  <c r="B47" i="11"/>
  <c r="C47" i="11"/>
  <c r="D47" i="11"/>
  <c r="E47" i="11"/>
  <c r="F47" i="11"/>
  <c r="G47" i="11"/>
  <c r="H47" i="11"/>
  <c r="I47" i="11"/>
  <c r="J47" i="11"/>
  <c r="A48" i="11"/>
  <c r="B48" i="11"/>
  <c r="C48" i="11"/>
  <c r="D48" i="11"/>
  <c r="E48" i="11"/>
  <c r="F48" i="11"/>
  <c r="G48" i="11"/>
  <c r="H48" i="11"/>
  <c r="I48" i="11"/>
  <c r="J48" i="11"/>
  <c r="A49" i="11"/>
  <c r="B49" i="11"/>
  <c r="C49" i="11"/>
  <c r="D49" i="11"/>
  <c r="E49" i="11"/>
  <c r="F49" i="11"/>
  <c r="G49" i="11"/>
  <c r="H49" i="11"/>
  <c r="I49" i="11"/>
  <c r="J49" i="11"/>
  <c r="A50" i="11"/>
  <c r="B50" i="11"/>
  <c r="C50" i="11"/>
  <c r="D50" i="11"/>
  <c r="E50" i="11"/>
  <c r="F50" i="11"/>
  <c r="G50" i="11"/>
  <c r="H50" i="11"/>
  <c r="I50" i="11"/>
  <c r="J50" i="11"/>
  <c r="A51" i="11"/>
  <c r="B51" i="11"/>
  <c r="C51" i="11"/>
  <c r="D51" i="11"/>
  <c r="E51" i="11"/>
  <c r="F51" i="11"/>
  <c r="G51" i="11"/>
  <c r="H51" i="11"/>
  <c r="I51" i="11"/>
  <c r="J51" i="11"/>
  <c r="A52" i="11"/>
  <c r="B52" i="11"/>
  <c r="C52" i="11"/>
  <c r="D52" i="11"/>
  <c r="E52" i="11"/>
  <c r="F52" i="11"/>
  <c r="G52" i="11"/>
  <c r="H52" i="11"/>
  <c r="I52" i="11"/>
  <c r="J52" i="11"/>
  <c r="A53" i="11"/>
  <c r="B53" i="11"/>
  <c r="C53" i="11"/>
  <c r="D53" i="11"/>
  <c r="E53" i="11"/>
  <c r="F53" i="11"/>
  <c r="G53" i="11"/>
  <c r="H53" i="11"/>
  <c r="I53" i="11"/>
  <c r="J53" i="11"/>
  <c r="A54" i="11"/>
  <c r="B54" i="11"/>
  <c r="C54" i="11"/>
  <c r="D54" i="11"/>
  <c r="E54" i="11"/>
  <c r="F54" i="11"/>
  <c r="G54" i="11"/>
  <c r="H54" i="11"/>
  <c r="I54" i="11"/>
  <c r="J54" i="11"/>
  <c r="A55" i="11"/>
  <c r="B55" i="11"/>
  <c r="C55" i="11"/>
  <c r="D55" i="11"/>
  <c r="E55" i="11"/>
  <c r="F55" i="11"/>
  <c r="G55" i="11"/>
  <c r="H55" i="11"/>
  <c r="I55" i="11"/>
  <c r="J55" i="11"/>
  <c r="A56" i="11"/>
  <c r="B56" i="11"/>
  <c r="C56" i="11"/>
  <c r="D56" i="11"/>
  <c r="E56" i="11"/>
  <c r="F56" i="11"/>
  <c r="G56" i="11"/>
  <c r="H56" i="11"/>
  <c r="I56" i="11"/>
  <c r="J56" i="11"/>
  <c r="A57" i="11"/>
  <c r="B57" i="11"/>
  <c r="C57" i="11"/>
  <c r="D57" i="11"/>
  <c r="E57" i="11"/>
  <c r="F57" i="11"/>
  <c r="G57" i="11"/>
  <c r="H57" i="11"/>
  <c r="I57" i="11"/>
  <c r="J57" i="11"/>
  <c r="A58" i="11"/>
  <c r="B58" i="11"/>
  <c r="C58" i="11"/>
  <c r="D58" i="11"/>
  <c r="E58" i="11"/>
  <c r="F58" i="11"/>
  <c r="G58" i="11"/>
  <c r="H58" i="11"/>
  <c r="I58" i="11"/>
  <c r="J58" i="11"/>
  <c r="A59" i="11"/>
  <c r="B59" i="11"/>
  <c r="C59" i="11"/>
  <c r="D59" i="11"/>
  <c r="E59" i="11"/>
  <c r="F59" i="11"/>
  <c r="G59" i="11"/>
  <c r="H59" i="11"/>
  <c r="I59" i="11"/>
  <c r="J59" i="11"/>
  <c r="A60" i="11"/>
  <c r="B60" i="11"/>
  <c r="C60" i="11"/>
  <c r="D60" i="11"/>
  <c r="E60" i="11"/>
  <c r="F60" i="11"/>
  <c r="G60" i="11"/>
  <c r="H60" i="11"/>
  <c r="I60" i="11"/>
  <c r="J60" i="11"/>
  <c r="A61" i="11"/>
  <c r="B61" i="11"/>
  <c r="C61" i="11"/>
  <c r="D61" i="11"/>
  <c r="E61" i="11"/>
  <c r="F61" i="11"/>
  <c r="G61" i="11"/>
  <c r="H61" i="11"/>
  <c r="I61" i="11"/>
  <c r="J61" i="11"/>
  <c r="A62" i="11"/>
  <c r="B62" i="11"/>
  <c r="C62" i="11"/>
  <c r="D62" i="11"/>
  <c r="E62" i="11"/>
  <c r="F62" i="11"/>
  <c r="G62" i="11"/>
  <c r="H62" i="11"/>
  <c r="I62" i="11"/>
  <c r="J62" i="11"/>
  <c r="A63" i="11"/>
  <c r="B63" i="11"/>
  <c r="C63" i="11"/>
  <c r="D63" i="11"/>
  <c r="E63" i="11"/>
  <c r="F63" i="11"/>
  <c r="G63" i="11"/>
  <c r="H63" i="11"/>
  <c r="I63" i="11"/>
  <c r="J63" i="11"/>
  <c r="A64" i="11"/>
  <c r="B64" i="11"/>
  <c r="C64" i="11"/>
  <c r="D64" i="11"/>
  <c r="E64" i="11"/>
  <c r="F64" i="11"/>
  <c r="G64" i="11"/>
  <c r="H64" i="11"/>
  <c r="I64" i="11"/>
  <c r="J64" i="11"/>
  <c r="A65" i="11"/>
  <c r="B65" i="11"/>
  <c r="C65" i="11"/>
  <c r="D65" i="11"/>
  <c r="E65" i="11"/>
  <c r="F65" i="11"/>
  <c r="G65" i="11"/>
  <c r="H65" i="11"/>
  <c r="I65" i="11"/>
  <c r="J65" i="11"/>
  <c r="A66" i="11"/>
  <c r="B66" i="11"/>
  <c r="C66" i="11"/>
  <c r="D66" i="11"/>
  <c r="E66" i="11"/>
  <c r="F66" i="11"/>
  <c r="G66" i="11"/>
  <c r="H66" i="11"/>
  <c r="I66" i="11"/>
  <c r="J66" i="11"/>
  <c r="A67" i="11"/>
  <c r="B67" i="11"/>
  <c r="C67" i="11"/>
  <c r="D67" i="11"/>
  <c r="E67" i="11"/>
  <c r="F67" i="11"/>
  <c r="G67" i="11"/>
  <c r="H67" i="11"/>
  <c r="I67" i="11"/>
  <c r="J67" i="11"/>
  <c r="A68" i="11"/>
  <c r="B68" i="11"/>
  <c r="C68" i="11"/>
  <c r="D68" i="11"/>
  <c r="E68" i="11"/>
  <c r="F68" i="11"/>
  <c r="G68" i="11"/>
  <c r="H68" i="11"/>
  <c r="I68" i="11"/>
  <c r="J68" i="11"/>
  <c r="A69" i="11"/>
  <c r="B69" i="11"/>
  <c r="C69" i="11"/>
  <c r="D69" i="11"/>
  <c r="E69" i="11"/>
  <c r="F69" i="11"/>
  <c r="G69" i="11"/>
  <c r="H69" i="11"/>
  <c r="I69" i="11"/>
  <c r="J69" i="11"/>
  <c r="A70" i="11"/>
  <c r="B70" i="11"/>
  <c r="C70" i="11"/>
  <c r="D70" i="11"/>
  <c r="E70" i="11"/>
  <c r="F70" i="11"/>
  <c r="G70" i="11"/>
  <c r="H70" i="11"/>
  <c r="I70" i="11"/>
  <c r="J70" i="11"/>
  <c r="A71" i="11"/>
  <c r="B71" i="11"/>
  <c r="C71" i="11"/>
  <c r="D71" i="11"/>
  <c r="E71" i="11"/>
  <c r="F71" i="11"/>
  <c r="G71" i="11"/>
  <c r="H71" i="11"/>
  <c r="I71" i="11"/>
  <c r="J71" i="11"/>
  <c r="A72" i="11"/>
  <c r="B72" i="11"/>
  <c r="C72" i="11"/>
  <c r="D72" i="11"/>
  <c r="E72" i="11"/>
  <c r="F72" i="11"/>
  <c r="G72" i="11"/>
  <c r="H72" i="11"/>
  <c r="I72" i="11"/>
  <c r="J72" i="11"/>
  <c r="A73" i="11"/>
  <c r="B73" i="11"/>
  <c r="C73" i="11"/>
  <c r="D73" i="11"/>
  <c r="E73" i="11"/>
  <c r="F73" i="11"/>
  <c r="G73" i="11"/>
  <c r="H73" i="11"/>
  <c r="I73" i="11"/>
  <c r="J73" i="11"/>
  <c r="A74" i="11"/>
  <c r="B74" i="11"/>
  <c r="C74" i="11"/>
  <c r="D74" i="11"/>
  <c r="E74" i="11"/>
  <c r="F74" i="11"/>
  <c r="G74" i="11"/>
  <c r="H74" i="11"/>
  <c r="I74" i="11"/>
  <c r="J74" i="11"/>
  <c r="A75" i="11"/>
  <c r="B75" i="11"/>
  <c r="C75" i="11"/>
  <c r="D75" i="11"/>
  <c r="E75" i="11"/>
  <c r="F75" i="11"/>
  <c r="G75" i="11"/>
  <c r="H75" i="11"/>
  <c r="I75" i="11"/>
  <c r="J75" i="11"/>
  <c r="A76" i="11"/>
  <c r="B76" i="11"/>
  <c r="C76" i="11"/>
  <c r="D76" i="11"/>
  <c r="E76" i="11"/>
  <c r="F76" i="11"/>
  <c r="G76" i="11"/>
  <c r="H76" i="11"/>
  <c r="I76" i="11"/>
  <c r="J76" i="11"/>
  <c r="A77" i="11"/>
  <c r="B77" i="11"/>
  <c r="C77" i="11"/>
  <c r="D77" i="11"/>
  <c r="E77" i="11"/>
  <c r="F77" i="11"/>
  <c r="G77" i="11"/>
  <c r="H77" i="11"/>
  <c r="I77" i="11"/>
  <c r="J77" i="11"/>
  <c r="A78" i="11"/>
  <c r="B78" i="11"/>
  <c r="C78" i="11"/>
  <c r="D78" i="11"/>
  <c r="E78" i="11"/>
  <c r="F78" i="11"/>
  <c r="G78" i="11"/>
  <c r="H78" i="11"/>
  <c r="I78" i="11"/>
  <c r="J78" i="11"/>
  <c r="A79" i="11"/>
  <c r="B79" i="11"/>
  <c r="C79" i="11"/>
  <c r="D79" i="11"/>
  <c r="E79" i="11"/>
  <c r="F79" i="11"/>
  <c r="G79" i="11"/>
  <c r="H79" i="11"/>
  <c r="I79" i="11"/>
  <c r="J79" i="11"/>
  <c r="A80" i="11"/>
  <c r="B80" i="11"/>
  <c r="C80" i="11"/>
  <c r="D80" i="11"/>
  <c r="E80" i="11"/>
  <c r="F80" i="11"/>
  <c r="G80" i="11"/>
  <c r="H80" i="11"/>
  <c r="I80" i="11"/>
  <c r="J80" i="11"/>
  <c r="A81" i="11"/>
  <c r="B81" i="11"/>
  <c r="C81" i="11"/>
  <c r="D81" i="11"/>
  <c r="E81" i="11"/>
  <c r="F81" i="11"/>
  <c r="G81" i="11"/>
  <c r="H81" i="11"/>
  <c r="I81" i="11"/>
  <c r="J81" i="11"/>
  <c r="A82" i="11"/>
  <c r="B82" i="11"/>
  <c r="C82" i="11"/>
  <c r="D82" i="11"/>
  <c r="E82" i="11"/>
  <c r="F82" i="11"/>
  <c r="G82" i="11"/>
  <c r="H82" i="11"/>
  <c r="I82" i="11"/>
  <c r="J82" i="11"/>
  <c r="A83" i="11"/>
  <c r="B83" i="11"/>
  <c r="C83" i="11"/>
  <c r="D83" i="11"/>
  <c r="E83" i="11"/>
  <c r="F83" i="11"/>
  <c r="G83" i="11"/>
  <c r="H83" i="11"/>
  <c r="I83" i="11"/>
  <c r="J83" i="11"/>
  <c r="A84" i="11"/>
  <c r="B84" i="11"/>
  <c r="C84" i="11"/>
  <c r="D84" i="11"/>
  <c r="E84" i="11"/>
  <c r="F84" i="11"/>
  <c r="G84" i="11"/>
  <c r="H84" i="11"/>
  <c r="I84" i="11"/>
  <c r="J84" i="11"/>
  <c r="A85" i="11"/>
  <c r="B85" i="11"/>
  <c r="C85" i="11"/>
  <c r="D85" i="11"/>
  <c r="E85" i="11"/>
  <c r="F85" i="11"/>
  <c r="G85" i="11"/>
  <c r="H85" i="11"/>
  <c r="I85" i="11"/>
  <c r="J85" i="11"/>
  <c r="A86" i="11"/>
  <c r="B86" i="11"/>
  <c r="C86" i="11"/>
  <c r="D86" i="11"/>
  <c r="E86" i="11"/>
  <c r="F86" i="11"/>
  <c r="G86" i="11"/>
  <c r="H86" i="11"/>
  <c r="I86" i="11"/>
  <c r="J86" i="11"/>
  <c r="A87" i="11"/>
  <c r="B87" i="11"/>
  <c r="C87" i="11"/>
  <c r="D87" i="11"/>
  <c r="E87" i="11"/>
  <c r="F87" i="11"/>
  <c r="G87" i="11"/>
  <c r="H87" i="11"/>
  <c r="I87" i="11"/>
  <c r="J87" i="11"/>
  <c r="A88" i="11"/>
  <c r="B88" i="11"/>
  <c r="C88" i="11"/>
  <c r="D88" i="11"/>
  <c r="E88" i="11"/>
  <c r="F88" i="11"/>
  <c r="G88" i="11"/>
  <c r="H88" i="11"/>
  <c r="I88" i="11"/>
  <c r="J88" i="11"/>
  <c r="A89" i="11"/>
  <c r="B89" i="11"/>
  <c r="C89" i="11"/>
  <c r="D89" i="11"/>
  <c r="E89" i="11"/>
  <c r="F89" i="11"/>
  <c r="G89" i="11"/>
  <c r="H89" i="11"/>
  <c r="I89" i="11"/>
  <c r="J89" i="11"/>
  <c r="A90" i="11"/>
  <c r="B90" i="11"/>
  <c r="C90" i="11"/>
  <c r="D90" i="11"/>
  <c r="E90" i="11"/>
  <c r="F90" i="11"/>
  <c r="G90" i="11"/>
  <c r="H90" i="11"/>
  <c r="I90" i="11"/>
  <c r="J90" i="11"/>
  <c r="A91" i="11"/>
  <c r="B91" i="11"/>
  <c r="C91" i="11"/>
  <c r="D91" i="11"/>
  <c r="E91" i="11"/>
  <c r="F91" i="11"/>
  <c r="G91" i="11"/>
  <c r="H91" i="11"/>
  <c r="I91" i="11"/>
  <c r="J91" i="11"/>
  <c r="A92" i="11"/>
  <c r="B92" i="11"/>
  <c r="C92" i="11"/>
  <c r="D92" i="11"/>
  <c r="E92" i="11"/>
  <c r="F92" i="11"/>
  <c r="G92" i="11"/>
  <c r="H92" i="11"/>
  <c r="I92" i="11"/>
  <c r="J92" i="11"/>
  <c r="A93" i="11"/>
  <c r="B93" i="11"/>
  <c r="C93" i="11"/>
  <c r="D93" i="11"/>
  <c r="E93" i="11"/>
  <c r="F93" i="11"/>
  <c r="G93" i="11"/>
  <c r="H93" i="11"/>
  <c r="I93" i="11"/>
  <c r="J93" i="11"/>
  <c r="A94" i="11"/>
  <c r="B94" i="11"/>
  <c r="C94" i="11"/>
  <c r="D94" i="11"/>
  <c r="E94" i="11"/>
  <c r="F94" i="11"/>
  <c r="G94" i="11"/>
  <c r="H94" i="11"/>
  <c r="I94" i="11"/>
  <c r="J94" i="11"/>
  <c r="A95" i="11"/>
  <c r="B95" i="11"/>
  <c r="C95" i="11"/>
  <c r="D95" i="11"/>
  <c r="E95" i="11"/>
  <c r="F95" i="11"/>
  <c r="G95" i="11"/>
  <c r="H95" i="11"/>
  <c r="I95" i="11"/>
  <c r="J95" i="11"/>
  <c r="A96" i="11"/>
  <c r="B96" i="11"/>
  <c r="C96" i="11"/>
  <c r="D96" i="11"/>
  <c r="E96" i="11"/>
  <c r="F96" i="11"/>
  <c r="G96" i="11"/>
  <c r="H96" i="11"/>
  <c r="I96" i="11"/>
  <c r="J96" i="11"/>
  <c r="A97" i="11"/>
  <c r="B97" i="11"/>
  <c r="C97" i="11"/>
  <c r="D97" i="11"/>
  <c r="E97" i="11"/>
  <c r="F97" i="11"/>
  <c r="G97" i="11"/>
  <c r="H97" i="11"/>
  <c r="I97" i="11"/>
  <c r="J97" i="11"/>
  <c r="A98" i="11"/>
  <c r="B98" i="11"/>
  <c r="C98" i="11"/>
  <c r="D98" i="11"/>
  <c r="E98" i="11"/>
  <c r="F98" i="11"/>
  <c r="G98" i="11"/>
  <c r="H98" i="11"/>
  <c r="I98" i="11"/>
  <c r="J98" i="11"/>
  <c r="A99" i="11"/>
  <c r="B99" i="11"/>
  <c r="C99" i="11"/>
  <c r="D99" i="11"/>
  <c r="E99" i="11"/>
  <c r="F99" i="11"/>
  <c r="G99" i="11"/>
  <c r="H99" i="11"/>
  <c r="I99" i="11"/>
  <c r="J99" i="11"/>
  <c r="A100" i="11"/>
  <c r="B100" i="11"/>
  <c r="C100" i="11"/>
  <c r="D100" i="11"/>
  <c r="E100" i="11"/>
  <c r="F100" i="11"/>
  <c r="G100" i="11"/>
  <c r="H100" i="11"/>
  <c r="I100" i="11"/>
  <c r="J100" i="11"/>
  <c r="A101" i="11"/>
  <c r="B101" i="11"/>
  <c r="C101" i="11"/>
  <c r="D101" i="11"/>
  <c r="E101" i="11"/>
  <c r="F101" i="11"/>
  <c r="G101" i="11"/>
  <c r="H101" i="11"/>
  <c r="I101" i="11"/>
  <c r="J101" i="11"/>
  <c r="A102" i="11"/>
  <c r="B102" i="11"/>
  <c r="C102" i="11"/>
  <c r="D102" i="11"/>
  <c r="E102" i="11"/>
  <c r="F102" i="11"/>
  <c r="G102" i="11"/>
  <c r="H102" i="11"/>
  <c r="I102" i="11"/>
  <c r="J102" i="11"/>
  <c r="A103" i="11"/>
  <c r="B103" i="11"/>
  <c r="C103" i="11"/>
  <c r="D103" i="11"/>
  <c r="E103" i="11"/>
  <c r="F103" i="11"/>
  <c r="G103" i="11"/>
  <c r="H103" i="11"/>
  <c r="I103" i="11"/>
  <c r="J103" i="11"/>
  <c r="A104" i="11"/>
  <c r="B104" i="11"/>
  <c r="C104" i="11"/>
  <c r="D104" i="11"/>
  <c r="E104" i="11"/>
  <c r="F104" i="11"/>
  <c r="G104" i="11"/>
  <c r="H104" i="11"/>
  <c r="I104" i="11"/>
  <c r="J104" i="11"/>
  <c r="A105" i="11"/>
  <c r="B105" i="11"/>
  <c r="C105" i="11"/>
  <c r="D105" i="11"/>
  <c r="E105" i="11"/>
  <c r="F105" i="11"/>
  <c r="G105" i="11"/>
  <c r="H105" i="11"/>
  <c r="I105" i="11"/>
  <c r="J105" i="11"/>
  <c r="A106" i="11"/>
  <c r="B106" i="11"/>
  <c r="C106" i="11"/>
  <c r="D106" i="11"/>
  <c r="E106" i="11"/>
  <c r="F106" i="11"/>
  <c r="G106" i="11"/>
  <c r="H106" i="11"/>
  <c r="I106" i="11"/>
  <c r="J106" i="11"/>
  <c r="A107" i="11"/>
  <c r="B107" i="11"/>
  <c r="C107" i="11"/>
  <c r="D107" i="11"/>
  <c r="E107" i="11"/>
  <c r="F107" i="11"/>
  <c r="G107" i="11"/>
  <c r="H107" i="11"/>
  <c r="I107" i="11"/>
  <c r="J107" i="11"/>
  <c r="A108" i="11"/>
  <c r="B108" i="11"/>
  <c r="C108" i="11"/>
  <c r="D108" i="11"/>
  <c r="E108" i="11"/>
  <c r="F108" i="11"/>
  <c r="G108" i="11"/>
  <c r="H108" i="11"/>
  <c r="I108" i="11"/>
  <c r="J108" i="11"/>
  <c r="A109" i="11"/>
  <c r="B109" i="11"/>
  <c r="C109" i="11"/>
  <c r="D109" i="11"/>
  <c r="E109" i="11"/>
  <c r="F109" i="11"/>
  <c r="G109" i="11"/>
  <c r="H109" i="11"/>
  <c r="I109" i="11"/>
  <c r="J109" i="11"/>
  <c r="A110" i="11"/>
  <c r="B110" i="11"/>
  <c r="C110" i="11"/>
  <c r="D110" i="11"/>
  <c r="E110" i="11"/>
  <c r="F110" i="11"/>
  <c r="G110" i="11"/>
  <c r="H110" i="11"/>
  <c r="I110" i="11"/>
  <c r="J110" i="11"/>
  <c r="A111" i="11"/>
  <c r="B111" i="11"/>
  <c r="C111" i="11"/>
  <c r="D111" i="11"/>
  <c r="E111" i="11"/>
  <c r="F111" i="11"/>
  <c r="G111" i="11"/>
  <c r="H111" i="11"/>
  <c r="I111" i="11"/>
  <c r="J111" i="11"/>
  <c r="A112" i="11"/>
  <c r="B112" i="11"/>
  <c r="C112" i="11"/>
  <c r="D112" i="11"/>
  <c r="E112" i="11"/>
  <c r="F112" i="11"/>
  <c r="G112" i="11"/>
  <c r="H112" i="11"/>
  <c r="I112" i="11"/>
  <c r="J112" i="11"/>
  <c r="A113" i="11"/>
  <c r="B113" i="11"/>
  <c r="C113" i="11"/>
  <c r="D113" i="11"/>
  <c r="E113" i="11"/>
  <c r="F113" i="11"/>
  <c r="G113" i="11"/>
  <c r="H113" i="11"/>
  <c r="I113" i="11"/>
  <c r="J113" i="11"/>
  <c r="A114" i="11"/>
  <c r="B114" i="11"/>
  <c r="C114" i="11"/>
  <c r="D114" i="11"/>
  <c r="E114" i="11"/>
  <c r="F114" i="11"/>
  <c r="G114" i="11"/>
  <c r="H114" i="11"/>
  <c r="I114" i="11"/>
  <c r="J114" i="11"/>
  <c r="A115" i="11"/>
  <c r="B115" i="11"/>
  <c r="C115" i="11"/>
  <c r="D115" i="11"/>
  <c r="E115" i="11"/>
  <c r="F115" i="11"/>
  <c r="G115" i="11"/>
  <c r="H115" i="11"/>
  <c r="I115" i="11"/>
  <c r="J115" i="11"/>
  <c r="A116" i="11"/>
  <c r="B116" i="11"/>
  <c r="C116" i="11"/>
  <c r="D116" i="11"/>
  <c r="E116" i="11"/>
  <c r="F116" i="11"/>
  <c r="G116" i="11"/>
  <c r="H116" i="11"/>
  <c r="I116" i="11"/>
  <c r="J116" i="11"/>
  <c r="A117" i="11"/>
  <c r="B117" i="11"/>
  <c r="C117" i="11"/>
  <c r="D117" i="11"/>
  <c r="E117" i="11"/>
  <c r="F117" i="11"/>
  <c r="G117" i="11"/>
  <c r="H117" i="11"/>
  <c r="I117" i="11"/>
  <c r="J117" i="11"/>
  <c r="A118" i="11"/>
  <c r="B118" i="11"/>
  <c r="C118" i="11"/>
  <c r="D118" i="11"/>
  <c r="E118" i="11"/>
  <c r="F118" i="11"/>
  <c r="G118" i="11"/>
  <c r="H118" i="11"/>
  <c r="I118" i="11"/>
  <c r="J118" i="11"/>
  <c r="A119" i="11"/>
  <c r="B119" i="11"/>
  <c r="C119" i="11"/>
  <c r="D119" i="11"/>
  <c r="E119" i="11"/>
  <c r="F119" i="11"/>
  <c r="G119" i="11"/>
  <c r="H119" i="11"/>
  <c r="I119" i="11"/>
  <c r="J119" i="11"/>
  <c r="A120" i="11"/>
  <c r="B120" i="11"/>
  <c r="C120" i="11"/>
  <c r="D120" i="11"/>
  <c r="E120" i="11"/>
  <c r="F120" i="11"/>
  <c r="G120" i="11"/>
  <c r="H120" i="11"/>
  <c r="I120" i="11"/>
  <c r="J120" i="11"/>
  <c r="A121" i="11"/>
  <c r="B121" i="11"/>
  <c r="C121" i="11"/>
  <c r="D121" i="11"/>
  <c r="E121" i="11"/>
  <c r="F121" i="11"/>
  <c r="G121" i="11"/>
  <c r="H121" i="11"/>
  <c r="I121" i="11"/>
  <c r="J121" i="11"/>
  <c r="A122" i="11"/>
  <c r="B122" i="11"/>
  <c r="C122" i="11"/>
  <c r="D122" i="11"/>
  <c r="E122" i="11"/>
  <c r="F122" i="11"/>
  <c r="G122" i="11"/>
  <c r="H122" i="11"/>
  <c r="I122" i="11"/>
  <c r="J122" i="11"/>
  <c r="A123" i="11"/>
  <c r="B123" i="11"/>
  <c r="C123" i="11"/>
  <c r="D123" i="11"/>
  <c r="E123" i="11"/>
  <c r="F123" i="11"/>
  <c r="G123" i="11"/>
  <c r="H123" i="11"/>
  <c r="I123" i="11"/>
  <c r="J123" i="11"/>
  <c r="A124" i="11"/>
  <c r="B124" i="11"/>
  <c r="C124" i="11"/>
  <c r="D124" i="11"/>
  <c r="E124" i="11"/>
  <c r="F124" i="11"/>
  <c r="G124" i="11"/>
  <c r="H124" i="11"/>
  <c r="I124" i="11"/>
  <c r="J124" i="11"/>
  <c r="A125" i="11"/>
  <c r="B125" i="11"/>
  <c r="C125" i="11"/>
  <c r="D125" i="11"/>
  <c r="E125" i="11"/>
  <c r="F125" i="11"/>
  <c r="G125" i="11"/>
  <c r="H125" i="11"/>
  <c r="I125" i="11"/>
  <c r="J125" i="11"/>
  <c r="A126" i="11"/>
  <c r="B126" i="11"/>
  <c r="C126" i="11"/>
  <c r="D126" i="11"/>
  <c r="E126" i="11"/>
  <c r="F126" i="11"/>
  <c r="G126" i="11"/>
  <c r="H126" i="11"/>
  <c r="I126" i="11"/>
  <c r="J126" i="11"/>
  <c r="A127" i="11"/>
  <c r="B127" i="11"/>
  <c r="C127" i="11"/>
  <c r="D127" i="11"/>
  <c r="E127" i="11"/>
  <c r="F127" i="11"/>
  <c r="G127" i="11"/>
  <c r="H127" i="11"/>
  <c r="I127" i="11"/>
  <c r="J127" i="11"/>
  <c r="A128" i="11"/>
  <c r="B128" i="11"/>
  <c r="C128" i="11"/>
  <c r="D128" i="11"/>
  <c r="E128" i="11"/>
  <c r="F128" i="11"/>
  <c r="G128" i="11"/>
  <c r="H128" i="11"/>
  <c r="I128" i="11"/>
  <c r="J128" i="11"/>
  <c r="A129" i="11"/>
  <c r="B129" i="11"/>
  <c r="C129" i="11"/>
  <c r="D129" i="11"/>
  <c r="E129" i="11"/>
  <c r="F129" i="11"/>
  <c r="G129" i="11"/>
  <c r="H129" i="11"/>
  <c r="I129" i="11"/>
  <c r="J129" i="11"/>
  <c r="A130" i="11"/>
  <c r="B130" i="11"/>
  <c r="C130" i="11"/>
  <c r="D130" i="11"/>
  <c r="E130" i="11"/>
  <c r="F130" i="11"/>
  <c r="G130" i="11"/>
  <c r="H130" i="11"/>
  <c r="I130" i="11"/>
  <c r="J130" i="11"/>
  <c r="A131" i="11"/>
  <c r="B131" i="11"/>
  <c r="C131" i="11"/>
  <c r="D131" i="11"/>
  <c r="E131" i="11"/>
  <c r="F131" i="11"/>
  <c r="G131" i="11"/>
  <c r="H131" i="11"/>
  <c r="I131" i="11"/>
  <c r="J131" i="11"/>
  <c r="A132" i="11"/>
  <c r="B132" i="11"/>
  <c r="C132" i="11"/>
  <c r="D132" i="11"/>
  <c r="E132" i="11"/>
  <c r="F132" i="11"/>
  <c r="G132" i="11"/>
  <c r="H132" i="11"/>
  <c r="I132" i="11"/>
  <c r="J132" i="11"/>
  <c r="A133" i="11"/>
  <c r="B133" i="11"/>
  <c r="C133" i="11"/>
  <c r="D133" i="11"/>
  <c r="E133" i="11"/>
  <c r="F133" i="11"/>
  <c r="G133" i="11"/>
  <c r="H133" i="11"/>
  <c r="I133" i="11"/>
  <c r="J133" i="11"/>
  <c r="A134" i="11"/>
  <c r="B134" i="11"/>
  <c r="C134" i="11"/>
  <c r="D134" i="11"/>
  <c r="E134" i="11"/>
  <c r="F134" i="11"/>
  <c r="G134" i="11"/>
  <c r="H134" i="11"/>
  <c r="I134" i="11"/>
  <c r="J134" i="11"/>
  <c r="A135" i="11"/>
  <c r="B135" i="11"/>
  <c r="C135" i="11"/>
  <c r="D135" i="11"/>
  <c r="E135" i="11"/>
  <c r="F135" i="11"/>
  <c r="G135" i="11"/>
  <c r="H135" i="11"/>
  <c r="I135" i="11"/>
  <c r="J135" i="11"/>
  <c r="A136" i="11"/>
  <c r="B136" i="11"/>
  <c r="C136" i="11"/>
  <c r="D136" i="11"/>
  <c r="E136" i="11"/>
  <c r="F136" i="11"/>
  <c r="G136" i="11"/>
  <c r="H136" i="11"/>
  <c r="I136" i="11"/>
  <c r="J136" i="11"/>
  <c r="A137" i="11"/>
  <c r="B137" i="11"/>
  <c r="C137" i="11"/>
  <c r="D137" i="11"/>
  <c r="E137" i="11"/>
  <c r="F137" i="11"/>
  <c r="G137" i="11"/>
  <c r="H137" i="11"/>
  <c r="I137" i="11"/>
  <c r="J137" i="11"/>
  <c r="A138" i="11"/>
  <c r="B138" i="11"/>
  <c r="C138" i="11"/>
  <c r="D138" i="11"/>
  <c r="E138" i="11"/>
  <c r="F138" i="11"/>
  <c r="G138" i="11"/>
  <c r="H138" i="11"/>
  <c r="I138" i="11"/>
  <c r="J138" i="11"/>
  <c r="A139" i="11"/>
  <c r="B139" i="11"/>
  <c r="C139" i="11"/>
  <c r="D139" i="11"/>
  <c r="E139" i="11"/>
  <c r="F139" i="11"/>
  <c r="G139" i="11"/>
  <c r="H139" i="11"/>
  <c r="I139" i="11"/>
  <c r="J139" i="11"/>
  <c r="A140" i="11"/>
  <c r="B140" i="11"/>
  <c r="C140" i="11"/>
  <c r="D140" i="11"/>
  <c r="E140" i="11"/>
  <c r="F140" i="11"/>
  <c r="G140" i="11"/>
  <c r="H140" i="11"/>
  <c r="I140" i="11"/>
  <c r="J140" i="11"/>
  <c r="A141" i="11"/>
  <c r="B141" i="11"/>
  <c r="C141" i="11"/>
  <c r="D141" i="11"/>
  <c r="E141" i="11"/>
  <c r="F141" i="11"/>
  <c r="G141" i="11"/>
  <c r="H141" i="11"/>
  <c r="I141" i="11"/>
  <c r="J141" i="11"/>
  <c r="A142" i="11"/>
  <c r="B142" i="11"/>
  <c r="C142" i="11"/>
  <c r="D142" i="11"/>
  <c r="E142" i="11"/>
  <c r="F142" i="11"/>
  <c r="G142" i="11"/>
  <c r="H142" i="11"/>
  <c r="I142" i="11"/>
  <c r="J142" i="11"/>
  <c r="A143" i="11"/>
  <c r="B143" i="11"/>
  <c r="C143" i="11"/>
  <c r="D143" i="11"/>
  <c r="E143" i="11"/>
  <c r="F143" i="11"/>
  <c r="G143" i="11"/>
  <c r="H143" i="11"/>
  <c r="I143" i="11"/>
  <c r="J143" i="11"/>
  <c r="A144" i="11"/>
  <c r="B144" i="11"/>
  <c r="C144" i="11"/>
  <c r="D144" i="11"/>
  <c r="E144" i="11"/>
  <c r="F144" i="11"/>
  <c r="G144" i="11"/>
  <c r="H144" i="11"/>
  <c r="I144" i="11"/>
  <c r="J144" i="11"/>
  <c r="A145" i="11"/>
  <c r="B145" i="11"/>
  <c r="C145" i="11"/>
  <c r="D145" i="11"/>
  <c r="E145" i="11"/>
  <c r="F145" i="11"/>
  <c r="G145" i="11"/>
  <c r="H145" i="11"/>
  <c r="I145" i="11"/>
  <c r="J145" i="11"/>
  <c r="A146" i="11"/>
  <c r="B146" i="11"/>
  <c r="C146" i="11"/>
  <c r="D146" i="11"/>
  <c r="E146" i="11"/>
  <c r="F146" i="11"/>
  <c r="G146" i="11"/>
  <c r="H146" i="11"/>
  <c r="I146" i="11"/>
  <c r="J146" i="11"/>
  <c r="A147" i="11"/>
  <c r="B147" i="11"/>
  <c r="C147" i="11"/>
  <c r="D147" i="11"/>
  <c r="E147" i="11"/>
  <c r="F147" i="11"/>
  <c r="G147" i="11"/>
  <c r="H147" i="11"/>
  <c r="I147" i="11"/>
  <c r="J147" i="11"/>
  <c r="A148" i="11"/>
  <c r="B148" i="11"/>
  <c r="C148" i="11"/>
  <c r="D148" i="11"/>
  <c r="E148" i="11"/>
  <c r="F148" i="11"/>
  <c r="G148" i="11"/>
  <c r="H148" i="11"/>
  <c r="I148" i="11"/>
  <c r="J148" i="11"/>
  <c r="A149" i="11"/>
  <c r="B149" i="11"/>
  <c r="C149" i="11"/>
  <c r="D149" i="11"/>
  <c r="E149" i="11"/>
  <c r="F149" i="11"/>
  <c r="G149" i="11"/>
  <c r="H149" i="11"/>
  <c r="I149" i="11"/>
  <c r="J149" i="11"/>
  <c r="A150" i="11"/>
  <c r="B150" i="11"/>
  <c r="C150" i="11"/>
  <c r="D150" i="11"/>
  <c r="E150" i="11"/>
  <c r="F150" i="11"/>
  <c r="G150" i="11"/>
  <c r="H150" i="11"/>
  <c r="I150" i="11"/>
  <c r="J150" i="11"/>
  <c r="A151" i="11"/>
  <c r="B151" i="11"/>
  <c r="C151" i="11"/>
  <c r="D151" i="11"/>
  <c r="E151" i="11"/>
  <c r="F151" i="11"/>
  <c r="G151" i="11"/>
  <c r="H151" i="11"/>
  <c r="I151" i="11"/>
  <c r="J151" i="11"/>
  <c r="A152" i="11"/>
  <c r="B152" i="11"/>
  <c r="C152" i="11"/>
  <c r="D152" i="11"/>
  <c r="E152" i="11"/>
  <c r="F152" i="11"/>
  <c r="G152" i="11"/>
  <c r="H152" i="11"/>
  <c r="I152" i="11"/>
  <c r="J152" i="11"/>
  <c r="A153" i="11"/>
  <c r="B153" i="11"/>
  <c r="C153" i="11"/>
  <c r="D153" i="11"/>
  <c r="E153" i="11"/>
  <c r="F153" i="11"/>
  <c r="G153" i="11"/>
  <c r="H153" i="11"/>
  <c r="I153" i="11"/>
  <c r="J153" i="11"/>
  <c r="A154" i="11"/>
  <c r="B154" i="11"/>
  <c r="C154" i="11"/>
  <c r="D154" i="11"/>
  <c r="E154" i="11"/>
  <c r="F154" i="11"/>
  <c r="G154" i="11"/>
  <c r="H154" i="11"/>
  <c r="I154" i="11"/>
  <c r="J154" i="11"/>
  <c r="A155" i="11"/>
  <c r="B155" i="11"/>
  <c r="C155" i="11"/>
  <c r="D155" i="11"/>
  <c r="E155" i="11"/>
  <c r="F155" i="11"/>
  <c r="G155" i="11"/>
  <c r="H155" i="11"/>
  <c r="I155" i="11"/>
  <c r="J155" i="11"/>
  <c r="A156" i="11"/>
  <c r="B156" i="11"/>
  <c r="C156" i="11"/>
  <c r="D156" i="11"/>
  <c r="E156" i="11"/>
  <c r="F156" i="11"/>
  <c r="G156" i="11"/>
  <c r="H156" i="11"/>
  <c r="I156" i="11"/>
  <c r="J156" i="11"/>
  <c r="A157" i="11"/>
  <c r="B157" i="11"/>
  <c r="C157" i="11"/>
  <c r="D157" i="11"/>
  <c r="E157" i="11"/>
  <c r="F157" i="11"/>
  <c r="G157" i="11"/>
  <c r="H157" i="11"/>
  <c r="I157" i="11"/>
  <c r="J157" i="11"/>
  <c r="A158" i="11"/>
  <c r="B158" i="11"/>
  <c r="C158" i="11"/>
  <c r="D158" i="11"/>
  <c r="E158" i="11"/>
  <c r="F158" i="11"/>
  <c r="G158" i="11"/>
  <c r="H158" i="11"/>
  <c r="I158" i="11"/>
  <c r="J158" i="11"/>
  <c r="A159" i="11"/>
  <c r="B159" i="11"/>
  <c r="C159" i="11"/>
  <c r="D159" i="11"/>
  <c r="E159" i="11"/>
  <c r="F159" i="11"/>
  <c r="G159" i="11"/>
  <c r="H159" i="11"/>
  <c r="I159" i="11"/>
  <c r="J159" i="11"/>
  <c r="A160" i="11"/>
  <c r="B160" i="11"/>
  <c r="C160" i="11"/>
  <c r="D160" i="11"/>
  <c r="E160" i="11"/>
  <c r="F160" i="11"/>
  <c r="G160" i="11"/>
  <c r="H160" i="11"/>
  <c r="I160" i="11"/>
  <c r="J160" i="11"/>
  <c r="A161" i="11"/>
  <c r="B161" i="11"/>
  <c r="C161" i="11"/>
  <c r="D161" i="11"/>
  <c r="E161" i="11"/>
  <c r="F161" i="11"/>
  <c r="G161" i="11"/>
  <c r="H161" i="11"/>
  <c r="I161" i="11"/>
  <c r="J161" i="11"/>
  <c r="A162" i="11"/>
  <c r="B162" i="11"/>
  <c r="C162" i="11"/>
  <c r="D162" i="11"/>
  <c r="E162" i="11"/>
  <c r="F162" i="11"/>
  <c r="G162" i="11"/>
  <c r="H162" i="11"/>
  <c r="I162" i="11"/>
  <c r="J162" i="11"/>
  <c r="A163" i="11"/>
  <c r="B163" i="11"/>
  <c r="C163" i="11"/>
  <c r="D163" i="11"/>
  <c r="E163" i="11"/>
  <c r="F163" i="11"/>
  <c r="G163" i="11"/>
  <c r="H163" i="11"/>
  <c r="I163" i="11"/>
  <c r="J163" i="11"/>
  <c r="A164" i="11"/>
  <c r="B164" i="11"/>
  <c r="C164" i="11"/>
  <c r="D164" i="11"/>
  <c r="E164" i="11"/>
  <c r="F164" i="11"/>
  <c r="G164" i="11"/>
  <c r="H164" i="11"/>
  <c r="I164" i="11"/>
  <c r="J164" i="11"/>
  <c r="A165" i="11"/>
  <c r="B165" i="11"/>
  <c r="C165" i="11"/>
  <c r="D165" i="11"/>
  <c r="E165" i="11"/>
  <c r="F165" i="11"/>
  <c r="G165" i="11"/>
  <c r="H165" i="11"/>
  <c r="I165" i="11"/>
  <c r="J165" i="11"/>
  <c r="A166" i="11"/>
  <c r="B166" i="11"/>
  <c r="C166" i="11"/>
  <c r="D166" i="11"/>
  <c r="E166" i="11"/>
  <c r="F166" i="11"/>
  <c r="G166" i="11"/>
  <c r="H166" i="11"/>
  <c r="I166" i="11"/>
  <c r="J166" i="11"/>
  <c r="A167" i="11"/>
  <c r="B167" i="11"/>
  <c r="C167" i="11"/>
  <c r="D167" i="11"/>
  <c r="E167" i="11"/>
  <c r="F167" i="11"/>
  <c r="G167" i="11"/>
  <c r="H167" i="11"/>
  <c r="I167" i="11"/>
  <c r="J167" i="11"/>
  <c r="A168" i="11"/>
  <c r="B168" i="11"/>
  <c r="C168" i="11"/>
  <c r="D168" i="11"/>
  <c r="E168" i="11"/>
  <c r="F168" i="11"/>
  <c r="G168" i="11"/>
  <c r="H168" i="11"/>
  <c r="I168" i="11"/>
  <c r="J168" i="11"/>
  <c r="A169" i="11"/>
  <c r="B169" i="11"/>
  <c r="C169" i="11"/>
  <c r="D169" i="11"/>
  <c r="E169" i="11"/>
  <c r="F169" i="11"/>
  <c r="G169" i="11"/>
  <c r="H169" i="11"/>
  <c r="I169" i="11"/>
  <c r="J169" i="11"/>
  <c r="A170" i="11"/>
  <c r="B170" i="11"/>
  <c r="C170" i="11"/>
  <c r="D170" i="11"/>
  <c r="E170" i="11"/>
  <c r="F170" i="11"/>
  <c r="G170" i="11"/>
  <c r="H170" i="11"/>
  <c r="I170" i="11"/>
  <c r="J170" i="11"/>
  <c r="A171" i="11"/>
  <c r="B171" i="11"/>
  <c r="C171" i="11"/>
  <c r="D171" i="11"/>
  <c r="E171" i="11"/>
  <c r="F171" i="11"/>
  <c r="G171" i="11"/>
  <c r="H171" i="11"/>
  <c r="I171" i="11"/>
  <c r="J171" i="11"/>
  <c r="A172" i="11"/>
  <c r="B172" i="11"/>
  <c r="C172" i="11"/>
  <c r="D172" i="11"/>
  <c r="E172" i="11"/>
  <c r="F172" i="11"/>
  <c r="G172" i="11"/>
  <c r="H172" i="11"/>
  <c r="I172" i="11"/>
  <c r="J172" i="11"/>
  <c r="A173" i="11"/>
  <c r="B173" i="11"/>
  <c r="C173" i="11"/>
  <c r="D173" i="11"/>
  <c r="E173" i="11"/>
  <c r="F173" i="11"/>
  <c r="G173" i="11"/>
  <c r="H173" i="11"/>
  <c r="I173" i="11"/>
  <c r="J173" i="11"/>
  <c r="A174" i="11"/>
  <c r="B174" i="11"/>
  <c r="C174" i="11"/>
  <c r="D174" i="11"/>
  <c r="E174" i="11"/>
  <c r="F174" i="11"/>
  <c r="G174" i="11"/>
  <c r="H174" i="11"/>
  <c r="I174" i="11"/>
  <c r="J174" i="11"/>
  <c r="A175" i="11"/>
  <c r="B175" i="11"/>
  <c r="C175" i="11"/>
  <c r="D175" i="11"/>
  <c r="E175" i="11"/>
  <c r="F175" i="11"/>
  <c r="G175" i="11"/>
  <c r="H175" i="11"/>
  <c r="I175" i="11"/>
  <c r="J175" i="11"/>
  <c r="A176" i="11"/>
  <c r="B176" i="11"/>
  <c r="C176" i="11"/>
  <c r="D176" i="11"/>
  <c r="E176" i="11"/>
  <c r="F176" i="11"/>
  <c r="G176" i="11"/>
  <c r="H176" i="11"/>
  <c r="I176" i="11"/>
  <c r="J176" i="11"/>
  <c r="A177" i="11"/>
  <c r="B177" i="11"/>
  <c r="C177" i="11"/>
  <c r="D177" i="11"/>
  <c r="E177" i="11"/>
  <c r="F177" i="11"/>
  <c r="G177" i="11"/>
  <c r="H177" i="11"/>
  <c r="I177" i="11"/>
  <c r="J177" i="11"/>
  <c r="A178" i="11"/>
  <c r="B178" i="11"/>
  <c r="C178" i="11"/>
  <c r="D178" i="11"/>
  <c r="E178" i="11"/>
  <c r="F178" i="11"/>
  <c r="G178" i="11"/>
  <c r="H178" i="11"/>
  <c r="I178" i="11"/>
  <c r="J178" i="11"/>
  <c r="A179" i="11"/>
  <c r="B179" i="11"/>
  <c r="C179" i="11"/>
  <c r="D179" i="11"/>
  <c r="E179" i="11"/>
  <c r="F179" i="11"/>
  <c r="G179" i="11"/>
  <c r="H179" i="11"/>
  <c r="I179" i="11"/>
  <c r="J179" i="11"/>
  <c r="A180" i="11"/>
  <c r="B180" i="11"/>
  <c r="C180" i="11"/>
  <c r="D180" i="11"/>
  <c r="E180" i="11"/>
  <c r="F180" i="11"/>
  <c r="G180" i="11"/>
  <c r="H180" i="11"/>
  <c r="I180" i="11"/>
  <c r="J180" i="11"/>
  <c r="A181" i="11"/>
  <c r="B181" i="11"/>
  <c r="C181" i="11"/>
  <c r="D181" i="11"/>
  <c r="E181" i="11"/>
  <c r="F181" i="11"/>
  <c r="G181" i="11"/>
  <c r="H181" i="11"/>
  <c r="I181" i="11"/>
  <c r="J181" i="11"/>
  <c r="A182" i="11"/>
  <c r="B182" i="11"/>
  <c r="C182" i="11"/>
  <c r="D182" i="11"/>
  <c r="E182" i="11"/>
  <c r="F182" i="11"/>
  <c r="G182" i="11"/>
  <c r="H182" i="11"/>
  <c r="I182" i="11"/>
  <c r="J182" i="11"/>
  <c r="A183" i="11"/>
  <c r="B183" i="11"/>
  <c r="C183" i="11"/>
  <c r="D183" i="11"/>
  <c r="E183" i="11"/>
  <c r="F183" i="11"/>
  <c r="G183" i="11"/>
  <c r="H183" i="11"/>
  <c r="I183" i="11"/>
  <c r="J183" i="11"/>
  <c r="A184" i="11"/>
  <c r="B184" i="11"/>
  <c r="C184" i="11"/>
  <c r="D184" i="11"/>
  <c r="E184" i="11"/>
  <c r="F184" i="11"/>
  <c r="G184" i="11"/>
  <c r="H184" i="11"/>
  <c r="I184" i="11"/>
  <c r="J184" i="11"/>
  <c r="A185" i="11"/>
  <c r="B185" i="11"/>
  <c r="C185" i="11"/>
  <c r="D185" i="11"/>
  <c r="E185" i="11"/>
  <c r="F185" i="11"/>
  <c r="G185" i="11"/>
  <c r="H185" i="11"/>
  <c r="I185" i="11"/>
  <c r="J185" i="11"/>
  <c r="A186" i="11"/>
  <c r="B186" i="11"/>
  <c r="C186" i="11"/>
  <c r="D186" i="11"/>
  <c r="E186" i="11"/>
  <c r="F186" i="11"/>
  <c r="G186" i="11"/>
  <c r="H186" i="11"/>
  <c r="I186" i="11"/>
  <c r="J186" i="11"/>
  <c r="A187" i="11"/>
  <c r="B187" i="11"/>
  <c r="C187" i="11"/>
  <c r="D187" i="11"/>
  <c r="E187" i="11"/>
  <c r="F187" i="11"/>
  <c r="G187" i="11"/>
  <c r="H187" i="11"/>
  <c r="I187" i="11"/>
  <c r="J187" i="11"/>
  <c r="A188" i="11"/>
  <c r="B188" i="11"/>
  <c r="C188" i="11"/>
  <c r="D188" i="11"/>
  <c r="E188" i="11"/>
  <c r="F188" i="11"/>
  <c r="G188" i="11"/>
  <c r="H188" i="11"/>
  <c r="I188" i="11"/>
  <c r="J188" i="11"/>
  <c r="A189" i="11"/>
  <c r="B189" i="11"/>
  <c r="C189" i="11"/>
  <c r="D189" i="11"/>
  <c r="E189" i="11"/>
  <c r="F189" i="11"/>
  <c r="G189" i="11"/>
  <c r="H189" i="11"/>
  <c r="I189" i="11"/>
  <c r="J189" i="11"/>
  <c r="A190" i="11"/>
  <c r="B190" i="11"/>
  <c r="C190" i="11"/>
  <c r="D190" i="11"/>
  <c r="E190" i="11"/>
  <c r="F190" i="11"/>
  <c r="G190" i="11"/>
  <c r="H190" i="11"/>
  <c r="I190" i="11"/>
  <c r="J190" i="11"/>
  <c r="A191" i="11"/>
  <c r="B191" i="11"/>
  <c r="C191" i="11"/>
  <c r="D191" i="11"/>
  <c r="E191" i="11"/>
  <c r="F191" i="11"/>
  <c r="G191" i="11"/>
  <c r="H191" i="11"/>
  <c r="I191" i="11"/>
  <c r="J191" i="11"/>
  <c r="A192" i="11"/>
  <c r="B192" i="11"/>
  <c r="C192" i="11"/>
  <c r="D192" i="11"/>
  <c r="E192" i="11"/>
  <c r="F192" i="11"/>
  <c r="G192" i="11"/>
  <c r="H192" i="11"/>
  <c r="I192" i="11"/>
  <c r="J192" i="11"/>
  <c r="A193" i="11"/>
  <c r="B193" i="11"/>
  <c r="C193" i="11"/>
  <c r="D193" i="11"/>
  <c r="E193" i="11"/>
  <c r="F193" i="11"/>
  <c r="G193" i="11"/>
  <c r="H193" i="11"/>
  <c r="I193" i="11"/>
  <c r="J193" i="11"/>
  <c r="A194" i="11"/>
  <c r="B194" i="11"/>
  <c r="C194" i="11"/>
  <c r="D194" i="11"/>
  <c r="E194" i="11"/>
  <c r="F194" i="11"/>
  <c r="G194" i="11"/>
  <c r="H194" i="11"/>
  <c r="I194" i="11"/>
  <c r="J194" i="11"/>
  <c r="A195" i="11"/>
  <c r="B195" i="11"/>
  <c r="C195" i="11"/>
  <c r="D195" i="11"/>
  <c r="E195" i="11"/>
  <c r="F195" i="11"/>
  <c r="G195" i="11"/>
  <c r="H195" i="11"/>
  <c r="I195" i="11"/>
  <c r="J195" i="11"/>
  <c r="A196" i="11"/>
  <c r="B196" i="11"/>
  <c r="C196" i="11"/>
  <c r="D196" i="11"/>
  <c r="E196" i="11"/>
  <c r="F196" i="11"/>
  <c r="G196" i="11"/>
  <c r="H196" i="11"/>
  <c r="I196" i="11"/>
  <c r="J196" i="11"/>
  <c r="A197" i="11"/>
  <c r="B197" i="11"/>
  <c r="C197" i="11"/>
  <c r="D197" i="11"/>
  <c r="E197" i="11"/>
  <c r="F197" i="11"/>
  <c r="G197" i="11"/>
  <c r="H197" i="11"/>
  <c r="I197" i="11"/>
  <c r="J197" i="11"/>
  <c r="A198" i="11"/>
  <c r="B198" i="11"/>
  <c r="C198" i="11"/>
  <c r="D198" i="11"/>
  <c r="E198" i="11"/>
  <c r="F198" i="11"/>
  <c r="G198" i="11"/>
  <c r="H198" i="11"/>
  <c r="I198" i="11"/>
  <c r="J198" i="11"/>
  <c r="A199" i="11"/>
  <c r="B199" i="11"/>
  <c r="C199" i="11"/>
  <c r="D199" i="11"/>
  <c r="E199" i="11"/>
  <c r="F199" i="11"/>
  <c r="G199" i="11"/>
  <c r="H199" i="11"/>
  <c r="I199" i="11"/>
  <c r="J199" i="11"/>
  <c r="A200" i="11"/>
  <c r="B200" i="11"/>
  <c r="C200" i="11"/>
  <c r="D200" i="11"/>
  <c r="E200" i="11"/>
  <c r="F200" i="11"/>
  <c r="G200" i="11"/>
  <c r="H200" i="11"/>
  <c r="I200" i="11"/>
  <c r="J200" i="11"/>
  <c r="A201" i="11"/>
  <c r="B201" i="11"/>
  <c r="C201" i="11"/>
  <c r="D201" i="11"/>
  <c r="E201" i="11"/>
  <c r="F201" i="11"/>
  <c r="G201" i="11"/>
  <c r="H201" i="11"/>
  <c r="I201" i="11"/>
  <c r="J201" i="11"/>
  <c r="A202" i="11"/>
  <c r="B202" i="11"/>
  <c r="C202" i="11"/>
  <c r="D202" i="11"/>
  <c r="E202" i="11"/>
  <c r="F202" i="11"/>
  <c r="G202" i="11"/>
  <c r="H202" i="11"/>
  <c r="I202" i="11"/>
  <c r="J202" i="11"/>
  <c r="A203" i="11"/>
  <c r="B203" i="11"/>
  <c r="C203" i="11"/>
  <c r="D203" i="11"/>
  <c r="E203" i="11"/>
  <c r="F203" i="11"/>
  <c r="G203" i="11"/>
  <c r="H203" i="11"/>
  <c r="I203" i="11"/>
  <c r="J203" i="11"/>
  <c r="A204" i="11"/>
  <c r="B204" i="11"/>
  <c r="C204" i="11"/>
  <c r="D204" i="11"/>
  <c r="E204" i="11"/>
  <c r="F204" i="11"/>
  <c r="G204" i="11"/>
  <c r="H204" i="11"/>
  <c r="I204" i="11"/>
  <c r="J204" i="11"/>
  <c r="A205" i="11"/>
  <c r="B205" i="11"/>
  <c r="C205" i="11"/>
  <c r="D205" i="11"/>
  <c r="E205" i="11"/>
  <c r="F205" i="11"/>
  <c r="G205" i="11"/>
  <c r="H205" i="11"/>
  <c r="I205" i="11"/>
  <c r="J205" i="11"/>
  <c r="A206" i="11"/>
  <c r="B206" i="11"/>
  <c r="C206" i="11"/>
  <c r="D206" i="11"/>
  <c r="E206" i="11"/>
  <c r="F206" i="11"/>
  <c r="G206" i="11"/>
  <c r="H206" i="11"/>
  <c r="I206" i="11"/>
  <c r="J206" i="11"/>
  <c r="A207" i="11"/>
  <c r="B207" i="11"/>
  <c r="C207" i="11"/>
  <c r="D207" i="11"/>
  <c r="E207" i="11"/>
  <c r="F207" i="11"/>
  <c r="G207" i="11"/>
  <c r="H207" i="11"/>
  <c r="I207" i="11"/>
  <c r="J207" i="11"/>
  <c r="A208" i="11"/>
  <c r="B208" i="11"/>
  <c r="C208" i="11"/>
  <c r="D208" i="11"/>
  <c r="E208" i="11"/>
  <c r="F208" i="11"/>
  <c r="G208" i="11"/>
  <c r="H208" i="11"/>
  <c r="I208" i="11"/>
  <c r="J208" i="11"/>
  <c r="A209" i="11"/>
  <c r="B209" i="11"/>
  <c r="C209" i="11"/>
  <c r="D209" i="11"/>
  <c r="E209" i="11"/>
  <c r="F209" i="11"/>
  <c r="G209" i="11"/>
  <c r="H209" i="11"/>
  <c r="I209" i="11"/>
  <c r="J209" i="11"/>
  <c r="A210" i="11"/>
  <c r="B210" i="11"/>
  <c r="C210" i="11"/>
  <c r="D210" i="11"/>
  <c r="E210" i="11"/>
  <c r="F210" i="11"/>
  <c r="G210" i="11"/>
  <c r="H210" i="11"/>
  <c r="I210" i="11"/>
  <c r="J210" i="11"/>
  <c r="A211" i="11"/>
  <c r="B211" i="11"/>
  <c r="C211" i="11"/>
  <c r="D211" i="11"/>
  <c r="E211" i="11"/>
  <c r="F211" i="11"/>
  <c r="G211" i="11"/>
  <c r="H211" i="11"/>
  <c r="I211" i="11"/>
  <c r="J211" i="11"/>
  <c r="A212" i="11"/>
  <c r="B212" i="11"/>
  <c r="C212" i="11"/>
  <c r="D212" i="11"/>
  <c r="E212" i="11"/>
  <c r="F212" i="11"/>
  <c r="G212" i="11"/>
  <c r="H212" i="11"/>
  <c r="I212" i="11"/>
  <c r="J212" i="11"/>
  <c r="A213" i="11"/>
  <c r="B213" i="11"/>
  <c r="C213" i="11"/>
  <c r="D213" i="11"/>
  <c r="E213" i="11"/>
  <c r="F213" i="11"/>
  <c r="G213" i="11"/>
  <c r="H213" i="11"/>
  <c r="I213" i="11"/>
  <c r="J213" i="11"/>
  <c r="A214" i="11"/>
  <c r="B214" i="11"/>
  <c r="C214" i="11"/>
  <c r="D214" i="11"/>
  <c r="E214" i="11"/>
  <c r="F214" i="11"/>
  <c r="G214" i="11"/>
  <c r="H214" i="11"/>
  <c r="I214" i="11"/>
  <c r="J214" i="11"/>
  <c r="A215" i="11"/>
  <c r="B215" i="11"/>
  <c r="C215" i="11"/>
  <c r="D215" i="11"/>
  <c r="E215" i="11"/>
  <c r="F215" i="11"/>
  <c r="G215" i="11"/>
  <c r="H215" i="11"/>
  <c r="I215" i="11"/>
  <c r="J215" i="11"/>
  <c r="A216" i="11"/>
  <c r="B216" i="11"/>
  <c r="C216" i="11"/>
  <c r="D216" i="11"/>
  <c r="E216" i="11"/>
  <c r="F216" i="11"/>
  <c r="G216" i="11"/>
  <c r="H216" i="11"/>
  <c r="I216" i="11"/>
  <c r="J216" i="11"/>
  <c r="A217" i="11"/>
  <c r="B217" i="11"/>
  <c r="C217" i="11"/>
  <c r="D217" i="11"/>
  <c r="E217" i="11"/>
  <c r="F217" i="11"/>
  <c r="G217" i="11"/>
  <c r="H217" i="11"/>
  <c r="I217" i="11"/>
  <c r="J217" i="11"/>
  <c r="A218" i="11"/>
  <c r="B218" i="11"/>
  <c r="C218" i="11"/>
  <c r="D218" i="11"/>
  <c r="E218" i="11"/>
  <c r="F218" i="11"/>
  <c r="G218" i="11"/>
  <c r="H218" i="11"/>
  <c r="I218" i="11"/>
  <c r="J218" i="11"/>
  <c r="A219" i="11"/>
  <c r="B219" i="11"/>
  <c r="C219" i="11"/>
  <c r="D219" i="11"/>
  <c r="E219" i="11"/>
  <c r="F219" i="11"/>
  <c r="G219" i="11"/>
  <c r="H219" i="11"/>
  <c r="I219" i="11"/>
  <c r="J219" i="11"/>
  <c r="A220" i="11"/>
  <c r="B220" i="11"/>
  <c r="C220" i="11"/>
  <c r="D220" i="11"/>
  <c r="E220" i="11"/>
  <c r="F220" i="11"/>
  <c r="G220" i="11"/>
  <c r="H220" i="11"/>
  <c r="I220" i="11"/>
  <c r="J220" i="11"/>
  <c r="A221" i="11"/>
  <c r="B221" i="11"/>
  <c r="C221" i="11"/>
  <c r="D221" i="11"/>
  <c r="E221" i="11"/>
  <c r="F221" i="11"/>
  <c r="G221" i="11"/>
  <c r="H221" i="11"/>
  <c r="I221" i="11"/>
  <c r="J221" i="11"/>
  <c r="A222" i="11"/>
  <c r="B222" i="11"/>
  <c r="C222" i="11"/>
  <c r="D222" i="11"/>
  <c r="E222" i="11"/>
  <c r="F222" i="11"/>
  <c r="G222" i="11"/>
  <c r="H222" i="11"/>
  <c r="I222" i="11"/>
  <c r="J222" i="11"/>
  <c r="A223" i="11"/>
  <c r="B223" i="11"/>
  <c r="C223" i="11"/>
  <c r="D223" i="11"/>
  <c r="E223" i="11"/>
  <c r="F223" i="11"/>
  <c r="G223" i="11"/>
  <c r="H223" i="11"/>
  <c r="I223" i="11"/>
  <c r="J223" i="11"/>
  <c r="A224" i="11"/>
  <c r="B224" i="11"/>
  <c r="C224" i="11"/>
  <c r="D224" i="11"/>
  <c r="E224" i="11"/>
  <c r="F224" i="11"/>
  <c r="G224" i="11"/>
  <c r="H224" i="11"/>
  <c r="I224" i="11"/>
  <c r="J224" i="11"/>
  <c r="A225" i="11"/>
  <c r="B225" i="11"/>
  <c r="C225" i="11"/>
  <c r="D225" i="11"/>
  <c r="E225" i="11"/>
  <c r="F225" i="11"/>
  <c r="G225" i="11"/>
  <c r="H225" i="11"/>
  <c r="I225" i="11"/>
  <c r="J225" i="11"/>
  <c r="A226" i="11"/>
  <c r="B226" i="11"/>
  <c r="C226" i="11"/>
  <c r="D226" i="11"/>
  <c r="E226" i="11"/>
  <c r="F226" i="11"/>
  <c r="G226" i="11"/>
  <c r="H226" i="11"/>
  <c r="I226" i="11"/>
  <c r="J226" i="11"/>
  <c r="A227" i="11"/>
  <c r="B227" i="11"/>
  <c r="C227" i="11"/>
  <c r="D227" i="11"/>
  <c r="E227" i="11"/>
  <c r="F227" i="11"/>
  <c r="G227" i="11"/>
  <c r="H227" i="11"/>
  <c r="I227" i="11"/>
  <c r="J227" i="11"/>
  <c r="A228" i="11"/>
  <c r="B228" i="11"/>
  <c r="C228" i="11"/>
  <c r="D228" i="11"/>
  <c r="E228" i="11"/>
  <c r="F228" i="11"/>
  <c r="G228" i="11"/>
  <c r="H228" i="11"/>
  <c r="I228" i="11"/>
  <c r="J228" i="11"/>
  <c r="A229" i="11"/>
  <c r="B229" i="11"/>
  <c r="C229" i="11"/>
  <c r="D229" i="11"/>
  <c r="E229" i="11"/>
  <c r="F229" i="11"/>
  <c r="G229" i="11"/>
  <c r="H229" i="11"/>
  <c r="I229" i="11"/>
  <c r="J229" i="11"/>
  <c r="A230" i="11"/>
  <c r="B230" i="11"/>
  <c r="C230" i="11"/>
  <c r="D230" i="11"/>
  <c r="E230" i="11"/>
  <c r="F230" i="11"/>
  <c r="G230" i="11"/>
  <c r="H230" i="11"/>
  <c r="I230" i="11"/>
  <c r="J230" i="11"/>
  <c r="A231" i="11"/>
  <c r="B231" i="11"/>
  <c r="C231" i="11"/>
  <c r="D231" i="11"/>
  <c r="E231" i="11"/>
  <c r="F231" i="11"/>
  <c r="G231" i="11"/>
  <c r="H231" i="11"/>
  <c r="I231" i="11"/>
  <c r="J231" i="11"/>
  <c r="A232" i="11"/>
  <c r="B232" i="11"/>
  <c r="C232" i="11"/>
  <c r="D232" i="11"/>
  <c r="E232" i="11"/>
  <c r="F232" i="11"/>
  <c r="G232" i="11"/>
  <c r="H232" i="11"/>
  <c r="I232" i="11"/>
  <c r="J232" i="11"/>
  <c r="A233" i="11"/>
  <c r="B233" i="11"/>
  <c r="C233" i="11"/>
  <c r="D233" i="11"/>
  <c r="E233" i="11"/>
  <c r="F233" i="11"/>
  <c r="G233" i="11"/>
  <c r="H233" i="11"/>
  <c r="I233" i="11"/>
  <c r="J233" i="11"/>
  <c r="A234" i="11"/>
  <c r="B234" i="11"/>
  <c r="C234" i="11"/>
  <c r="D234" i="11"/>
  <c r="E234" i="11"/>
  <c r="F234" i="11"/>
  <c r="G234" i="11"/>
  <c r="H234" i="11"/>
  <c r="I234" i="11"/>
  <c r="J234" i="11"/>
  <c r="A235" i="11"/>
  <c r="B235" i="11"/>
  <c r="C235" i="11"/>
  <c r="D235" i="11"/>
  <c r="E235" i="11"/>
  <c r="F235" i="11"/>
  <c r="G235" i="11"/>
  <c r="H235" i="11"/>
  <c r="I235" i="11"/>
  <c r="J235" i="11"/>
  <c r="A236" i="11"/>
  <c r="B236" i="11"/>
  <c r="C236" i="11"/>
  <c r="D236" i="11"/>
  <c r="E236" i="11"/>
  <c r="F236" i="11"/>
  <c r="G236" i="11"/>
  <c r="H236" i="11"/>
  <c r="I236" i="11"/>
  <c r="J236" i="11"/>
  <c r="A237" i="11"/>
  <c r="B237" i="11"/>
  <c r="C237" i="11"/>
  <c r="D237" i="11"/>
  <c r="E237" i="11"/>
  <c r="F237" i="11"/>
  <c r="G237" i="11"/>
  <c r="H237" i="11"/>
  <c r="I237" i="11"/>
  <c r="J237" i="11"/>
  <c r="A238" i="11"/>
  <c r="B238" i="11"/>
  <c r="C238" i="11"/>
  <c r="D238" i="11"/>
  <c r="E238" i="11"/>
  <c r="F238" i="11"/>
  <c r="G238" i="11"/>
  <c r="H238" i="11"/>
  <c r="I238" i="11"/>
  <c r="J238" i="11"/>
  <c r="A239" i="11"/>
  <c r="B239" i="11"/>
  <c r="C239" i="11"/>
  <c r="D239" i="11"/>
  <c r="E239" i="11"/>
  <c r="F239" i="11"/>
  <c r="G239" i="11"/>
  <c r="H239" i="11"/>
  <c r="I239" i="11"/>
  <c r="J239" i="11"/>
  <c r="A240" i="11"/>
  <c r="B240" i="11"/>
  <c r="C240" i="11"/>
  <c r="D240" i="11"/>
  <c r="E240" i="11"/>
  <c r="F240" i="11"/>
  <c r="G240" i="11"/>
  <c r="H240" i="11"/>
  <c r="I240" i="11"/>
  <c r="J240" i="11"/>
  <c r="A241" i="11"/>
  <c r="B241" i="11"/>
  <c r="C241" i="11"/>
  <c r="D241" i="11"/>
  <c r="E241" i="11"/>
  <c r="F241" i="11"/>
  <c r="G241" i="11"/>
  <c r="H241" i="11"/>
  <c r="I241" i="11"/>
  <c r="J241" i="11"/>
  <c r="A242" i="11"/>
  <c r="B242" i="11"/>
  <c r="C242" i="11"/>
  <c r="D242" i="11"/>
  <c r="E242" i="11"/>
  <c r="F242" i="11"/>
  <c r="G242" i="11"/>
  <c r="H242" i="11"/>
  <c r="I242" i="11"/>
  <c r="J242" i="11"/>
  <c r="A243" i="11"/>
  <c r="B243" i="11"/>
  <c r="C243" i="11"/>
  <c r="D243" i="11"/>
  <c r="E243" i="11"/>
  <c r="F243" i="11"/>
  <c r="G243" i="11"/>
  <c r="H243" i="11"/>
  <c r="I243" i="11"/>
  <c r="J243" i="11"/>
  <c r="A244" i="11"/>
  <c r="B244" i="11"/>
  <c r="C244" i="11"/>
  <c r="D244" i="11"/>
  <c r="E244" i="11"/>
  <c r="F244" i="11"/>
  <c r="G244" i="11"/>
  <c r="H244" i="11"/>
  <c r="I244" i="11"/>
  <c r="J244" i="11"/>
  <c r="A245" i="11"/>
  <c r="B245" i="11"/>
  <c r="C245" i="11"/>
  <c r="D245" i="11"/>
  <c r="E245" i="11"/>
  <c r="F245" i="11"/>
  <c r="G245" i="11"/>
  <c r="H245" i="11"/>
  <c r="I245" i="11"/>
  <c r="J245" i="11"/>
  <c r="A246" i="11"/>
  <c r="B246" i="11"/>
  <c r="C246" i="11"/>
  <c r="D246" i="11"/>
  <c r="E246" i="11"/>
  <c r="F246" i="11"/>
  <c r="G246" i="11"/>
  <c r="H246" i="11"/>
  <c r="I246" i="11"/>
  <c r="J246" i="11"/>
  <c r="A247" i="11"/>
  <c r="B247" i="11"/>
  <c r="C247" i="11"/>
  <c r="D247" i="11"/>
  <c r="E247" i="11"/>
  <c r="F247" i="11"/>
  <c r="G247" i="11"/>
  <c r="H247" i="11"/>
  <c r="I247" i="11"/>
  <c r="J247" i="11"/>
  <c r="A248" i="11"/>
  <c r="B248" i="11"/>
  <c r="C248" i="11"/>
  <c r="D248" i="11"/>
  <c r="E248" i="11"/>
  <c r="F248" i="11"/>
  <c r="G248" i="11"/>
  <c r="H248" i="11"/>
  <c r="I248" i="11"/>
  <c r="J248" i="11"/>
  <c r="A249" i="11"/>
  <c r="B249" i="11"/>
  <c r="C249" i="11"/>
  <c r="D249" i="11"/>
  <c r="E249" i="11"/>
  <c r="F249" i="11"/>
  <c r="G249" i="11"/>
  <c r="H249" i="11"/>
  <c r="I249" i="11"/>
  <c r="J249" i="11"/>
  <c r="A250" i="11"/>
  <c r="B250" i="11"/>
  <c r="C250" i="11"/>
  <c r="D250" i="11"/>
  <c r="E250" i="11"/>
  <c r="F250" i="11"/>
  <c r="G250" i="11"/>
  <c r="H250" i="11"/>
  <c r="I250" i="11"/>
  <c r="J250" i="11"/>
  <c r="A251" i="11"/>
  <c r="B251" i="11"/>
  <c r="C251" i="11"/>
  <c r="D251" i="11"/>
  <c r="E251" i="11"/>
  <c r="F251" i="11"/>
  <c r="G251" i="11"/>
  <c r="H251" i="11"/>
  <c r="I251" i="11"/>
  <c r="J251" i="11"/>
  <c r="A252" i="11"/>
  <c r="B252" i="11"/>
  <c r="C252" i="11"/>
  <c r="D252" i="11"/>
  <c r="E252" i="11"/>
  <c r="F252" i="11"/>
  <c r="G252" i="11"/>
  <c r="H252" i="11"/>
  <c r="I252" i="11"/>
  <c r="J252" i="11"/>
  <c r="A253" i="11"/>
  <c r="B253" i="11"/>
  <c r="C253" i="11"/>
  <c r="D253" i="11"/>
  <c r="E253" i="11"/>
  <c r="F253" i="11"/>
  <c r="G253" i="11"/>
  <c r="H253" i="11"/>
  <c r="I253" i="11"/>
  <c r="J253" i="11"/>
  <c r="A254" i="11"/>
  <c r="B254" i="11"/>
  <c r="C254" i="11"/>
  <c r="D254" i="11"/>
  <c r="E254" i="11"/>
  <c r="F254" i="11"/>
  <c r="G254" i="11"/>
  <c r="H254" i="11"/>
  <c r="I254" i="11"/>
  <c r="J254" i="11"/>
  <c r="A255" i="11"/>
  <c r="B255" i="11"/>
  <c r="C255" i="11"/>
  <c r="D255" i="11"/>
  <c r="E255" i="11"/>
  <c r="F255" i="11"/>
  <c r="G255" i="11"/>
  <c r="H255" i="11"/>
  <c r="I255" i="11"/>
  <c r="J255" i="11"/>
  <c r="A256" i="11"/>
  <c r="B256" i="11"/>
  <c r="C256" i="11"/>
  <c r="D256" i="11"/>
  <c r="E256" i="11"/>
  <c r="F256" i="11"/>
  <c r="G256" i="11"/>
  <c r="H256" i="11"/>
  <c r="I256" i="11"/>
  <c r="J256" i="11"/>
  <c r="A257" i="11"/>
  <c r="B257" i="11"/>
  <c r="C257" i="11"/>
  <c r="D257" i="11"/>
  <c r="E257" i="11"/>
  <c r="F257" i="11"/>
  <c r="G257" i="11"/>
  <c r="H257" i="11"/>
  <c r="I257" i="11"/>
  <c r="J257" i="11"/>
  <c r="A258" i="11"/>
  <c r="B258" i="11"/>
  <c r="C258" i="11"/>
  <c r="D258" i="11"/>
  <c r="E258" i="11"/>
  <c r="F258" i="11"/>
  <c r="G258" i="11"/>
  <c r="H258" i="11"/>
  <c r="I258" i="11"/>
  <c r="J258" i="11"/>
  <c r="A259" i="11"/>
  <c r="B259" i="11"/>
  <c r="C259" i="11"/>
  <c r="D259" i="11"/>
  <c r="E259" i="11"/>
  <c r="F259" i="11"/>
  <c r="G259" i="11"/>
  <c r="H259" i="11"/>
  <c r="I259" i="11"/>
  <c r="J259" i="11"/>
  <c r="A260" i="11"/>
  <c r="B260" i="11"/>
  <c r="C260" i="11"/>
  <c r="D260" i="11"/>
  <c r="E260" i="11"/>
  <c r="F260" i="11"/>
  <c r="G260" i="11"/>
  <c r="H260" i="11"/>
  <c r="I260" i="11"/>
  <c r="J260" i="11"/>
  <c r="A261" i="11"/>
  <c r="B261" i="11"/>
  <c r="C261" i="11"/>
  <c r="D261" i="11"/>
  <c r="E261" i="11"/>
  <c r="F261" i="11"/>
  <c r="G261" i="11"/>
  <c r="H261" i="11"/>
  <c r="I261" i="11"/>
  <c r="J261" i="11"/>
  <c r="A262" i="11"/>
  <c r="B262" i="11"/>
  <c r="C262" i="11"/>
  <c r="D262" i="11"/>
  <c r="E262" i="11"/>
  <c r="F262" i="11"/>
  <c r="G262" i="11"/>
  <c r="H262" i="11"/>
  <c r="I262" i="11"/>
  <c r="J262" i="11"/>
  <c r="A263" i="11"/>
  <c r="B263" i="11"/>
  <c r="C263" i="11"/>
  <c r="D263" i="11"/>
  <c r="E263" i="11"/>
  <c r="F263" i="11"/>
  <c r="G263" i="11"/>
  <c r="H263" i="11"/>
  <c r="I263" i="11"/>
  <c r="J263" i="11"/>
  <c r="A264" i="11"/>
  <c r="B264" i="11"/>
  <c r="C264" i="11"/>
  <c r="D264" i="11"/>
  <c r="E264" i="11"/>
  <c r="F264" i="11"/>
  <c r="G264" i="11"/>
  <c r="H264" i="11"/>
  <c r="I264" i="11"/>
  <c r="J264" i="11"/>
  <c r="A265" i="11"/>
  <c r="B265" i="11"/>
  <c r="C265" i="11"/>
  <c r="D265" i="11"/>
  <c r="E265" i="11"/>
  <c r="F265" i="11"/>
  <c r="G265" i="11"/>
  <c r="H265" i="11"/>
  <c r="I265" i="11"/>
  <c r="J265" i="11"/>
  <c r="A266" i="11"/>
  <c r="B266" i="11"/>
  <c r="C266" i="11"/>
  <c r="D266" i="11"/>
  <c r="E266" i="11"/>
  <c r="F266" i="11"/>
  <c r="G266" i="11"/>
  <c r="H266" i="11"/>
  <c r="I266" i="11"/>
  <c r="J266" i="11"/>
  <c r="A267" i="11"/>
  <c r="B267" i="11"/>
  <c r="C267" i="11"/>
  <c r="D267" i="11"/>
  <c r="E267" i="11"/>
  <c r="F267" i="11"/>
  <c r="G267" i="11"/>
  <c r="H267" i="11"/>
  <c r="I267" i="11"/>
  <c r="J267" i="11"/>
  <c r="A268" i="11"/>
  <c r="B268" i="11"/>
  <c r="C268" i="11"/>
  <c r="D268" i="11"/>
  <c r="E268" i="11"/>
  <c r="F268" i="11"/>
  <c r="G268" i="11"/>
  <c r="H268" i="11"/>
  <c r="I268" i="11"/>
  <c r="J268" i="11"/>
  <c r="A269" i="11"/>
  <c r="B269" i="11"/>
  <c r="C269" i="11"/>
  <c r="D269" i="11"/>
  <c r="E269" i="11"/>
  <c r="F269" i="11"/>
  <c r="G269" i="11"/>
  <c r="H269" i="11"/>
  <c r="I269" i="11"/>
  <c r="J269" i="11"/>
  <c r="A270" i="11"/>
  <c r="B270" i="11"/>
  <c r="C270" i="11"/>
  <c r="D270" i="11"/>
  <c r="E270" i="11"/>
  <c r="F270" i="11"/>
  <c r="G270" i="11"/>
  <c r="H270" i="11"/>
  <c r="I270" i="11"/>
  <c r="J270" i="11"/>
  <c r="A271" i="11"/>
  <c r="B271" i="11"/>
  <c r="C271" i="11"/>
  <c r="D271" i="11"/>
  <c r="E271" i="11"/>
  <c r="F271" i="11"/>
  <c r="G271" i="11"/>
  <c r="H271" i="11"/>
  <c r="I271" i="11"/>
  <c r="J271" i="11"/>
  <c r="A272" i="11"/>
  <c r="B272" i="11"/>
  <c r="C272" i="11"/>
  <c r="D272" i="11"/>
  <c r="E272" i="11"/>
  <c r="F272" i="11"/>
  <c r="G272" i="11"/>
  <c r="H272" i="11"/>
  <c r="I272" i="11"/>
  <c r="J272" i="11"/>
  <c r="A273" i="11"/>
  <c r="B273" i="11"/>
  <c r="C273" i="11"/>
  <c r="D273" i="11"/>
  <c r="E273" i="11"/>
  <c r="F273" i="11"/>
  <c r="G273" i="11"/>
  <c r="H273" i="11"/>
  <c r="I273" i="11"/>
  <c r="J273" i="11"/>
  <c r="A274" i="11"/>
  <c r="B274" i="11"/>
  <c r="C274" i="11"/>
  <c r="D274" i="11"/>
  <c r="E274" i="11"/>
  <c r="F274" i="11"/>
  <c r="G274" i="11"/>
  <c r="H274" i="11"/>
  <c r="I274" i="11"/>
  <c r="J274" i="11"/>
  <c r="A275" i="11"/>
  <c r="B275" i="11"/>
  <c r="C275" i="11"/>
  <c r="D275" i="11"/>
  <c r="E275" i="11"/>
  <c r="F275" i="11"/>
  <c r="G275" i="11"/>
  <c r="H275" i="11"/>
  <c r="I275" i="11"/>
  <c r="J275" i="11"/>
  <c r="A276" i="11"/>
  <c r="B276" i="11"/>
  <c r="C276" i="11"/>
  <c r="D276" i="11"/>
  <c r="E276" i="11"/>
  <c r="F276" i="11"/>
  <c r="G276" i="11"/>
  <c r="H276" i="11"/>
  <c r="I276" i="11"/>
  <c r="J276" i="11"/>
  <c r="A277" i="11"/>
  <c r="B277" i="11"/>
  <c r="C277" i="11"/>
  <c r="D277" i="11"/>
  <c r="E277" i="11"/>
  <c r="F277" i="11"/>
  <c r="G277" i="11"/>
  <c r="H277" i="11"/>
  <c r="I277" i="11"/>
  <c r="J277" i="11"/>
  <c r="A278" i="11"/>
  <c r="B278" i="11"/>
  <c r="C278" i="11"/>
  <c r="D278" i="11"/>
  <c r="E278" i="11"/>
  <c r="F278" i="11"/>
  <c r="G278" i="11"/>
  <c r="H278" i="11"/>
  <c r="I278" i="11"/>
  <c r="J278" i="11"/>
  <c r="A279" i="11"/>
  <c r="B279" i="11"/>
  <c r="C279" i="11"/>
  <c r="D279" i="11"/>
  <c r="E279" i="11"/>
  <c r="F279" i="11"/>
  <c r="G279" i="11"/>
  <c r="H279" i="11"/>
  <c r="I279" i="11"/>
  <c r="J279" i="11"/>
  <c r="A280" i="11"/>
  <c r="B280" i="11"/>
  <c r="C280" i="11"/>
  <c r="D280" i="11"/>
  <c r="E280" i="11"/>
  <c r="F280" i="11"/>
  <c r="G280" i="11"/>
  <c r="H280" i="11"/>
  <c r="I280" i="11"/>
  <c r="J280" i="11"/>
  <c r="A281" i="11"/>
  <c r="B281" i="11"/>
  <c r="C281" i="11"/>
  <c r="D281" i="11"/>
  <c r="E281" i="11"/>
  <c r="F281" i="11"/>
  <c r="G281" i="11"/>
  <c r="H281" i="11"/>
  <c r="I281" i="11"/>
  <c r="J281" i="11"/>
  <c r="A282" i="11"/>
  <c r="B282" i="11"/>
  <c r="C282" i="11"/>
  <c r="D282" i="11"/>
  <c r="E282" i="11"/>
  <c r="F282" i="11"/>
  <c r="G282" i="11"/>
  <c r="H282" i="11"/>
  <c r="I282" i="11"/>
  <c r="J282" i="11"/>
  <c r="A283" i="11"/>
  <c r="B283" i="11"/>
  <c r="C283" i="11"/>
  <c r="D283" i="11"/>
  <c r="E283" i="11"/>
  <c r="F283" i="11"/>
  <c r="G283" i="11"/>
  <c r="H283" i="11"/>
  <c r="I283" i="11"/>
  <c r="J283" i="11"/>
  <c r="A284" i="11"/>
  <c r="B284" i="11"/>
  <c r="C284" i="11"/>
  <c r="D284" i="11"/>
  <c r="E284" i="11"/>
  <c r="F284" i="11"/>
  <c r="G284" i="11"/>
  <c r="H284" i="11"/>
  <c r="I284" i="11"/>
  <c r="J284" i="11"/>
  <c r="A285" i="11"/>
  <c r="B285" i="11"/>
  <c r="C285" i="11"/>
  <c r="D285" i="11"/>
  <c r="E285" i="11"/>
  <c r="F285" i="11"/>
  <c r="G285" i="11"/>
  <c r="H285" i="11"/>
  <c r="I285" i="11"/>
  <c r="J285" i="11"/>
  <c r="A286" i="11"/>
  <c r="B286" i="11"/>
  <c r="C286" i="11"/>
  <c r="D286" i="11"/>
  <c r="E286" i="11"/>
  <c r="F286" i="11"/>
  <c r="G286" i="11"/>
  <c r="H286" i="11"/>
  <c r="I286" i="11"/>
  <c r="J286" i="11"/>
  <c r="A287" i="11"/>
  <c r="B287" i="11"/>
  <c r="C287" i="11"/>
  <c r="D287" i="11"/>
  <c r="E287" i="11"/>
  <c r="F287" i="11"/>
  <c r="G287" i="11"/>
  <c r="H287" i="11"/>
  <c r="I287" i="11"/>
  <c r="J287" i="11"/>
  <c r="A288" i="11"/>
  <c r="B288" i="11"/>
  <c r="C288" i="11"/>
  <c r="D288" i="11"/>
  <c r="E288" i="11"/>
  <c r="F288" i="11"/>
  <c r="G288" i="11"/>
  <c r="H288" i="11"/>
  <c r="I288" i="11"/>
  <c r="J288" i="11"/>
  <c r="A289" i="11"/>
  <c r="B289" i="11"/>
  <c r="C289" i="11"/>
  <c r="D289" i="11"/>
  <c r="E289" i="11"/>
  <c r="F289" i="11"/>
  <c r="G289" i="11"/>
  <c r="H289" i="11"/>
  <c r="I289" i="11"/>
  <c r="J289" i="11"/>
  <c r="A290" i="11"/>
  <c r="B290" i="11"/>
  <c r="C290" i="11"/>
  <c r="D290" i="11"/>
  <c r="E290" i="11"/>
  <c r="F290" i="11"/>
  <c r="G290" i="11"/>
  <c r="H290" i="11"/>
  <c r="I290" i="11"/>
  <c r="J290" i="11"/>
  <c r="A291" i="11"/>
  <c r="B291" i="11"/>
  <c r="C291" i="11"/>
  <c r="D291" i="11"/>
  <c r="E291" i="11"/>
  <c r="F291" i="11"/>
  <c r="G291" i="11"/>
  <c r="H291" i="11"/>
  <c r="I291" i="11"/>
  <c r="J291" i="11"/>
  <c r="A292" i="11"/>
  <c r="B292" i="11"/>
  <c r="C292" i="11"/>
  <c r="D292" i="11"/>
  <c r="E292" i="11"/>
  <c r="F292" i="11"/>
  <c r="G292" i="11"/>
  <c r="H292" i="11"/>
  <c r="I292" i="11"/>
  <c r="J292" i="11"/>
  <c r="A293" i="11"/>
  <c r="B293" i="11"/>
  <c r="C293" i="11"/>
  <c r="D293" i="11"/>
  <c r="E293" i="11"/>
  <c r="F293" i="11"/>
  <c r="G293" i="11"/>
  <c r="H293" i="11"/>
  <c r="I293" i="11"/>
  <c r="J293" i="11"/>
  <c r="A294" i="11"/>
  <c r="B294" i="11"/>
  <c r="C294" i="11"/>
  <c r="D294" i="11"/>
  <c r="E294" i="11"/>
  <c r="F294" i="11"/>
  <c r="G294" i="11"/>
  <c r="H294" i="11"/>
  <c r="I294" i="11"/>
  <c r="J294" i="11"/>
  <c r="A295" i="11"/>
  <c r="B295" i="11"/>
  <c r="C295" i="11"/>
  <c r="D295" i="11"/>
  <c r="E295" i="11"/>
  <c r="F295" i="11"/>
  <c r="G295" i="11"/>
  <c r="H295" i="11"/>
  <c r="I295" i="11"/>
  <c r="J295" i="11"/>
  <c r="A296" i="11"/>
  <c r="B296" i="11"/>
  <c r="C296" i="11"/>
  <c r="D296" i="11"/>
  <c r="E296" i="11"/>
  <c r="F296" i="11"/>
  <c r="G296" i="11"/>
  <c r="H296" i="11"/>
  <c r="I296" i="11"/>
  <c r="J296" i="11"/>
  <c r="A297" i="11"/>
  <c r="B297" i="11"/>
  <c r="C297" i="11"/>
  <c r="D297" i="11"/>
  <c r="E297" i="11"/>
  <c r="F297" i="11"/>
  <c r="G297" i="11"/>
  <c r="H297" i="11"/>
  <c r="I297" i="11"/>
  <c r="J297" i="11"/>
  <c r="A298" i="11"/>
  <c r="B298" i="11"/>
  <c r="C298" i="11"/>
  <c r="D298" i="11"/>
  <c r="E298" i="11"/>
  <c r="F298" i="11"/>
  <c r="G298" i="11"/>
  <c r="H298" i="11"/>
  <c r="I298" i="11"/>
  <c r="J298" i="11"/>
  <c r="A299" i="11"/>
  <c r="B299" i="11"/>
  <c r="C299" i="11"/>
  <c r="D299" i="11"/>
  <c r="E299" i="11"/>
  <c r="F299" i="11"/>
  <c r="G299" i="11"/>
  <c r="H299" i="11"/>
  <c r="I299" i="11"/>
  <c r="J299" i="11"/>
  <c r="A300" i="11"/>
  <c r="B300" i="11"/>
  <c r="C300" i="11"/>
  <c r="D300" i="11"/>
  <c r="E300" i="11"/>
  <c r="F300" i="11"/>
  <c r="G300" i="11"/>
  <c r="H300" i="11"/>
  <c r="I300" i="11"/>
  <c r="J300" i="11"/>
  <c r="A301" i="11"/>
  <c r="B301" i="11"/>
  <c r="C301" i="11"/>
  <c r="D301" i="11"/>
  <c r="E301" i="11"/>
  <c r="F301" i="11"/>
  <c r="G301" i="11"/>
  <c r="H301" i="11"/>
  <c r="I301" i="11"/>
  <c r="J301" i="11"/>
  <c r="A302" i="11"/>
  <c r="B302" i="11"/>
  <c r="C302" i="11"/>
  <c r="D302" i="11"/>
  <c r="E302" i="11"/>
  <c r="F302" i="11"/>
  <c r="G302" i="11"/>
  <c r="H302" i="11"/>
  <c r="I302" i="11"/>
  <c r="J302" i="11"/>
  <c r="A303" i="11"/>
  <c r="B303" i="11"/>
  <c r="C303" i="11"/>
  <c r="D303" i="11"/>
  <c r="E303" i="11"/>
  <c r="F303" i="11"/>
  <c r="G303" i="11"/>
  <c r="H303" i="11"/>
  <c r="I303" i="11"/>
  <c r="J303" i="11"/>
  <c r="A304" i="11"/>
  <c r="B304" i="11"/>
  <c r="C304" i="11"/>
  <c r="D304" i="11"/>
  <c r="E304" i="11"/>
  <c r="F304" i="11"/>
  <c r="G304" i="11"/>
  <c r="H304" i="11"/>
  <c r="I304" i="11"/>
  <c r="J304" i="11"/>
  <c r="A305" i="11"/>
  <c r="B305" i="11"/>
  <c r="C305" i="11"/>
  <c r="D305" i="11"/>
  <c r="E305" i="11"/>
  <c r="F305" i="11"/>
  <c r="G305" i="11"/>
  <c r="H305" i="11"/>
  <c r="I305" i="11"/>
  <c r="J305" i="11"/>
  <c r="A306" i="11"/>
  <c r="B306" i="11"/>
  <c r="C306" i="11"/>
  <c r="D306" i="11"/>
  <c r="E306" i="11"/>
  <c r="F306" i="11"/>
  <c r="G306" i="11"/>
  <c r="H306" i="11"/>
  <c r="I306" i="11"/>
  <c r="J306" i="11"/>
  <c r="A307" i="11"/>
  <c r="B307" i="11"/>
  <c r="C307" i="11"/>
  <c r="D307" i="11"/>
  <c r="E307" i="11"/>
  <c r="F307" i="11"/>
  <c r="G307" i="11"/>
  <c r="H307" i="11"/>
  <c r="I307" i="11"/>
  <c r="J307" i="11"/>
  <c r="A308" i="11"/>
  <c r="B308" i="11"/>
  <c r="C308" i="11"/>
  <c r="D308" i="11"/>
  <c r="E308" i="11"/>
  <c r="F308" i="11"/>
  <c r="G308" i="11"/>
  <c r="H308" i="11"/>
  <c r="I308" i="11"/>
  <c r="J308" i="11"/>
  <c r="A309" i="11"/>
  <c r="B309" i="11"/>
  <c r="C309" i="11"/>
  <c r="D309" i="11"/>
  <c r="E309" i="11"/>
  <c r="F309" i="11"/>
  <c r="G309" i="11"/>
  <c r="H309" i="11"/>
  <c r="I309" i="11"/>
  <c r="J309" i="11"/>
  <c r="A310" i="11"/>
  <c r="B310" i="11"/>
  <c r="C310" i="11"/>
  <c r="D310" i="11"/>
  <c r="E310" i="11"/>
  <c r="F310" i="11"/>
  <c r="G310" i="11"/>
  <c r="H310" i="11"/>
  <c r="I310" i="11"/>
  <c r="J310" i="11"/>
  <c r="A311" i="11"/>
  <c r="B311" i="11"/>
  <c r="C311" i="11"/>
  <c r="D311" i="11"/>
  <c r="E311" i="11"/>
  <c r="F311" i="11"/>
  <c r="G311" i="11"/>
  <c r="H311" i="11"/>
  <c r="I311" i="11"/>
  <c r="J311" i="11"/>
  <c r="A312" i="11"/>
  <c r="B312" i="11"/>
  <c r="C312" i="11"/>
  <c r="D312" i="11"/>
  <c r="E312" i="11"/>
  <c r="F312" i="11"/>
  <c r="G312" i="11"/>
  <c r="H312" i="11"/>
  <c r="I312" i="11"/>
  <c r="J312" i="11"/>
  <c r="A313" i="11"/>
  <c r="B313" i="11"/>
  <c r="C313" i="11"/>
  <c r="D313" i="11"/>
  <c r="E313" i="11"/>
  <c r="F313" i="11"/>
  <c r="G313" i="11"/>
  <c r="H313" i="11"/>
  <c r="I313" i="11"/>
  <c r="J313" i="11"/>
  <c r="A314" i="11"/>
  <c r="B314" i="11"/>
  <c r="C314" i="11"/>
  <c r="D314" i="11"/>
  <c r="E314" i="11"/>
  <c r="F314" i="11"/>
  <c r="G314" i="11"/>
  <c r="H314" i="11"/>
  <c r="I314" i="11"/>
  <c r="J314" i="11"/>
  <c r="A315" i="11"/>
  <c r="B315" i="11"/>
  <c r="C315" i="11"/>
  <c r="D315" i="11"/>
  <c r="E315" i="11"/>
  <c r="F315" i="11"/>
  <c r="G315" i="11"/>
  <c r="H315" i="11"/>
  <c r="I315" i="11"/>
  <c r="J315" i="11"/>
  <c r="A316" i="11"/>
  <c r="B316" i="11"/>
  <c r="C316" i="11"/>
  <c r="D316" i="11"/>
  <c r="E316" i="11"/>
  <c r="F316" i="11"/>
  <c r="G316" i="11"/>
  <c r="H316" i="11"/>
  <c r="I316" i="11"/>
  <c r="J316" i="11"/>
  <c r="A317" i="11"/>
  <c r="B317" i="11"/>
  <c r="C317" i="11"/>
  <c r="D317" i="11"/>
  <c r="E317" i="11"/>
  <c r="F317" i="11"/>
  <c r="G317" i="11"/>
  <c r="H317" i="11"/>
  <c r="I317" i="11"/>
  <c r="J317" i="11"/>
  <c r="A318" i="11"/>
  <c r="B318" i="11"/>
  <c r="C318" i="11"/>
  <c r="D318" i="11"/>
  <c r="E318" i="11"/>
  <c r="F318" i="11"/>
  <c r="G318" i="11"/>
  <c r="H318" i="11"/>
  <c r="I318" i="11"/>
  <c r="J318" i="11"/>
  <c r="A319" i="11"/>
  <c r="B319" i="11"/>
  <c r="C319" i="11"/>
  <c r="D319" i="11"/>
  <c r="E319" i="11"/>
  <c r="F319" i="11"/>
  <c r="G319" i="11"/>
  <c r="H319" i="11"/>
  <c r="I319" i="11"/>
  <c r="J319" i="11"/>
  <c r="A320" i="11"/>
  <c r="B320" i="11"/>
  <c r="C320" i="11"/>
  <c r="D320" i="11"/>
  <c r="E320" i="11"/>
  <c r="F320" i="11"/>
  <c r="G320" i="11"/>
  <c r="H320" i="11"/>
  <c r="I320" i="11"/>
  <c r="J320" i="11"/>
  <c r="A321" i="11"/>
  <c r="B321" i="11"/>
  <c r="C321" i="11"/>
  <c r="D321" i="11"/>
  <c r="E321" i="11"/>
  <c r="F321" i="11"/>
  <c r="G321" i="11"/>
  <c r="H321" i="11"/>
  <c r="I321" i="11"/>
  <c r="J321" i="11"/>
  <c r="A322" i="11"/>
  <c r="B322" i="11"/>
  <c r="C322" i="11"/>
  <c r="D322" i="11"/>
  <c r="E322" i="11"/>
  <c r="F322" i="11"/>
  <c r="G322" i="11"/>
  <c r="H322" i="11"/>
  <c r="I322" i="11"/>
  <c r="J322" i="11"/>
  <c r="A323" i="11"/>
  <c r="B323" i="11"/>
  <c r="C323" i="11"/>
  <c r="D323" i="11"/>
  <c r="E323" i="11"/>
  <c r="F323" i="11"/>
  <c r="G323" i="11"/>
  <c r="H323" i="11"/>
  <c r="I323" i="11"/>
  <c r="J323" i="11"/>
  <c r="A324" i="11"/>
  <c r="B324" i="11"/>
  <c r="C324" i="11"/>
  <c r="D324" i="11"/>
  <c r="E324" i="11"/>
  <c r="F324" i="11"/>
  <c r="G324" i="11"/>
  <c r="H324" i="11"/>
  <c r="I324" i="11"/>
  <c r="J324" i="11"/>
  <c r="A325" i="11"/>
  <c r="B325" i="11"/>
  <c r="C325" i="11"/>
  <c r="D325" i="11"/>
  <c r="E325" i="11"/>
  <c r="F325" i="11"/>
  <c r="G325" i="11"/>
  <c r="H325" i="11"/>
  <c r="I325" i="11"/>
  <c r="J325" i="11"/>
  <c r="A326" i="11"/>
  <c r="B326" i="11"/>
  <c r="C326" i="11"/>
  <c r="D326" i="11"/>
  <c r="E326" i="11"/>
  <c r="F326" i="11"/>
  <c r="G326" i="11"/>
  <c r="H326" i="11"/>
  <c r="I326" i="11"/>
  <c r="J326" i="11"/>
  <c r="A327" i="11"/>
  <c r="B327" i="11"/>
  <c r="C327" i="11"/>
  <c r="D327" i="11"/>
  <c r="E327" i="11"/>
  <c r="F327" i="11"/>
  <c r="G327" i="11"/>
  <c r="H327" i="11"/>
  <c r="I327" i="11"/>
  <c r="J327" i="11"/>
  <c r="A328" i="11"/>
  <c r="B328" i="11"/>
  <c r="C328" i="11"/>
  <c r="D328" i="11"/>
  <c r="E328" i="11"/>
  <c r="F328" i="11"/>
  <c r="G328" i="11"/>
  <c r="H328" i="11"/>
  <c r="I328" i="11"/>
  <c r="J328" i="11"/>
  <c r="A329" i="11"/>
  <c r="B329" i="11"/>
  <c r="C329" i="11"/>
  <c r="D329" i="11"/>
  <c r="E329" i="11"/>
  <c r="F329" i="11"/>
  <c r="G329" i="11"/>
  <c r="H329" i="11"/>
  <c r="I329" i="11"/>
  <c r="J329" i="11"/>
  <c r="A330" i="11"/>
  <c r="B330" i="11"/>
  <c r="C330" i="11"/>
  <c r="D330" i="11"/>
  <c r="E330" i="11"/>
  <c r="F330" i="11"/>
  <c r="G330" i="11"/>
  <c r="H330" i="11"/>
  <c r="I330" i="11"/>
  <c r="J330" i="11"/>
  <c r="A331" i="11"/>
  <c r="B331" i="11"/>
  <c r="C331" i="11"/>
  <c r="D331" i="11"/>
  <c r="E331" i="11"/>
  <c r="F331" i="11"/>
  <c r="G331" i="11"/>
  <c r="H331" i="11"/>
  <c r="I331" i="11"/>
  <c r="J331" i="11"/>
  <c r="A332" i="11"/>
  <c r="B332" i="11"/>
  <c r="C332" i="11"/>
  <c r="D332" i="11"/>
  <c r="E332" i="11"/>
  <c r="F332" i="11"/>
  <c r="G332" i="11"/>
  <c r="H332" i="11"/>
  <c r="I332" i="11"/>
  <c r="J332" i="11"/>
  <c r="A333" i="11"/>
  <c r="B333" i="11"/>
  <c r="C333" i="11"/>
  <c r="D333" i="11"/>
  <c r="E333" i="11"/>
  <c r="F333" i="11"/>
  <c r="G333" i="11"/>
  <c r="H333" i="11"/>
  <c r="I333" i="11"/>
  <c r="J333" i="11"/>
  <c r="A334" i="11"/>
  <c r="B334" i="11"/>
  <c r="C334" i="11"/>
  <c r="D334" i="11"/>
  <c r="E334" i="11"/>
  <c r="F334" i="11"/>
  <c r="G334" i="11"/>
  <c r="H334" i="11"/>
  <c r="I334" i="11"/>
  <c r="J334" i="11"/>
  <c r="A335" i="11"/>
  <c r="B335" i="11"/>
  <c r="C335" i="11"/>
  <c r="D335" i="11"/>
  <c r="E335" i="11"/>
  <c r="F335" i="11"/>
  <c r="G335" i="11"/>
  <c r="H335" i="11"/>
  <c r="I335" i="11"/>
  <c r="J335" i="11"/>
  <c r="A336" i="11"/>
  <c r="B336" i="11"/>
  <c r="C336" i="11"/>
  <c r="D336" i="11"/>
  <c r="E336" i="11"/>
  <c r="F336" i="11"/>
  <c r="G336" i="11"/>
  <c r="H336" i="11"/>
  <c r="I336" i="11"/>
  <c r="J336" i="11"/>
  <c r="A337" i="11"/>
  <c r="B337" i="11"/>
  <c r="C337" i="11"/>
  <c r="D337" i="11"/>
  <c r="E337" i="11"/>
  <c r="F337" i="11"/>
  <c r="G337" i="11"/>
  <c r="H337" i="11"/>
  <c r="I337" i="11"/>
  <c r="J337" i="11"/>
  <c r="A338" i="11"/>
  <c r="B338" i="11"/>
  <c r="C338" i="11"/>
  <c r="D338" i="11"/>
  <c r="E338" i="11"/>
  <c r="F338" i="11"/>
  <c r="G338" i="11"/>
  <c r="H338" i="11"/>
  <c r="I338" i="11"/>
  <c r="J338" i="11"/>
  <c r="A339" i="11"/>
  <c r="B339" i="11"/>
  <c r="C339" i="11"/>
  <c r="D339" i="11"/>
  <c r="E339" i="11"/>
  <c r="F339" i="11"/>
  <c r="G339" i="11"/>
  <c r="H339" i="11"/>
  <c r="I339" i="11"/>
  <c r="J339" i="11"/>
  <c r="A340" i="11"/>
  <c r="B340" i="11"/>
  <c r="C340" i="11"/>
  <c r="D340" i="11"/>
  <c r="E340" i="11"/>
  <c r="F340" i="11"/>
  <c r="G340" i="11"/>
  <c r="H340" i="11"/>
  <c r="I340" i="11"/>
  <c r="J340" i="11"/>
  <c r="A341" i="11"/>
  <c r="B341" i="11"/>
  <c r="C341" i="11"/>
  <c r="D341" i="11"/>
  <c r="E341" i="11"/>
  <c r="F341" i="11"/>
  <c r="G341" i="11"/>
  <c r="H341" i="11"/>
  <c r="I341" i="11"/>
  <c r="J341" i="11"/>
  <c r="A342" i="11"/>
  <c r="B342" i="11"/>
  <c r="C342" i="11"/>
  <c r="D342" i="11"/>
  <c r="E342" i="11"/>
  <c r="F342" i="11"/>
  <c r="G342" i="11"/>
  <c r="H342" i="11"/>
  <c r="I342" i="11"/>
  <c r="J342" i="11"/>
  <c r="A343" i="11"/>
  <c r="B343" i="11"/>
  <c r="C343" i="11"/>
  <c r="D343" i="11"/>
  <c r="E343" i="11"/>
  <c r="F343" i="11"/>
  <c r="G343" i="11"/>
  <c r="H343" i="11"/>
  <c r="I343" i="11"/>
  <c r="J343" i="11"/>
  <c r="A344" i="11"/>
  <c r="B344" i="11"/>
  <c r="C344" i="11"/>
  <c r="D344" i="11"/>
  <c r="E344" i="11"/>
  <c r="F344" i="11"/>
  <c r="G344" i="11"/>
  <c r="H344" i="11"/>
  <c r="I344" i="11"/>
  <c r="J344" i="11"/>
  <c r="A345" i="11"/>
  <c r="B345" i="11"/>
  <c r="C345" i="11"/>
  <c r="D345" i="11"/>
  <c r="E345" i="11"/>
  <c r="F345" i="11"/>
  <c r="G345" i="11"/>
  <c r="H345" i="11"/>
  <c r="I345" i="11"/>
  <c r="J345" i="11"/>
  <c r="A346" i="11"/>
  <c r="B346" i="11"/>
  <c r="C346" i="11"/>
  <c r="D346" i="11"/>
  <c r="E346" i="11"/>
  <c r="F346" i="11"/>
  <c r="G346" i="11"/>
  <c r="H346" i="11"/>
  <c r="I346" i="11"/>
  <c r="J346" i="11"/>
  <c r="A347" i="11"/>
  <c r="B347" i="11"/>
  <c r="C347" i="11"/>
  <c r="D347" i="11"/>
  <c r="E347" i="11"/>
  <c r="F347" i="11"/>
  <c r="G347" i="11"/>
  <c r="H347" i="11"/>
  <c r="I347" i="11"/>
  <c r="J347" i="11"/>
  <c r="A348" i="11"/>
  <c r="B348" i="11"/>
  <c r="C348" i="11"/>
  <c r="D348" i="11"/>
  <c r="E348" i="11"/>
  <c r="F348" i="11"/>
  <c r="G348" i="11"/>
  <c r="H348" i="11"/>
  <c r="I348" i="11"/>
  <c r="J348" i="11"/>
  <c r="A349" i="11"/>
  <c r="B349" i="11"/>
  <c r="C349" i="11"/>
  <c r="D349" i="11"/>
  <c r="E349" i="11"/>
  <c r="F349" i="11"/>
  <c r="G349" i="11"/>
  <c r="H349" i="11"/>
  <c r="I349" i="11"/>
  <c r="J349" i="11"/>
  <c r="A350" i="11"/>
  <c r="B350" i="11"/>
  <c r="C350" i="11"/>
  <c r="D350" i="11"/>
  <c r="E350" i="11"/>
  <c r="F350" i="11"/>
  <c r="G350" i="11"/>
  <c r="H350" i="11"/>
  <c r="I350" i="11"/>
  <c r="J350" i="11"/>
  <c r="A351" i="11"/>
  <c r="B351" i="11"/>
  <c r="C351" i="11"/>
  <c r="D351" i="11"/>
  <c r="E351" i="11"/>
  <c r="F351" i="11"/>
  <c r="G351" i="11"/>
  <c r="H351" i="11"/>
  <c r="I351" i="11"/>
  <c r="J351" i="11"/>
  <c r="A352" i="11"/>
  <c r="B352" i="11"/>
  <c r="C352" i="11"/>
  <c r="D352" i="11"/>
  <c r="E352" i="11"/>
  <c r="F352" i="11"/>
  <c r="G352" i="11"/>
  <c r="H352" i="11"/>
  <c r="I352" i="11"/>
  <c r="J352" i="11"/>
  <c r="A353" i="11"/>
  <c r="B353" i="11"/>
  <c r="C353" i="11"/>
  <c r="D353" i="11"/>
  <c r="E353" i="11"/>
  <c r="F353" i="11"/>
  <c r="G353" i="11"/>
  <c r="H353" i="11"/>
  <c r="I353" i="11"/>
  <c r="J353" i="11"/>
  <c r="A354" i="11"/>
  <c r="B354" i="11"/>
  <c r="C354" i="11"/>
  <c r="D354" i="11"/>
  <c r="E354" i="11"/>
  <c r="F354" i="11"/>
  <c r="G354" i="11"/>
  <c r="H354" i="11"/>
  <c r="I354" i="11"/>
  <c r="J354" i="11"/>
  <c r="A355" i="11"/>
  <c r="B355" i="11"/>
  <c r="C355" i="11"/>
  <c r="D355" i="11"/>
  <c r="E355" i="11"/>
  <c r="F355" i="11"/>
  <c r="G355" i="11"/>
  <c r="H355" i="11"/>
  <c r="I355" i="11"/>
  <c r="J355" i="11"/>
  <c r="A356" i="11"/>
  <c r="B356" i="11"/>
  <c r="C356" i="11"/>
  <c r="D356" i="11"/>
  <c r="E356" i="11"/>
  <c r="F356" i="11"/>
  <c r="G356" i="11"/>
  <c r="H356" i="11"/>
  <c r="I356" i="11"/>
  <c r="J356" i="11"/>
  <c r="A357" i="11"/>
  <c r="B357" i="11"/>
  <c r="C357" i="11"/>
  <c r="D357" i="11"/>
  <c r="E357" i="11"/>
  <c r="F357" i="11"/>
  <c r="G357" i="11"/>
  <c r="H357" i="11"/>
  <c r="I357" i="11"/>
  <c r="J357" i="11"/>
  <c r="A358" i="11"/>
  <c r="B358" i="11"/>
  <c r="C358" i="11"/>
  <c r="D358" i="11"/>
  <c r="E358" i="11"/>
  <c r="F358" i="11"/>
  <c r="G358" i="11"/>
  <c r="H358" i="11"/>
  <c r="I358" i="11"/>
  <c r="J358" i="11"/>
  <c r="A359" i="11"/>
  <c r="B359" i="11"/>
  <c r="C359" i="11"/>
  <c r="D359" i="11"/>
  <c r="E359" i="11"/>
  <c r="F359" i="11"/>
  <c r="G359" i="11"/>
  <c r="H359" i="11"/>
  <c r="I359" i="11"/>
  <c r="J359" i="11"/>
  <c r="A360" i="11"/>
  <c r="B360" i="11"/>
  <c r="C360" i="11"/>
  <c r="D360" i="11"/>
  <c r="E360" i="11"/>
  <c r="F360" i="11"/>
  <c r="G360" i="11"/>
  <c r="H360" i="11"/>
  <c r="I360" i="11"/>
  <c r="J360" i="11"/>
  <c r="A361" i="11"/>
  <c r="B361" i="11"/>
  <c r="C361" i="11"/>
  <c r="D361" i="11"/>
  <c r="E361" i="11"/>
  <c r="F361" i="11"/>
  <c r="G361" i="11"/>
  <c r="H361" i="11"/>
  <c r="I361" i="11"/>
  <c r="J361" i="11"/>
  <c r="A362" i="11"/>
  <c r="B362" i="11"/>
  <c r="C362" i="11"/>
  <c r="D362" i="11"/>
  <c r="E362" i="11"/>
  <c r="F362" i="11"/>
  <c r="G362" i="11"/>
  <c r="H362" i="11"/>
  <c r="I362" i="11"/>
  <c r="J362" i="11"/>
  <c r="A363" i="11"/>
  <c r="B363" i="11"/>
  <c r="C363" i="11"/>
  <c r="D363" i="11"/>
  <c r="E363" i="11"/>
  <c r="F363" i="11"/>
  <c r="G363" i="11"/>
  <c r="H363" i="11"/>
  <c r="I363" i="11"/>
  <c r="J363" i="11"/>
  <c r="A364" i="11"/>
  <c r="B364" i="11"/>
  <c r="C364" i="11"/>
  <c r="D364" i="11"/>
  <c r="E364" i="11"/>
  <c r="F364" i="11"/>
  <c r="G364" i="11"/>
  <c r="H364" i="11"/>
  <c r="I364" i="11"/>
  <c r="J364" i="11"/>
  <c r="A365" i="11"/>
  <c r="B365" i="11"/>
  <c r="C365" i="11"/>
  <c r="D365" i="11"/>
  <c r="E365" i="11"/>
  <c r="F365" i="11"/>
  <c r="G365" i="11"/>
  <c r="H365" i="11"/>
  <c r="I365" i="11"/>
  <c r="J365" i="11"/>
  <c r="A366" i="11"/>
  <c r="B366" i="11"/>
  <c r="C366" i="11"/>
  <c r="D366" i="11"/>
  <c r="E366" i="11"/>
  <c r="F366" i="11"/>
  <c r="G366" i="11"/>
  <c r="H366" i="11"/>
  <c r="I366" i="11"/>
  <c r="J366" i="11"/>
  <c r="A367" i="11"/>
  <c r="B367" i="11"/>
  <c r="C367" i="11"/>
  <c r="D367" i="11"/>
  <c r="E367" i="11"/>
  <c r="F367" i="11"/>
  <c r="G367" i="11"/>
  <c r="H367" i="11"/>
  <c r="I367" i="11"/>
  <c r="J367" i="11"/>
  <c r="A368" i="11"/>
  <c r="B368" i="11"/>
  <c r="C368" i="11"/>
  <c r="D368" i="11"/>
  <c r="E368" i="11"/>
  <c r="F368" i="11"/>
  <c r="G368" i="11"/>
  <c r="H368" i="11"/>
  <c r="I368" i="11"/>
  <c r="J368" i="11"/>
  <c r="A369" i="11"/>
  <c r="B369" i="11"/>
  <c r="C369" i="11"/>
  <c r="D369" i="11"/>
  <c r="E369" i="11"/>
  <c r="F369" i="11"/>
  <c r="G369" i="11"/>
  <c r="H369" i="11"/>
  <c r="I369" i="11"/>
  <c r="J369" i="11"/>
  <c r="A370" i="11"/>
  <c r="B370" i="11"/>
  <c r="C370" i="11"/>
  <c r="D370" i="11"/>
  <c r="E370" i="11"/>
  <c r="F370" i="11"/>
  <c r="G370" i="11"/>
  <c r="H370" i="11"/>
  <c r="I370" i="11"/>
  <c r="J370" i="11"/>
  <c r="A371" i="11"/>
  <c r="B371" i="11"/>
  <c r="C371" i="11"/>
  <c r="D371" i="11"/>
  <c r="E371" i="11"/>
  <c r="F371" i="11"/>
  <c r="G371" i="11"/>
  <c r="H371" i="11"/>
  <c r="I371" i="11"/>
  <c r="J371" i="11"/>
  <c r="A372" i="11"/>
  <c r="B372" i="11"/>
  <c r="C372" i="11"/>
  <c r="D372" i="11"/>
  <c r="E372" i="11"/>
  <c r="F372" i="11"/>
  <c r="G372" i="11"/>
  <c r="H372" i="11"/>
  <c r="I372" i="11"/>
  <c r="J372" i="11"/>
  <c r="A373" i="11"/>
  <c r="B373" i="11"/>
  <c r="C373" i="11"/>
  <c r="D373" i="11"/>
  <c r="E373" i="11"/>
  <c r="F373" i="11"/>
  <c r="G373" i="11"/>
  <c r="H373" i="11"/>
  <c r="I373" i="11"/>
  <c r="J373" i="11"/>
  <c r="A374" i="11"/>
  <c r="B374" i="11"/>
  <c r="C374" i="11"/>
  <c r="D374" i="11"/>
  <c r="E374" i="11"/>
  <c r="F374" i="11"/>
  <c r="G374" i="11"/>
  <c r="H374" i="11"/>
  <c r="I374" i="11"/>
  <c r="J374" i="11"/>
  <c r="A375" i="11"/>
  <c r="B375" i="11"/>
  <c r="C375" i="11"/>
  <c r="D375" i="11"/>
  <c r="E375" i="11"/>
  <c r="F375" i="11"/>
  <c r="G375" i="11"/>
  <c r="H375" i="11"/>
  <c r="I375" i="11"/>
  <c r="J375" i="11"/>
  <c r="A376" i="11"/>
  <c r="B376" i="11"/>
  <c r="C376" i="11"/>
  <c r="D376" i="11"/>
  <c r="E376" i="11"/>
  <c r="F376" i="11"/>
  <c r="G376" i="11"/>
  <c r="H376" i="11"/>
  <c r="I376" i="11"/>
  <c r="J376" i="11"/>
  <c r="A377" i="11"/>
  <c r="B377" i="11"/>
  <c r="C377" i="11"/>
  <c r="D377" i="11"/>
  <c r="E377" i="11"/>
  <c r="F377" i="11"/>
  <c r="G377" i="11"/>
  <c r="H377" i="11"/>
  <c r="I377" i="11"/>
  <c r="J377" i="11"/>
  <c r="A378" i="11"/>
  <c r="B378" i="11"/>
  <c r="C378" i="11"/>
  <c r="D378" i="11"/>
  <c r="E378" i="11"/>
  <c r="F378" i="11"/>
  <c r="G378" i="11"/>
  <c r="H378" i="11"/>
  <c r="I378" i="11"/>
  <c r="J378" i="11"/>
  <c r="A379" i="11"/>
  <c r="B379" i="11"/>
  <c r="C379" i="11"/>
  <c r="D379" i="11"/>
  <c r="E379" i="11"/>
  <c r="F379" i="11"/>
  <c r="G379" i="11"/>
  <c r="H379" i="11"/>
  <c r="I379" i="11"/>
  <c r="J379" i="11"/>
  <c r="A380" i="11"/>
  <c r="B380" i="11"/>
  <c r="C380" i="11"/>
  <c r="D380" i="11"/>
  <c r="E380" i="11"/>
  <c r="F380" i="11"/>
  <c r="G380" i="11"/>
  <c r="H380" i="11"/>
  <c r="I380" i="11"/>
  <c r="J380" i="11"/>
  <c r="A381" i="11"/>
  <c r="B381" i="11"/>
  <c r="C381" i="11"/>
  <c r="D381" i="11"/>
  <c r="E381" i="11"/>
  <c r="F381" i="11"/>
  <c r="G381" i="11"/>
  <c r="H381" i="11"/>
  <c r="I381" i="11"/>
  <c r="J381" i="11"/>
  <c r="A382" i="11"/>
  <c r="B382" i="11"/>
  <c r="C382" i="11"/>
  <c r="D382" i="11"/>
  <c r="E382" i="11"/>
  <c r="F382" i="11"/>
  <c r="G382" i="11"/>
  <c r="H382" i="11"/>
  <c r="I382" i="11"/>
  <c r="J382" i="11"/>
  <c r="A383" i="11"/>
  <c r="B383" i="11"/>
  <c r="C383" i="11"/>
  <c r="D383" i="11"/>
  <c r="E383" i="11"/>
  <c r="F383" i="11"/>
  <c r="G383" i="11"/>
  <c r="H383" i="11"/>
  <c r="I383" i="11"/>
  <c r="J383" i="11"/>
  <c r="A384" i="11"/>
  <c r="B384" i="11"/>
  <c r="C384" i="11"/>
  <c r="D384" i="11"/>
  <c r="E384" i="11"/>
  <c r="F384" i="11"/>
  <c r="G384" i="11"/>
  <c r="H384" i="11"/>
  <c r="I384" i="11"/>
  <c r="J384" i="11"/>
  <c r="A385" i="11"/>
  <c r="B385" i="11"/>
  <c r="C385" i="11"/>
  <c r="D385" i="11"/>
  <c r="E385" i="11"/>
  <c r="F385" i="11"/>
  <c r="G385" i="11"/>
  <c r="H385" i="11"/>
  <c r="I385" i="11"/>
  <c r="J385" i="11"/>
  <c r="A386" i="11"/>
  <c r="B386" i="11"/>
  <c r="C386" i="11"/>
  <c r="D386" i="11"/>
  <c r="E386" i="11"/>
  <c r="F386" i="11"/>
  <c r="G386" i="11"/>
  <c r="H386" i="11"/>
  <c r="I386" i="11"/>
  <c r="J386" i="11"/>
  <c r="A387" i="11"/>
  <c r="B387" i="11"/>
  <c r="C387" i="11"/>
  <c r="D387" i="11"/>
  <c r="E387" i="11"/>
  <c r="F387" i="11"/>
  <c r="G387" i="11"/>
  <c r="H387" i="11"/>
  <c r="I387" i="11"/>
  <c r="J387" i="11"/>
  <c r="A388" i="11"/>
  <c r="B388" i="11"/>
  <c r="C388" i="11"/>
  <c r="D388" i="11"/>
  <c r="E388" i="11"/>
  <c r="F388" i="11"/>
  <c r="G388" i="11"/>
  <c r="H388" i="11"/>
  <c r="I388" i="11"/>
  <c r="J388" i="11"/>
  <c r="A389" i="11"/>
  <c r="B389" i="11"/>
  <c r="C389" i="11"/>
  <c r="D389" i="11"/>
  <c r="E389" i="11"/>
  <c r="F389" i="11"/>
  <c r="G389" i="11"/>
  <c r="H389" i="11"/>
  <c r="I389" i="11"/>
  <c r="J389" i="11"/>
  <c r="A390" i="11"/>
  <c r="B390" i="11"/>
  <c r="C390" i="11"/>
  <c r="D390" i="11"/>
  <c r="E390" i="11"/>
  <c r="F390" i="11"/>
  <c r="G390" i="11"/>
  <c r="H390" i="11"/>
  <c r="I390" i="11"/>
  <c r="J390" i="11"/>
  <c r="A391" i="11"/>
  <c r="B391" i="11"/>
  <c r="C391" i="11"/>
  <c r="D391" i="11"/>
  <c r="E391" i="11"/>
  <c r="F391" i="11"/>
  <c r="G391" i="11"/>
  <c r="H391" i="11"/>
  <c r="I391" i="11"/>
  <c r="J391" i="11"/>
  <c r="A392" i="11"/>
  <c r="B392" i="11"/>
  <c r="C392" i="11"/>
  <c r="D392" i="11"/>
  <c r="E392" i="11"/>
  <c r="F392" i="11"/>
  <c r="G392" i="11"/>
  <c r="H392" i="11"/>
  <c r="I392" i="11"/>
  <c r="J392" i="11"/>
  <c r="A393" i="11"/>
  <c r="B393" i="11"/>
  <c r="C393" i="11"/>
  <c r="D393" i="11"/>
  <c r="E393" i="11"/>
  <c r="F393" i="11"/>
  <c r="G393" i="11"/>
  <c r="H393" i="11"/>
  <c r="I393" i="11"/>
  <c r="J393" i="11"/>
  <c r="A394" i="11"/>
  <c r="B394" i="11"/>
  <c r="C394" i="11"/>
  <c r="D394" i="11"/>
  <c r="E394" i="11"/>
  <c r="F394" i="11"/>
  <c r="G394" i="11"/>
  <c r="H394" i="11"/>
  <c r="I394" i="11"/>
  <c r="J394" i="11"/>
  <c r="A395" i="11"/>
  <c r="B395" i="11"/>
  <c r="C395" i="11"/>
  <c r="D395" i="11"/>
  <c r="E395" i="11"/>
  <c r="F395" i="11"/>
  <c r="G395" i="11"/>
  <c r="H395" i="11"/>
  <c r="I395" i="11"/>
  <c r="J395" i="11"/>
  <c r="A396" i="11"/>
  <c r="B396" i="11"/>
  <c r="C396" i="11"/>
  <c r="D396" i="11"/>
  <c r="E396" i="11"/>
  <c r="F396" i="11"/>
  <c r="G396" i="11"/>
  <c r="H396" i="11"/>
  <c r="I396" i="11"/>
  <c r="J396" i="11"/>
  <c r="A397" i="11"/>
  <c r="B397" i="11"/>
  <c r="C397" i="11"/>
  <c r="D397" i="11"/>
  <c r="E397" i="11"/>
  <c r="F397" i="11"/>
  <c r="G397" i="11"/>
  <c r="H397" i="11"/>
  <c r="I397" i="11"/>
  <c r="J397" i="11"/>
  <c r="A398" i="11"/>
  <c r="B398" i="11"/>
  <c r="C398" i="11"/>
  <c r="D398" i="11"/>
  <c r="E398" i="11"/>
  <c r="F398" i="11"/>
  <c r="G398" i="11"/>
  <c r="H398" i="11"/>
  <c r="I398" i="11"/>
  <c r="J398" i="11"/>
  <c r="A399" i="11"/>
  <c r="B399" i="11"/>
  <c r="C399" i="11"/>
  <c r="D399" i="11"/>
  <c r="E399" i="11"/>
  <c r="F399" i="11"/>
  <c r="G399" i="11"/>
  <c r="H399" i="11"/>
  <c r="I399" i="11"/>
  <c r="J399" i="11"/>
  <c r="A400" i="11"/>
  <c r="B400" i="11"/>
  <c r="C400" i="11"/>
  <c r="D400" i="11"/>
  <c r="E400" i="11"/>
  <c r="F400" i="11"/>
  <c r="G400" i="11"/>
  <c r="H400" i="11"/>
  <c r="I400" i="11"/>
  <c r="J400" i="11"/>
  <c r="A401" i="11"/>
  <c r="B401" i="11"/>
  <c r="C401" i="11"/>
  <c r="D401" i="11"/>
  <c r="E401" i="11"/>
  <c r="F401" i="11"/>
  <c r="G401" i="11"/>
  <c r="H401" i="11"/>
  <c r="I401" i="11"/>
  <c r="J401" i="11"/>
  <c r="A402" i="11"/>
  <c r="B402" i="11"/>
  <c r="C402" i="11"/>
  <c r="D402" i="11"/>
  <c r="E402" i="11"/>
  <c r="F402" i="11"/>
  <c r="G402" i="11"/>
  <c r="H402" i="11"/>
  <c r="I402" i="11"/>
  <c r="J402" i="11"/>
  <c r="A403" i="11"/>
  <c r="B403" i="11"/>
  <c r="C403" i="11"/>
  <c r="D403" i="11"/>
  <c r="E403" i="11"/>
  <c r="F403" i="11"/>
  <c r="G403" i="11"/>
  <c r="H403" i="11"/>
  <c r="I403" i="11"/>
  <c r="J403" i="11"/>
  <c r="A404" i="11"/>
  <c r="B404" i="11"/>
  <c r="C404" i="11"/>
  <c r="D404" i="11"/>
  <c r="E404" i="11"/>
  <c r="F404" i="11"/>
  <c r="G404" i="11"/>
  <c r="H404" i="11"/>
  <c r="I404" i="11"/>
  <c r="J404" i="11"/>
  <c r="A405" i="11"/>
  <c r="B405" i="11"/>
  <c r="C405" i="11"/>
  <c r="D405" i="11"/>
  <c r="E405" i="11"/>
  <c r="F405" i="11"/>
  <c r="G405" i="11"/>
  <c r="H405" i="11"/>
  <c r="I405" i="11"/>
  <c r="J405" i="11"/>
  <c r="A406" i="11"/>
  <c r="B406" i="11"/>
  <c r="C406" i="11"/>
  <c r="D406" i="11"/>
  <c r="E406" i="11"/>
  <c r="F406" i="11"/>
  <c r="G406" i="11"/>
  <c r="H406" i="11"/>
  <c r="I406" i="11"/>
  <c r="J406" i="11"/>
  <c r="A407" i="11"/>
  <c r="B407" i="11"/>
  <c r="C407" i="11"/>
  <c r="D407" i="11"/>
  <c r="E407" i="11"/>
  <c r="F407" i="11"/>
  <c r="G407" i="11"/>
  <c r="H407" i="11"/>
  <c r="I407" i="11"/>
  <c r="J407" i="11"/>
  <c r="A408" i="11"/>
  <c r="B408" i="11"/>
  <c r="C408" i="11"/>
  <c r="D408" i="11"/>
  <c r="E408" i="11"/>
  <c r="F408" i="11"/>
  <c r="G408" i="11"/>
  <c r="H408" i="11"/>
  <c r="I408" i="11"/>
  <c r="J408" i="11"/>
  <c r="A409" i="11"/>
  <c r="B409" i="11"/>
  <c r="C409" i="11"/>
  <c r="D409" i="11"/>
  <c r="E409" i="11"/>
  <c r="F409" i="11"/>
  <c r="G409" i="11"/>
  <c r="H409" i="11"/>
  <c r="I409" i="11"/>
  <c r="J409" i="11"/>
  <c r="A410" i="11"/>
  <c r="B410" i="11"/>
  <c r="C410" i="11"/>
  <c r="D410" i="11"/>
  <c r="E410" i="11"/>
  <c r="F410" i="11"/>
  <c r="G410" i="11"/>
  <c r="H410" i="11"/>
  <c r="I410" i="11"/>
  <c r="J410" i="11"/>
  <c r="A411" i="11"/>
  <c r="B411" i="11"/>
  <c r="C411" i="11"/>
  <c r="D411" i="11"/>
  <c r="E411" i="11"/>
  <c r="F411" i="11"/>
  <c r="G411" i="11"/>
  <c r="H411" i="11"/>
  <c r="I411" i="11"/>
  <c r="J411" i="11"/>
  <c r="A412" i="11"/>
  <c r="B412" i="11"/>
  <c r="C412" i="11"/>
  <c r="D412" i="11"/>
  <c r="E412" i="11"/>
  <c r="F412" i="11"/>
  <c r="G412" i="11"/>
  <c r="H412" i="11"/>
  <c r="I412" i="11"/>
  <c r="J412" i="11"/>
  <c r="A413" i="11"/>
  <c r="B413" i="11"/>
  <c r="C413" i="11"/>
  <c r="D413" i="11"/>
  <c r="E413" i="11"/>
  <c r="F413" i="11"/>
  <c r="G413" i="11"/>
  <c r="H413" i="11"/>
  <c r="I413" i="11"/>
  <c r="J413" i="11"/>
  <c r="A414" i="11"/>
  <c r="B414" i="11"/>
  <c r="C414" i="11"/>
  <c r="D414" i="11"/>
  <c r="E414" i="11"/>
  <c r="F414" i="11"/>
  <c r="G414" i="11"/>
  <c r="H414" i="11"/>
  <c r="I414" i="11"/>
  <c r="J414" i="11"/>
  <c r="A415" i="11"/>
  <c r="B415" i="11"/>
  <c r="C415" i="11"/>
  <c r="D415" i="11"/>
  <c r="E415" i="11"/>
  <c r="F415" i="11"/>
  <c r="G415" i="11"/>
  <c r="H415" i="11"/>
  <c r="I415" i="11"/>
  <c r="J415" i="11"/>
  <c r="A416" i="11"/>
  <c r="B416" i="11"/>
  <c r="C416" i="11"/>
  <c r="D416" i="11"/>
  <c r="E416" i="11"/>
  <c r="F416" i="11"/>
  <c r="G416" i="11"/>
  <c r="H416" i="11"/>
  <c r="I416" i="11"/>
  <c r="J416" i="11"/>
  <c r="A417" i="11"/>
  <c r="B417" i="11"/>
  <c r="C417" i="11"/>
  <c r="D417" i="11"/>
  <c r="E417" i="11"/>
  <c r="F417" i="11"/>
  <c r="G417" i="11"/>
  <c r="H417" i="11"/>
  <c r="I417" i="11"/>
  <c r="J417" i="11"/>
  <c r="A418" i="11"/>
  <c r="B418" i="11"/>
  <c r="C418" i="11"/>
  <c r="D418" i="11"/>
  <c r="E418" i="11"/>
  <c r="F418" i="11"/>
  <c r="G418" i="11"/>
  <c r="H418" i="11"/>
  <c r="I418" i="11"/>
  <c r="J418" i="11"/>
  <c r="A419" i="11"/>
  <c r="B419" i="11"/>
  <c r="C419" i="11"/>
  <c r="D419" i="11"/>
  <c r="E419" i="11"/>
  <c r="F419" i="11"/>
  <c r="G419" i="11"/>
  <c r="H419" i="11"/>
  <c r="I419" i="11"/>
  <c r="J419" i="11"/>
  <c r="A420" i="11"/>
  <c r="B420" i="11"/>
  <c r="C420" i="11"/>
  <c r="D420" i="11"/>
  <c r="E420" i="11"/>
  <c r="F420" i="11"/>
  <c r="G420" i="11"/>
  <c r="H420" i="11"/>
  <c r="I420" i="11"/>
  <c r="J420" i="11"/>
  <c r="A421" i="11"/>
  <c r="B421" i="11"/>
  <c r="C421" i="11"/>
  <c r="D421" i="11"/>
  <c r="E421" i="11"/>
  <c r="F421" i="11"/>
  <c r="G421" i="11"/>
  <c r="H421" i="11"/>
  <c r="I421" i="11"/>
  <c r="J421" i="11"/>
  <c r="A422" i="11"/>
  <c r="B422" i="11"/>
  <c r="C422" i="11"/>
  <c r="D422" i="11"/>
  <c r="E422" i="11"/>
  <c r="F422" i="11"/>
  <c r="G422" i="11"/>
  <c r="H422" i="11"/>
  <c r="I422" i="11"/>
  <c r="J422" i="11"/>
  <c r="A423" i="11"/>
  <c r="B423" i="11"/>
  <c r="C423" i="11"/>
  <c r="D423" i="11"/>
  <c r="E423" i="11"/>
  <c r="F423" i="11"/>
  <c r="G423" i="11"/>
  <c r="H423" i="11"/>
  <c r="I423" i="11"/>
  <c r="J423" i="11"/>
  <c r="A424" i="11"/>
  <c r="B424" i="11"/>
  <c r="C424" i="11"/>
  <c r="D424" i="11"/>
  <c r="E424" i="11"/>
  <c r="F424" i="11"/>
  <c r="G424" i="11"/>
  <c r="H424" i="11"/>
  <c r="I424" i="11"/>
  <c r="J424" i="11"/>
  <c r="A425" i="11"/>
  <c r="B425" i="11"/>
  <c r="C425" i="11"/>
  <c r="D425" i="11"/>
  <c r="E425" i="11"/>
  <c r="F425" i="11"/>
  <c r="G425" i="11"/>
  <c r="H425" i="11"/>
  <c r="I425" i="11"/>
  <c r="J425" i="11"/>
  <c r="A426" i="11"/>
  <c r="B426" i="11"/>
  <c r="C426" i="11"/>
  <c r="D426" i="11"/>
  <c r="E426" i="11"/>
  <c r="F426" i="11"/>
  <c r="G426" i="11"/>
  <c r="H426" i="11"/>
  <c r="I426" i="11"/>
  <c r="J426" i="11"/>
  <c r="A427" i="11"/>
  <c r="B427" i="11"/>
  <c r="C427" i="11"/>
  <c r="D427" i="11"/>
  <c r="E427" i="11"/>
  <c r="F427" i="11"/>
  <c r="G427" i="11"/>
  <c r="H427" i="11"/>
  <c r="I427" i="11"/>
  <c r="J427" i="11"/>
  <c r="A428" i="11"/>
  <c r="B428" i="11"/>
  <c r="C428" i="11"/>
  <c r="D428" i="11"/>
  <c r="E428" i="11"/>
  <c r="F428" i="11"/>
  <c r="G428" i="11"/>
  <c r="H428" i="11"/>
  <c r="I428" i="11"/>
  <c r="J428" i="11"/>
  <c r="A429" i="11"/>
  <c r="B429" i="11"/>
  <c r="C429" i="11"/>
  <c r="D429" i="11"/>
  <c r="E429" i="11"/>
  <c r="F429" i="11"/>
  <c r="G429" i="11"/>
  <c r="H429" i="11"/>
  <c r="I429" i="11"/>
  <c r="J429" i="11"/>
  <c r="A430" i="11"/>
  <c r="B430" i="11"/>
  <c r="C430" i="11"/>
  <c r="D430" i="11"/>
  <c r="E430" i="11"/>
  <c r="F430" i="11"/>
  <c r="G430" i="11"/>
  <c r="H430" i="11"/>
  <c r="I430" i="11"/>
  <c r="J430" i="11"/>
  <c r="A431" i="11"/>
  <c r="B431" i="11"/>
  <c r="C431" i="11"/>
  <c r="D431" i="11"/>
  <c r="E431" i="11"/>
  <c r="F431" i="11"/>
  <c r="G431" i="11"/>
  <c r="H431" i="11"/>
  <c r="I431" i="11"/>
  <c r="J431" i="11"/>
  <c r="A432" i="11"/>
  <c r="B432" i="11"/>
  <c r="C432" i="11"/>
  <c r="D432" i="11"/>
  <c r="E432" i="11"/>
  <c r="F432" i="11"/>
  <c r="G432" i="11"/>
  <c r="H432" i="11"/>
  <c r="I432" i="11"/>
  <c r="J432" i="11"/>
  <c r="A433" i="11"/>
  <c r="B433" i="11"/>
  <c r="C433" i="11"/>
  <c r="D433" i="11"/>
  <c r="E433" i="11"/>
  <c r="F433" i="11"/>
  <c r="G433" i="11"/>
  <c r="H433" i="11"/>
  <c r="I433" i="11"/>
  <c r="J433" i="11"/>
  <c r="A434" i="11"/>
  <c r="B434" i="11"/>
  <c r="C434" i="11"/>
  <c r="D434" i="11"/>
  <c r="E434" i="11"/>
  <c r="F434" i="11"/>
  <c r="G434" i="11"/>
  <c r="H434" i="11"/>
  <c r="I434" i="11"/>
  <c r="J434" i="11"/>
  <c r="A435" i="11"/>
  <c r="B435" i="11"/>
  <c r="C435" i="11"/>
  <c r="D435" i="11"/>
  <c r="E435" i="11"/>
  <c r="F435" i="11"/>
  <c r="G435" i="11"/>
  <c r="H435" i="11"/>
  <c r="I435" i="11"/>
  <c r="J435" i="11"/>
  <c r="A436" i="11"/>
  <c r="B436" i="11"/>
  <c r="C436" i="11"/>
  <c r="D436" i="11"/>
  <c r="E436" i="11"/>
  <c r="F436" i="11"/>
  <c r="G436" i="11"/>
  <c r="H436" i="11"/>
  <c r="I436" i="11"/>
  <c r="J436" i="11"/>
  <c r="A437" i="11"/>
  <c r="B437" i="11"/>
  <c r="C437" i="11"/>
  <c r="D437" i="11"/>
  <c r="E437" i="11"/>
  <c r="F437" i="11"/>
  <c r="G437" i="11"/>
  <c r="H437" i="11"/>
  <c r="I437" i="11"/>
  <c r="J437" i="11"/>
  <c r="A438" i="11"/>
  <c r="B438" i="11"/>
  <c r="C438" i="11"/>
  <c r="D438" i="11"/>
  <c r="E438" i="11"/>
  <c r="F438" i="11"/>
  <c r="G438" i="11"/>
  <c r="H438" i="11"/>
  <c r="I438" i="11"/>
  <c r="J438" i="11"/>
  <c r="A439" i="11"/>
  <c r="B439" i="11"/>
  <c r="C439" i="11"/>
  <c r="D439" i="11"/>
  <c r="E439" i="11"/>
  <c r="F439" i="11"/>
  <c r="G439" i="11"/>
  <c r="H439" i="11"/>
  <c r="I439" i="11"/>
  <c r="J439" i="11"/>
  <c r="A440" i="11"/>
  <c r="B440" i="11"/>
  <c r="C440" i="11"/>
  <c r="D440" i="11"/>
  <c r="E440" i="11"/>
  <c r="F440" i="11"/>
  <c r="G440" i="11"/>
  <c r="H440" i="11"/>
  <c r="I440" i="11"/>
  <c r="J440" i="11"/>
  <c r="A441" i="11"/>
  <c r="B441" i="11"/>
  <c r="C441" i="11"/>
  <c r="D441" i="11"/>
  <c r="E441" i="11"/>
  <c r="F441" i="11"/>
  <c r="G441" i="11"/>
  <c r="H441" i="11"/>
  <c r="I441" i="11"/>
  <c r="J441" i="11"/>
  <c r="A442" i="11"/>
  <c r="B442" i="11"/>
  <c r="C442" i="11"/>
  <c r="D442" i="11"/>
  <c r="E442" i="11"/>
  <c r="F442" i="11"/>
  <c r="G442" i="11"/>
  <c r="H442" i="11"/>
  <c r="I442" i="11"/>
  <c r="J442" i="11"/>
  <c r="A443" i="11"/>
  <c r="B443" i="11"/>
  <c r="C443" i="11"/>
  <c r="D443" i="11"/>
  <c r="E443" i="11"/>
  <c r="F443" i="11"/>
  <c r="G443" i="11"/>
  <c r="H443" i="11"/>
  <c r="I443" i="11"/>
  <c r="J443" i="11"/>
  <c r="A444" i="11"/>
  <c r="B444" i="11"/>
  <c r="C444" i="11"/>
  <c r="D444" i="11"/>
  <c r="E444" i="11"/>
  <c r="F444" i="11"/>
  <c r="G444" i="11"/>
  <c r="H444" i="11"/>
  <c r="I444" i="11"/>
  <c r="J444" i="11"/>
  <c r="A445" i="11"/>
  <c r="B445" i="11"/>
  <c r="C445" i="11"/>
  <c r="D445" i="11"/>
  <c r="E445" i="11"/>
  <c r="F445" i="11"/>
  <c r="G445" i="11"/>
  <c r="H445" i="11"/>
  <c r="I445" i="11"/>
  <c r="J445" i="11"/>
  <c r="A446" i="11"/>
  <c r="B446" i="11"/>
  <c r="C446" i="11"/>
  <c r="D446" i="11"/>
  <c r="E446" i="11"/>
  <c r="F446" i="11"/>
  <c r="G446" i="11"/>
  <c r="H446" i="11"/>
  <c r="I446" i="11"/>
  <c r="J446" i="11"/>
  <c r="A34" i="11"/>
  <c r="B34" i="11"/>
  <c r="C34" i="11"/>
  <c r="D34" i="11"/>
  <c r="E34" i="11"/>
  <c r="F34" i="11"/>
  <c r="G34" i="11"/>
  <c r="H34" i="11"/>
  <c r="I34" i="11"/>
  <c r="J34" i="11"/>
  <c r="A35" i="11"/>
  <c r="B35" i="11"/>
  <c r="C35" i="11"/>
  <c r="D35" i="11"/>
  <c r="E35" i="11"/>
  <c r="F35" i="11"/>
  <c r="G35" i="11"/>
  <c r="H35" i="11"/>
  <c r="I35" i="11"/>
  <c r="J35" i="11"/>
  <c r="A36" i="11"/>
  <c r="B36" i="11"/>
  <c r="C36" i="11"/>
  <c r="D36" i="11"/>
  <c r="E36" i="11"/>
  <c r="F36" i="11"/>
  <c r="G36" i="11"/>
  <c r="H36" i="11"/>
  <c r="I36" i="11"/>
  <c r="J36" i="11"/>
  <c r="A37" i="11"/>
  <c r="B37" i="11"/>
  <c r="C37" i="11"/>
  <c r="D37" i="11"/>
  <c r="E37" i="11"/>
  <c r="F37" i="11"/>
  <c r="G37" i="11"/>
  <c r="H37" i="11"/>
  <c r="I37" i="11"/>
  <c r="J37" i="11"/>
  <c r="A38" i="11"/>
  <c r="B38" i="11"/>
  <c r="C38" i="11"/>
  <c r="D38" i="11"/>
  <c r="E38" i="11"/>
  <c r="F38" i="11"/>
  <c r="G38" i="11"/>
  <c r="H38" i="11"/>
  <c r="I38" i="11"/>
  <c r="J38" i="11"/>
  <c r="A39" i="11"/>
  <c r="B39" i="11"/>
  <c r="C39" i="11"/>
  <c r="D39" i="11"/>
  <c r="E39" i="11"/>
  <c r="F39" i="11"/>
  <c r="G39" i="11"/>
  <c r="H39" i="11"/>
  <c r="I39" i="11"/>
  <c r="J39" i="11"/>
  <c r="A40" i="11"/>
  <c r="B40" i="11"/>
  <c r="C40" i="11"/>
  <c r="D40" i="11"/>
  <c r="E40" i="11"/>
  <c r="F40" i="11"/>
  <c r="G40" i="11"/>
  <c r="H40" i="11"/>
  <c r="I40" i="11"/>
  <c r="J40" i="11"/>
  <c r="A41" i="11"/>
  <c r="B41" i="11"/>
  <c r="C41" i="11"/>
  <c r="D41" i="11"/>
  <c r="E41" i="11"/>
  <c r="F41" i="11"/>
  <c r="G41" i="11"/>
  <c r="H41" i="11"/>
  <c r="I41" i="11"/>
  <c r="J41" i="11"/>
  <c r="A42" i="11"/>
  <c r="B42" i="11"/>
  <c r="C42" i="11"/>
  <c r="D42" i="11"/>
  <c r="E42" i="11"/>
  <c r="F42" i="11"/>
  <c r="G42" i="11"/>
  <c r="H42" i="11"/>
  <c r="I42" i="11"/>
  <c r="J42" i="11"/>
  <c r="A43" i="11"/>
  <c r="B43" i="11"/>
  <c r="C43" i="11"/>
  <c r="D43" i="11"/>
  <c r="E43" i="11"/>
  <c r="F43" i="11"/>
  <c r="G43" i="11"/>
  <c r="H43" i="11"/>
  <c r="I43" i="11"/>
  <c r="J43" i="11"/>
  <c r="A44" i="11"/>
  <c r="B44" i="11"/>
  <c r="C44" i="11"/>
  <c r="D44" i="11"/>
  <c r="E44" i="11"/>
  <c r="F44" i="11"/>
  <c r="G44" i="11"/>
  <c r="H44" i="11"/>
  <c r="I44" i="11"/>
  <c r="J44" i="11"/>
  <c r="A45" i="11"/>
  <c r="B45" i="11"/>
  <c r="C45" i="11"/>
  <c r="D45" i="11"/>
  <c r="E45" i="11"/>
  <c r="F45" i="11"/>
  <c r="G45" i="11"/>
  <c r="H45" i="11"/>
  <c r="I45" i="11"/>
  <c r="J45" i="11"/>
  <c r="A46" i="11"/>
  <c r="B46" i="11"/>
  <c r="C46" i="11"/>
  <c r="D46" i="11"/>
  <c r="E46" i="11"/>
  <c r="F46" i="11"/>
  <c r="G46" i="11"/>
  <c r="H46" i="11"/>
  <c r="I46" i="11"/>
  <c r="J46" i="11"/>
  <c r="A18" i="11"/>
  <c r="B18" i="11"/>
  <c r="C18" i="11"/>
  <c r="D18" i="11"/>
  <c r="E18" i="11"/>
  <c r="F18" i="11"/>
  <c r="G18" i="11"/>
  <c r="H18" i="11"/>
  <c r="I18" i="11"/>
  <c r="J18" i="11"/>
  <c r="A19" i="11"/>
  <c r="B19" i="11"/>
  <c r="C19" i="11"/>
  <c r="D19" i="11"/>
  <c r="E19" i="11"/>
  <c r="F19" i="11"/>
  <c r="G19" i="11"/>
  <c r="H19" i="11"/>
  <c r="I19" i="11"/>
  <c r="J19" i="11"/>
  <c r="A20" i="11"/>
  <c r="B20" i="11"/>
  <c r="C20" i="11"/>
  <c r="D20" i="11"/>
  <c r="E20" i="11"/>
  <c r="F20" i="11"/>
  <c r="G20" i="11"/>
  <c r="H20" i="11"/>
  <c r="I20" i="11"/>
  <c r="J20" i="11"/>
  <c r="A21" i="11"/>
  <c r="B21" i="11"/>
  <c r="C21" i="11"/>
  <c r="D21" i="11"/>
  <c r="E21" i="11"/>
  <c r="F21" i="11"/>
  <c r="G21" i="11"/>
  <c r="H21" i="11"/>
  <c r="I21" i="11"/>
  <c r="J21" i="11"/>
  <c r="A22" i="11"/>
  <c r="B22" i="11"/>
  <c r="C22" i="11"/>
  <c r="D22" i="11"/>
  <c r="E22" i="11"/>
  <c r="F22" i="11"/>
  <c r="G22" i="11"/>
  <c r="H22" i="11"/>
  <c r="I22" i="11"/>
  <c r="J22" i="11"/>
  <c r="A23" i="11"/>
  <c r="B23" i="11"/>
  <c r="C23" i="11"/>
  <c r="D23" i="11"/>
  <c r="E23" i="11"/>
  <c r="F23" i="11"/>
  <c r="G23" i="11"/>
  <c r="H23" i="11"/>
  <c r="I23" i="11"/>
  <c r="J23" i="11"/>
  <c r="A24" i="11"/>
  <c r="B24" i="11"/>
  <c r="C24" i="11"/>
  <c r="D24" i="11"/>
  <c r="E24" i="11"/>
  <c r="F24" i="11"/>
  <c r="G24" i="11"/>
  <c r="H24" i="11"/>
  <c r="I24" i="11"/>
  <c r="J24" i="11"/>
  <c r="A25" i="11"/>
  <c r="B25" i="11"/>
  <c r="C25" i="11"/>
  <c r="D25" i="11"/>
  <c r="E25" i="11"/>
  <c r="F25" i="11"/>
  <c r="G25" i="11"/>
  <c r="H25" i="11"/>
  <c r="I25" i="11"/>
  <c r="J25" i="11"/>
  <c r="A26" i="11"/>
  <c r="B26" i="11"/>
  <c r="C26" i="11"/>
  <c r="D26" i="11"/>
  <c r="E26" i="11"/>
  <c r="F26" i="11"/>
  <c r="G26" i="11"/>
  <c r="H26" i="11"/>
  <c r="I26" i="11"/>
  <c r="J26" i="11"/>
  <c r="A27" i="11"/>
  <c r="B27" i="11"/>
  <c r="C27" i="11"/>
  <c r="D27" i="11"/>
  <c r="E27" i="11"/>
  <c r="F27" i="11"/>
  <c r="G27" i="11"/>
  <c r="H27" i="11"/>
  <c r="I27" i="11"/>
  <c r="J27" i="11"/>
  <c r="A28" i="11"/>
  <c r="B28" i="11"/>
  <c r="C28" i="11"/>
  <c r="D28" i="11"/>
  <c r="E28" i="11"/>
  <c r="F28" i="11"/>
  <c r="G28" i="11"/>
  <c r="H28" i="11"/>
  <c r="I28" i="11"/>
  <c r="J28" i="11"/>
  <c r="A29" i="11"/>
  <c r="B29" i="11"/>
  <c r="C29" i="11"/>
  <c r="D29" i="11"/>
  <c r="E29" i="11"/>
  <c r="F29" i="11"/>
  <c r="G29" i="11"/>
  <c r="H29" i="11"/>
  <c r="I29" i="11"/>
  <c r="J29" i="11"/>
  <c r="A30" i="11"/>
  <c r="B30" i="11"/>
  <c r="C30" i="11"/>
  <c r="D30" i="11"/>
  <c r="E30" i="11"/>
  <c r="F30" i="11"/>
  <c r="G30" i="11"/>
  <c r="H30" i="11"/>
  <c r="I30" i="11"/>
  <c r="J30" i="11"/>
  <c r="A31" i="11"/>
  <c r="B31" i="11"/>
  <c r="C31" i="11"/>
  <c r="D31" i="11"/>
  <c r="E31" i="11"/>
  <c r="F31" i="11"/>
  <c r="G31" i="11"/>
  <c r="H31" i="11"/>
  <c r="I31" i="11"/>
  <c r="J31" i="11"/>
  <c r="A32" i="11"/>
  <c r="B32" i="11"/>
  <c r="C32" i="11"/>
  <c r="D32" i="11"/>
  <c r="E32" i="11"/>
  <c r="F32" i="11"/>
  <c r="G32" i="11"/>
  <c r="H32" i="11"/>
  <c r="I32" i="11"/>
  <c r="J32" i="11"/>
  <c r="A33" i="11"/>
  <c r="B33" i="11"/>
  <c r="C33" i="11"/>
  <c r="D33" i="11"/>
  <c r="E33" i="11"/>
  <c r="F33" i="11"/>
  <c r="G33" i="11"/>
  <c r="H33" i="11"/>
  <c r="I33" i="11"/>
  <c r="J33" i="11"/>
  <c r="A2" i="11"/>
  <c r="B2" i="11"/>
  <c r="C2" i="11"/>
  <c r="D2" i="11"/>
  <c r="E2" i="11"/>
  <c r="F2" i="11"/>
  <c r="G2" i="11"/>
  <c r="H2" i="11"/>
  <c r="I2" i="11"/>
  <c r="J2" i="11"/>
  <c r="A3" i="11"/>
  <c r="B3" i="11"/>
  <c r="C3" i="11"/>
  <c r="D3" i="11"/>
  <c r="E3" i="11"/>
  <c r="F3" i="11"/>
  <c r="G3" i="11"/>
  <c r="H3" i="11"/>
  <c r="I3" i="11"/>
  <c r="J3" i="11"/>
  <c r="A4" i="11"/>
  <c r="B4" i="11"/>
  <c r="C4" i="11"/>
  <c r="D4" i="11"/>
  <c r="E4" i="11"/>
  <c r="F4" i="11"/>
  <c r="G4" i="11"/>
  <c r="H4" i="11"/>
  <c r="I4" i="11"/>
  <c r="J4" i="11"/>
  <c r="A5" i="11"/>
  <c r="B5" i="11"/>
  <c r="C5" i="11"/>
  <c r="D5" i="11"/>
  <c r="E5" i="11"/>
  <c r="F5" i="11"/>
  <c r="G5" i="11"/>
  <c r="H5" i="11"/>
  <c r="I5" i="11"/>
  <c r="J5" i="11"/>
  <c r="A6" i="11"/>
  <c r="B6" i="11"/>
  <c r="C6" i="11"/>
  <c r="D6" i="11"/>
  <c r="E6" i="11"/>
  <c r="F6" i="11"/>
  <c r="G6" i="11"/>
  <c r="H6" i="11"/>
  <c r="I6" i="11"/>
  <c r="J6" i="11"/>
  <c r="A7" i="11"/>
  <c r="B7" i="11"/>
  <c r="C7" i="11"/>
  <c r="D7" i="11"/>
  <c r="E7" i="11"/>
  <c r="F7" i="11"/>
  <c r="G7" i="11"/>
  <c r="H7" i="11"/>
  <c r="I7" i="11"/>
  <c r="J7" i="11"/>
  <c r="A8" i="11"/>
  <c r="B8" i="11"/>
  <c r="C8" i="11"/>
  <c r="D8" i="11"/>
  <c r="E8" i="11"/>
  <c r="F8" i="11"/>
  <c r="G8" i="11"/>
  <c r="H8" i="11"/>
  <c r="I8" i="11"/>
  <c r="J8" i="11"/>
  <c r="A9" i="11"/>
  <c r="B9" i="11"/>
  <c r="C9" i="11"/>
  <c r="D9" i="11"/>
  <c r="E9" i="11"/>
  <c r="F9" i="11"/>
  <c r="G9" i="11"/>
  <c r="H9" i="11"/>
  <c r="I9" i="11"/>
  <c r="J9" i="11"/>
  <c r="A10" i="11"/>
  <c r="B10" i="11"/>
  <c r="C10" i="11"/>
  <c r="D10" i="11"/>
  <c r="E10" i="11"/>
  <c r="F10" i="11"/>
  <c r="G10" i="11"/>
  <c r="H10" i="11"/>
  <c r="I10" i="11"/>
  <c r="J10" i="11"/>
  <c r="A11" i="11"/>
  <c r="B11" i="11"/>
  <c r="C11" i="11"/>
  <c r="D11" i="11"/>
  <c r="E11" i="11"/>
  <c r="F11" i="11"/>
  <c r="G11" i="11"/>
  <c r="H11" i="11"/>
  <c r="I11" i="11"/>
  <c r="J11" i="11"/>
  <c r="A12" i="11"/>
  <c r="B12" i="11"/>
  <c r="C12" i="11"/>
  <c r="D12" i="11"/>
  <c r="E12" i="11"/>
  <c r="F12" i="11"/>
  <c r="G12" i="11"/>
  <c r="H12" i="11"/>
  <c r="I12" i="11"/>
  <c r="J12" i="11"/>
  <c r="A13" i="11"/>
  <c r="B13" i="11"/>
  <c r="C13" i="11"/>
  <c r="D13" i="11"/>
  <c r="E13" i="11"/>
  <c r="F13" i="11"/>
  <c r="G13" i="11"/>
  <c r="H13" i="11"/>
  <c r="I13" i="11"/>
  <c r="J13" i="11"/>
  <c r="A14" i="11"/>
  <c r="B14" i="11"/>
  <c r="C14" i="11"/>
  <c r="D14" i="11"/>
  <c r="E14" i="11"/>
  <c r="F14" i="11"/>
  <c r="G14" i="11"/>
  <c r="H14" i="11"/>
  <c r="I14" i="11"/>
  <c r="J14" i="11"/>
  <c r="A15" i="11"/>
  <c r="B15" i="11"/>
  <c r="C15" i="11"/>
  <c r="D15" i="11"/>
  <c r="E15" i="11"/>
  <c r="F15" i="11"/>
  <c r="G15" i="11"/>
  <c r="H15" i="11"/>
  <c r="I15" i="11"/>
  <c r="J15" i="11"/>
  <c r="A16" i="11"/>
  <c r="B16" i="11"/>
  <c r="C16" i="11"/>
  <c r="D16" i="11"/>
  <c r="E16" i="11"/>
  <c r="F16" i="11"/>
  <c r="G16" i="11"/>
  <c r="H16" i="11"/>
  <c r="I16" i="11"/>
  <c r="J16" i="11"/>
  <c r="A17" i="11"/>
  <c r="B17" i="11"/>
  <c r="C17" i="11"/>
  <c r="D17" i="11"/>
  <c r="E17" i="11"/>
  <c r="F17" i="11"/>
  <c r="G17" i="11"/>
  <c r="H17" i="11"/>
  <c r="I17" i="11"/>
  <c r="J17" i="11"/>
  <c r="O786" i="7" l="1"/>
  <c r="O784" i="7"/>
  <c r="O782" i="7"/>
  <c r="L296" i="9" l="1"/>
  <c r="L448" i="9"/>
  <c r="L829" i="9"/>
  <c r="L677" i="9"/>
  <c r="L903" i="9"/>
  <c r="L901" i="9"/>
  <c r="L899" i="9"/>
  <c r="L897" i="9"/>
  <c r="L895" i="9"/>
  <c r="L893" i="9"/>
  <c r="L891" i="9"/>
  <c r="L889" i="9"/>
  <c r="L887" i="9"/>
  <c r="L885" i="9"/>
  <c r="L883" i="9"/>
  <c r="L881" i="9"/>
  <c r="L879" i="9"/>
  <c r="L877" i="9"/>
  <c r="L875" i="9"/>
  <c r="L873" i="9"/>
  <c r="L871" i="9"/>
  <c r="L869" i="9"/>
  <c r="L867" i="9"/>
  <c r="L865" i="9"/>
  <c r="L863" i="9"/>
  <c r="L861" i="9"/>
  <c r="L859" i="9"/>
  <c r="L857" i="9"/>
  <c r="L855" i="9"/>
  <c r="L853" i="9"/>
  <c r="L851" i="9"/>
  <c r="L849" i="9"/>
  <c r="L906" i="9" s="1"/>
  <c r="L847" i="9"/>
  <c r="L845" i="9"/>
  <c r="L843" i="9"/>
  <c r="L826" i="9"/>
  <c r="L824" i="9"/>
  <c r="L822" i="9"/>
  <c r="L820" i="9"/>
  <c r="L818" i="9"/>
  <c r="L816" i="9"/>
  <c r="L814" i="9"/>
  <c r="L812" i="9"/>
  <c r="L810" i="9"/>
  <c r="L808" i="9"/>
  <c r="L806" i="9"/>
  <c r="L804" i="9"/>
  <c r="L802" i="9"/>
  <c r="L800" i="9"/>
  <c r="L798" i="9"/>
  <c r="L796" i="9"/>
  <c r="L794" i="9"/>
  <c r="L792" i="9"/>
  <c r="L790" i="9"/>
  <c r="L788" i="9"/>
  <c r="L786" i="9"/>
  <c r="L784" i="9"/>
  <c r="L782" i="9"/>
  <c r="L780" i="9"/>
  <c r="L778" i="9"/>
  <c r="L776" i="9"/>
  <c r="L774" i="9"/>
  <c r="L772" i="9"/>
  <c r="L770" i="9"/>
  <c r="L768" i="9"/>
  <c r="L751" i="9"/>
  <c r="L749" i="9"/>
  <c r="L747" i="9"/>
  <c r="L745" i="9"/>
  <c r="L743" i="9"/>
  <c r="L741" i="9"/>
  <c r="L739" i="9"/>
  <c r="L737" i="9"/>
  <c r="L735" i="9"/>
  <c r="L733" i="9"/>
  <c r="L731" i="9"/>
  <c r="L729" i="9"/>
  <c r="L727" i="9"/>
  <c r="L725" i="9"/>
  <c r="L723" i="9"/>
  <c r="L721" i="9"/>
  <c r="L719" i="9"/>
  <c r="L717" i="9"/>
  <c r="L715" i="9"/>
  <c r="L713" i="9"/>
  <c r="L711" i="9"/>
  <c r="L709" i="9"/>
  <c r="L707" i="9"/>
  <c r="L705" i="9"/>
  <c r="L703" i="9"/>
  <c r="L701" i="9"/>
  <c r="L699" i="9"/>
  <c r="L697" i="9"/>
  <c r="L695" i="9"/>
  <c r="L693" i="9"/>
  <c r="L691" i="9"/>
  <c r="L754" i="9" s="1"/>
  <c r="L674" i="9"/>
  <c r="L672" i="9"/>
  <c r="L670" i="9"/>
  <c r="L668" i="9"/>
  <c r="L666" i="9"/>
  <c r="L664" i="9"/>
  <c r="L662" i="9"/>
  <c r="L660" i="9"/>
  <c r="L658" i="9"/>
  <c r="L656" i="9"/>
  <c r="L654" i="9"/>
  <c r="L652" i="9"/>
  <c r="L650" i="9"/>
  <c r="L648" i="9"/>
  <c r="L646" i="9"/>
  <c r="L644" i="9"/>
  <c r="L642" i="9"/>
  <c r="L640" i="9"/>
  <c r="L638" i="9"/>
  <c r="L636" i="9"/>
  <c r="L634" i="9"/>
  <c r="L632" i="9"/>
  <c r="L630" i="9"/>
  <c r="L628" i="9"/>
  <c r="L626" i="9"/>
  <c r="L624" i="9"/>
  <c r="L622" i="9"/>
  <c r="L620" i="9"/>
  <c r="L618" i="9"/>
  <c r="L616" i="9"/>
  <c r="L599" i="9"/>
  <c r="L597" i="9"/>
  <c r="L595" i="9"/>
  <c r="L593" i="9"/>
  <c r="L591" i="9"/>
  <c r="L589" i="9"/>
  <c r="L587" i="9"/>
  <c r="L585" i="9"/>
  <c r="L583" i="9"/>
  <c r="L581" i="9"/>
  <c r="L579" i="9"/>
  <c r="L577" i="9"/>
  <c r="L575" i="9"/>
  <c r="L573" i="9"/>
  <c r="L571" i="9"/>
  <c r="L569" i="9"/>
  <c r="L567" i="9"/>
  <c r="L565" i="9"/>
  <c r="L563" i="9"/>
  <c r="L561" i="9"/>
  <c r="L559" i="9"/>
  <c r="L557" i="9"/>
  <c r="L555" i="9"/>
  <c r="L553" i="9"/>
  <c r="L551" i="9"/>
  <c r="L549" i="9"/>
  <c r="L547" i="9"/>
  <c r="L545" i="9"/>
  <c r="L543" i="9"/>
  <c r="L541" i="9"/>
  <c r="L539" i="9"/>
  <c r="L602" i="9" s="1"/>
  <c r="L522" i="9"/>
  <c r="L520" i="9"/>
  <c r="L518" i="9"/>
  <c r="L516" i="9"/>
  <c r="L514" i="9"/>
  <c r="L512" i="9"/>
  <c r="L510" i="9"/>
  <c r="L508" i="9"/>
  <c r="L506" i="9"/>
  <c r="L504" i="9"/>
  <c r="L502" i="9"/>
  <c r="L500" i="9"/>
  <c r="L498" i="9"/>
  <c r="L496" i="9"/>
  <c r="L494" i="9"/>
  <c r="L492" i="9"/>
  <c r="L490" i="9"/>
  <c r="L488" i="9"/>
  <c r="L486" i="9"/>
  <c r="L484" i="9"/>
  <c r="L482" i="9"/>
  <c r="L480" i="9"/>
  <c r="L478" i="9"/>
  <c r="L476" i="9"/>
  <c r="L474" i="9"/>
  <c r="L472" i="9"/>
  <c r="L470" i="9"/>
  <c r="L468" i="9"/>
  <c r="L466" i="9"/>
  <c r="L464" i="9"/>
  <c r="L462" i="9"/>
  <c r="L525" i="9" s="1"/>
  <c r="L445" i="9"/>
  <c r="L443" i="9"/>
  <c r="L441" i="9"/>
  <c r="L439" i="9"/>
  <c r="L437" i="9"/>
  <c r="L435" i="9"/>
  <c r="L433" i="9"/>
  <c r="L431" i="9"/>
  <c r="L429" i="9"/>
  <c r="L427" i="9"/>
  <c r="L425" i="9"/>
  <c r="L423" i="9"/>
  <c r="L421" i="9"/>
  <c r="L419" i="9"/>
  <c r="L417" i="9"/>
  <c r="L415" i="9"/>
  <c r="L413" i="9"/>
  <c r="L411" i="9"/>
  <c r="L409" i="9"/>
  <c r="L407" i="9"/>
  <c r="L405" i="9"/>
  <c r="L403" i="9"/>
  <c r="L401" i="9"/>
  <c r="L399" i="9"/>
  <c r="L397" i="9"/>
  <c r="L395" i="9"/>
  <c r="L393" i="9"/>
  <c r="L391" i="9"/>
  <c r="L389" i="9"/>
  <c r="L387" i="9"/>
  <c r="L370" i="9"/>
  <c r="L368" i="9"/>
  <c r="L366" i="9"/>
  <c r="L364" i="9"/>
  <c r="L362" i="9"/>
  <c r="L360" i="9"/>
  <c r="L358" i="9"/>
  <c r="L356" i="9"/>
  <c r="L354" i="9"/>
  <c r="L352" i="9"/>
  <c r="L350" i="9"/>
  <c r="L348" i="9"/>
  <c r="L346" i="9"/>
  <c r="L344" i="9"/>
  <c r="L342" i="9"/>
  <c r="L340" i="9"/>
  <c r="L338" i="9"/>
  <c r="L336" i="9"/>
  <c r="L334" i="9"/>
  <c r="L332" i="9"/>
  <c r="L330" i="9"/>
  <c r="L328" i="9"/>
  <c r="L326" i="9"/>
  <c r="L324" i="9"/>
  <c r="L322" i="9"/>
  <c r="L320" i="9"/>
  <c r="L318" i="9"/>
  <c r="L316" i="9"/>
  <c r="L314" i="9"/>
  <c r="L312" i="9"/>
  <c r="L310" i="9"/>
  <c r="L373" i="9" s="1"/>
  <c r="L293" i="9"/>
  <c r="L291" i="9"/>
  <c r="L289" i="9"/>
  <c r="L287" i="9"/>
  <c r="L285" i="9"/>
  <c r="L283" i="9"/>
  <c r="L281" i="9"/>
  <c r="L279" i="9"/>
  <c r="L277" i="9"/>
  <c r="L275" i="9"/>
  <c r="L273" i="9"/>
  <c r="L271" i="9"/>
  <c r="L269" i="9"/>
  <c r="L267" i="9"/>
  <c r="L265" i="9"/>
  <c r="L263" i="9"/>
  <c r="L261" i="9"/>
  <c r="L259" i="9"/>
  <c r="L257" i="9"/>
  <c r="L255" i="9"/>
  <c r="L253" i="9"/>
  <c r="L251" i="9"/>
  <c r="L249" i="9"/>
  <c r="L247" i="9"/>
  <c r="L245" i="9"/>
  <c r="L243" i="9"/>
  <c r="L241" i="9"/>
  <c r="L239" i="9"/>
  <c r="L237" i="9"/>
  <c r="L235" i="9"/>
  <c r="L218" i="9"/>
  <c r="L216" i="9"/>
  <c r="L214" i="9"/>
  <c r="L212" i="9"/>
  <c r="L210" i="9"/>
  <c r="L208" i="9"/>
  <c r="L206" i="9"/>
  <c r="L204" i="9"/>
  <c r="L202" i="9"/>
  <c r="L200" i="9"/>
  <c r="L198" i="9"/>
  <c r="L196" i="9"/>
  <c r="L194" i="9"/>
  <c r="L192" i="9"/>
  <c r="L190" i="9"/>
  <c r="L188" i="9"/>
  <c r="L186" i="9"/>
  <c r="L184" i="9"/>
  <c r="L182" i="9"/>
  <c r="L180" i="9"/>
  <c r="L178" i="9"/>
  <c r="L176" i="9"/>
  <c r="L174" i="9"/>
  <c r="L172" i="9"/>
  <c r="L170" i="9"/>
  <c r="L168" i="9"/>
  <c r="L166" i="9"/>
  <c r="L164" i="9"/>
  <c r="L221" i="9" s="1"/>
  <c r="L162" i="9"/>
  <c r="L160" i="9"/>
  <c r="L158" i="9"/>
  <c r="L141" i="9"/>
  <c r="L139" i="9"/>
  <c r="L137" i="9"/>
  <c r="L135" i="9"/>
  <c r="L133" i="9"/>
  <c r="L131" i="9"/>
  <c r="L129" i="9"/>
  <c r="L127" i="9"/>
  <c r="L125" i="9"/>
  <c r="L123" i="9"/>
  <c r="L121" i="9"/>
  <c r="L119" i="9"/>
  <c r="L117" i="9"/>
  <c r="L115" i="9"/>
  <c r="L113" i="9"/>
  <c r="L111" i="9"/>
  <c r="L109" i="9"/>
  <c r="L107" i="9"/>
  <c r="L105" i="9"/>
  <c r="L103" i="9"/>
  <c r="L101" i="9"/>
  <c r="L99" i="9"/>
  <c r="L97" i="9"/>
  <c r="L95" i="9"/>
  <c r="L93" i="9"/>
  <c r="L91" i="9"/>
  <c r="L89" i="9"/>
  <c r="L87" i="9"/>
  <c r="L144" i="9" s="1"/>
  <c r="L85" i="9"/>
  <c r="L68" i="9"/>
  <c r="L66" i="9"/>
  <c r="L64" i="9"/>
  <c r="L62" i="9"/>
  <c r="L60" i="9"/>
  <c r="L58" i="9"/>
  <c r="L56" i="9"/>
  <c r="L54" i="9"/>
  <c r="L52" i="9"/>
  <c r="L50" i="9"/>
  <c r="L48" i="9"/>
  <c r="L46" i="9"/>
  <c r="L44" i="9"/>
  <c r="L42" i="9"/>
  <c r="L40" i="9"/>
  <c r="L38" i="9"/>
  <c r="L36" i="9"/>
  <c r="L34" i="9"/>
  <c r="L32" i="9"/>
  <c r="L30" i="9"/>
  <c r="L28" i="9"/>
  <c r="L26" i="9"/>
  <c r="L24" i="9"/>
  <c r="L22" i="9"/>
  <c r="L20" i="9"/>
  <c r="L18" i="9"/>
  <c r="L16" i="9"/>
  <c r="L14" i="9"/>
  <c r="L12" i="9"/>
  <c r="L10" i="9"/>
  <c r="L8" i="9"/>
  <c r="L71" i="9" s="1"/>
  <c r="L826" i="7"/>
  <c r="L824" i="7"/>
  <c r="L822" i="7"/>
  <c r="L820" i="7"/>
  <c r="L818" i="7"/>
  <c r="L816" i="7"/>
  <c r="L814" i="7"/>
  <c r="L812" i="7"/>
  <c r="L810" i="7"/>
  <c r="L808" i="7"/>
  <c r="L806" i="7"/>
  <c r="L804" i="7"/>
  <c r="L802" i="7"/>
  <c r="L800" i="7"/>
  <c r="L798" i="7"/>
  <c r="L796" i="7"/>
  <c r="L794" i="7"/>
  <c r="L792" i="7"/>
  <c r="L790" i="7"/>
  <c r="L788" i="7"/>
  <c r="L786" i="7"/>
  <c r="L784" i="7"/>
  <c r="L782" i="7"/>
  <c r="L780" i="7"/>
  <c r="L778" i="7"/>
  <c r="L776" i="7"/>
  <c r="L774" i="7"/>
  <c r="L772" i="7"/>
  <c r="L770" i="7"/>
  <c r="L768" i="7"/>
  <c r="L674" i="7"/>
  <c r="L672" i="7"/>
  <c r="L670" i="7"/>
  <c r="L668" i="7"/>
  <c r="L666" i="7"/>
  <c r="L664" i="7"/>
  <c r="L662" i="7"/>
  <c r="L660" i="7"/>
  <c r="L658" i="7"/>
  <c r="L656" i="7"/>
  <c r="L654" i="7"/>
  <c r="L652" i="7"/>
  <c r="L650" i="7"/>
  <c r="L648" i="7"/>
  <c r="L646" i="7"/>
  <c r="L644" i="7"/>
  <c r="L642" i="7"/>
  <c r="L640" i="7"/>
  <c r="L638" i="7"/>
  <c r="L636" i="7"/>
  <c r="L634" i="7"/>
  <c r="L632" i="7"/>
  <c r="L630" i="7"/>
  <c r="L628" i="7"/>
  <c r="L626" i="7"/>
  <c r="L624" i="7"/>
  <c r="L622" i="7"/>
  <c r="L620" i="7"/>
  <c r="L618" i="7"/>
  <c r="L616" i="7"/>
  <c r="L445" i="7"/>
  <c r="L443" i="7"/>
  <c r="L441" i="7"/>
  <c r="L439" i="7"/>
  <c r="L437" i="7"/>
  <c r="L435" i="7"/>
  <c r="L433" i="7"/>
  <c r="L431" i="7"/>
  <c r="L429" i="7"/>
  <c r="L427" i="7"/>
  <c r="L425" i="7"/>
  <c r="L423" i="7"/>
  <c r="L421" i="7"/>
  <c r="L419" i="7"/>
  <c r="L417" i="7"/>
  <c r="L415" i="7"/>
  <c r="L413" i="7"/>
  <c r="L411" i="7"/>
  <c r="L409" i="7"/>
  <c r="L407" i="7"/>
  <c r="L405" i="7"/>
  <c r="L403" i="7"/>
  <c r="L401" i="7"/>
  <c r="L399" i="7"/>
  <c r="L397" i="7"/>
  <c r="L395" i="7"/>
  <c r="L393" i="7"/>
  <c r="L391" i="7"/>
  <c r="L389" i="7"/>
  <c r="L387" i="7"/>
  <c r="L293" i="7"/>
  <c r="L291" i="7"/>
  <c r="L289" i="7"/>
  <c r="L287" i="7"/>
  <c r="L285" i="7"/>
  <c r="L283" i="7"/>
  <c r="L281" i="7"/>
  <c r="L279" i="7"/>
  <c r="L277" i="7"/>
  <c r="L275" i="7"/>
  <c r="L273" i="7"/>
  <c r="L271" i="7"/>
  <c r="L269" i="7"/>
  <c r="L267" i="7"/>
  <c r="L265" i="7"/>
  <c r="L263" i="7"/>
  <c r="L261" i="7"/>
  <c r="L259" i="7"/>
  <c r="L257" i="7"/>
  <c r="L255" i="7"/>
  <c r="L253" i="7"/>
  <c r="L251" i="7"/>
  <c r="L249" i="7"/>
  <c r="L247" i="7"/>
  <c r="L245" i="7"/>
  <c r="L243" i="7"/>
  <c r="L241" i="7"/>
  <c r="L239" i="7"/>
  <c r="L237" i="7"/>
  <c r="L235" i="7"/>
  <c r="L903" i="7"/>
  <c r="L901" i="7"/>
  <c r="L899" i="7"/>
  <c r="L897" i="7"/>
  <c r="L895" i="7"/>
  <c r="L893" i="7"/>
  <c r="L891" i="7"/>
  <c r="L889" i="7"/>
  <c r="L887" i="7"/>
  <c r="L885" i="7"/>
  <c r="L883" i="7"/>
  <c r="L881" i="7"/>
  <c r="L879" i="7"/>
  <c r="L877" i="7"/>
  <c r="L875" i="7"/>
  <c r="L873" i="7"/>
  <c r="L871" i="7"/>
  <c r="L869" i="7"/>
  <c r="L867" i="7"/>
  <c r="L865" i="7"/>
  <c r="L863" i="7"/>
  <c r="L861" i="7"/>
  <c r="L859" i="7"/>
  <c r="L857" i="7"/>
  <c r="L855" i="7"/>
  <c r="L853" i="7"/>
  <c r="L851" i="7"/>
  <c r="L849" i="7"/>
  <c r="L847" i="7"/>
  <c r="L845" i="7"/>
  <c r="L843" i="7"/>
  <c r="L906" i="7" s="1"/>
  <c r="L751" i="7"/>
  <c r="L749" i="7"/>
  <c r="L747" i="7"/>
  <c r="L745" i="7"/>
  <c r="L743" i="7"/>
  <c r="L741" i="7"/>
  <c r="L739" i="7"/>
  <c r="L737" i="7"/>
  <c r="L735" i="7"/>
  <c r="L733" i="7"/>
  <c r="L731" i="7"/>
  <c r="L729" i="7"/>
  <c r="L727" i="7"/>
  <c r="L725" i="7"/>
  <c r="L723" i="7"/>
  <c r="L721" i="7"/>
  <c r="L719" i="7"/>
  <c r="L717" i="7"/>
  <c r="L715" i="7"/>
  <c r="L713" i="7"/>
  <c r="L711" i="7"/>
  <c r="L709" i="7"/>
  <c r="L707" i="7"/>
  <c r="L705" i="7"/>
  <c r="L703" i="7"/>
  <c r="L701" i="7"/>
  <c r="L699" i="7"/>
  <c r="L697" i="7"/>
  <c r="L695" i="7"/>
  <c r="L693" i="7"/>
  <c r="L691" i="7"/>
  <c r="L599" i="7"/>
  <c r="L597" i="7"/>
  <c r="L595" i="7"/>
  <c r="L593" i="7"/>
  <c r="L591" i="7"/>
  <c r="L589" i="7"/>
  <c r="L587" i="7"/>
  <c r="L585" i="7"/>
  <c r="L583" i="7"/>
  <c r="L581" i="7"/>
  <c r="L579" i="7"/>
  <c r="L577" i="7"/>
  <c r="L575" i="7"/>
  <c r="L573" i="7"/>
  <c r="L571" i="7"/>
  <c r="L569" i="7"/>
  <c r="L567" i="7"/>
  <c r="L565" i="7"/>
  <c r="L563" i="7"/>
  <c r="L561" i="7"/>
  <c r="L559" i="7"/>
  <c r="L557" i="7"/>
  <c r="L555" i="7"/>
  <c r="L553" i="7"/>
  <c r="L551" i="7"/>
  <c r="L549" i="7"/>
  <c r="L547" i="7"/>
  <c r="L545" i="7"/>
  <c r="L543" i="7"/>
  <c r="L541" i="7"/>
  <c r="L539" i="7"/>
  <c r="L522" i="7"/>
  <c r="L520" i="7"/>
  <c r="L518" i="7"/>
  <c r="L516" i="7"/>
  <c r="L514" i="7"/>
  <c r="L512" i="7"/>
  <c r="L510" i="7"/>
  <c r="L508" i="7"/>
  <c r="L506" i="7"/>
  <c r="L504" i="7"/>
  <c r="L502" i="7"/>
  <c r="L500" i="7"/>
  <c r="L498" i="7"/>
  <c r="L496" i="7"/>
  <c r="L494" i="7"/>
  <c r="L492" i="7"/>
  <c r="L490" i="7"/>
  <c r="L488" i="7"/>
  <c r="L486" i="7"/>
  <c r="L484" i="7"/>
  <c r="L482" i="7"/>
  <c r="L480" i="7"/>
  <c r="L478" i="7"/>
  <c r="L476" i="7"/>
  <c r="L474" i="7"/>
  <c r="L472" i="7"/>
  <c r="L470" i="7"/>
  <c r="L468" i="7"/>
  <c r="L466" i="7"/>
  <c r="L464" i="7"/>
  <c r="L462" i="7"/>
  <c r="L370" i="7"/>
  <c r="L368" i="7"/>
  <c r="L366" i="7"/>
  <c r="L364" i="7"/>
  <c r="L362" i="7"/>
  <c r="L360" i="7"/>
  <c r="L358" i="7"/>
  <c r="L356" i="7"/>
  <c r="L354" i="7"/>
  <c r="L352" i="7"/>
  <c r="L350" i="7"/>
  <c r="L348" i="7"/>
  <c r="L346" i="7"/>
  <c r="L344" i="7"/>
  <c r="L342" i="7"/>
  <c r="L340" i="7"/>
  <c r="L338" i="7"/>
  <c r="L336" i="7"/>
  <c r="L334" i="7"/>
  <c r="L332" i="7"/>
  <c r="L330" i="7"/>
  <c r="L328" i="7"/>
  <c r="L326" i="7"/>
  <c r="L324" i="7"/>
  <c r="L322" i="7"/>
  <c r="L320" i="7"/>
  <c r="L318" i="7"/>
  <c r="L316" i="7"/>
  <c r="L314" i="7"/>
  <c r="L312" i="7"/>
  <c r="L310" i="7"/>
  <c r="L373" i="7" s="1"/>
  <c r="L218" i="7"/>
  <c r="L216" i="7"/>
  <c r="L214" i="7"/>
  <c r="L212" i="7"/>
  <c r="L210" i="7"/>
  <c r="L208" i="7"/>
  <c r="L206" i="7"/>
  <c r="L204" i="7"/>
  <c r="L202" i="7"/>
  <c r="L200" i="7"/>
  <c r="L198" i="7"/>
  <c r="L196" i="7"/>
  <c r="L194" i="7"/>
  <c r="L192" i="7"/>
  <c r="L190" i="7"/>
  <c r="L188" i="7"/>
  <c r="L186" i="7"/>
  <c r="L184" i="7"/>
  <c r="L182" i="7"/>
  <c r="L180" i="7"/>
  <c r="L178" i="7"/>
  <c r="L176" i="7"/>
  <c r="L174" i="7"/>
  <c r="L172" i="7"/>
  <c r="L170" i="7"/>
  <c r="L168" i="7"/>
  <c r="L166" i="7"/>
  <c r="L164" i="7"/>
  <c r="L162" i="7"/>
  <c r="L160" i="7"/>
  <c r="L158" i="7"/>
  <c r="L141" i="7"/>
  <c r="L139" i="7"/>
  <c r="L137" i="7"/>
  <c r="L135" i="7"/>
  <c r="L133" i="7"/>
  <c r="L131" i="7"/>
  <c r="L129" i="7"/>
  <c r="L127" i="7"/>
  <c r="L125" i="7"/>
  <c r="L123" i="7"/>
  <c r="L121" i="7"/>
  <c r="L119" i="7"/>
  <c r="L117" i="7"/>
  <c r="L115" i="7"/>
  <c r="L113" i="7"/>
  <c r="L111" i="7"/>
  <c r="L109" i="7"/>
  <c r="L107" i="7"/>
  <c r="L105" i="7"/>
  <c r="L103" i="7"/>
  <c r="L101" i="7"/>
  <c r="L99" i="7"/>
  <c r="L97" i="7"/>
  <c r="L95" i="7"/>
  <c r="L93" i="7"/>
  <c r="L91" i="7"/>
  <c r="L89" i="7"/>
  <c r="L87" i="7"/>
  <c r="L144" i="7" s="1"/>
  <c r="L85" i="7"/>
  <c r="L68" i="7"/>
  <c r="L66" i="7"/>
  <c r="L64" i="7"/>
  <c r="L62" i="7"/>
  <c r="L60" i="7"/>
  <c r="L58" i="7"/>
  <c r="L56" i="7"/>
  <c r="L54" i="7"/>
  <c r="L52" i="7"/>
  <c r="L50" i="7"/>
  <c r="L48" i="7"/>
  <c r="L46" i="7"/>
  <c r="L44" i="7"/>
  <c r="L42" i="7"/>
  <c r="L40" i="7"/>
  <c r="L38" i="7"/>
  <c r="L36" i="7"/>
  <c r="L34" i="7"/>
  <c r="L32" i="7"/>
  <c r="L30" i="7"/>
  <c r="L28" i="7"/>
  <c r="L26" i="7"/>
  <c r="L24" i="7"/>
  <c r="L22" i="7"/>
  <c r="L20" i="7"/>
  <c r="L18" i="7"/>
  <c r="L16" i="7"/>
  <c r="L14" i="7"/>
  <c r="L12" i="7"/>
  <c r="L10" i="7"/>
  <c r="L8" i="7"/>
  <c r="L71" i="7" s="1"/>
  <c r="M71" i="7" l="1"/>
  <c r="M144" i="7" s="1"/>
  <c r="M221" i="7" s="1"/>
  <c r="L221" i="7"/>
  <c r="L754" i="7"/>
  <c r="L448" i="7"/>
  <c r="L677" i="7"/>
  <c r="L829" i="7"/>
  <c r="L602" i="7"/>
  <c r="L525" i="7"/>
  <c r="L296" i="7"/>
  <c r="M906" i="7" s="1"/>
  <c r="AI738" i="7"/>
  <c r="AI688" i="7"/>
  <c r="AI690" i="7"/>
  <c r="AI692" i="7"/>
  <c r="AI694" i="7"/>
  <c r="AI706" i="7"/>
  <c r="AI708" i="7"/>
  <c r="AI720" i="7"/>
  <c r="AI722" i="7"/>
  <c r="AI736" i="7"/>
  <c r="AI676" i="7"/>
  <c r="AI624" i="7"/>
  <c r="AI626" i="7"/>
  <c r="AI636" i="7"/>
  <c r="AI638" i="7"/>
  <c r="AI648" i="7"/>
  <c r="AI650" i="7"/>
  <c r="AI652" i="7"/>
  <c r="AI658" i="7"/>
  <c r="AI660" i="7"/>
  <c r="AI674" i="7"/>
  <c r="AI616" i="7"/>
  <c r="AI564" i="7"/>
  <c r="AI566" i="7"/>
  <c r="AI568" i="7"/>
  <c r="AI572" i="7"/>
  <c r="AI580" i="7"/>
  <c r="AI582" i="7"/>
  <c r="AI584" i="7"/>
  <c r="AI588" i="7"/>
  <c r="AI598" i="7"/>
  <c r="AI600" i="7"/>
  <c r="AI604" i="7"/>
  <c r="AI614" i="7"/>
  <c r="AI554" i="7"/>
  <c r="AI552" i="7"/>
  <c r="AI496" i="7"/>
  <c r="AI498" i="7"/>
  <c r="AI512" i="7"/>
  <c r="AI514" i="7"/>
  <c r="AI526" i="7"/>
  <c r="AI528" i="7"/>
  <c r="AI530" i="7"/>
  <c r="AI540" i="7"/>
  <c r="AI544" i="7"/>
  <c r="AI546" i="7"/>
  <c r="AI434" i="7"/>
  <c r="AI436" i="7"/>
  <c r="AI438" i="7"/>
  <c r="AI440" i="7"/>
  <c r="AI442" i="7"/>
  <c r="AI444" i="7"/>
  <c r="AI446" i="7"/>
  <c r="AI448" i="7"/>
  <c r="AI450" i="7"/>
  <c r="AI452" i="7"/>
  <c r="AI454" i="7"/>
  <c r="AI456" i="7"/>
  <c r="AI458" i="7"/>
  <c r="AI460" i="7"/>
  <c r="AI462" i="7"/>
  <c r="AI464" i="7"/>
  <c r="AI466" i="7"/>
  <c r="AI478" i="7"/>
  <c r="AI480" i="7"/>
  <c r="AI482" i="7"/>
  <c r="AI484" i="7"/>
  <c r="AI432" i="7"/>
  <c r="AI428" i="7"/>
  <c r="AI430" i="7"/>
  <c r="AI372" i="7"/>
  <c r="AI374" i="7"/>
  <c r="AI382" i="7"/>
  <c r="AI388" i="7"/>
  <c r="AI390" i="7"/>
  <c r="AI404" i="7"/>
  <c r="AI406" i="7"/>
  <c r="AI412" i="7"/>
  <c r="AI414" i="7"/>
  <c r="AI426" i="7"/>
  <c r="AI324" i="7"/>
  <c r="AI326" i="7"/>
  <c r="AI340" i="7"/>
  <c r="AI342" i="7"/>
  <c r="AI344" i="7"/>
  <c r="AI356" i="7"/>
  <c r="AI358" i="7"/>
  <c r="AI310" i="7"/>
  <c r="AI302" i="7"/>
  <c r="AI308" i="7"/>
  <c r="AI250" i="7"/>
  <c r="AI262" i="7"/>
  <c r="AI264" i="7"/>
  <c r="AI266" i="7"/>
  <c r="AI274" i="7"/>
  <c r="AI276" i="7"/>
  <c r="AI286" i="7"/>
  <c r="AI288" i="7"/>
  <c r="AI296" i="7"/>
  <c r="AI248" i="7"/>
  <c r="AI230" i="7"/>
  <c r="AI232" i="7"/>
  <c r="AI234" i="7"/>
  <c r="AI246" i="7"/>
  <c r="AI192" i="7"/>
  <c r="AI194" i="7"/>
  <c r="AI196" i="7"/>
  <c r="AI198" i="7"/>
  <c r="AI200" i="7"/>
  <c r="AI202" i="7"/>
  <c r="AI204" i="7"/>
  <c r="AI216" i="7"/>
  <c r="AI218" i="7"/>
  <c r="AI220" i="7"/>
  <c r="AI184" i="7"/>
  <c r="AI186" i="7"/>
  <c r="AI146" i="7"/>
  <c r="AI148" i="7"/>
  <c r="AI150" i="7"/>
  <c r="AI160" i="7"/>
  <c r="AI162" i="7"/>
  <c r="AI168" i="7"/>
  <c r="AI170" i="7"/>
  <c r="AI134" i="7"/>
  <c r="AI136" i="7"/>
  <c r="AI126" i="7"/>
  <c r="AI76" i="7"/>
  <c r="AI78" i="7"/>
  <c r="AI90" i="7"/>
  <c r="AI92" i="7"/>
  <c r="AI94" i="7"/>
  <c r="AI106" i="7"/>
  <c r="AI108" i="7"/>
  <c r="AI110" i="7"/>
  <c r="AI114" i="7"/>
  <c r="AI124" i="7"/>
  <c r="AI20" i="7"/>
  <c r="AI22" i="7"/>
  <c r="AI28" i="7"/>
  <c r="AI30" i="7"/>
  <c r="AI32" i="7"/>
  <c r="AI44" i="7"/>
  <c r="AI46" i="7"/>
  <c r="AI54" i="7"/>
  <c r="AI60" i="7"/>
  <c r="AI62" i="7"/>
  <c r="AI64" i="7"/>
  <c r="AI10" i="7"/>
  <c r="AI8" i="7"/>
  <c r="M296" i="7" l="1"/>
  <c r="M373" i="7" s="1"/>
  <c r="M448" i="7" s="1"/>
  <c r="M525" i="7" s="1"/>
  <c r="M602" i="7" s="1"/>
  <c r="M677" i="7" s="1"/>
  <c r="M754" i="7" s="1"/>
  <c r="M829" i="7" s="1"/>
  <c r="O780" i="7"/>
  <c r="O809" i="7"/>
  <c r="AA903" i="9" l="1"/>
  <c r="AA901" i="9"/>
  <c r="AA899" i="9"/>
  <c r="AA897" i="9"/>
  <c r="AA895" i="9"/>
  <c r="AA893" i="9"/>
  <c r="AA891" i="9"/>
  <c r="AA889" i="9"/>
  <c r="AA887" i="9"/>
  <c r="AA885" i="9"/>
  <c r="AA883" i="9"/>
  <c r="AA881" i="9"/>
  <c r="AA879" i="9"/>
  <c r="AA877" i="9"/>
  <c r="AA875" i="9"/>
  <c r="AA873" i="9"/>
  <c r="AA871" i="9"/>
  <c r="AA869" i="9"/>
  <c r="AA867" i="9"/>
  <c r="AA865" i="9"/>
  <c r="AA863" i="9"/>
  <c r="AA861" i="9"/>
  <c r="AA859" i="9"/>
  <c r="AA857" i="9"/>
  <c r="AA855" i="9"/>
  <c r="AA853" i="9"/>
  <c r="AA851" i="9"/>
  <c r="AA849" i="9"/>
  <c r="AA847" i="9"/>
  <c r="AA845" i="9"/>
  <c r="AA843" i="9"/>
  <c r="AA826" i="9"/>
  <c r="AA824" i="9"/>
  <c r="AA822" i="9"/>
  <c r="AA820" i="9"/>
  <c r="AA818" i="9"/>
  <c r="AA816" i="9"/>
  <c r="AA814" i="9"/>
  <c r="AA812" i="9"/>
  <c r="AA810" i="9"/>
  <c r="AA808" i="9"/>
  <c r="AA806" i="9"/>
  <c r="AA804" i="9"/>
  <c r="AA802" i="9"/>
  <c r="AA800" i="9"/>
  <c r="AA798" i="9"/>
  <c r="AA796" i="9"/>
  <c r="AA794" i="9"/>
  <c r="AA792" i="9"/>
  <c r="AA790" i="9"/>
  <c r="AA788" i="9"/>
  <c r="AA786" i="9"/>
  <c r="AA784" i="9"/>
  <c r="AA782" i="9"/>
  <c r="AA780" i="9"/>
  <c r="AA778" i="9"/>
  <c r="AA776" i="9"/>
  <c r="AA774" i="9"/>
  <c r="AA772" i="9"/>
  <c r="AA770" i="9"/>
  <c r="AA768" i="9"/>
  <c r="AA751" i="9"/>
  <c r="AA749" i="9"/>
  <c r="AA747" i="9"/>
  <c r="AA745" i="9"/>
  <c r="AA743" i="9"/>
  <c r="AA741" i="9"/>
  <c r="AA739" i="9"/>
  <c r="AD738" i="9"/>
  <c r="AA737" i="9"/>
  <c r="AD736" i="9"/>
  <c r="AA735" i="9"/>
  <c r="AD734" i="9"/>
  <c r="AA733" i="9"/>
  <c r="AD732" i="9"/>
  <c r="AA731" i="9"/>
  <c r="AD730" i="9"/>
  <c r="AA729" i="9"/>
  <c r="AD728" i="9"/>
  <c r="AA727" i="9"/>
  <c r="AD726" i="9"/>
  <c r="AA725" i="9"/>
  <c r="AD724" i="9"/>
  <c r="AA723" i="9"/>
  <c r="AD722" i="9"/>
  <c r="AA721" i="9"/>
  <c r="AD720" i="9"/>
  <c r="AA719" i="9"/>
  <c r="AD718" i="9"/>
  <c r="AA717" i="9"/>
  <c r="AD716" i="9"/>
  <c r="AA715" i="9"/>
  <c r="AD714" i="9"/>
  <c r="AA713" i="9"/>
  <c r="AD712" i="9"/>
  <c r="AA711" i="9"/>
  <c r="AD710" i="9"/>
  <c r="AA709" i="9"/>
  <c r="AD708" i="9"/>
  <c r="AA707" i="9"/>
  <c r="AD706" i="9"/>
  <c r="AA705" i="9"/>
  <c r="AD704" i="9"/>
  <c r="AA703" i="9"/>
  <c r="AD702" i="9"/>
  <c r="AA701" i="9"/>
  <c r="AD700" i="9"/>
  <c r="AA699" i="9"/>
  <c r="AD698" i="9"/>
  <c r="AA697" i="9"/>
  <c r="AD696" i="9"/>
  <c r="AA695" i="9"/>
  <c r="AD694" i="9"/>
  <c r="AA693" i="9"/>
  <c r="AD692" i="9"/>
  <c r="AA691" i="9"/>
  <c r="AD690" i="9"/>
  <c r="AD688" i="9"/>
  <c r="AD686" i="9"/>
  <c r="AD684" i="9"/>
  <c r="AD682" i="9"/>
  <c r="AD680" i="9"/>
  <c r="AD678" i="9"/>
  <c r="AD676" i="9"/>
  <c r="AD674" i="9"/>
  <c r="AA674" i="9"/>
  <c r="AD672" i="9"/>
  <c r="AA672" i="9"/>
  <c r="AD670" i="9"/>
  <c r="AA670" i="9"/>
  <c r="AD668" i="9"/>
  <c r="AA668" i="9"/>
  <c r="AD666" i="9"/>
  <c r="AA666" i="9"/>
  <c r="AD664" i="9"/>
  <c r="AA664" i="9"/>
  <c r="AD662" i="9"/>
  <c r="AA662" i="9"/>
  <c r="AD660" i="9"/>
  <c r="AA660" i="9"/>
  <c r="AD658" i="9"/>
  <c r="AA658" i="9"/>
  <c r="AD656" i="9"/>
  <c r="AA656" i="9"/>
  <c r="AD654" i="9"/>
  <c r="AA654" i="9"/>
  <c r="AD652" i="9"/>
  <c r="AA652" i="9"/>
  <c r="AD650" i="9"/>
  <c r="AA650" i="9"/>
  <c r="AD648" i="9"/>
  <c r="AA648" i="9"/>
  <c r="AD646" i="9"/>
  <c r="AA646" i="9"/>
  <c r="AD644" i="9"/>
  <c r="AA644" i="9"/>
  <c r="AD642" i="9"/>
  <c r="AA642" i="9"/>
  <c r="AD640" i="9"/>
  <c r="AA640" i="9"/>
  <c r="AD638" i="9"/>
  <c r="AA638" i="9"/>
  <c r="AD636" i="9"/>
  <c r="AA636" i="9"/>
  <c r="AD634" i="9"/>
  <c r="AA634" i="9"/>
  <c r="AD632" i="9"/>
  <c r="AA632" i="9"/>
  <c r="AD630" i="9"/>
  <c r="AA630" i="9"/>
  <c r="AD628" i="9"/>
  <c r="AA628" i="9"/>
  <c r="AD626" i="9"/>
  <c r="AA626" i="9"/>
  <c r="AD624" i="9"/>
  <c r="AA624" i="9"/>
  <c r="AD622" i="9"/>
  <c r="AA622" i="9"/>
  <c r="AD620" i="9"/>
  <c r="AA620" i="9"/>
  <c r="AD618" i="9"/>
  <c r="AA618" i="9"/>
  <c r="AD616" i="9"/>
  <c r="AA616" i="9"/>
  <c r="AD614" i="9"/>
  <c r="AD612" i="9"/>
  <c r="AD610" i="9"/>
  <c r="AD608" i="9"/>
  <c r="AD606" i="9"/>
  <c r="AD604" i="9"/>
  <c r="AD602" i="9"/>
  <c r="AD600" i="9"/>
  <c r="AA599" i="9"/>
  <c r="AD598" i="9"/>
  <c r="AA597" i="9"/>
  <c r="AD596" i="9"/>
  <c r="AA595" i="9"/>
  <c r="AD594" i="9"/>
  <c r="AA593" i="9"/>
  <c r="AD592" i="9"/>
  <c r="AA591" i="9"/>
  <c r="AD590" i="9"/>
  <c r="AA589" i="9"/>
  <c r="AD588" i="9"/>
  <c r="AA587" i="9"/>
  <c r="AD586" i="9"/>
  <c r="AA585" i="9"/>
  <c r="AD584" i="9"/>
  <c r="AA583" i="9"/>
  <c r="AD582" i="9"/>
  <c r="AA581" i="9"/>
  <c r="AD580" i="9"/>
  <c r="AA579" i="9"/>
  <c r="AD578" i="9"/>
  <c r="AA577" i="9"/>
  <c r="AD576" i="9"/>
  <c r="AA575" i="9"/>
  <c r="AD574" i="9"/>
  <c r="AA573" i="9"/>
  <c r="AD572" i="9"/>
  <c r="AA571" i="9"/>
  <c r="AD570" i="9"/>
  <c r="AA569" i="9"/>
  <c r="AD568" i="9"/>
  <c r="AA567" i="9"/>
  <c r="AD566" i="9"/>
  <c r="AA565" i="9"/>
  <c r="AD564" i="9"/>
  <c r="AA563" i="9"/>
  <c r="AD562" i="9"/>
  <c r="AA561" i="9"/>
  <c r="AD560" i="9"/>
  <c r="AA559" i="9"/>
  <c r="AD558" i="9"/>
  <c r="AA557" i="9"/>
  <c r="AD556" i="9"/>
  <c r="AA555" i="9"/>
  <c r="AD554" i="9"/>
  <c r="AA553" i="9"/>
  <c r="AD552" i="9"/>
  <c r="AA551" i="9"/>
  <c r="AD550" i="9"/>
  <c r="AA549" i="9"/>
  <c r="AD548" i="9"/>
  <c r="AA547" i="9"/>
  <c r="AD546" i="9"/>
  <c r="AA545" i="9"/>
  <c r="AD544" i="9"/>
  <c r="AA543" i="9"/>
  <c r="AD542" i="9"/>
  <c r="AA541" i="9"/>
  <c r="AD540" i="9"/>
  <c r="AA539" i="9"/>
  <c r="AD538" i="9"/>
  <c r="AD536" i="9"/>
  <c r="AD534" i="9"/>
  <c r="AD532" i="9"/>
  <c r="AD530" i="9"/>
  <c r="AD528" i="9"/>
  <c r="AD526" i="9"/>
  <c r="AD524" i="9"/>
  <c r="AD522" i="9"/>
  <c r="AA522" i="9"/>
  <c r="AD520" i="9"/>
  <c r="AA520" i="9"/>
  <c r="AD518" i="9"/>
  <c r="AA518" i="9"/>
  <c r="AD516" i="9"/>
  <c r="AA516" i="9"/>
  <c r="AD514" i="9"/>
  <c r="AA514" i="9"/>
  <c r="AD512" i="9"/>
  <c r="AA512" i="9"/>
  <c r="AD510" i="9"/>
  <c r="AA510" i="9"/>
  <c r="AD508" i="9"/>
  <c r="AA508" i="9"/>
  <c r="AD506" i="9"/>
  <c r="AA506" i="9"/>
  <c r="AD504" i="9"/>
  <c r="AA504" i="9"/>
  <c r="AD502" i="9"/>
  <c r="AA502" i="9"/>
  <c r="AD500" i="9"/>
  <c r="AA500" i="9"/>
  <c r="AD498" i="9"/>
  <c r="AA498" i="9"/>
  <c r="AD496" i="9"/>
  <c r="AA496" i="9"/>
  <c r="AD494" i="9"/>
  <c r="AA494" i="9"/>
  <c r="AD492" i="9"/>
  <c r="AA492" i="9"/>
  <c r="AD490" i="9"/>
  <c r="AA490" i="9"/>
  <c r="AD488" i="9"/>
  <c r="AA488" i="9"/>
  <c r="AD486" i="9"/>
  <c r="AA486" i="9"/>
  <c r="AD484" i="9"/>
  <c r="AA484" i="9"/>
  <c r="AD482" i="9"/>
  <c r="AA482" i="9"/>
  <c r="AD480" i="9"/>
  <c r="AA480" i="9"/>
  <c r="AD478" i="9"/>
  <c r="AA478" i="9"/>
  <c r="AD476" i="9"/>
  <c r="AA476" i="9"/>
  <c r="AD474" i="9"/>
  <c r="AA474" i="9"/>
  <c r="AD472" i="9"/>
  <c r="AA472" i="9"/>
  <c r="AD470" i="9"/>
  <c r="AA470" i="9"/>
  <c r="AD468" i="9"/>
  <c r="AA468" i="9"/>
  <c r="AD466" i="9"/>
  <c r="AA466" i="9"/>
  <c r="AD464" i="9"/>
  <c r="AA464" i="9"/>
  <c r="AD462" i="9"/>
  <c r="AA462" i="9"/>
  <c r="AD460" i="9"/>
  <c r="AD458" i="9"/>
  <c r="AD456" i="9"/>
  <c r="AD454" i="9"/>
  <c r="AD452" i="9"/>
  <c r="AD450" i="9"/>
  <c r="AD448" i="9"/>
  <c r="AD446" i="9"/>
  <c r="AA445" i="9"/>
  <c r="AD444" i="9"/>
  <c r="AA443" i="9"/>
  <c r="AD442" i="9"/>
  <c r="AA441" i="9"/>
  <c r="AD440" i="9"/>
  <c r="AA439" i="9"/>
  <c r="AD438" i="9"/>
  <c r="AA437" i="9"/>
  <c r="AD436" i="9"/>
  <c r="AA435" i="9"/>
  <c r="AD434" i="9"/>
  <c r="AA433" i="9"/>
  <c r="AD432" i="9"/>
  <c r="AA431" i="9"/>
  <c r="AD430" i="9"/>
  <c r="AA429" i="9"/>
  <c r="AD428" i="9"/>
  <c r="AA427" i="9"/>
  <c r="AD426" i="9"/>
  <c r="AA425" i="9"/>
  <c r="AD424" i="9"/>
  <c r="AA423" i="9"/>
  <c r="AD422" i="9"/>
  <c r="AA421" i="9"/>
  <c r="AD420" i="9"/>
  <c r="AA419" i="9"/>
  <c r="AD418" i="9"/>
  <c r="AA417" i="9"/>
  <c r="AD416" i="9"/>
  <c r="AA415" i="9"/>
  <c r="AD414" i="9"/>
  <c r="AA413" i="9"/>
  <c r="AD412" i="9"/>
  <c r="AA411" i="9"/>
  <c r="AD410" i="9"/>
  <c r="AA409" i="9"/>
  <c r="AD408" i="9"/>
  <c r="AA407" i="9"/>
  <c r="AD406" i="9"/>
  <c r="AA405" i="9"/>
  <c r="AD404" i="9"/>
  <c r="AA403" i="9"/>
  <c r="AD402" i="9"/>
  <c r="AA401" i="9"/>
  <c r="AD400" i="9"/>
  <c r="AA399" i="9"/>
  <c r="AD398" i="9"/>
  <c r="AA397" i="9"/>
  <c r="AD396" i="9"/>
  <c r="AA395" i="9"/>
  <c r="AD394" i="9"/>
  <c r="AA393" i="9"/>
  <c r="AD392" i="9"/>
  <c r="AA391" i="9"/>
  <c r="AD390" i="9"/>
  <c r="AA389" i="9"/>
  <c r="AD388" i="9"/>
  <c r="AA387" i="9"/>
  <c r="AD386" i="9"/>
  <c r="AD384" i="9"/>
  <c r="AD382" i="9"/>
  <c r="AD380" i="9"/>
  <c r="AD378" i="9"/>
  <c r="AD376" i="9"/>
  <c r="AD374" i="9"/>
  <c r="AD372" i="9"/>
  <c r="AD370" i="9"/>
  <c r="AA370" i="9"/>
  <c r="AD368" i="9"/>
  <c r="AA368" i="9"/>
  <c r="AD366" i="9"/>
  <c r="AA366" i="9"/>
  <c r="AD364" i="9"/>
  <c r="AA364" i="9"/>
  <c r="AD362" i="9"/>
  <c r="AA362" i="9"/>
  <c r="AD360" i="9"/>
  <c r="AA360" i="9"/>
  <c r="AD358" i="9"/>
  <c r="AA358" i="9"/>
  <c r="AD356" i="9"/>
  <c r="AA356" i="9"/>
  <c r="AD354" i="9"/>
  <c r="AA354" i="9"/>
  <c r="AD352" i="9"/>
  <c r="AA352" i="9"/>
  <c r="AD350" i="9"/>
  <c r="AA350" i="9"/>
  <c r="AD348" i="9"/>
  <c r="AA348" i="9"/>
  <c r="AD346" i="9"/>
  <c r="AA346" i="9"/>
  <c r="AD344" i="9"/>
  <c r="AA344" i="9"/>
  <c r="AD342" i="9"/>
  <c r="AA342" i="9"/>
  <c r="AD340" i="9"/>
  <c r="AA340" i="9"/>
  <c r="AD338" i="9"/>
  <c r="AA338" i="9"/>
  <c r="AD336" i="9"/>
  <c r="AA336" i="9"/>
  <c r="AD334" i="9"/>
  <c r="AA334" i="9"/>
  <c r="AD332" i="9"/>
  <c r="AA332" i="9"/>
  <c r="AD330" i="9"/>
  <c r="AA330" i="9"/>
  <c r="AD328" i="9"/>
  <c r="AA328" i="9"/>
  <c r="AD326" i="9"/>
  <c r="AA326" i="9"/>
  <c r="AD324" i="9"/>
  <c r="AA324" i="9"/>
  <c r="AD322" i="9"/>
  <c r="AA322" i="9"/>
  <c r="AD320" i="9"/>
  <c r="AA320" i="9"/>
  <c r="AD318" i="9"/>
  <c r="AA318" i="9"/>
  <c r="AD316" i="9"/>
  <c r="AA316" i="9"/>
  <c r="AD314" i="9"/>
  <c r="AA314" i="9"/>
  <c r="AD312" i="9"/>
  <c r="AA312" i="9"/>
  <c r="AD310" i="9"/>
  <c r="AA310" i="9"/>
  <c r="AD308" i="9"/>
  <c r="AD306" i="9"/>
  <c r="AD304" i="9"/>
  <c r="AD302" i="9"/>
  <c r="AD300" i="9"/>
  <c r="AD298" i="9"/>
  <c r="AD296" i="9"/>
  <c r="AD294" i="9"/>
  <c r="AA293" i="9"/>
  <c r="AD292" i="9"/>
  <c r="AA291" i="9"/>
  <c r="AD290" i="9"/>
  <c r="AA289" i="9"/>
  <c r="AD288" i="9"/>
  <c r="AA287" i="9"/>
  <c r="AD286" i="9"/>
  <c r="AA285" i="9"/>
  <c r="AD284" i="9"/>
  <c r="AA283" i="9"/>
  <c r="AD282" i="9"/>
  <c r="AA281" i="9"/>
  <c r="AD280" i="9"/>
  <c r="AA279" i="9"/>
  <c r="AD278" i="9"/>
  <c r="AA277" i="9"/>
  <c r="AD276" i="9"/>
  <c r="AA275" i="9"/>
  <c r="AD274" i="9"/>
  <c r="AA273" i="9"/>
  <c r="AD272" i="9"/>
  <c r="AA271" i="9"/>
  <c r="AD270" i="9"/>
  <c r="AA269" i="9"/>
  <c r="AD268" i="9"/>
  <c r="AA267" i="9"/>
  <c r="AD266" i="9"/>
  <c r="AA265" i="9"/>
  <c r="AD264" i="9"/>
  <c r="AA263" i="9"/>
  <c r="AD262" i="9"/>
  <c r="AA261" i="9"/>
  <c r="AD260" i="9"/>
  <c r="AA259" i="9"/>
  <c r="AD258" i="9"/>
  <c r="AA257" i="9"/>
  <c r="AD256" i="9"/>
  <c r="AA255" i="9"/>
  <c r="AD254" i="9"/>
  <c r="AA253" i="9"/>
  <c r="AD252" i="9"/>
  <c r="AA251" i="9"/>
  <c r="AD250" i="9"/>
  <c r="AA249" i="9"/>
  <c r="AD248" i="9"/>
  <c r="AA247" i="9"/>
  <c r="AD246" i="9"/>
  <c r="AA245" i="9"/>
  <c r="AD244" i="9"/>
  <c r="AA243" i="9"/>
  <c r="AD242" i="9"/>
  <c r="AA241" i="9"/>
  <c r="AD240" i="9"/>
  <c r="AA239" i="9"/>
  <c r="AD238" i="9"/>
  <c r="AA237" i="9"/>
  <c r="AD236" i="9"/>
  <c r="AA235" i="9"/>
  <c r="AD234" i="9"/>
  <c r="AD232" i="9"/>
  <c r="AD230" i="9"/>
  <c r="AD228" i="9"/>
  <c r="AD226" i="9"/>
  <c r="AD224" i="9"/>
  <c r="AD222" i="9"/>
  <c r="AD220" i="9"/>
  <c r="AD218" i="9"/>
  <c r="AA218" i="9"/>
  <c r="AD216" i="9"/>
  <c r="AA216" i="9"/>
  <c r="AD214" i="9"/>
  <c r="AA214" i="9"/>
  <c r="AD212" i="9"/>
  <c r="AA212" i="9"/>
  <c r="AD210" i="9"/>
  <c r="AA210" i="9"/>
  <c r="AD208" i="9"/>
  <c r="AA208" i="9"/>
  <c r="AD206" i="9"/>
  <c r="AA206" i="9"/>
  <c r="AD204" i="9"/>
  <c r="AA204" i="9"/>
  <c r="AD202" i="9"/>
  <c r="AA202" i="9"/>
  <c r="AD200" i="9"/>
  <c r="AA200" i="9"/>
  <c r="AD198" i="9"/>
  <c r="AA198" i="9"/>
  <c r="AD196" i="9"/>
  <c r="AA196" i="9"/>
  <c r="AD194" i="9"/>
  <c r="AA194" i="9"/>
  <c r="AD192" i="9"/>
  <c r="AA192" i="9"/>
  <c r="AD190" i="9"/>
  <c r="AA190" i="9"/>
  <c r="AD188" i="9"/>
  <c r="AA188" i="9"/>
  <c r="AD186" i="9"/>
  <c r="AA186" i="9"/>
  <c r="AD184" i="9"/>
  <c r="AA184" i="9"/>
  <c r="AD182" i="9"/>
  <c r="AA182" i="9"/>
  <c r="AD180" i="9"/>
  <c r="AA180" i="9"/>
  <c r="AD178" i="9"/>
  <c r="AA178" i="9"/>
  <c r="AD176" i="9"/>
  <c r="AA176" i="9"/>
  <c r="AD174" i="9"/>
  <c r="AA174" i="9"/>
  <c r="AD172" i="9"/>
  <c r="AA172" i="9"/>
  <c r="AD170" i="9"/>
  <c r="AA170" i="9"/>
  <c r="AD168" i="9"/>
  <c r="AA168" i="9"/>
  <c r="AD166" i="9"/>
  <c r="AA166" i="9"/>
  <c r="AD164" i="9"/>
  <c r="AA164" i="9"/>
  <c r="AD162" i="9"/>
  <c r="AA162" i="9"/>
  <c r="AD160" i="9"/>
  <c r="AA160" i="9"/>
  <c r="AD158" i="9"/>
  <c r="AA158" i="9"/>
  <c r="AD156" i="9"/>
  <c r="AD154" i="9"/>
  <c r="AD152" i="9"/>
  <c r="AD150" i="9"/>
  <c r="AD148" i="9"/>
  <c r="AD146" i="9"/>
  <c r="AD144" i="9"/>
  <c r="AD142" i="9"/>
  <c r="AA141" i="9"/>
  <c r="AD140" i="9"/>
  <c r="AA139" i="9"/>
  <c r="AD138" i="9"/>
  <c r="AA137" i="9"/>
  <c r="AD136" i="9"/>
  <c r="AA135" i="9"/>
  <c r="AD134" i="9"/>
  <c r="AA133" i="9"/>
  <c r="AD132" i="9"/>
  <c r="AA131" i="9"/>
  <c r="AD130" i="9"/>
  <c r="AA129" i="9"/>
  <c r="AD128" i="9"/>
  <c r="AA127" i="9"/>
  <c r="AD126" i="9"/>
  <c r="AA125" i="9"/>
  <c r="AD124" i="9"/>
  <c r="AA123" i="9"/>
  <c r="AD122" i="9"/>
  <c r="AA121" i="9"/>
  <c r="AD120" i="9"/>
  <c r="AA119" i="9"/>
  <c r="AD118" i="9"/>
  <c r="AA117" i="9"/>
  <c r="AD116" i="9"/>
  <c r="AA115" i="9"/>
  <c r="AD114" i="9"/>
  <c r="AA113" i="9"/>
  <c r="AD112" i="9"/>
  <c r="AA111" i="9"/>
  <c r="AD110" i="9"/>
  <c r="AA109" i="9"/>
  <c r="AD108" i="9"/>
  <c r="AA107" i="9"/>
  <c r="AD106" i="9"/>
  <c r="AA105" i="9"/>
  <c r="AD104" i="9"/>
  <c r="AA103" i="9"/>
  <c r="AD102" i="9"/>
  <c r="AA101" i="9"/>
  <c r="AD100" i="9"/>
  <c r="AA99" i="9"/>
  <c r="AD98" i="9"/>
  <c r="AA97" i="9"/>
  <c r="AD96" i="9"/>
  <c r="AA95" i="9"/>
  <c r="AD94" i="9"/>
  <c r="AA93" i="9"/>
  <c r="AD92" i="9"/>
  <c r="AA91" i="9"/>
  <c r="AD90" i="9"/>
  <c r="AA89" i="9"/>
  <c r="AD88" i="9"/>
  <c r="AA87" i="9"/>
  <c r="AD86" i="9"/>
  <c r="AA85" i="9"/>
  <c r="AD84" i="9"/>
  <c r="AD82" i="9"/>
  <c r="AD80" i="9"/>
  <c r="AD78" i="9"/>
  <c r="AD76" i="9"/>
  <c r="AD74" i="9"/>
  <c r="AD72" i="9"/>
  <c r="AD70" i="9"/>
  <c r="AD68" i="9"/>
  <c r="AA68" i="9"/>
  <c r="AD66" i="9"/>
  <c r="AA66" i="9"/>
  <c r="AD64" i="9"/>
  <c r="AA64" i="9"/>
  <c r="AD62" i="9"/>
  <c r="AA62" i="9"/>
  <c r="AD60" i="9"/>
  <c r="AA60" i="9"/>
  <c r="AD58" i="9"/>
  <c r="AA58" i="9"/>
  <c r="AD56" i="9"/>
  <c r="AA56" i="9"/>
  <c r="AD54" i="9"/>
  <c r="AA54" i="9"/>
  <c r="AD52" i="9"/>
  <c r="AA52" i="9"/>
  <c r="AD50" i="9"/>
  <c r="AA50" i="9"/>
  <c r="AD48" i="9"/>
  <c r="AA48" i="9"/>
  <c r="AD46" i="9"/>
  <c r="AA46" i="9"/>
  <c r="AD44" i="9"/>
  <c r="AA44" i="9"/>
  <c r="AD42" i="9"/>
  <c r="AA42" i="9"/>
  <c r="AD40" i="9"/>
  <c r="AA40" i="9"/>
  <c r="AD38" i="9"/>
  <c r="AA38" i="9"/>
  <c r="AD36" i="9"/>
  <c r="AA36" i="9"/>
  <c r="AD34" i="9"/>
  <c r="AA34" i="9"/>
  <c r="AD32" i="9"/>
  <c r="AA32" i="9"/>
  <c r="AD30" i="9"/>
  <c r="AA30" i="9"/>
  <c r="AD28" i="9"/>
  <c r="AA28" i="9"/>
  <c r="AD26" i="9"/>
  <c r="AA26" i="9"/>
  <c r="AD24" i="9"/>
  <c r="AA24" i="9"/>
  <c r="AD22" i="9"/>
  <c r="AA22" i="9"/>
  <c r="AD20" i="9"/>
  <c r="AA20" i="9"/>
  <c r="AD18" i="9"/>
  <c r="AA18" i="9"/>
  <c r="AD16" i="9"/>
  <c r="AA16" i="9"/>
  <c r="AD14" i="9"/>
  <c r="AA14" i="9"/>
  <c r="AD12" i="9"/>
  <c r="AA12" i="9"/>
  <c r="AD10" i="9"/>
  <c r="AA10" i="9"/>
  <c r="AD8" i="9"/>
  <c r="AG328" i="9" s="1"/>
  <c r="AA8" i="9"/>
  <c r="AH738" i="7"/>
  <c r="AH688" i="7"/>
  <c r="AH690" i="7"/>
  <c r="AH692" i="7"/>
  <c r="AH694" i="7"/>
  <c r="AH706" i="7"/>
  <c r="AH708" i="7"/>
  <c r="AH720" i="7"/>
  <c r="AH722" i="7"/>
  <c r="AH736" i="7"/>
  <c r="AH676" i="7"/>
  <c r="AH624" i="7"/>
  <c r="AH626" i="7"/>
  <c r="AH636" i="7"/>
  <c r="AH638" i="7"/>
  <c r="AH650" i="7"/>
  <c r="AH652" i="7"/>
  <c r="AH658" i="7"/>
  <c r="AH660" i="7"/>
  <c r="AH674" i="7"/>
  <c r="AH616" i="7"/>
  <c r="AH564" i="7"/>
  <c r="AH566" i="7"/>
  <c r="AH568" i="7"/>
  <c r="AH572" i="7"/>
  <c r="AH580" i="7"/>
  <c r="AH582" i="7"/>
  <c r="AH584" i="7"/>
  <c r="AH588" i="7"/>
  <c r="AH598" i="7"/>
  <c r="AH600" i="7"/>
  <c r="AH604" i="7"/>
  <c r="AH614" i="7"/>
  <c r="AH554" i="7"/>
  <c r="AH496" i="7"/>
  <c r="AH498" i="7"/>
  <c r="AH512" i="7"/>
  <c r="AH514" i="7"/>
  <c r="AH526" i="7"/>
  <c r="AH528" i="7"/>
  <c r="AH530" i="7"/>
  <c r="AH540" i="7"/>
  <c r="AH544" i="7"/>
  <c r="AH546" i="7"/>
  <c r="AH552" i="7"/>
  <c r="AH434" i="7"/>
  <c r="AH436" i="7"/>
  <c r="AH438" i="7"/>
  <c r="AH440" i="7"/>
  <c r="AH442" i="7"/>
  <c r="AH444" i="7"/>
  <c r="AH446" i="7"/>
  <c r="AH448" i="7"/>
  <c r="AH450" i="7"/>
  <c r="AH452" i="7"/>
  <c r="AH454" i="7"/>
  <c r="AH456" i="7"/>
  <c r="AH458" i="7"/>
  <c r="AH460" i="7"/>
  <c r="AH462" i="7"/>
  <c r="AH464" i="7"/>
  <c r="AH466" i="7"/>
  <c r="AH478" i="7"/>
  <c r="AH480" i="7"/>
  <c r="AH482" i="7"/>
  <c r="AH484" i="7"/>
  <c r="AH432" i="7"/>
  <c r="AH372" i="7"/>
  <c r="AH374" i="7"/>
  <c r="AH382" i="7"/>
  <c r="AH388" i="7"/>
  <c r="AH390" i="7"/>
  <c r="AH404" i="7"/>
  <c r="AH406" i="7"/>
  <c r="AH412" i="7"/>
  <c r="AH414" i="7"/>
  <c r="AH426" i="7"/>
  <c r="AH428" i="7"/>
  <c r="AH430" i="7"/>
  <c r="AH324" i="7"/>
  <c r="AH326" i="7"/>
  <c r="AH340" i="7"/>
  <c r="AH342" i="7"/>
  <c r="AH344" i="7"/>
  <c r="AH356" i="7"/>
  <c r="AH358" i="7"/>
  <c r="AH310" i="7"/>
  <c r="AH250" i="7"/>
  <c r="AH262" i="7"/>
  <c r="AH264" i="7"/>
  <c r="AH266" i="7"/>
  <c r="AH274" i="7"/>
  <c r="AH276" i="7"/>
  <c r="AH286" i="7"/>
  <c r="AH288" i="7"/>
  <c r="AH296" i="7"/>
  <c r="AH302" i="7"/>
  <c r="AH308" i="7"/>
  <c r="AH248" i="7"/>
  <c r="AH192" i="7"/>
  <c r="AH194" i="7"/>
  <c r="AH196" i="7"/>
  <c r="AH198" i="7"/>
  <c r="AH200" i="7"/>
  <c r="AH202" i="7"/>
  <c r="AH204" i="7"/>
  <c r="AH216" i="7"/>
  <c r="AH218" i="7"/>
  <c r="AH220" i="7"/>
  <c r="AH230" i="7"/>
  <c r="AH232" i="7"/>
  <c r="AH234" i="7"/>
  <c r="AH246" i="7"/>
  <c r="AH134" i="7"/>
  <c r="AH136" i="7"/>
  <c r="AH146" i="7"/>
  <c r="AH148" i="7"/>
  <c r="AH150" i="7"/>
  <c r="AH160" i="7"/>
  <c r="AH162" i="7"/>
  <c r="AH168" i="7"/>
  <c r="AH170" i="7"/>
  <c r="AH184" i="7"/>
  <c r="AH186" i="7"/>
  <c r="AH126" i="7"/>
  <c r="AH76" i="7"/>
  <c r="AH78" i="7"/>
  <c r="AH90" i="7"/>
  <c r="AH92" i="7"/>
  <c r="AH94" i="7"/>
  <c r="AH106" i="7"/>
  <c r="AH108" i="7"/>
  <c r="AH110" i="7"/>
  <c r="AH114" i="7"/>
  <c r="AH124" i="7"/>
  <c r="AH46" i="7"/>
  <c r="AH32" i="7"/>
  <c r="AH30" i="7"/>
  <c r="AH54" i="7"/>
  <c r="AH20" i="7"/>
  <c r="AH60" i="7"/>
  <c r="AH22" i="7"/>
  <c r="AH10" i="7"/>
  <c r="AH62" i="7"/>
  <c r="AH8" i="7"/>
  <c r="AH64" i="7"/>
  <c r="AH28" i="7"/>
  <c r="AH44" i="7"/>
  <c r="AA591" i="7"/>
  <c r="AA589" i="7"/>
  <c r="AA587" i="7"/>
  <c r="AA585" i="7"/>
  <c r="AA573" i="7"/>
  <c r="AA571" i="7"/>
  <c r="AA569" i="7"/>
  <c r="AA567" i="7"/>
  <c r="AA565" i="7"/>
  <c r="AA563" i="7"/>
  <c r="AA561" i="7"/>
  <c r="AA559" i="7"/>
  <c r="AA557" i="7"/>
  <c r="AA555" i="7"/>
  <c r="AA553" i="7"/>
  <c r="AA751" i="7"/>
  <c r="AA903" i="7"/>
  <c r="AA889" i="7"/>
  <c r="AA887" i="7"/>
  <c r="AA875" i="7"/>
  <c r="AA873" i="7"/>
  <c r="AA861" i="7"/>
  <c r="AA859" i="7"/>
  <c r="AA857" i="7"/>
  <c r="AA855" i="7"/>
  <c r="AA843" i="7"/>
  <c r="AA826" i="7"/>
  <c r="AA812" i="7"/>
  <c r="AA810" i="7"/>
  <c r="AA804" i="7"/>
  <c r="AA802" i="7"/>
  <c r="AA790" i="7"/>
  <c r="AA788" i="7"/>
  <c r="AA778" i="7"/>
  <c r="AA776" i="7"/>
  <c r="AA768" i="7"/>
  <c r="AA741" i="7"/>
  <c r="AA737" i="7"/>
  <c r="AA735" i="7"/>
  <c r="AA725" i="7"/>
  <c r="AA721" i="7"/>
  <c r="AA719" i="7"/>
  <c r="AA717" i="7"/>
  <c r="AA709" i="7"/>
  <c r="AA705" i="7"/>
  <c r="AA703" i="7"/>
  <c r="AA701" i="7"/>
  <c r="AA691" i="7"/>
  <c r="AA674" i="7"/>
  <c r="AA668" i="7"/>
  <c r="AA666" i="7"/>
  <c r="AA662" i="7"/>
  <c r="AA652" i="7"/>
  <c r="AA650" i="7"/>
  <c r="AA648" i="7"/>
  <c r="AA636" i="7"/>
  <c r="AA634" i="7"/>
  <c r="AA620" i="7"/>
  <c r="AA618" i="7"/>
  <c r="AA539" i="7"/>
  <c r="AA541" i="7"/>
  <c r="AA543" i="7"/>
  <c r="AA545" i="7"/>
  <c r="AA547" i="7"/>
  <c r="AA549" i="7"/>
  <c r="AA551" i="7"/>
  <c r="AA518" i="7"/>
  <c r="AA520" i="7"/>
  <c r="AA522" i="7"/>
  <c r="AA293" i="7"/>
  <c r="AA370" i="7"/>
  <c r="AA506" i="7"/>
  <c r="AA504" i="7"/>
  <c r="AA498" i="7"/>
  <c r="AA496" i="7"/>
  <c r="AA482" i="7"/>
  <c r="AA480" i="7"/>
  <c r="AA474" i="7"/>
  <c r="AA466" i="7"/>
  <c r="AA464" i="7"/>
  <c r="AA435" i="7"/>
  <c r="AA433" i="7"/>
  <c r="AA421" i="7"/>
  <c r="AA419" i="7"/>
  <c r="AA417" i="7"/>
  <c r="AA403" i="7"/>
  <c r="AA401" i="7"/>
  <c r="AA387" i="7"/>
  <c r="AA364" i="7"/>
  <c r="AA358" i="7"/>
  <c r="AA350" i="7"/>
  <c r="AA348" i="7"/>
  <c r="AA338" i="7"/>
  <c r="AA336" i="7"/>
  <c r="AA328" i="7"/>
  <c r="AA326" i="7"/>
  <c r="AA324" i="7"/>
  <c r="AA312" i="7"/>
  <c r="AA310" i="7"/>
  <c r="AA281" i="7"/>
  <c r="AA279" i="7"/>
  <c r="AA277" i="7"/>
  <c r="AA267" i="7"/>
  <c r="AA265" i="7"/>
  <c r="AA263" i="7"/>
  <c r="AA251" i="7"/>
  <c r="AA249" i="7"/>
  <c r="AA247" i="7"/>
  <c r="AA245" i="7"/>
  <c r="AA243" i="7"/>
  <c r="AA241" i="7"/>
  <c r="AA239" i="7"/>
  <c r="AA218" i="7"/>
  <c r="AA216" i="7"/>
  <c r="AA202" i="7"/>
  <c r="AA200" i="7"/>
  <c r="AA194" i="7"/>
  <c r="AA192" i="7"/>
  <c r="AA182" i="7"/>
  <c r="AA180" i="7"/>
  <c r="AA178" i="7"/>
  <c r="AA168" i="7"/>
  <c r="AA166" i="7"/>
  <c r="AA158" i="7"/>
  <c r="AA141" i="7"/>
  <c r="AA139" i="7"/>
  <c r="AA129" i="7"/>
  <c r="AA125" i="7"/>
  <c r="AA123" i="7"/>
  <c r="AA121" i="7"/>
  <c r="AA109" i="7"/>
  <c r="AA107" i="7"/>
  <c r="AA105" i="7"/>
  <c r="AA93" i="7"/>
  <c r="AA91" i="7"/>
  <c r="AA10" i="7"/>
  <c r="AA20" i="7"/>
  <c r="AA22" i="7"/>
  <c r="AA28" i="7"/>
  <c r="AA30" i="7"/>
  <c r="AA32" i="7"/>
  <c r="AA44" i="7"/>
  <c r="AA46" i="7"/>
  <c r="AA54" i="7"/>
  <c r="AA60" i="7"/>
  <c r="AA62" i="7"/>
  <c r="AA64" i="7"/>
  <c r="AA8" i="7"/>
  <c r="AG14" i="9" l="1"/>
  <c r="AG22" i="9"/>
  <c r="AG30" i="9"/>
  <c r="AG38" i="9"/>
  <c r="AG46" i="9"/>
  <c r="AG54" i="9"/>
  <c r="AG62" i="9"/>
  <c r="AG86" i="9"/>
  <c r="AG94" i="9"/>
  <c r="AG100" i="9"/>
  <c r="AG116" i="9"/>
  <c r="AG132" i="9"/>
  <c r="AG146" i="9"/>
  <c r="AG166" i="9"/>
  <c r="AG182" i="9"/>
  <c r="AG198" i="9"/>
  <c r="AG214" i="9"/>
  <c r="AG232" i="9"/>
  <c r="AG246" i="9"/>
  <c r="AG262" i="9"/>
  <c r="AG278" i="9"/>
  <c r="AG294" i="9"/>
  <c r="AG320" i="9"/>
  <c r="AG12" i="9"/>
  <c r="AG20" i="9"/>
  <c r="AG28" i="9"/>
  <c r="AG36" i="9"/>
  <c r="AG44" i="9"/>
  <c r="AG52" i="9"/>
  <c r="AG60" i="9"/>
  <c r="AG68" i="9"/>
  <c r="AG72" i="9"/>
  <c r="AG76" i="9"/>
  <c r="AG80" i="9"/>
  <c r="AG84" i="9"/>
  <c r="AG92" i="9"/>
  <c r="AG110" i="9"/>
  <c r="AG126" i="9"/>
  <c r="AG142" i="9"/>
  <c r="AG160" i="9"/>
  <c r="AG176" i="9"/>
  <c r="AG192" i="9"/>
  <c r="AG208" i="9"/>
  <c r="AG228" i="9"/>
  <c r="AG240" i="9"/>
  <c r="AG256" i="9"/>
  <c r="AG272" i="9"/>
  <c r="AG288" i="9"/>
  <c r="AG306" i="9"/>
  <c r="AG738" i="9"/>
  <c r="AG730" i="9"/>
  <c r="AG722" i="9"/>
  <c r="AG714" i="9"/>
  <c r="AG706" i="9"/>
  <c r="AG698" i="9"/>
  <c r="AG690" i="9"/>
  <c r="AG686" i="9"/>
  <c r="AG682" i="9"/>
  <c r="AG678" i="9"/>
  <c r="AG674" i="9"/>
  <c r="AG666" i="9"/>
  <c r="AG658" i="9"/>
  <c r="AG650" i="9"/>
  <c r="AG642" i="9"/>
  <c r="AG634" i="9"/>
  <c r="AG626" i="9"/>
  <c r="AG618" i="9"/>
  <c r="AG612" i="9"/>
  <c r="AG608" i="9"/>
  <c r="AG604" i="9"/>
  <c r="AG600" i="9"/>
  <c r="AG592" i="9"/>
  <c r="AG584" i="9"/>
  <c r="AG576" i="9"/>
  <c r="AG568" i="9"/>
  <c r="AG560" i="9"/>
  <c r="AG552" i="9"/>
  <c r="AG544" i="9"/>
  <c r="AG520" i="9"/>
  <c r="AG512" i="9"/>
  <c r="AG504" i="9"/>
  <c r="AG496" i="9"/>
  <c r="AG488" i="9"/>
  <c r="AG480" i="9"/>
  <c r="AG472" i="9"/>
  <c r="AG464" i="9"/>
  <c r="AG458" i="9"/>
  <c r="AG454" i="9"/>
  <c r="AG450" i="9"/>
  <c r="AG446" i="9"/>
  <c r="AG438" i="9"/>
  <c r="AG430" i="9"/>
  <c r="AG422" i="9"/>
  <c r="AG414" i="9"/>
  <c r="AG406" i="9"/>
  <c r="AG398" i="9"/>
  <c r="AG390" i="9"/>
  <c r="AG384" i="9"/>
  <c r="AG380" i="9"/>
  <c r="AG376" i="9"/>
  <c r="AG372" i="9"/>
  <c r="AG366" i="9"/>
  <c r="AG358" i="9"/>
  <c r="AG350" i="9"/>
  <c r="AG342" i="9"/>
  <c r="AG334" i="9"/>
  <c r="AG326" i="9"/>
  <c r="AG318" i="9"/>
  <c r="AG310" i="9"/>
  <c r="AG292" i="9"/>
  <c r="AG284" i="9"/>
  <c r="AG276" i="9"/>
  <c r="AG268" i="9"/>
  <c r="AG260" i="9"/>
  <c r="AG252" i="9"/>
  <c r="AG244" i="9"/>
  <c r="AG236" i="9"/>
  <c r="AG212" i="9"/>
  <c r="AG204" i="9"/>
  <c r="AG196" i="9"/>
  <c r="AG188" i="9"/>
  <c r="AG180" i="9"/>
  <c r="AG172" i="9"/>
  <c r="AG164" i="9"/>
  <c r="AG156" i="9"/>
  <c r="AG152" i="9"/>
  <c r="AG148" i="9"/>
  <c r="AG144" i="9"/>
  <c r="AG138" i="9"/>
  <c r="AG130" i="9"/>
  <c r="AG122" i="9"/>
  <c r="AG114" i="9"/>
  <c r="AG106" i="9"/>
  <c r="AG98" i="9"/>
  <c r="AG732" i="9"/>
  <c r="AG724" i="9"/>
  <c r="AG716" i="9"/>
  <c r="AG708" i="9"/>
  <c r="AG700" i="9"/>
  <c r="AG692" i="9"/>
  <c r="AG668" i="9"/>
  <c r="AG660" i="9"/>
  <c r="AG652" i="9"/>
  <c r="AG644" i="9"/>
  <c r="AG636" i="9"/>
  <c r="AG628" i="9"/>
  <c r="AG620" i="9"/>
  <c r="AG594" i="9"/>
  <c r="AG586" i="9"/>
  <c r="AG578" i="9"/>
  <c r="AG570" i="9"/>
  <c r="AG562" i="9"/>
  <c r="AG554" i="9"/>
  <c r="AG546" i="9"/>
  <c r="AG538" i="9"/>
  <c r="AG534" i="9"/>
  <c r="AG530" i="9"/>
  <c r="AG526" i="9"/>
  <c r="AG522" i="9"/>
  <c r="AG514" i="9"/>
  <c r="AG506" i="9"/>
  <c r="AG498" i="9"/>
  <c r="AG490" i="9"/>
  <c r="AG482" i="9"/>
  <c r="AG474" i="9"/>
  <c r="AG466" i="9"/>
  <c r="AG440" i="9"/>
  <c r="AG432" i="9"/>
  <c r="AG424" i="9"/>
  <c r="AG416" i="9"/>
  <c r="AG408" i="9"/>
  <c r="AG400" i="9"/>
  <c r="AG392" i="9"/>
  <c r="AG368" i="9"/>
  <c r="AG360" i="9"/>
  <c r="AG352" i="9"/>
  <c r="AG734" i="9"/>
  <c r="AG726" i="9"/>
  <c r="AG718" i="9"/>
  <c r="AG710" i="9"/>
  <c r="AG702" i="9"/>
  <c r="AG694" i="9"/>
  <c r="AG688" i="9"/>
  <c r="AG684" i="9"/>
  <c r="AG680" i="9"/>
  <c r="AG676" i="9"/>
  <c r="AG670" i="9"/>
  <c r="AG662" i="9"/>
  <c r="AG654" i="9"/>
  <c r="AG646" i="9"/>
  <c r="AG638" i="9"/>
  <c r="AG630" i="9"/>
  <c r="AG622" i="9"/>
  <c r="AG614" i="9"/>
  <c r="AG610" i="9"/>
  <c r="AG606" i="9"/>
  <c r="AG602" i="9"/>
  <c r="AG596" i="9"/>
  <c r="AG588" i="9"/>
  <c r="AG580" i="9"/>
  <c r="AG572" i="9"/>
  <c r="AG564" i="9"/>
  <c r="AG556" i="9"/>
  <c r="AG548" i="9"/>
  <c r="AG540" i="9"/>
  <c r="AG516" i="9"/>
  <c r="AG508" i="9"/>
  <c r="AG500" i="9"/>
  <c r="AG492" i="9"/>
  <c r="AG484" i="9"/>
  <c r="AG476" i="9"/>
  <c r="AG468" i="9"/>
  <c r="AG460" i="9"/>
  <c r="AG456" i="9"/>
  <c r="AG452" i="9"/>
  <c r="AG448" i="9"/>
  <c r="AG442" i="9"/>
  <c r="AG434" i="9"/>
  <c r="AG426" i="9"/>
  <c r="AG418" i="9"/>
  <c r="AG410" i="9"/>
  <c r="AG402" i="9"/>
  <c r="AG394" i="9"/>
  <c r="AG386" i="9"/>
  <c r="AG382" i="9"/>
  <c r="AG378" i="9"/>
  <c r="AG374" i="9"/>
  <c r="AG370" i="9"/>
  <c r="AG362" i="9"/>
  <c r="AG354" i="9"/>
  <c r="AG346" i="9"/>
  <c r="AG338" i="9"/>
  <c r="AG330" i="9"/>
  <c r="AG322" i="9"/>
  <c r="AG314" i="9"/>
  <c r="AG736" i="9"/>
  <c r="AG728" i="9"/>
  <c r="AG720" i="9"/>
  <c r="AG712" i="9"/>
  <c r="AG704" i="9"/>
  <c r="AG696" i="9"/>
  <c r="AG672" i="9"/>
  <c r="AG664" i="9"/>
  <c r="AG656" i="9"/>
  <c r="AG648" i="9"/>
  <c r="AG640" i="9"/>
  <c r="AG632" i="9"/>
  <c r="AG624" i="9"/>
  <c r="AG616" i="9"/>
  <c r="AG598" i="9"/>
  <c r="AG590" i="9"/>
  <c r="AG582" i="9"/>
  <c r="AG574" i="9"/>
  <c r="AG566" i="9"/>
  <c r="AG558" i="9"/>
  <c r="AG550" i="9"/>
  <c r="AG542" i="9"/>
  <c r="AG536" i="9"/>
  <c r="AG532" i="9"/>
  <c r="AG528" i="9"/>
  <c r="AG524" i="9"/>
  <c r="AG518" i="9"/>
  <c r="AG510" i="9"/>
  <c r="AG502" i="9"/>
  <c r="AG494" i="9"/>
  <c r="AG486" i="9"/>
  <c r="AG478" i="9"/>
  <c r="AG470" i="9"/>
  <c r="AG462" i="9"/>
  <c r="AG444" i="9"/>
  <c r="AG436" i="9"/>
  <c r="AG428" i="9"/>
  <c r="AG420" i="9"/>
  <c r="AG412" i="9"/>
  <c r="AG404" i="9"/>
  <c r="AG396" i="9"/>
  <c r="AG388" i="9"/>
  <c r="AG364" i="9"/>
  <c r="AG356" i="9"/>
  <c r="AG348" i="9"/>
  <c r="AG340" i="9"/>
  <c r="AG332" i="9"/>
  <c r="AG324" i="9"/>
  <c r="AG316" i="9"/>
  <c r="AG308" i="9"/>
  <c r="AG304" i="9"/>
  <c r="AG300" i="9"/>
  <c r="AG296" i="9"/>
  <c r="AG290" i="9"/>
  <c r="AG282" i="9"/>
  <c r="AG274" i="9"/>
  <c r="AG266" i="9"/>
  <c r="AG258" i="9"/>
  <c r="AG250" i="9"/>
  <c r="AG242" i="9"/>
  <c r="AG234" i="9"/>
  <c r="AG230" i="9"/>
  <c r="AG226" i="9"/>
  <c r="AG222" i="9"/>
  <c r="AG218" i="9"/>
  <c r="AG210" i="9"/>
  <c r="AG202" i="9"/>
  <c r="AG194" i="9"/>
  <c r="AG186" i="9"/>
  <c r="AG178" i="9"/>
  <c r="AG170" i="9"/>
  <c r="AG162" i="9"/>
  <c r="AG136" i="9"/>
  <c r="AG128" i="9"/>
  <c r="AG120" i="9"/>
  <c r="AG112" i="9"/>
  <c r="AG104" i="9"/>
  <c r="AG10" i="9"/>
  <c r="AG18" i="9"/>
  <c r="AG26" i="9"/>
  <c r="AG34" i="9"/>
  <c r="AG42" i="9"/>
  <c r="AG50" i="9"/>
  <c r="AG58" i="9"/>
  <c r="AG66" i="9"/>
  <c r="AG90" i="9"/>
  <c r="AG108" i="9"/>
  <c r="AG124" i="9"/>
  <c r="AG140" i="9"/>
  <c r="AG154" i="9"/>
  <c r="AG158" i="9"/>
  <c r="AG174" i="9"/>
  <c r="AG190" i="9"/>
  <c r="AG206" i="9"/>
  <c r="AG224" i="9"/>
  <c r="AG238" i="9"/>
  <c r="AG254" i="9"/>
  <c r="AG270" i="9"/>
  <c r="AG286" i="9"/>
  <c r="AG302" i="9"/>
  <c r="AG336" i="9"/>
  <c r="AG8" i="9"/>
  <c r="AG16" i="9"/>
  <c r="AG24" i="9"/>
  <c r="AG32" i="9"/>
  <c r="AG40" i="9"/>
  <c r="AG48" i="9"/>
  <c r="AG56" i="9"/>
  <c r="AG64" i="9"/>
  <c r="AG70" i="9"/>
  <c r="AG74" i="9"/>
  <c r="AG78" i="9"/>
  <c r="AG82" i="9"/>
  <c r="AG88" i="9"/>
  <c r="AG96" i="9"/>
  <c r="AG102" i="9"/>
  <c r="AG118" i="9"/>
  <c r="AG134" i="9"/>
  <c r="AG150" i="9"/>
  <c r="AG168" i="9"/>
  <c r="AG184" i="9"/>
  <c r="AG200" i="9"/>
  <c r="AG216" i="9"/>
  <c r="AG220" i="9"/>
  <c r="AG248" i="9"/>
  <c r="AG264" i="9"/>
  <c r="AG280" i="9"/>
  <c r="AG298" i="9"/>
  <c r="AG312" i="9"/>
  <c r="AG344" i="9"/>
  <c r="V754" i="9"/>
  <c r="U525" i="9"/>
  <c r="V525" i="9"/>
  <c r="U677" i="9"/>
  <c r="V677" i="9"/>
  <c r="X593" i="9"/>
  <c r="U602" i="9"/>
  <c r="U448" i="9"/>
  <c r="F904" i="9"/>
  <c r="F902" i="9"/>
  <c r="F900" i="9"/>
  <c r="F898" i="9"/>
  <c r="F896" i="9"/>
  <c r="F894" i="9"/>
  <c r="F892" i="9"/>
  <c r="F890" i="9"/>
  <c r="F888" i="9"/>
  <c r="F886" i="9"/>
  <c r="F884" i="9"/>
  <c r="F882" i="9"/>
  <c r="F880" i="9"/>
  <c r="F878" i="9"/>
  <c r="F876" i="9"/>
  <c r="F874" i="9"/>
  <c r="F872" i="9"/>
  <c r="F870" i="9"/>
  <c r="F868" i="9"/>
  <c r="F866" i="9"/>
  <c r="F864" i="9"/>
  <c r="F862" i="9"/>
  <c r="F860" i="9"/>
  <c r="F858" i="9"/>
  <c r="F856" i="9"/>
  <c r="F854" i="9"/>
  <c r="F852" i="9"/>
  <c r="F850" i="9"/>
  <c r="F848" i="9"/>
  <c r="F846" i="9"/>
  <c r="F844" i="9"/>
  <c r="F827" i="9"/>
  <c r="F825" i="9"/>
  <c r="F823" i="9"/>
  <c r="F821" i="9"/>
  <c r="F819" i="9"/>
  <c r="F817" i="9"/>
  <c r="F815" i="9"/>
  <c r="F813" i="9"/>
  <c r="F811" i="9"/>
  <c r="F809" i="9"/>
  <c r="F807" i="9"/>
  <c r="F805" i="9"/>
  <c r="F803" i="9"/>
  <c r="F801" i="9"/>
  <c r="F799" i="9"/>
  <c r="F797" i="9"/>
  <c r="F795" i="9"/>
  <c r="F793" i="9"/>
  <c r="F791" i="9"/>
  <c r="F789" i="9"/>
  <c r="F787" i="9"/>
  <c r="F785" i="9"/>
  <c r="F783" i="9"/>
  <c r="F781" i="9"/>
  <c r="F779" i="9"/>
  <c r="F777" i="9"/>
  <c r="F775" i="9"/>
  <c r="F773" i="9"/>
  <c r="F771" i="9"/>
  <c r="F769" i="9"/>
  <c r="F752" i="9"/>
  <c r="F750" i="9"/>
  <c r="F748" i="9"/>
  <c r="F746" i="9"/>
  <c r="F744" i="9"/>
  <c r="F742" i="9"/>
  <c r="F740" i="9"/>
  <c r="F738" i="9"/>
  <c r="F736" i="9"/>
  <c r="F734" i="9"/>
  <c r="F732" i="9"/>
  <c r="F730" i="9"/>
  <c r="F728" i="9"/>
  <c r="F726" i="9"/>
  <c r="F724" i="9"/>
  <c r="F722" i="9"/>
  <c r="F720" i="9"/>
  <c r="F718" i="9"/>
  <c r="F716" i="9"/>
  <c r="F714" i="9"/>
  <c r="F712" i="9"/>
  <c r="F710" i="9"/>
  <c r="F708" i="9"/>
  <c r="F706" i="9"/>
  <c r="F704" i="9"/>
  <c r="F702" i="9"/>
  <c r="F700" i="9"/>
  <c r="F698" i="9"/>
  <c r="F696" i="9"/>
  <c r="F694" i="9"/>
  <c r="F692" i="9"/>
  <c r="F675" i="9"/>
  <c r="F673" i="9"/>
  <c r="F671" i="9"/>
  <c r="F669" i="9"/>
  <c r="F667" i="9"/>
  <c r="F665" i="9"/>
  <c r="F663" i="9"/>
  <c r="F661" i="9"/>
  <c r="F659" i="9"/>
  <c r="F657" i="9"/>
  <c r="F655" i="9"/>
  <c r="F653" i="9"/>
  <c r="F651" i="9"/>
  <c r="F649" i="9"/>
  <c r="F647" i="9"/>
  <c r="F645" i="9"/>
  <c r="F643" i="9"/>
  <c r="F641" i="9"/>
  <c r="F639" i="9"/>
  <c r="F637" i="9"/>
  <c r="F635" i="9"/>
  <c r="F633" i="9"/>
  <c r="F631" i="9"/>
  <c r="F629" i="9"/>
  <c r="F627" i="9"/>
  <c r="F625" i="9"/>
  <c r="F623" i="9"/>
  <c r="F621" i="9"/>
  <c r="F619" i="9"/>
  <c r="F617" i="9"/>
  <c r="F600" i="9"/>
  <c r="F598" i="9"/>
  <c r="F596" i="9"/>
  <c r="F594" i="9"/>
  <c r="F592" i="9"/>
  <c r="F590" i="9"/>
  <c r="F588" i="9"/>
  <c r="F586" i="9"/>
  <c r="F584" i="9"/>
  <c r="F582" i="9"/>
  <c r="F580" i="9"/>
  <c r="F578" i="9"/>
  <c r="F576" i="9"/>
  <c r="F574" i="9"/>
  <c r="F572" i="9"/>
  <c r="F570" i="9"/>
  <c r="F568" i="9"/>
  <c r="F566" i="9"/>
  <c r="F564" i="9"/>
  <c r="F562" i="9"/>
  <c r="F560" i="9"/>
  <c r="F558" i="9"/>
  <c r="F556" i="9"/>
  <c r="F554" i="9"/>
  <c r="F552" i="9"/>
  <c r="F550" i="9"/>
  <c r="F548" i="9"/>
  <c r="F546" i="9"/>
  <c r="F544" i="9"/>
  <c r="F542" i="9"/>
  <c r="F540" i="9"/>
  <c r="F523" i="9"/>
  <c r="F521" i="9"/>
  <c r="F519" i="9"/>
  <c r="F517" i="9"/>
  <c r="F515" i="9"/>
  <c r="F513" i="9"/>
  <c r="F511" i="9"/>
  <c r="F509" i="9"/>
  <c r="F507" i="9"/>
  <c r="F505" i="9"/>
  <c r="F503" i="9"/>
  <c r="F501" i="9"/>
  <c r="F499" i="9"/>
  <c r="F497" i="9"/>
  <c r="F495" i="9"/>
  <c r="F493" i="9"/>
  <c r="F491" i="9"/>
  <c r="F489" i="9"/>
  <c r="F487" i="9"/>
  <c r="F485" i="9"/>
  <c r="F483" i="9"/>
  <c r="F481" i="9"/>
  <c r="F479" i="9"/>
  <c r="F477" i="9"/>
  <c r="F475" i="9"/>
  <c r="F473" i="9"/>
  <c r="F471" i="9"/>
  <c r="F469" i="9"/>
  <c r="F467" i="9"/>
  <c r="F465" i="9"/>
  <c r="F463" i="9"/>
  <c r="F446" i="9"/>
  <c r="F444" i="9"/>
  <c r="F442" i="9"/>
  <c r="F440" i="9"/>
  <c r="F438" i="9"/>
  <c r="F436" i="9"/>
  <c r="F434" i="9"/>
  <c r="F432" i="9"/>
  <c r="F430" i="9"/>
  <c r="F428" i="9"/>
  <c r="F426" i="9"/>
  <c r="F424" i="9"/>
  <c r="F422" i="9"/>
  <c r="F420" i="9"/>
  <c r="F418" i="9"/>
  <c r="F416" i="9"/>
  <c r="F414" i="9"/>
  <c r="F412" i="9"/>
  <c r="F410" i="9"/>
  <c r="F408" i="9"/>
  <c r="F406" i="9"/>
  <c r="F404" i="9"/>
  <c r="F402" i="9"/>
  <c r="F400" i="9"/>
  <c r="F398" i="9"/>
  <c r="F396" i="9"/>
  <c r="F394" i="9"/>
  <c r="F392" i="9"/>
  <c r="F390" i="9"/>
  <c r="F388" i="9"/>
  <c r="F371" i="9"/>
  <c r="F369" i="9"/>
  <c r="F367" i="9"/>
  <c r="F365" i="9"/>
  <c r="F363" i="9"/>
  <c r="F361" i="9"/>
  <c r="F359" i="9"/>
  <c r="F357" i="9"/>
  <c r="F355" i="9"/>
  <c r="F353" i="9"/>
  <c r="F351" i="9"/>
  <c r="F349" i="9"/>
  <c r="F347" i="9"/>
  <c r="F345" i="9"/>
  <c r="F343" i="9"/>
  <c r="F341" i="9"/>
  <c r="F339" i="9"/>
  <c r="F337" i="9"/>
  <c r="F335" i="9"/>
  <c r="F333" i="9"/>
  <c r="F331" i="9"/>
  <c r="F329" i="9"/>
  <c r="F327" i="9"/>
  <c r="F325" i="9"/>
  <c r="F323" i="9"/>
  <c r="F321" i="9"/>
  <c r="F319" i="9"/>
  <c r="F317" i="9"/>
  <c r="F374" i="9" s="1"/>
  <c r="F315" i="9"/>
  <c r="F313" i="9"/>
  <c r="F311" i="9"/>
  <c r="F294" i="9"/>
  <c r="F292" i="9"/>
  <c r="F290" i="9"/>
  <c r="F288" i="9"/>
  <c r="F286" i="9"/>
  <c r="F284" i="9"/>
  <c r="F282" i="9"/>
  <c r="F280" i="9"/>
  <c r="F278" i="9"/>
  <c r="F276" i="9"/>
  <c r="F274" i="9"/>
  <c r="F272" i="9"/>
  <c r="F270" i="9"/>
  <c r="F268" i="9"/>
  <c r="F266" i="9"/>
  <c r="F264" i="9"/>
  <c r="F262" i="9"/>
  <c r="F260" i="9"/>
  <c r="F258" i="9"/>
  <c r="F256" i="9"/>
  <c r="F254" i="9"/>
  <c r="F252" i="9"/>
  <c r="F250" i="9"/>
  <c r="F248" i="9"/>
  <c r="F246" i="9"/>
  <c r="F244" i="9"/>
  <c r="F242" i="9"/>
  <c r="F240" i="9"/>
  <c r="F238" i="9"/>
  <c r="F236" i="9"/>
  <c r="F219" i="9"/>
  <c r="F217" i="9"/>
  <c r="F215" i="9"/>
  <c r="F213" i="9"/>
  <c r="F211" i="9"/>
  <c r="F209" i="9"/>
  <c r="F207" i="9"/>
  <c r="F205" i="9"/>
  <c r="F203" i="9"/>
  <c r="F201" i="9"/>
  <c r="F199" i="9"/>
  <c r="F197" i="9"/>
  <c r="F195" i="9"/>
  <c r="F193" i="9"/>
  <c r="F191" i="9"/>
  <c r="F189" i="9"/>
  <c r="F187" i="9"/>
  <c r="F185" i="9"/>
  <c r="F183" i="9"/>
  <c r="F181" i="9"/>
  <c r="F179" i="9"/>
  <c r="F177" i="9"/>
  <c r="F175" i="9"/>
  <c r="F173" i="9"/>
  <c r="F171" i="9"/>
  <c r="F169" i="9"/>
  <c r="F167" i="9"/>
  <c r="F165" i="9"/>
  <c r="F163" i="9"/>
  <c r="F161" i="9"/>
  <c r="F159" i="9"/>
  <c r="F142" i="9"/>
  <c r="F140" i="9"/>
  <c r="F138" i="9"/>
  <c r="F136" i="9"/>
  <c r="F134" i="9"/>
  <c r="F132" i="9"/>
  <c r="F130" i="9"/>
  <c r="F128" i="9"/>
  <c r="F126" i="9"/>
  <c r="F124" i="9"/>
  <c r="F122" i="9"/>
  <c r="F120" i="9"/>
  <c r="F118" i="9"/>
  <c r="F116" i="9"/>
  <c r="F114" i="9"/>
  <c r="F112" i="9"/>
  <c r="F110" i="9"/>
  <c r="F108" i="9"/>
  <c r="F106" i="9"/>
  <c r="F104" i="9"/>
  <c r="F102" i="9"/>
  <c r="F100" i="9"/>
  <c r="F98" i="9"/>
  <c r="F96" i="9"/>
  <c r="F94" i="9"/>
  <c r="F92" i="9"/>
  <c r="F90" i="9"/>
  <c r="F88" i="9"/>
  <c r="F86" i="9"/>
  <c r="F69" i="9"/>
  <c r="F67" i="9"/>
  <c r="F65" i="9"/>
  <c r="F63" i="9"/>
  <c r="F61" i="9"/>
  <c r="F59" i="9"/>
  <c r="F57" i="9"/>
  <c r="F55" i="9"/>
  <c r="F53" i="9"/>
  <c r="F51" i="9"/>
  <c r="F49" i="9"/>
  <c r="F47" i="9"/>
  <c r="F45" i="9"/>
  <c r="F43" i="9"/>
  <c r="F41" i="9"/>
  <c r="F39" i="9"/>
  <c r="F37" i="9"/>
  <c r="F35" i="9"/>
  <c r="F33" i="9"/>
  <c r="F31" i="9"/>
  <c r="F29" i="9"/>
  <c r="F27" i="9"/>
  <c r="F25" i="9"/>
  <c r="F23" i="9"/>
  <c r="F21" i="9"/>
  <c r="F19" i="9"/>
  <c r="F17" i="9"/>
  <c r="F15" i="9"/>
  <c r="F13" i="9"/>
  <c r="F11" i="9"/>
  <c r="F9" i="9"/>
  <c r="U373" i="9"/>
  <c r="X10" i="7"/>
  <c r="X12" i="7"/>
  <c r="X14" i="7"/>
  <c r="X16" i="7"/>
  <c r="X18" i="7"/>
  <c r="X20" i="7"/>
  <c r="X22" i="7"/>
  <c r="X24" i="7"/>
  <c r="X26" i="7"/>
  <c r="X28" i="7"/>
  <c r="X30" i="7"/>
  <c r="X32" i="7"/>
  <c r="X34" i="7"/>
  <c r="X36" i="7"/>
  <c r="X38" i="7"/>
  <c r="X40" i="7"/>
  <c r="X42" i="7"/>
  <c r="X44" i="7"/>
  <c r="X46" i="7"/>
  <c r="X48" i="7"/>
  <c r="X50" i="7"/>
  <c r="X52" i="7"/>
  <c r="X54" i="7"/>
  <c r="X56" i="7"/>
  <c r="X58" i="7"/>
  <c r="X60" i="7"/>
  <c r="X62" i="7"/>
  <c r="X64" i="7"/>
  <c r="X66" i="7"/>
  <c r="X68" i="7"/>
  <c r="X87" i="7"/>
  <c r="X89" i="7"/>
  <c r="X91" i="7"/>
  <c r="X93" i="7"/>
  <c r="X95" i="7"/>
  <c r="X97" i="7"/>
  <c r="X99" i="7"/>
  <c r="X101" i="7"/>
  <c r="X103" i="7"/>
  <c r="X105" i="7"/>
  <c r="X107" i="7"/>
  <c r="X109" i="7"/>
  <c r="X111" i="7"/>
  <c r="X113" i="7"/>
  <c r="X115" i="7"/>
  <c r="X117" i="7"/>
  <c r="X119" i="7"/>
  <c r="X121" i="7"/>
  <c r="X123" i="7"/>
  <c r="X125" i="7"/>
  <c r="X127" i="7"/>
  <c r="X129" i="7"/>
  <c r="X131" i="7"/>
  <c r="X133" i="7"/>
  <c r="X135" i="7"/>
  <c r="X137" i="7"/>
  <c r="X139" i="7"/>
  <c r="X141" i="7"/>
  <c r="X160" i="7"/>
  <c r="X162" i="7"/>
  <c r="X164" i="7"/>
  <c r="X166" i="7"/>
  <c r="X168" i="7"/>
  <c r="X170" i="7"/>
  <c r="X172" i="7"/>
  <c r="X174" i="7"/>
  <c r="X176" i="7"/>
  <c r="X178" i="7"/>
  <c r="X180" i="7"/>
  <c r="X182" i="7"/>
  <c r="X184" i="7"/>
  <c r="X186" i="7"/>
  <c r="X188" i="7"/>
  <c r="X190" i="7"/>
  <c r="X192" i="7"/>
  <c r="X194" i="7"/>
  <c r="X196" i="7"/>
  <c r="X198" i="7"/>
  <c r="X200" i="7"/>
  <c r="X202" i="7"/>
  <c r="X204" i="7"/>
  <c r="X206" i="7"/>
  <c r="X208" i="7"/>
  <c r="X210" i="7"/>
  <c r="X212" i="7"/>
  <c r="X214" i="7"/>
  <c r="X216" i="7"/>
  <c r="X218" i="7"/>
  <c r="X237" i="7"/>
  <c r="X239" i="7"/>
  <c r="X241" i="7"/>
  <c r="X243" i="7"/>
  <c r="X245" i="7"/>
  <c r="X247" i="7"/>
  <c r="X249" i="7"/>
  <c r="X251" i="7"/>
  <c r="X253" i="7"/>
  <c r="X255" i="7"/>
  <c r="X257" i="7"/>
  <c r="X259" i="7"/>
  <c r="X261" i="7"/>
  <c r="X263" i="7"/>
  <c r="X265" i="7"/>
  <c r="X267" i="7"/>
  <c r="X269" i="7"/>
  <c r="X271" i="7"/>
  <c r="X273" i="7"/>
  <c r="X275" i="7"/>
  <c r="X277" i="7"/>
  <c r="X279" i="7"/>
  <c r="X281" i="7"/>
  <c r="X283" i="7"/>
  <c r="X285" i="7"/>
  <c r="X287" i="7"/>
  <c r="X289" i="7"/>
  <c r="X291" i="7"/>
  <c r="X312" i="7"/>
  <c r="X314" i="7"/>
  <c r="X316" i="7"/>
  <c r="X318" i="7"/>
  <c r="X320" i="7"/>
  <c r="X322" i="7"/>
  <c r="X324" i="7"/>
  <c r="X326" i="7"/>
  <c r="X328" i="7"/>
  <c r="X330" i="7"/>
  <c r="X332" i="7"/>
  <c r="X334" i="7"/>
  <c r="X336" i="7"/>
  <c r="X338" i="7"/>
  <c r="X340" i="7"/>
  <c r="X342" i="7"/>
  <c r="X344" i="7"/>
  <c r="X346" i="7"/>
  <c r="X348" i="7"/>
  <c r="X350" i="7"/>
  <c r="X352" i="7"/>
  <c r="X354" i="7"/>
  <c r="X356" i="7"/>
  <c r="X358" i="7"/>
  <c r="X360" i="7"/>
  <c r="X362" i="7"/>
  <c r="X364" i="7"/>
  <c r="X366" i="7"/>
  <c r="X368" i="7"/>
  <c r="X370" i="7"/>
  <c r="X389" i="7"/>
  <c r="X391" i="7"/>
  <c r="X393" i="7"/>
  <c r="X395" i="7"/>
  <c r="X397" i="7"/>
  <c r="X399" i="7"/>
  <c r="X401" i="7"/>
  <c r="X403" i="7"/>
  <c r="X405" i="7"/>
  <c r="X407" i="7"/>
  <c r="X409" i="7"/>
  <c r="X411" i="7"/>
  <c r="X413" i="7"/>
  <c r="X415" i="7"/>
  <c r="X417" i="7"/>
  <c r="X419" i="7"/>
  <c r="X421" i="7"/>
  <c r="X423" i="7"/>
  <c r="X425" i="7"/>
  <c r="X427" i="7"/>
  <c r="X429" i="7"/>
  <c r="X431" i="7"/>
  <c r="X433" i="7"/>
  <c r="X435" i="7"/>
  <c r="X437" i="7"/>
  <c r="X439" i="7"/>
  <c r="X441" i="7"/>
  <c r="X443" i="7"/>
  <c r="X445" i="7"/>
  <c r="X464" i="7"/>
  <c r="X466" i="7"/>
  <c r="X468" i="7"/>
  <c r="X470" i="7"/>
  <c r="X472" i="7"/>
  <c r="X474" i="7"/>
  <c r="X476" i="7"/>
  <c r="X478" i="7"/>
  <c r="X480" i="7"/>
  <c r="X482" i="7"/>
  <c r="X484" i="7"/>
  <c r="X486" i="7"/>
  <c r="X488" i="7"/>
  <c r="X490" i="7"/>
  <c r="X492" i="7"/>
  <c r="X494" i="7"/>
  <c r="X496" i="7"/>
  <c r="X498" i="7"/>
  <c r="X500" i="7"/>
  <c r="X502" i="7"/>
  <c r="X504" i="7"/>
  <c r="X506" i="7"/>
  <c r="X508" i="7"/>
  <c r="X510" i="7"/>
  <c r="X512" i="7"/>
  <c r="X514" i="7"/>
  <c r="X516" i="7"/>
  <c r="X518" i="7"/>
  <c r="X520" i="7"/>
  <c r="X522" i="7"/>
  <c r="X541" i="7"/>
  <c r="X543" i="7"/>
  <c r="X545" i="7"/>
  <c r="X547" i="7"/>
  <c r="X549" i="7"/>
  <c r="X551" i="7"/>
  <c r="X553" i="7"/>
  <c r="X555" i="7"/>
  <c r="X557" i="7"/>
  <c r="X559" i="7"/>
  <c r="X561" i="7"/>
  <c r="X563" i="7"/>
  <c r="X565" i="7"/>
  <c r="X567" i="7"/>
  <c r="X569" i="7"/>
  <c r="X571" i="7"/>
  <c r="X573" i="7"/>
  <c r="X575" i="7"/>
  <c r="X577" i="7"/>
  <c r="X579" i="7"/>
  <c r="X581" i="7"/>
  <c r="X583" i="7"/>
  <c r="X585" i="7"/>
  <c r="X587" i="7"/>
  <c r="X589" i="7"/>
  <c r="X591" i="7"/>
  <c r="X593" i="7"/>
  <c r="X595" i="7"/>
  <c r="X597" i="7"/>
  <c r="X599" i="7"/>
  <c r="X618" i="7"/>
  <c r="X620" i="7"/>
  <c r="X622" i="7"/>
  <c r="X624" i="7"/>
  <c r="X626" i="7"/>
  <c r="X628" i="7"/>
  <c r="X630" i="7"/>
  <c r="X632" i="7"/>
  <c r="X634" i="7"/>
  <c r="X636" i="7"/>
  <c r="X638" i="7"/>
  <c r="X640" i="7"/>
  <c r="X642" i="7"/>
  <c r="X644" i="7"/>
  <c r="X646" i="7"/>
  <c r="X648" i="7"/>
  <c r="X650" i="7"/>
  <c r="X652" i="7"/>
  <c r="X654" i="7"/>
  <c r="X656" i="7"/>
  <c r="X658" i="7"/>
  <c r="X660" i="7"/>
  <c r="X662" i="7"/>
  <c r="X664" i="7"/>
  <c r="X666" i="7"/>
  <c r="X668" i="7"/>
  <c r="X670" i="7"/>
  <c r="X672" i="7"/>
  <c r="X674" i="7"/>
  <c r="X693" i="7"/>
  <c r="X695" i="7"/>
  <c r="X697" i="7"/>
  <c r="X699" i="7"/>
  <c r="X701" i="7"/>
  <c r="X703" i="7"/>
  <c r="X705" i="7"/>
  <c r="X707" i="7"/>
  <c r="X709" i="7"/>
  <c r="X711" i="7"/>
  <c r="X713" i="7"/>
  <c r="X715" i="7"/>
  <c r="X717" i="7"/>
  <c r="X719" i="7"/>
  <c r="X721" i="7"/>
  <c r="X723" i="7"/>
  <c r="X725" i="7"/>
  <c r="X727" i="7"/>
  <c r="X729" i="7"/>
  <c r="X731" i="7"/>
  <c r="X733" i="7"/>
  <c r="X735" i="7"/>
  <c r="X737" i="7"/>
  <c r="X739" i="7"/>
  <c r="X741" i="7"/>
  <c r="X743" i="7"/>
  <c r="X745" i="7"/>
  <c r="X747" i="7"/>
  <c r="X749" i="7"/>
  <c r="X751" i="7"/>
  <c r="X770" i="7"/>
  <c r="X772" i="7"/>
  <c r="X774" i="7"/>
  <c r="X776" i="7"/>
  <c r="X778" i="7"/>
  <c r="X780" i="7"/>
  <c r="X782" i="7"/>
  <c r="X784" i="7"/>
  <c r="X786" i="7"/>
  <c r="X788" i="7"/>
  <c r="X790" i="7"/>
  <c r="X792" i="7"/>
  <c r="X794" i="7"/>
  <c r="X796" i="7"/>
  <c r="X798" i="7"/>
  <c r="X800" i="7"/>
  <c r="X802" i="7"/>
  <c r="X804" i="7"/>
  <c r="X806" i="7"/>
  <c r="X808" i="7"/>
  <c r="X810" i="7"/>
  <c r="X812" i="7"/>
  <c r="X814" i="7"/>
  <c r="X816" i="7"/>
  <c r="X818" i="7"/>
  <c r="X820" i="7"/>
  <c r="X822" i="7"/>
  <c r="X824" i="7"/>
  <c r="X826" i="7"/>
  <c r="X845" i="7"/>
  <c r="X847" i="7"/>
  <c r="X849" i="7"/>
  <c r="X851" i="7"/>
  <c r="X853" i="7"/>
  <c r="X855" i="7"/>
  <c r="X857" i="7"/>
  <c r="X859" i="7"/>
  <c r="X861" i="7"/>
  <c r="X863" i="7"/>
  <c r="X865" i="7"/>
  <c r="X867" i="7"/>
  <c r="X869" i="7"/>
  <c r="X871" i="7"/>
  <c r="X873" i="7"/>
  <c r="X875" i="7"/>
  <c r="X877" i="7"/>
  <c r="X879" i="7"/>
  <c r="X881" i="7"/>
  <c r="X883" i="7"/>
  <c r="X885" i="7"/>
  <c r="X887" i="7"/>
  <c r="X889" i="7"/>
  <c r="X891" i="7"/>
  <c r="X893" i="7"/>
  <c r="X895" i="7"/>
  <c r="X897" i="7"/>
  <c r="X899" i="7"/>
  <c r="X901" i="7"/>
  <c r="X903" i="7"/>
  <c r="X843" i="7"/>
  <c r="X768" i="7"/>
  <c r="X691" i="7"/>
  <c r="X616" i="7"/>
  <c r="X539" i="7"/>
  <c r="X462" i="7"/>
  <c r="X387" i="7"/>
  <c r="X310" i="7"/>
  <c r="X235" i="7"/>
  <c r="X158" i="7"/>
  <c r="X85" i="7"/>
  <c r="X8" i="7"/>
  <c r="X237" i="9"/>
  <c r="X239" i="9"/>
  <c r="X241" i="9"/>
  <c r="X243" i="9"/>
  <c r="X245" i="9"/>
  <c r="X247" i="9"/>
  <c r="X249" i="9"/>
  <c r="X251" i="9"/>
  <c r="X253" i="9"/>
  <c r="X255" i="9"/>
  <c r="X257" i="9"/>
  <c r="X259" i="9"/>
  <c r="X261" i="9"/>
  <c r="X263" i="9"/>
  <c r="X265" i="9"/>
  <c r="X267" i="9"/>
  <c r="X269" i="9"/>
  <c r="X271" i="9"/>
  <c r="X273" i="9"/>
  <c r="X275" i="9"/>
  <c r="X277" i="9"/>
  <c r="X279" i="9"/>
  <c r="X281" i="9"/>
  <c r="X283" i="9"/>
  <c r="X285" i="9"/>
  <c r="X287" i="9"/>
  <c r="X289" i="9"/>
  <c r="X291" i="9"/>
  <c r="X293" i="9"/>
  <c r="X312" i="9"/>
  <c r="X314" i="9"/>
  <c r="X316" i="9"/>
  <c r="X318" i="9"/>
  <c r="X320" i="9"/>
  <c r="X322" i="9"/>
  <c r="X324" i="9"/>
  <c r="X326" i="9"/>
  <c r="X328" i="9"/>
  <c r="X330" i="9"/>
  <c r="X332" i="9"/>
  <c r="X334" i="9"/>
  <c r="X336" i="9"/>
  <c r="X338" i="9"/>
  <c r="X340" i="9"/>
  <c r="X342" i="9"/>
  <c r="X344" i="9"/>
  <c r="X346" i="9"/>
  <c r="X348" i="9"/>
  <c r="X350" i="9"/>
  <c r="X352" i="9"/>
  <c r="X354" i="9"/>
  <c r="X356" i="9"/>
  <c r="X358" i="9"/>
  <c r="X360" i="9"/>
  <c r="X362" i="9"/>
  <c r="X364" i="9"/>
  <c r="X366" i="9"/>
  <c r="X368" i="9"/>
  <c r="X370" i="9"/>
  <c r="X389" i="9"/>
  <c r="X391" i="9"/>
  <c r="X393" i="9"/>
  <c r="X395" i="9"/>
  <c r="X397" i="9"/>
  <c r="X399" i="9"/>
  <c r="X401" i="9"/>
  <c r="X403" i="9"/>
  <c r="X405" i="9"/>
  <c r="X407" i="9"/>
  <c r="X409" i="9"/>
  <c r="X411" i="9"/>
  <c r="X413" i="9"/>
  <c r="X415" i="9"/>
  <c r="X417" i="9"/>
  <c r="X419" i="9"/>
  <c r="X421" i="9"/>
  <c r="X423" i="9"/>
  <c r="X425" i="9"/>
  <c r="X427" i="9"/>
  <c r="X429" i="9"/>
  <c r="X431" i="9"/>
  <c r="X433" i="9"/>
  <c r="X435" i="9"/>
  <c r="X437" i="9"/>
  <c r="X439" i="9"/>
  <c r="X441" i="9"/>
  <c r="X443" i="9"/>
  <c r="X445" i="9"/>
  <c r="X464" i="9"/>
  <c r="X466" i="9"/>
  <c r="X468" i="9"/>
  <c r="X470" i="9"/>
  <c r="X472" i="9"/>
  <c r="X474" i="9"/>
  <c r="X476" i="9"/>
  <c r="X478" i="9"/>
  <c r="X480" i="9"/>
  <c r="X482" i="9"/>
  <c r="X484" i="9"/>
  <c r="X486" i="9"/>
  <c r="X488" i="9"/>
  <c r="X490" i="9"/>
  <c r="X492" i="9"/>
  <c r="X494" i="9"/>
  <c r="X496" i="9"/>
  <c r="X498" i="9"/>
  <c r="X500" i="9"/>
  <c r="X502" i="9"/>
  <c r="X504" i="9"/>
  <c r="X506" i="9"/>
  <c r="X508" i="9"/>
  <c r="X510" i="9"/>
  <c r="X512" i="9"/>
  <c r="X514" i="9"/>
  <c r="X516" i="9"/>
  <c r="X518" i="9"/>
  <c r="X520" i="9"/>
  <c r="X522" i="9"/>
  <c r="X541" i="9"/>
  <c r="X543" i="9"/>
  <c r="X545" i="9"/>
  <c r="X547" i="9"/>
  <c r="X549" i="9"/>
  <c r="X551" i="9"/>
  <c r="X553" i="9"/>
  <c r="X555" i="9"/>
  <c r="X557" i="9"/>
  <c r="X559" i="9"/>
  <c r="X561" i="9"/>
  <c r="X563" i="9"/>
  <c r="X565" i="9"/>
  <c r="X567" i="9"/>
  <c r="X569" i="9"/>
  <c r="X571" i="9"/>
  <c r="X573" i="9"/>
  <c r="X575" i="9"/>
  <c r="X577" i="9"/>
  <c r="X579" i="9"/>
  <c r="X581" i="9"/>
  <c r="X583" i="9"/>
  <c r="X585" i="9"/>
  <c r="X587" i="9"/>
  <c r="X589" i="9"/>
  <c r="X591" i="9"/>
  <c r="X595" i="9"/>
  <c r="X597" i="9"/>
  <c r="X599" i="9"/>
  <c r="X618" i="9"/>
  <c r="X620" i="9"/>
  <c r="X622" i="9"/>
  <c r="X624" i="9"/>
  <c r="X626" i="9"/>
  <c r="X628" i="9"/>
  <c r="X630" i="9"/>
  <c r="X632" i="9"/>
  <c r="X634" i="9"/>
  <c r="X636" i="9"/>
  <c r="X638" i="9"/>
  <c r="X640" i="9"/>
  <c r="X642" i="9"/>
  <c r="X644" i="9"/>
  <c r="X646" i="9"/>
  <c r="X648" i="9"/>
  <c r="X650" i="9"/>
  <c r="X652" i="9"/>
  <c r="X654" i="9"/>
  <c r="X656" i="9"/>
  <c r="X658" i="9"/>
  <c r="X660" i="9"/>
  <c r="X662" i="9"/>
  <c r="X664" i="9"/>
  <c r="X666" i="9"/>
  <c r="X668" i="9"/>
  <c r="X670" i="9"/>
  <c r="X672" i="9"/>
  <c r="X674" i="9"/>
  <c r="X693" i="9"/>
  <c r="X695" i="9"/>
  <c r="X697" i="9"/>
  <c r="X699" i="9"/>
  <c r="X701" i="9"/>
  <c r="X703" i="9"/>
  <c r="X705" i="9"/>
  <c r="X707" i="9"/>
  <c r="X709" i="9"/>
  <c r="X711" i="9"/>
  <c r="X713" i="9"/>
  <c r="X715" i="9"/>
  <c r="X717" i="9"/>
  <c r="X719" i="9"/>
  <c r="X721" i="9"/>
  <c r="X723" i="9"/>
  <c r="X725" i="9"/>
  <c r="X727" i="9"/>
  <c r="X729" i="9"/>
  <c r="X731" i="9"/>
  <c r="X733" i="9"/>
  <c r="X735" i="9"/>
  <c r="X737" i="9"/>
  <c r="X739" i="9"/>
  <c r="X741" i="9"/>
  <c r="X743" i="9"/>
  <c r="X745" i="9"/>
  <c r="X747" i="9"/>
  <c r="X749" i="9"/>
  <c r="X751" i="9"/>
  <c r="X770" i="9"/>
  <c r="X772" i="9"/>
  <c r="X774" i="9"/>
  <c r="X776" i="9"/>
  <c r="X778" i="9"/>
  <c r="X780" i="9"/>
  <c r="X782" i="9"/>
  <c r="X784" i="9"/>
  <c r="X786" i="9"/>
  <c r="X788" i="9"/>
  <c r="X790" i="9"/>
  <c r="X792" i="9"/>
  <c r="X794" i="9"/>
  <c r="X796" i="9"/>
  <c r="X798" i="9"/>
  <c r="X800" i="9"/>
  <c r="X802" i="9"/>
  <c r="X804" i="9"/>
  <c r="X806" i="9"/>
  <c r="X808" i="9"/>
  <c r="X810" i="9"/>
  <c r="X812" i="9"/>
  <c r="X814" i="9"/>
  <c r="X816" i="9"/>
  <c r="X818" i="9"/>
  <c r="X820" i="9"/>
  <c r="X822" i="9"/>
  <c r="X824" i="9"/>
  <c r="X826" i="9"/>
  <c r="X845" i="9"/>
  <c r="X847" i="9"/>
  <c r="X849" i="9"/>
  <c r="X851" i="9"/>
  <c r="X853" i="9"/>
  <c r="X855" i="9"/>
  <c r="X857" i="9"/>
  <c r="X859" i="9"/>
  <c r="X861" i="9"/>
  <c r="X863" i="9"/>
  <c r="X865" i="9"/>
  <c r="X867" i="9"/>
  <c r="X869" i="9"/>
  <c r="X871" i="9"/>
  <c r="X873" i="9"/>
  <c r="X875" i="9"/>
  <c r="X877" i="9"/>
  <c r="X879" i="9"/>
  <c r="X881" i="9"/>
  <c r="X883" i="9"/>
  <c r="X885" i="9"/>
  <c r="X887" i="9"/>
  <c r="X889" i="9"/>
  <c r="X891" i="9"/>
  <c r="X893" i="9"/>
  <c r="X895" i="9"/>
  <c r="X897" i="9"/>
  <c r="X899" i="9"/>
  <c r="X901" i="9"/>
  <c r="X903" i="9"/>
  <c r="X843" i="9"/>
  <c r="X768" i="9"/>
  <c r="X691" i="9"/>
  <c r="X616" i="9"/>
  <c r="X539" i="9"/>
  <c r="X462" i="9"/>
  <c r="X387" i="9"/>
  <c r="X310" i="9"/>
  <c r="X235" i="9"/>
  <c r="X160" i="9"/>
  <c r="X162" i="9"/>
  <c r="X164" i="9"/>
  <c r="X166" i="9"/>
  <c r="X168" i="9"/>
  <c r="X170" i="9"/>
  <c r="X172" i="9"/>
  <c r="X174" i="9"/>
  <c r="X176" i="9"/>
  <c r="X178" i="9"/>
  <c r="X180" i="9"/>
  <c r="X182" i="9"/>
  <c r="X184" i="9"/>
  <c r="X186" i="9"/>
  <c r="X188" i="9"/>
  <c r="X190" i="9"/>
  <c r="X192" i="9"/>
  <c r="X194" i="9"/>
  <c r="X196" i="9"/>
  <c r="X198" i="9"/>
  <c r="X200" i="9"/>
  <c r="X202" i="9"/>
  <c r="X204" i="9"/>
  <c r="X206" i="9"/>
  <c r="X208" i="9"/>
  <c r="X210" i="9"/>
  <c r="X212" i="9"/>
  <c r="X214" i="9"/>
  <c r="X216" i="9"/>
  <c r="X218" i="9"/>
  <c r="X158" i="9"/>
  <c r="X87" i="9"/>
  <c r="X89" i="9"/>
  <c r="X91" i="9"/>
  <c r="X93" i="9"/>
  <c r="X95" i="9"/>
  <c r="X97" i="9"/>
  <c r="X99" i="9"/>
  <c r="X101" i="9"/>
  <c r="X103" i="9"/>
  <c r="X105" i="9"/>
  <c r="X107" i="9"/>
  <c r="X109" i="9"/>
  <c r="X111" i="9"/>
  <c r="X113" i="9"/>
  <c r="X115" i="9"/>
  <c r="X117" i="9"/>
  <c r="X119" i="9"/>
  <c r="X121" i="9"/>
  <c r="X123" i="9"/>
  <c r="X125" i="9"/>
  <c r="X127" i="9"/>
  <c r="X129" i="9"/>
  <c r="X131" i="9"/>
  <c r="X133" i="9"/>
  <c r="X135" i="9"/>
  <c r="X137" i="9"/>
  <c r="X139" i="9"/>
  <c r="X141" i="9"/>
  <c r="X85" i="9"/>
  <c r="X10" i="9"/>
  <c r="X12" i="9"/>
  <c r="X14" i="9"/>
  <c r="X16" i="9"/>
  <c r="X18" i="9"/>
  <c r="X20" i="9"/>
  <c r="X22" i="9"/>
  <c r="X24" i="9"/>
  <c r="X26" i="9"/>
  <c r="X28" i="9"/>
  <c r="X30" i="9"/>
  <c r="X32" i="9"/>
  <c r="X34" i="9"/>
  <c r="X36" i="9"/>
  <c r="X38" i="9"/>
  <c r="X40" i="9"/>
  <c r="X42" i="9"/>
  <c r="X44" i="9"/>
  <c r="X46" i="9"/>
  <c r="X48" i="9"/>
  <c r="X50" i="9"/>
  <c r="X52" i="9"/>
  <c r="X54" i="9"/>
  <c r="X56" i="9"/>
  <c r="X58" i="9"/>
  <c r="X60" i="9"/>
  <c r="X62" i="9"/>
  <c r="X64" i="9"/>
  <c r="X66" i="9"/>
  <c r="X68" i="9"/>
  <c r="X8" i="9"/>
  <c r="U296" i="9"/>
  <c r="U221" i="9"/>
  <c r="U144" i="9"/>
  <c r="V71" i="9"/>
  <c r="U71" i="9"/>
  <c r="Q78" i="9"/>
  <c r="R78" i="9"/>
  <c r="S28" i="9"/>
  <c r="F907" i="9"/>
  <c r="F830" i="9"/>
  <c r="F755" i="9"/>
  <c r="F678" i="9"/>
  <c r="F603" i="9"/>
  <c r="F526" i="9"/>
  <c r="F449" i="9"/>
  <c r="F297" i="9"/>
  <c r="F222" i="9"/>
  <c r="F145" i="9"/>
  <c r="P18" i="9"/>
  <c r="P10" i="9"/>
  <c r="P8" i="9"/>
  <c r="A909" i="9"/>
  <c r="I8" i="9"/>
  <c r="J8" i="9"/>
  <c r="K8" i="9"/>
  <c r="S8" i="9"/>
  <c r="I9" i="9"/>
  <c r="J9" i="9"/>
  <c r="K9" i="9"/>
  <c r="I10" i="9"/>
  <c r="J10" i="9"/>
  <c r="K10" i="9"/>
  <c r="S10" i="9"/>
  <c r="I11" i="9"/>
  <c r="J11" i="9"/>
  <c r="K11" i="9"/>
  <c r="I12" i="9"/>
  <c r="J12" i="9"/>
  <c r="K12" i="9"/>
  <c r="P12" i="9"/>
  <c r="S12" i="9"/>
  <c r="I13" i="9"/>
  <c r="J13" i="9"/>
  <c r="K13" i="9"/>
  <c r="I14" i="9"/>
  <c r="J14" i="9"/>
  <c r="K14" i="9"/>
  <c r="P14" i="9"/>
  <c r="S14" i="9"/>
  <c r="I15" i="9"/>
  <c r="J15" i="9"/>
  <c r="K15" i="9"/>
  <c r="I16" i="9"/>
  <c r="J16" i="9"/>
  <c r="K16" i="9"/>
  <c r="P16" i="9"/>
  <c r="S16" i="9"/>
  <c r="I17" i="9"/>
  <c r="J17" i="9"/>
  <c r="K17" i="9"/>
  <c r="I18" i="9"/>
  <c r="J18" i="9"/>
  <c r="K18" i="9"/>
  <c r="S18" i="9"/>
  <c r="I19" i="9"/>
  <c r="J19" i="9"/>
  <c r="K19" i="9"/>
  <c r="I20" i="9"/>
  <c r="J20" i="9"/>
  <c r="K20" i="9"/>
  <c r="P20" i="9"/>
  <c r="S20" i="9"/>
  <c r="I21" i="9"/>
  <c r="J21" i="9"/>
  <c r="K21" i="9"/>
  <c r="I22" i="9"/>
  <c r="J22" i="9"/>
  <c r="K22" i="9"/>
  <c r="P22" i="9"/>
  <c r="S22" i="9"/>
  <c r="I23" i="9"/>
  <c r="J23" i="9"/>
  <c r="K23" i="9"/>
  <c r="I24" i="9"/>
  <c r="J24" i="9"/>
  <c r="K24" i="9"/>
  <c r="P24" i="9"/>
  <c r="S24" i="9"/>
  <c r="I25" i="9"/>
  <c r="J25" i="9"/>
  <c r="K25" i="9"/>
  <c r="I26" i="9"/>
  <c r="J26" i="9"/>
  <c r="K26" i="9"/>
  <c r="P26" i="9"/>
  <c r="S26" i="9"/>
  <c r="I27" i="9"/>
  <c r="J27" i="9"/>
  <c r="K27" i="9"/>
  <c r="I28" i="9"/>
  <c r="J28" i="9"/>
  <c r="K28" i="9"/>
  <c r="P28" i="9"/>
  <c r="I29" i="9"/>
  <c r="J29" i="9"/>
  <c r="K29" i="9"/>
  <c r="I30" i="9"/>
  <c r="J30" i="9"/>
  <c r="K30" i="9"/>
  <c r="P30" i="9"/>
  <c r="S30" i="9"/>
  <c r="I31" i="9"/>
  <c r="J31" i="9"/>
  <c r="K31" i="9"/>
  <c r="I32" i="9"/>
  <c r="J32" i="9"/>
  <c r="K32" i="9"/>
  <c r="P32" i="9"/>
  <c r="S32" i="9"/>
  <c r="I33" i="9"/>
  <c r="J33" i="9"/>
  <c r="K33" i="9"/>
  <c r="I34" i="9"/>
  <c r="J34" i="9"/>
  <c r="K34" i="9"/>
  <c r="P34" i="9"/>
  <c r="S34" i="9"/>
  <c r="I35" i="9"/>
  <c r="J35" i="9"/>
  <c r="K35" i="9"/>
  <c r="I36" i="9"/>
  <c r="J36" i="9"/>
  <c r="E73" i="9" s="1"/>
  <c r="K36" i="9"/>
  <c r="E76" i="9" s="1"/>
  <c r="S36" i="9"/>
  <c r="I37" i="9"/>
  <c r="E74" i="9" s="1"/>
  <c r="J37" i="9"/>
  <c r="K37" i="9"/>
  <c r="I38" i="9"/>
  <c r="J38" i="9"/>
  <c r="K38" i="9"/>
  <c r="P38" i="9"/>
  <c r="S38" i="9"/>
  <c r="I39" i="9"/>
  <c r="J39" i="9"/>
  <c r="K39" i="9"/>
  <c r="I40" i="9"/>
  <c r="J40" i="9"/>
  <c r="K40" i="9"/>
  <c r="P40" i="9"/>
  <c r="S40" i="9"/>
  <c r="I41" i="9"/>
  <c r="J41" i="9"/>
  <c r="K41" i="9"/>
  <c r="I42" i="9"/>
  <c r="J42" i="9"/>
  <c r="K42" i="9"/>
  <c r="P42" i="9"/>
  <c r="S42" i="9"/>
  <c r="I43" i="9"/>
  <c r="J43" i="9"/>
  <c r="K43" i="9"/>
  <c r="I44" i="9"/>
  <c r="J44" i="9"/>
  <c r="K44" i="9"/>
  <c r="P44" i="9"/>
  <c r="S44" i="9"/>
  <c r="I45" i="9"/>
  <c r="J45" i="9"/>
  <c r="K45" i="9"/>
  <c r="I46" i="9"/>
  <c r="J46" i="9"/>
  <c r="K46" i="9"/>
  <c r="P46" i="9"/>
  <c r="S46" i="9"/>
  <c r="I47" i="9"/>
  <c r="J47" i="9"/>
  <c r="K47" i="9"/>
  <c r="I48" i="9"/>
  <c r="J48" i="9"/>
  <c r="K48" i="9"/>
  <c r="P48" i="9"/>
  <c r="S48" i="9"/>
  <c r="I49" i="9"/>
  <c r="J49" i="9"/>
  <c r="K49" i="9"/>
  <c r="I50" i="9"/>
  <c r="J50" i="9"/>
  <c r="K50" i="9"/>
  <c r="P50" i="9"/>
  <c r="S50" i="9"/>
  <c r="I51" i="9"/>
  <c r="J51" i="9"/>
  <c r="K51" i="9"/>
  <c r="I52" i="9"/>
  <c r="J52" i="9"/>
  <c r="K52" i="9"/>
  <c r="P52" i="9"/>
  <c r="S52" i="9"/>
  <c r="I53" i="9"/>
  <c r="J53" i="9"/>
  <c r="K53" i="9"/>
  <c r="I54" i="9"/>
  <c r="J54" i="9"/>
  <c r="K54" i="9"/>
  <c r="P54" i="9"/>
  <c r="S54" i="9"/>
  <c r="I55" i="9"/>
  <c r="J55" i="9"/>
  <c r="K55" i="9"/>
  <c r="I56" i="9"/>
  <c r="J56" i="9"/>
  <c r="K56" i="9"/>
  <c r="P56" i="9"/>
  <c r="S56" i="9"/>
  <c r="I57" i="9"/>
  <c r="J57" i="9"/>
  <c r="K57" i="9"/>
  <c r="I58" i="9"/>
  <c r="J58" i="9"/>
  <c r="K58" i="9"/>
  <c r="P58" i="9"/>
  <c r="S58" i="9"/>
  <c r="I59" i="9"/>
  <c r="J59" i="9"/>
  <c r="K59" i="9"/>
  <c r="I60" i="9"/>
  <c r="J60" i="9"/>
  <c r="K60" i="9"/>
  <c r="P60" i="9"/>
  <c r="S60" i="9"/>
  <c r="I61" i="9"/>
  <c r="J61" i="9"/>
  <c r="K61" i="9"/>
  <c r="I62" i="9"/>
  <c r="J62" i="9"/>
  <c r="K62" i="9"/>
  <c r="P62" i="9"/>
  <c r="S62" i="9"/>
  <c r="I63" i="9"/>
  <c r="J63" i="9"/>
  <c r="K63" i="9"/>
  <c r="I64" i="9"/>
  <c r="J64" i="9"/>
  <c r="K64" i="9"/>
  <c r="P64" i="9"/>
  <c r="S64" i="9"/>
  <c r="I65" i="9"/>
  <c r="J65" i="9"/>
  <c r="K65" i="9"/>
  <c r="I66" i="9"/>
  <c r="J66" i="9"/>
  <c r="K66" i="9"/>
  <c r="P66" i="9"/>
  <c r="S66" i="9"/>
  <c r="S71" i="9" s="1"/>
  <c r="I67" i="9"/>
  <c r="J67" i="9"/>
  <c r="K67" i="9"/>
  <c r="I68" i="9"/>
  <c r="J68" i="9"/>
  <c r="K68" i="9"/>
  <c r="P68" i="9"/>
  <c r="S68" i="9"/>
  <c r="I69" i="9"/>
  <c r="J69" i="9"/>
  <c r="K69" i="9"/>
  <c r="B71" i="9"/>
  <c r="H71" i="9"/>
  <c r="I71" i="9"/>
  <c r="N71" i="9"/>
  <c r="O71" i="9"/>
  <c r="X71" i="9"/>
  <c r="E72" i="9"/>
  <c r="H72" i="9"/>
  <c r="G74" i="9"/>
  <c r="I74" i="9"/>
  <c r="E75" i="9"/>
  <c r="I75" i="9"/>
  <c r="R75" i="9" s="1"/>
  <c r="Q75" i="9"/>
  <c r="E77" i="9"/>
  <c r="I77" i="9"/>
  <c r="U77" i="9"/>
  <c r="I80" i="9"/>
  <c r="I85" i="9"/>
  <c r="J85" i="9"/>
  <c r="K85" i="9"/>
  <c r="P85" i="9"/>
  <c r="S85" i="9"/>
  <c r="I86" i="9"/>
  <c r="J86" i="9"/>
  <c r="K86" i="9"/>
  <c r="I87" i="9"/>
  <c r="J87" i="9"/>
  <c r="K87" i="9"/>
  <c r="P87" i="9"/>
  <c r="S87" i="9"/>
  <c r="I88" i="9"/>
  <c r="J88" i="9"/>
  <c r="K88" i="9"/>
  <c r="I89" i="9"/>
  <c r="J89" i="9"/>
  <c r="K89" i="9"/>
  <c r="P89" i="9"/>
  <c r="S89" i="9"/>
  <c r="I90" i="9"/>
  <c r="J90" i="9"/>
  <c r="K90" i="9"/>
  <c r="I91" i="9"/>
  <c r="J91" i="9"/>
  <c r="K91" i="9"/>
  <c r="P91" i="9"/>
  <c r="S91" i="9"/>
  <c r="I92" i="9"/>
  <c r="J92" i="9"/>
  <c r="K92" i="9"/>
  <c r="I93" i="9"/>
  <c r="J93" i="9"/>
  <c r="K93" i="9"/>
  <c r="P93" i="9"/>
  <c r="S93" i="9"/>
  <c r="I94" i="9"/>
  <c r="J94" i="9"/>
  <c r="K94" i="9"/>
  <c r="I95" i="9"/>
  <c r="J95" i="9"/>
  <c r="K95" i="9"/>
  <c r="P95" i="9"/>
  <c r="S95" i="9"/>
  <c r="I96" i="9"/>
  <c r="J96" i="9"/>
  <c r="K96" i="9"/>
  <c r="I97" i="9"/>
  <c r="J97" i="9"/>
  <c r="K97" i="9"/>
  <c r="P97" i="9"/>
  <c r="S97" i="9"/>
  <c r="I98" i="9"/>
  <c r="J98" i="9"/>
  <c r="K98" i="9"/>
  <c r="I99" i="9"/>
  <c r="J99" i="9"/>
  <c r="K99" i="9"/>
  <c r="P99" i="9"/>
  <c r="S99" i="9"/>
  <c r="I100" i="9"/>
  <c r="J100" i="9"/>
  <c r="K100" i="9"/>
  <c r="I101" i="9"/>
  <c r="J101" i="9"/>
  <c r="K101" i="9"/>
  <c r="P101" i="9"/>
  <c r="S101" i="9"/>
  <c r="I102" i="9"/>
  <c r="J102" i="9"/>
  <c r="K102" i="9"/>
  <c r="I103" i="9"/>
  <c r="J103" i="9"/>
  <c r="K103" i="9"/>
  <c r="P103" i="9"/>
  <c r="S103" i="9"/>
  <c r="I104" i="9"/>
  <c r="J104" i="9"/>
  <c r="K104" i="9"/>
  <c r="I105" i="9"/>
  <c r="J105" i="9"/>
  <c r="K105" i="9"/>
  <c r="P105" i="9"/>
  <c r="S105" i="9"/>
  <c r="I106" i="9"/>
  <c r="J106" i="9"/>
  <c r="K106" i="9"/>
  <c r="I107" i="9"/>
  <c r="J107" i="9"/>
  <c r="K107" i="9"/>
  <c r="P107" i="9"/>
  <c r="S107" i="9"/>
  <c r="I108" i="9"/>
  <c r="J108" i="9"/>
  <c r="K108" i="9"/>
  <c r="I109" i="9"/>
  <c r="J109" i="9"/>
  <c r="K109" i="9"/>
  <c r="P109" i="9"/>
  <c r="S109" i="9"/>
  <c r="I110" i="9"/>
  <c r="J110" i="9"/>
  <c r="K110" i="9"/>
  <c r="I111" i="9"/>
  <c r="J111" i="9"/>
  <c r="K111" i="9"/>
  <c r="P111" i="9"/>
  <c r="S111" i="9"/>
  <c r="I112" i="9"/>
  <c r="J112" i="9"/>
  <c r="K112" i="9"/>
  <c r="I113" i="9"/>
  <c r="J113" i="9"/>
  <c r="K113" i="9"/>
  <c r="P113" i="9"/>
  <c r="S113" i="9"/>
  <c r="I114" i="9"/>
  <c r="J114" i="9"/>
  <c r="K114" i="9"/>
  <c r="I115" i="9"/>
  <c r="J115" i="9"/>
  <c r="K115" i="9"/>
  <c r="P115" i="9"/>
  <c r="S115" i="9"/>
  <c r="I116" i="9"/>
  <c r="J116" i="9"/>
  <c r="K116" i="9"/>
  <c r="I117" i="9"/>
  <c r="J117" i="9"/>
  <c r="K117" i="9"/>
  <c r="P117" i="9"/>
  <c r="S117" i="9"/>
  <c r="I118" i="9"/>
  <c r="J118" i="9"/>
  <c r="K118" i="9"/>
  <c r="I119" i="9"/>
  <c r="J119" i="9"/>
  <c r="K119" i="9"/>
  <c r="P119" i="9"/>
  <c r="S119" i="9"/>
  <c r="I120" i="9"/>
  <c r="J120" i="9"/>
  <c r="K120" i="9"/>
  <c r="I121" i="9"/>
  <c r="J121" i="9"/>
  <c r="K121" i="9"/>
  <c r="P121" i="9"/>
  <c r="S121" i="9"/>
  <c r="I122" i="9"/>
  <c r="J122" i="9"/>
  <c r="K122" i="9"/>
  <c r="I123" i="9"/>
  <c r="J123" i="9"/>
  <c r="K123" i="9"/>
  <c r="P123" i="9"/>
  <c r="S123" i="9"/>
  <c r="I124" i="9"/>
  <c r="J124" i="9"/>
  <c r="K124" i="9"/>
  <c r="I125" i="9"/>
  <c r="J125" i="9"/>
  <c r="K125" i="9"/>
  <c r="P125" i="9"/>
  <c r="S125" i="9"/>
  <c r="I126" i="9"/>
  <c r="J126" i="9"/>
  <c r="K126" i="9"/>
  <c r="I127" i="9"/>
  <c r="J127" i="9"/>
  <c r="K127" i="9"/>
  <c r="P127" i="9"/>
  <c r="S127" i="9"/>
  <c r="I128" i="9"/>
  <c r="J128" i="9"/>
  <c r="K128" i="9"/>
  <c r="I129" i="9"/>
  <c r="J129" i="9"/>
  <c r="K129" i="9"/>
  <c r="P129" i="9"/>
  <c r="S129" i="9"/>
  <c r="I130" i="9"/>
  <c r="J130" i="9"/>
  <c r="K130" i="9"/>
  <c r="I131" i="9"/>
  <c r="J131" i="9"/>
  <c r="K131" i="9"/>
  <c r="P131" i="9"/>
  <c r="S131" i="9"/>
  <c r="I132" i="9"/>
  <c r="J132" i="9"/>
  <c r="K132" i="9"/>
  <c r="I133" i="9"/>
  <c r="E145" i="9" s="1"/>
  <c r="J133" i="9"/>
  <c r="K133" i="9"/>
  <c r="P133" i="9"/>
  <c r="S133" i="9"/>
  <c r="S144" i="9" s="1"/>
  <c r="I134" i="9"/>
  <c r="J134" i="9"/>
  <c r="K134" i="9"/>
  <c r="I135" i="9"/>
  <c r="J135" i="9"/>
  <c r="K135" i="9"/>
  <c r="P135" i="9"/>
  <c r="S135" i="9"/>
  <c r="I136" i="9"/>
  <c r="J136" i="9"/>
  <c r="K136" i="9"/>
  <c r="I137" i="9"/>
  <c r="J137" i="9"/>
  <c r="K137" i="9"/>
  <c r="P137" i="9"/>
  <c r="S137" i="9"/>
  <c r="I138" i="9"/>
  <c r="J138" i="9"/>
  <c r="K138" i="9"/>
  <c r="I139" i="9"/>
  <c r="J139" i="9"/>
  <c r="K139" i="9"/>
  <c r="P139" i="9"/>
  <c r="S139" i="9"/>
  <c r="I140" i="9"/>
  <c r="J140" i="9"/>
  <c r="K140" i="9"/>
  <c r="I141" i="9"/>
  <c r="J141" i="9"/>
  <c r="K141" i="9"/>
  <c r="P141" i="9"/>
  <c r="S141" i="9"/>
  <c r="I142" i="9"/>
  <c r="J142" i="9"/>
  <c r="K142" i="9"/>
  <c r="B144" i="9"/>
  <c r="H144" i="9"/>
  <c r="R151" i="9" s="1"/>
  <c r="N144" i="9"/>
  <c r="O144" i="9"/>
  <c r="U148" i="9"/>
  <c r="X144" i="9"/>
  <c r="H145" i="9"/>
  <c r="E146" i="9"/>
  <c r="E147" i="9"/>
  <c r="G147" i="9"/>
  <c r="I147" i="9"/>
  <c r="E148" i="9"/>
  <c r="G148" i="9"/>
  <c r="I148" i="9"/>
  <c r="E149" i="9"/>
  <c r="E150" i="9"/>
  <c r="U150" i="9"/>
  <c r="I158" i="9"/>
  <c r="J158" i="9"/>
  <c r="K158" i="9"/>
  <c r="P158" i="9"/>
  <c r="S158" i="9"/>
  <c r="I159" i="9"/>
  <c r="J159" i="9"/>
  <c r="K159" i="9"/>
  <c r="I160" i="9"/>
  <c r="J160" i="9"/>
  <c r="K160" i="9"/>
  <c r="P160" i="9"/>
  <c r="S160" i="9"/>
  <c r="I161" i="9"/>
  <c r="J161" i="9"/>
  <c r="K161" i="9"/>
  <c r="I162" i="9"/>
  <c r="J162" i="9"/>
  <c r="K162" i="9"/>
  <c r="P162" i="9"/>
  <c r="S162" i="9"/>
  <c r="I163" i="9"/>
  <c r="J163" i="9"/>
  <c r="K163" i="9"/>
  <c r="I164" i="9"/>
  <c r="J164" i="9"/>
  <c r="K164" i="9"/>
  <c r="P164" i="9"/>
  <c r="S164" i="9"/>
  <c r="I165" i="9"/>
  <c r="J165" i="9"/>
  <c r="K165" i="9"/>
  <c r="I166" i="9"/>
  <c r="J166" i="9"/>
  <c r="K166" i="9"/>
  <c r="P166" i="9"/>
  <c r="S166" i="9"/>
  <c r="I167" i="9"/>
  <c r="J167" i="9"/>
  <c r="K167" i="9"/>
  <c r="I168" i="9"/>
  <c r="J168" i="9"/>
  <c r="K168" i="9"/>
  <c r="P168" i="9"/>
  <c r="S168" i="9"/>
  <c r="I169" i="9"/>
  <c r="J169" i="9"/>
  <c r="K169" i="9"/>
  <c r="I170" i="9"/>
  <c r="J170" i="9"/>
  <c r="K170" i="9"/>
  <c r="P170" i="9"/>
  <c r="S170" i="9"/>
  <c r="I171" i="9"/>
  <c r="J171" i="9"/>
  <c r="K171" i="9"/>
  <c r="I172" i="9"/>
  <c r="J172" i="9"/>
  <c r="K172" i="9"/>
  <c r="P172" i="9"/>
  <c r="S172" i="9"/>
  <c r="I173" i="9"/>
  <c r="J173" i="9"/>
  <c r="K173" i="9"/>
  <c r="I174" i="9"/>
  <c r="J174" i="9"/>
  <c r="K174" i="9"/>
  <c r="P174" i="9"/>
  <c r="S174" i="9"/>
  <c r="I175" i="9"/>
  <c r="J175" i="9"/>
  <c r="K175" i="9"/>
  <c r="I176" i="9"/>
  <c r="J176" i="9"/>
  <c r="K176" i="9"/>
  <c r="P176" i="9"/>
  <c r="S176" i="9"/>
  <c r="I177" i="9"/>
  <c r="J177" i="9"/>
  <c r="K177" i="9"/>
  <c r="I178" i="9"/>
  <c r="J178" i="9"/>
  <c r="K178" i="9"/>
  <c r="P178" i="9"/>
  <c r="S178" i="9"/>
  <c r="I179" i="9"/>
  <c r="J179" i="9"/>
  <c r="K179" i="9"/>
  <c r="I180" i="9"/>
  <c r="J180" i="9"/>
  <c r="K180" i="9"/>
  <c r="P180" i="9"/>
  <c r="S180" i="9"/>
  <c r="I181" i="9"/>
  <c r="J181" i="9"/>
  <c r="K181" i="9"/>
  <c r="I182" i="9"/>
  <c r="J182" i="9"/>
  <c r="K182" i="9"/>
  <c r="P182" i="9"/>
  <c r="S182" i="9"/>
  <c r="I183" i="9"/>
  <c r="J183" i="9"/>
  <c r="K183" i="9"/>
  <c r="I184" i="9"/>
  <c r="J184" i="9"/>
  <c r="K184" i="9"/>
  <c r="P184" i="9"/>
  <c r="S184" i="9"/>
  <c r="I185" i="9"/>
  <c r="J185" i="9"/>
  <c r="K185" i="9"/>
  <c r="I186" i="9"/>
  <c r="J186" i="9"/>
  <c r="K186" i="9"/>
  <c r="P186" i="9"/>
  <c r="S186" i="9"/>
  <c r="I187" i="9"/>
  <c r="J187" i="9"/>
  <c r="K187" i="9"/>
  <c r="I188" i="9"/>
  <c r="J188" i="9"/>
  <c r="K188" i="9"/>
  <c r="P188" i="9"/>
  <c r="S188" i="9"/>
  <c r="I189" i="9"/>
  <c r="J189" i="9"/>
  <c r="K189" i="9"/>
  <c r="I190" i="9"/>
  <c r="J190" i="9"/>
  <c r="K190" i="9"/>
  <c r="P190" i="9"/>
  <c r="S190" i="9"/>
  <c r="I191" i="9"/>
  <c r="J191" i="9"/>
  <c r="K191" i="9"/>
  <c r="I192" i="9"/>
  <c r="J192" i="9"/>
  <c r="K192" i="9"/>
  <c r="P192" i="9"/>
  <c r="S192" i="9"/>
  <c r="I193" i="9"/>
  <c r="J193" i="9"/>
  <c r="K193" i="9"/>
  <c r="I194" i="9"/>
  <c r="J194" i="9"/>
  <c r="K194" i="9"/>
  <c r="P194" i="9"/>
  <c r="S194" i="9"/>
  <c r="I195" i="9"/>
  <c r="J195" i="9"/>
  <c r="K195" i="9"/>
  <c r="I196" i="9"/>
  <c r="J196" i="9"/>
  <c r="K196" i="9"/>
  <c r="P196" i="9"/>
  <c r="S196" i="9"/>
  <c r="I197" i="9"/>
  <c r="J197" i="9"/>
  <c r="K197" i="9"/>
  <c r="I198" i="9"/>
  <c r="J198" i="9"/>
  <c r="K198" i="9"/>
  <c r="P198" i="9"/>
  <c r="S198" i="9"/>
  <c r="I199" i="9"/>
  <c r="J199" i="9"/>
  <c r="K199" i="9"/>
  <c r="I200" i="9"/>
  <c r="J200" i="9"/>
  <c r="K200" i="9"/>
  <c r="P200" i="9"/>
  <c r="S200" i="9"/>
  <c r="I201" i="9"/>
  <c r="J201" i="9"/>
  <c r="K201" i="9"/>
  <c r="I202" i="9"/>
  <c r="J202" i="9"/>
  <c r="K202" i="9"/>
  <c r="P202" i="9"/>
  <c r="S202" i="9"/>
  <c r="I203" i="9"/>
  <c r="J203" i="9"/>
  <c r="K203" i="9"/>
  <c r="I204" i="9"/>
  <c r="J204" i="9"/>
  <c r="K204" i="9"/>
  <c r="P204" i="9"/>
  <c r="S204" i="9"/>
  <c r="I205" i="9"/>
  <c r="J205" i="9"/>
  <c r="K205" i="9"/>
  <c r="I206" i="9"/>
  <c r="J206" i="9"/>
  <c r="K206" i="9"/>
  <c r="P206" i="9"/>
  <c r="S206" i="9"/>
  <c r="I207" i="9"/>
  <c r="J207" i="9"/>
  <c r="K207" i="9"/>
  <c r="I208" i="9"/>
  <c r="J208" i="9"/>
  <c r="K208" i="9"/>
  <c r="P208" i="9"/>
  <c r="S208" i="9"/>
  <c r="I209" i="9"/>
  <c r="J209" i="9"/>
  <c r="K209" i="9"/>
  <c r="I210" i="9"/>
  <c r="J210" i="9"/>
  <c r="K210" i="9"/>
  <c r="P210" i="9"/>
  <c r="S210" i="9"/>
  <c r="I211" i="9"/>
  <c r="J211" i="9"/>
  <c r="K211" i="9"/>
  <c r="I212" i="9"/>
  <c r="J212" i="9"/>
  <c r="K212" i="9"/>
  <c r="P212" i="9"/>
  <c r="S212" i="9"/>
  <c r="I213" i="9"/>
  <c r="J213" i="9"/>
  <c r="K213" i="9"/>
  <c r="I214" i="9"/>
  <c r="J214" i="9"/>
  <c r="K214" i="9"/>
  <c r="P214" i="9"/>
  <c r="S214" i="9"/>
  <c r="I215" i="9"/>
  <c r="J215" i="9"/>
  <c r="K215" i="9"/>
  <c r="I216" i="9"/>
  <c r="J216" i="9"/>
  <c r="K216" i="9"/>
  <c r="P216" i="9"/>
  <c r="S216" i="9"/>
  <c r="I217" i="9"/>
  <c r="J217" i="9"/>
  <c r="K217" i="9"/>
  <c r="I218" i="9"/>
  <c r="J218" i="9"/>
  <c r="K218" i="9"/>
  <c r="P218" i="9"/>
  <c r="S218" i="9"/>
  <c r="I219" i="9"/>
  <c r="J219" i="9"/>
  <c r="K219" i="9"/>
  <c r="B221" i="9"/>
  <c r="H221" i="9"/>
  <c r="I221" i="9"/>
  <c r="N221" i="9"/>
  <c r="O221" i="9"/>
  <c r="S221" i="9"/>
  <c r="X221" i="9"/>
  <c r="E222" i="9"/>
  <c r="H222" i="9"/>
  <c r="E223" i="9"/>
  <c r="I223" i="9"/>
  <c r="E224" i="9"/>
  <c r="G224" i="9"/>
  <c r="I224" i="9"/>
  <c r="E225" i="9"/>
  <c r="G225" i="9"/>
  <c r="I225" i="9"/>
  <c r="U225" i="9"/>
  <c r="E226" i="9"/>
  <c r="E227" i="9"/>
  <c r="I227" i="9" s="1"/>
  <c r="U227" i="9"/>
  <c r="I230" i="9"/>
  <c r="I235" i="9"/>
  <c r="J235" i="9"/>
  <c r="K235" i="9"/>
  <c r="P235" i="9"/>
  <c r="S235" i="9"/>
  <c r="I236" i="9"/>
  <c r="J236" i="9"/>
  <c r="K236" i="9"/>
  <c r="I237" i="9"/>
  <c r="J237" i="9"/>
  <c r="K237" i="9"/>
  <c r="P237" i="9"/>
  <c r="S237" i="9"/>
  <c r="I238" i="9"/>
  <c r="J238" i="9"/>
  <c r="K238" i="9"/>
  <c r="I239" i="9"/>
  <c r="J239" i="9"/>
  <c r="K239" i="9"/>
  <c r="P239" i="9"/>
  <c r="P296" i="9" s="1"/>
  <c r="S239" i="9"/>
  <c r="I240" i="9"/>
  <c r="J240" i="9"/>
  <c r="K240" i="9"/>
  <c r="I241" i="9"/>
  <c r="J241" i="9"/>
  <c r="K241" i="9"/>
  <c r="P241" i="9"/>
  <c r="S241" i="9"/>
  <c r="I242" i="9"/>
  <c r="J242" i="9"/>
  <c r="K242" i="9"/>
  <c r="I243" i="9"/>
  <c r="J243" i="9"/>
  <c r="K243" i="9"/>
  <c r="P243" i="9"/>
  <c r="S243" i="9"/>
  <c r="I244" i="9"/>
  <c r="J244" i="9"/>
  <c r="K244" i="9"/>
  <c r="I245" i="9"/>
  <c r="J245" i="9"/>
  <c r="K245" i="9"/>
  <c r="P245" i="9"/>
  <c r="S245" i="9"/>
  <c r="I246" i="9"/>
  <c r="J246" i="9"/>
  <c r="K246" i="9"/>
  <c r="I247" i="9"/>
  <c r="J247" i="9"/>
  <c r="K247" i="9"/>
  <c r="P247" i="9"/>
  <c r="S247" i="9"/>
  <c r="I248" i="9"/>
  <c r="J248" i="9"/>
  <c r="K248" i="9"/>
  <c r="I249" i="9"/>
  <c r="J249" i="9"/>
  <c r="K249" i="9"/>
  <c r="P249" i="9"/>
  <c r="S249" i="9"/>
  <c r="I250" i="9"/>
  <c r="J250" i="9"/>
  <c r="K250" i="9"/>
  <c r="I251" i="9"/>
  <c r="J251" i="9"/>
  <c r="K251" i="9"/>
  <c r="P251" i="9"/>
  <c r="S251" i="9"/>
  <c r="I252" i="9"/>
  <c r="J252" i="9"/>
  <c r="K252" i="9"/>
  <c r="I253" i="9"/>
  <c r="J253" i="9"/>
  <c r="K253" i="9"/>
  <c r="P253" i="9"/>
  <c r="S253" i="9"/>
  <c r="I254" i="9"/>
  <c r="J254" i="9"/>
  <c r="K254" i="9"/>
  <c r="I255" i="9"/>
  <c r="J255" i="9"/>
  <c r="K255" i="9"/>
  <c r="P255" i="9"/>
  <c r="S255" i="9"/>
  <c r="I256" i="9"/>
  <c r="J256" i="9"/>
  <c r="K256" i="9"/>
  <c r="I257" i="9"/>
  <c r="J257" i="9"/>
  <c r="K257" i="9"/>
  <c r="P257" i="9"/>
  <c r="S257" i="9"/>
  <c r="I258" i="9"/>
  <c r="J258" i="9"/>
  <c r="K258" i="9"/>
  <c r="I259" i="9"/>
  <c r="J259" i="9"/>
  <c r="K259" i="9"/>
  <c r="P259" i="9"/>
  <c r="S259" i="9"/>
  <c r="I260" i="9"/>
  <c r="J260" i="9"/>
  <c r="K260" i="9"/>
  <c r="I261" i="9"/>
  <c r="J261" i="9"/>
  <c r="K261" i="9"/>
  <c r="P261" i="9"/>
  <c r="S261" i="9"/>
  <c r="I262" i="9"/>
  <c r="J262" i="9"/>
  <c r="K262" i="9"/>
  <c r="I263" i="9"/>
  <c r="J263" i="9"/>
  <c r="K263" i="9"/>
  <c r="P263" i="9"/>
  <c r="S263" i="9"/>
  <c r="I264" i="9"/>
  <c r="J264" i="9"/>
  <c r="K264" i="9"/>
  <c r="I265" i="9"/>
  <c r="J265" i="9"/>
  <c r="K265" i="9"/>
  <c r="P265" i="9"/>
  <c r="S265" i="9"/>
  <c r="I266" i="9"/>
  <c r="J266" i="9"/>
  <c r="K266" i="9"/>
  <c r="I267" i="9"/>
  <c r="J267" i="9"/>
  <c r="K267" i="9"/>
  <c r="P267" i="9"/>
  <c r="S267" i="9"/>
  <c r="I268" i="9"/>
  <c r="J268" i="9"/>
  <c r="K268" i="9"/>
  <c r="I269" i="9"/>
  <c r="J269" i="9"/>
  <c r="K269" i="9"/>
  <c r="P269" i="9"/>
  <c r="S269" i="9"/>
  <c r="I270" i="9"/>
  <c r="J270" i="9"/>
  <c r="K270" i="9"/>
  <c r="I271" i="9"/>
  <c r="J271" i="9"/>
  <c r="K271" i="9"/>
  <c r="P271" i="9"/>
  <c r="S271" i="9"/>
  <c r="I272" i="9"/>
  <c r="J272" i="9"/>
  <c r="K272" i="9"/>
  <c r="I273" i="9"/>
  <c r="J273" i="9"/>
  <c r="K273" i="9"/>
  <c r="P273" i="9"/>
  <c r="S273" i="9"/>
  <c r="I274" i="9"/>
  <c r="J274" i="9"/>
  <c r="K274" i="9"/>
  <c r="I275" i="9"/>
  <c r="J275" i="9"/>
  <c r="K275" i="9"/>
  <c r="P275" i="9"/>
  <c r="S275" i="9"/>
  <c r="I276" i="9"/>
  <c r="J276" i="9"/>
  <c r="K276" i="9"/>
  <c r="I277" i="9"/>
  <c r="J277" i="9"/>
  <c r="K277" i="9"/>
  <c r="P277" i="9"/>
  <c r="S277" i="9"/>
  <c r="I278" i="9"/>
  <c r="J278" i="9"/>
  <c r="K278" i="9"/>
  <c r="I279" i="9"/>
  <c r="J279" i="9"/>
  <c r="K279" i="9"/>
  <c r="P279" i="9"/>
  <c r="S279" i="9"/>
  <c r="I280" i="9"/>
  <c r="J280" i="9"/>
  <c r="K280" i="9"/>
  <c r="I281" i="9"/>
  <c r="J281" i="9"/>
  <c r="K281" i="9"/>
  <c r="P281" i="9"/>
  <c r="S281" i="9"/>
  <c r="I282" i="9"/>
  <c r="J282" i="9"/>
  <c r="K282" i="9"/>
  <c r="I283" i="9"/>
  <c r="J283" i="9"/>
  <c r="K283" i="9"/>
  <c r="P283" i="9"/>
  <c r="S283" i="9"/>
  <c r="I284" i="9"/>
  <c r="J284" i="9"/>
  <c r="K284" i="9"/>
  <c r="I285" i="9"/>
  <c r="J285" i="9"/>
  <c r="K285" i="9"/>
  <c r="P285" i="9"/>
  <c r="S285" i="9"/>
  <c r="I286" i="9"/>
  <c r="J286" i="9"/>
  <c r="K286" i="9"/>
  <c r="I287" i="9"/>
  <c r="J287" i="9"/>
  <c r="K287" i="9"/>
  <c r="P287" i="9"/>
  <c r="S287" i="9"/>
  <c r="I288" i="9"/>
  <c r="J288" i="9"/>
  <c r="K288" i="9"/>
  <c r="I289" i="9"/>
  <c r="J289" i="9"/>
  <c r="K289" i="9"/>
  <c r="P289" i="9"/>
  <c r="S289" i="9"/>
  <c r="I290" i="9"/>
  <c r="J290" i="9"/>
  <c r="K290" i="9"/>
  <c r="I291" i="9"/>
  <c r="J291" i="9"/>
  <c r="K291" i="9"/>
  <c r="P291" i="9"/>
  <c r="S291" i="9"/>
  <c r="I292" i="9"/>
  <c r="J292" i="9"/>
  <c r="K292" i="9"/>
  <c r="I293" i="9"/>
  <c r="J293" i="9"/>
  <c r="K293" i="9"/>
  <c r="P293" i="9"/>
  <c r="S293" i="9"/>
  <c r="I294" i="9"/>
  <c r="J294" i="9"/>
  <c r="K294" i="9"/>
  <c r="B296" i="9"/>
  <c r="H296" i="9"/>
  <c r="I296" i="9"/>
  <c r="N296" i="9"/>
  <c r="O296" i="9"/>
  <c r="S296" i="9"/>
  <c r="X296" i="9"/>
  <c r="E297" i="9"/>
  <c r="H297" i="9"/>
  <c r="E298" i="9"/>
  <c r="I298" i="9"/>
  <c r="E299" i="9"/>
  <c r="G299" i="9"/>
  <c r="I299" i="9"/>
  <c r="E300" i="9"/>
  <c r="G300" i="9"/>
  <c r="I300" i="9"/>
  <c r="U300" i="9"/>
  <c r="E301" i="9"/>
  <c r="E302" i="9"/>
  <c r="I302" i="9"/>
  <c r="U302" i="9"/>
  <c r="E303" i="9"/>
  <c r="I305" i="9"/>
  <c r="I310" i="9"/>
  <c r="J310" i="9"/>
  <c r="K310" i="9"/>
  <c r="P310" i="9"/>
  <c r="P373" i="9" s="1"/>
  <c r="S310" i="9"/>
  <c r="I311" i="9"/>
  <c r="J311" i="9"/>
  <c r="K311" i="9"/>
  <c r="I312" i="9"/>
  <c r="J312" i="9"/>
  <c r="K312" i="9"/>
  <c r="P312" i="9"/>
  <c r="S312" i="9"/>
  <c r="I313" i="9"/>
  <c r="J313" i="9"/>
  <c r="K313" i="9"/>
  <c r="I314" i="9"/>
  <c r="J314" i="9"/>
  <c r="K314" i="9"/>
  <c r="P314" i="9"/>
  <c r="S314" i="9"/>
  <c r="I315" i="9"/>
  <c r="J315" i="9"/>
  <c r="K315" i="9"/>
  <c r="I316" i="9"/>
  <c r="J316" i="9"/>
  <c r="K316" i="9"/>
  <c r="P316" i="9"/>
  <c r="S316" i="9"/>
  <c r="I317" i="9"/>
  <c r="J317" i="9"/>
  <c r="K317" i="9"/>
  <c r="I318" i="9"/>
  <c r="J318" i="9"/>
  <c r="K318" i="9"/>
  <c r="P318" i="9"/>
  <c r="S318" i="9"/>
  <c r="I319" i="9"/>
  <c r="J319" i="9"/>
  <c r="K319" i="9"/>
  <c r="I320" i="9"/>
  <c r="J320" i="9"/>
  <c r="K320" i="9"/>
  <c r="P320" i="9"/>
  <c r="S320" i="9"/>
  <c r="I321" i="9"/>
  <c r="J321" i="9"/>
  <c r="K321" i="9"/>
  <c r="I322" i="9"/>
  <c r="J322" i="9"/>
  <c r="K322" i="9"/>
  <c r="P322" i="9"/>
  <c r="S322" i="9"/>
  <c r="I323" i="9"/>
  <c r="J323" i="9"/>
  <c r="K323" i="9"/>
  <c r="I324" i="9"/>
  <c r="J324" i="9"/>
  <c r="K324" i="9"/>
  <c r="P324" i="9"/>
  <c r="S324" i="9"/>
  <c r="I325" i="9"/>
  <c r="J325" i="9"/>
  <c r="K325" i="9"/>
  <c r="I326" i="9"/>
  <c r="J326" i="9"/>
  <c r="K326" i="9"/>
  <c r="P326" i="9"/>
  <c r="S326" i="9"/>
  <c r="I327" i="9"/>
  <c r="J327" i="9"/>
  <c r="K327" i="9"/>
  <c r="I328" i="9"/>
  <c r="J328" i="9"/>
  <c r="K328" i="9"/>
  <c r="P328" i="9"/>
  <c r="S328" i="9"/>
  <c r="I329" i="9"/>
  <c r="J329" i="9"/>
  <c r="K329" i="9"/>
  <c r="I330" i="9"/>
  <c r="J330" i="9"/>
  <c r="K330" i="9"/>
  <c r="P330" i="9"/>
  <c r="S330" i="9"/>
  <c r="I331" i="9"/>
  <c r="J331" i="9"/>
  <c r="K331" i="9"/>
  <c r="I332" i="9"/>
  <c r="J332" i="9"/>
  <c r="K332" i="9"/>
  <c r="P332" i="9"/>
  <c r="S332" i="9"/>
  <c r="I333" i="9"/>
  <c r="J333" i="9"/>
  <c r="K333" i="9"/>
  <c r="I334" i="9"/>
  <c r="J334" i="9"/>
  <c r="K334" i="9"/>
  <c r="P334" i="9"/>
  <c r="S334" i="9"/>
  <c r="I335" i="9"/>
  <c r="J335" i="9"/>
  <c r="K335" i="9"/>
  <c r="I336" i="9"/>
  <c r="J336" i="9"/>
  <c r="K336" i="9"/>
  <c r="P336" i="9"/>
  <c r="S336" i="9"/>
  <c r="I337" i="9"/>
  <c r="J337" i="9"/>
  <c r="K337" i="9"/>
  <c r="I338" i="9"/>
  <c r="J338" i="9"/>
  <c r="K338" i="9"/>
  <c r="P338" i="9"/>
  <c r="S338" i="9"/>
  <c r="I339" i="9"/>
  <c r="J339" i="9"/>
  <c r="K339" i="9"/>
  <c r="I340" i="9"/>
  <c r="J340" i="9"/>
  <c r="K340" i="9"/>
  <c r="P340" i="9"/>
  <c r="S340" i="9"/>
  <c r="I341" i="9"/>
  <c r="J341" i="9"/>
  <c r="K341" i="9"/>
  <c r="I342" i="9"/>
  <c r="J342" i="9"/>
  <c r="K342" i="9"/>
  <c r="P342" i="9"/>
  <c r="S342" i="9"/>
  <c r="I343" i="9"/>
  <c r="J343" i="9"/>
  <c r="K343" i="9"/>
  <c r="I344" i="9"/>
  <c r="J344" i="9"/>
  <c r="K344" i="9"/>
  <c r="P344" i="9"/>
  <c r="S344" i="9"/>
  <c r="I345" i="9"/>
  <c r="J345" i="9"/>
  <c r="K345" i="9"/>
  <c r="I346" i="9"/>
  <c r="J346" i="9"/>
  <c r="K346" i="9"/>
  <c r="P346" i="9"/>
  <c r="S346" i="9"/>
  <c r="I347" i="9"/>
  <c r="J347" i="9"/>
  <c r="K347" i="9"/>
  <c r="I348" i="9"/>
  <c r="J348" i="9"/>
  <c r="K348" i="9"/>
  <c r="P348" i="9"/>
  <c r="S348" i="9"/>
  <c r="I349" i="9"/>
  <c r="J349" i="9"/>
  <c r="K349" i="9"/>
  <c r="I350" i="9"/>
  <c r="J350" i="9"/>
  <c r="K350" i="9"/>
  <c r="P350" i="9"/>
  <c r="S350" i="9"/>
  <c r="I351" i="9"/>
  <c r="J351" i="9"/>
  <c r="K351" i="9"/>
  <c r="I352" i="9"/>
  <c r="J352" i="9"/>
  <c r="K352" i="9"/>
  <c r="P352" i="9"/>
  <c r="S352" i="9"/>
  <c r="I353" i="9"/>
  <c r="J353" i="9"/>
  <c r="K353" i="9"/>
  <c r="I354" i="9"/>
  <c r="J354" i="9"/>
  <c r="K354" i="9"/>
  <c r="P354" i="9"/>
  <c r="S354" i="9"/>
  <c r="I355" i="9"/>
  <c r="J355" i="9"/>
  <c r="K355" i="9"/>
  <c r="I356" i="9"/>
  <c r="J356" i="9"/>
  <c r="K356" i="9"/>
  <c r="P356" i="9"/>
  <c r="S356" i="9"/>
  <c r="I357" i="9"/>
  <c r="J357" i="9"/>
  <c r="K357" i="9"/>
  <c r="I358" i="9"/>
  <c r="J358" i="9"/>
  <c r="K358" i="9"/>
  <c r="P358" i="9"/>
  <c r="S358" i="9"/>
  <c r="I359" i="9"/>
  <c r="J359" i="9"/>
  <c r="K359" i="9"/>
  <c r="I360" i="9"/>
  <c r="J360" i="9"/>
  <c r="K360" i="9"/>
  <c r="P360" i="9"/>
  <c r="S360" i="9"/>
  <c r="I361" i="9"/>
  <c r="J361" i="9"/>
  <c r="K361" i="9"/>
  <c r="I362" i="9"/>
  <c r="J362" i="9"/>
  <c r="K362" i="9"/>
  <c r="P362" i="9"/>
  <c r="S362" i="9"/>
  <c r="I363" i="9"/>
  <c r="J363" i="9"/>
  <c r="K363" i="9"/>
  <c r="I364" i="9"/>
  <c r="J364" i="9"/>
  <c r="K364" i="9"/>
  <c r="P364" i="9"/>
  <c r="S364" i="9"/>
  <c r="I365" i="9"/>
  <c r="J365" i="9"/>
  <c r="K365" i="9"/>
  <c r="I366" i="9"/>
  <c r="J366" i="9"/>
  <c r="K366" i="9"/>
  <c r="P366" i="9"/>
  <c r="S366" i="9"/>
  <c r="S373" i="9" s="1"/>
  <c r="I367" i="9"/>
  <c r="J367" i="9"/>
  <c r="K367" i="9"/>
  <c r="I368" i="9"/>
  <c r="J368" i="9"/>
  <c r="K368" i="9"/>
  <c r="P368" i="9"/>
  <c r="S368" i="9"/>
  <c r="I369" i="9"/>
  <c r="J369" i="9"/>
  <c r="K369" i="9"/>
  <c r="I370" i="9"/>
  <c r="J370" i="9"/>
  <c r="K370" i="9"/>
  <c r="P370" i="9"/>
  <c r="S370" i="9"/>
  <c r="I371" i="9"/>
  <c r="E376" i="9" s="1"/>
  <c r="J371" i="9"/>
  <c r="K371" i="9"/>
  <c r="B373" i="9"/>
  <c r="H373" i="9"/>
  <c r="I373" i="9"/>
  <c r="N373" i="9"/>
  <c r="O373" i="9"/>
  <c r="X373" i="9"/>
  <c r="E374" i="9"/>
  <c r="H374" i="9"/>
  <c r="E375" i="9"/>
  <c r="I375" i="9" s="1"/>
  <c r="G376" i="9"/>
  <c r="I376" i="9"/>
  <c r="E377" i="9"/>
  <c r="G377" i="9"/>
  <c r="I377" i="9"/>
  <c r="U377" i="9"/>
  <c r="E378" i="9"/>
  <c r="E379" i="9"/>
  <c r="I379" i="9" s="1"/>
  <c r="U379" i="9"/>
  <c r="I382" i="9"/>
  <c r="I387" i="9"/>
  <c r="J387" i="9"/>
  <c r="K387" i="9"/>
  <c r="P387" i="9"/>
  <c r="S387" i="9"/>
  <c r="I388" i="9"/>
  <c r="J388" i="9"/>
  <c r="K388" i="9"/>
  <c r="I389" i="9"/>
  <c r="J389" i="9"/>
  <c r="K389" i="9"/>
  <c r="P389" i="9"/>
  <c r="S389" i="9"/>
  <c r="I390" i="9"/>
  <c r="J390" i="9"/>
  <c r="K390" i="9"/>
  <c r="I391" i="9"/>
  <c r="J391" i="9"/>
  <c r="K391" i="9"/>
  <c r="P391" i="9"/>
  <c r="S391" i="9"/>
  <c r="I392" i="9"/>
  <c r="J392" i="9"/>
  <c r="K392" i="9"/>
  <c r="I393" i="9"/>
  <c r="J393" i="9"/>
  <c r="K393" i="9"/>
  <c r="P393" i="9"/>
  <c r="S393" i="9"/>
  <c r="I394" i="9"/>
  <c r="J394" i="9"/>
  <c r="K394" i="9"/>
  <c r="I395" i="9"/>
  <c r="J395" i="9"/>
  <c r="K395" i="9"/>
  <c r="P395" i="9"/>
  <c r="S395" i="9"/>
  <c r="I396" i="9"/>
  <c r="E451" i="9" s="1"/>
  <c r="J396" i="9"/>
  <c r="K396" i="9"/>
  <c r="I397" i="9"/>
  <c r="J397" i="9"/>
  <c r="K397" i="9"/>
  <c r="P397" i="9"/>
  <c r="S397" i="9"/>
  <c r="I398" i="9"/>
  <c r="J398" i="9"/>
  <c r="K398" i="9"/>
  <c r="I399" i="9"/>
  <c r="J399" i="9"/>
  <c r="K399" i="9"/>
  <c r="P399" i="9"/>
  <c r="S399" i="9"/>
  <c r="I400" i="9"/>
  <c r="J400" i="9"/>
  <c r="K400" i="9"/>
  <c r="I401" i="9"/>
  <c r="J401" i="9"/>
  <c r="K401" i="9"/>
  <c r="P401" i="9"/>
  <c r="S401" i="9"/>
  <c r="I402" i="9"/>
  <c r="J402" i="9"/>
  <c r="K402" i="9"/>
  <c r="I403" i="9"/>
  <c r="J403" i="9"/>
  <c r="K403" i="9"/>
  <c r="P403" i="9"/>
  <c r="S403" i="9"/>
  <c r="I404" i="9"/>
  <c r="J404" i="9"/>
  <c r="K404" i="9"/>
  <c r="I405" i="9"/>
  <c r="J405" i="9"/>
  <c r="K405" i="9"/>
  <c r="P405" i="9"/>
  <c r="S405" i="9"/>
  <c r="I406" i="9"/>
  <c r="J406" i="9"/>
  <c r="K406" i="9"/>
  <c r="I407" i="9"/>
  <c r="J407" i="9"/>
  <c r="K407" i="9"/>
  <c r="P407" i="9"/>
  <c r="S407" i="9"/>
  <c r="I408" i="9"/>
  <c r="J408" i="9"/>
  <c r="K408" i="9"/>
  <c r="I409" i="9"/>
  <c r="J409" i="9"/>
  <c r="K409" i="9"/>
  <c r="P409" i="9"/>
  <c r="S409" i="9"/>
  <c r="I410" i="9"/>
  <c r="J410" i="9"/>
  <c r="K410" i="9"/>
  <c r="I411" i="9"/>
  <c r="J411" i="9"/>
  <c r="K411" i="9"/>
  <c r="P411" i="9"/>
  <c r="S411" i="9"/>
  <c r="I412" i="9"/>
  <c r="J412" i="9"/>
  <c r="K412" i="9"/>
  <c r="I413" i="9"/>
  <c r="J413" i="9"/>
  <c r="K413" i="9"/>
  <c r="P413" i="9"/>
  <c r="S413" i="9"/>
  <c r="I414" i="9"/>
  <c r="J414" i="9"/>
  <c r="K414" i="9"/>
  <c r="I415" i="9"/>
  <c r="J415" i="9"/>
  <c r="K415" i="9"/>
  <c r="P415" i="9"/>
  <c r="S415" i="9"/>
  <c r="I416" i="9"/>
  <c r="J416" i="9"/>
  <c r="K416" i="9"/>
  <c r="I417" i="9"/>
  <c r="J417" i="9"/>
  <c r="K417" i="9"/>
  <c r="P417" i="9"/>
  <c r="S417" i="9"/>
  <c r="I418" i="9"/>
  <c r="J418" i="9"/>
  <c r="K418" i="9"/>
  <c r="I419" i="9"/>
  <c r="J419" i="9"/>
  <c r="K419" i="9"/>
  <c r="P419" i="9"/>
  <c r="S419" i="9"/>
  <c r="I420" i="9"/>
  <c r="J420" i="9"/>
  <c r="K420" i="9"/>
  <c r="I421" i="9"/>
  <c r="J421" i="9"/>
  <c r="K421" i="9"/>
  <c r="P421" i="9"/>
  <c r="S421" i="9"/>
  <c r="I422" i="9"/>
  <c r="J422" i="9"/>
  <c r="K422" i="9"/>
  <c r="I423" i="9"/>
  <c r="J423" i="9"/>
  <c r="K423" i="9"/>
  <c r="P423" i="9"/>
  <c r="S423" i="9"/>
  <c r="I424" i="9"/>
  <c r="J424" i="9"/>
  <c r="K424" i="9"/>
  <c r="I425" i="9"/>
  <c r="J425" i="9"/>
  <c r="K425" i="9"/>
  <c r="P425" i="9"/>
  <c r="S425" i="9"/>
  <c r="I426" i="9"/>
  <c r="J426" i="9"/>
  <c r="K426" i="9"/>
  <c r="I427" i="9"/>
  <c r="J427" i="9"/>
  <c r="K427" i="9"/>
  <c r="P427" i="9"/>
  <c r="S427" i="9"/>
  <c r="I428" i="9"/>
  <c r="J428" i="9"/>
  <c r="K428" i="9"/>
  <c r="I429" i="9"/>
  <c r="J429" i="9"/>
  <c r="K429" i="9"/>
  <c r="P429" i="9"/>
  <c r="S429" i="9"/>
  <c r="I430" i="9"/>
  <c r="J430" i="9"/>
  <c r="K430" i="9"/>
  <c r="I431" i="9"/>
  <c r="J431" i="9"/>
  <c r="K431" i="9"/>
  <c r="P431" i="9"/>
  <c r="S431" i="9"/>
  <c r="I432" i="9"/>
  <c r="J432" i="9"/>
  <c r="K432" i="9"/>
  <c r="I433" i="9"/>
  <c r="J433" i="9"/>
  <c r="K433" i="9"/>
  <c r="P433" i="9"/>
  <c r="S433" i="9"/>
  <c r="I434" i="9"/>
  <c r="J434" i="9"/>
  <c r="K434" i="9"/>
  <c r="I435" i="9"/>
  <c r="J435" i="9"/>
  <c r="K435" i="9"/>
  <c r="P435" i="9"/>
  <c r="S435" i="9"/>
  <c r="I436" i="9"/>
  <c r="J436" i="9"/>
  <c r="K436" i="9"/>
  <c r="I437" i="9"/>
  <c r="J437" i="9"/>
  <c r="K437" i="9"/>
  <c r="P437" i="9"/>
  <c r="S437" i="9"/>
  <c r="I438" i="9"/>
  <c r="J438" i="9"/>
  <c r="K438" i="9"/>
  <c r="I439" i="9"/>
  <c r="J439" i="9"/>
  <c r="K439" i="9"/>
  <c r="P439" i="9"/>
  <c r="S439" i="9"/>
  <c r="I440" i="9"/>
  <c r="J440" i="9"/>
  <c r="K440" i="9"/>
  <c r="I441" i="9"/>
  <c r="J441" i="9"/>
  <c r="K441" i="9"/>
  <c r="P441" i="9"/>
  <c r="S441" i="9"/>
  <c r="X448" i="9"/>
  <c r="I442" i="9"/>
  <c r="J442" i="9"/>
  <c r="K442" i="9"/>
  <c r="I443" i="9"/>
  <c r="J443" i="9"/>
  <c r="K443" i="9"/>
  <c r="P443" i="9"/>
  <c r="S443" i="9"/>
  <c r="I444" i="9"/>
  <c r="J444" i="9"/>
  <c r="K444" i="9"/>
  <c r="I445" i="9"/>
  <c r="J445" i="9"/>
  <c r="K445" i="9"/>
  <c r="P445" i="9"/>
  <c r="S445" i="9"/>
  <c r="I446" i="9"/>
  <c r="J446" i="9"/>
  <c r="E452" i="9" s="1"/>
  <c r="K446" i="9"/>
  <c r="B448" i="9"/>
  <c r="H448" i="9"/>
  <c r="I448" i="9"/>
  <c r="N448" i="9"/>
  <c r="O448" i="9"/>
  <c r="S448" i="9"/>
  <c r="E449" i="9"/>
  <c r="H449" i="9"/>
  <c r="E450" i="9"/>
  <c r="I450" i="9" s="1"/>
  <c r="G451" i="9"/>
  <c r="I451" i="9"/>
  <c r="G452" i="9"/>
  <c r="I452" i="9"/>
  <c r="U452" i="9"/>
  <c r="E453" i="9"/>
  <c r="E454" i="9"/>
  <c r="I454" i="9" s="1"/>
  <c r="U454" i="9"/>
  <c r="I457" i="9"/>
  <c r="I462" i="9"/>
  <c r="J462" i="9"/>
  <c r="K462" i="9"/>
  <c r="P462" i="9"/>
  <c r="S462" i="9"/>
  <c r="I463" i="9"/>
  <c r="J463" i="9"/>
  <c r="K463" i="9"/>
  <c r="I464" i="9"/>
  <c r="J464" i="9"/>
  <c r="K464" i="9"/>
  <c r="P464" i="9"/>
  <c r="S464" i="9"/>
  <c r="I465" i="9"/>
  <c r="J465" i="9"/>
  <c r="K465" i="9"/>
  <c r="I466" i="9"/>
  <c r="J466" i="9"/>
  <c r="K466" i="9"/>
  <c r="P466" i="9"/>
  <c r="S466" i="9"/>
  <c r="I467" i="9"/>
  <c r="J467" i="9"/>
  <c r="K467" i="9"/>
  <c r="I468" i="9"/>
  <c r="J468" i="9"/>
  <c r="K468" i="9"/>
  <c r="P468" i="9"/>
  <c r="S468" i="9"/>
  <c r="I469" i="9"/>
  <c r="J469" i="9"/>
  <c r="K469" i="9"/>
  <c r="I470" i="9"/>
  <c r="J470" i="9"/>
  <c r="K470" i="9"/>
  <c r="P470" i="9"/>
  <c r="S470" i="9"/>
  <c r="I471" i="9"/>
  <c r="J471" i="9"/>
  <c r="K471" i="9"/>
  <c r="I472" i="9"/>
  <c r="J472" i="9"/>
  <c r="K472" i="9"/>
  <c r="P472" i="9"/>
  <c r="P525" i="9" s="1"/>
  <c r="S472" i="9"/>
  <c r="I473" i="9"/>
  <c r="J473" i="9"/>
  <c r="K473" i="9"/>
  <c r="I474" i="9"/>
  <c r="J474" i="9"/>
  <c r="K474" i="9"/>
  <c r="P474" i="9"/>
  <c r="S474" i="9"/>
  <c r="I475" i="9"/>
  <c r="J475" i="9"/>
  <c r="K475" i="9"/>
  <c r="I476" i="9"/>
  <c r="J476" i="9"/>
  <c r="K476" i="9"/>
  <c r="P476" i="9"/>
  <c r="S476" i="9"/>
  <c r="I477" i="9"/>
  <c r="J477" i="9"/>
  <c r="K477" i="9"/>
  <c r="I478" i="9"/>
  <c r="J478" i="9"/>
  <c r="K478" i="9"/>
  <c r="P478" i="9"/>
  <c r="S478" i="9"/>
  <c r="I479" i="9"/>
  <c r="J479" i="9"/>
  <c r="K479" i="9"/>
  <c r="I480" i="9"/>
  <c r="J480" i="9"/>
  <c r="K480" i="9"/>
  <c r="P480" i="9"/>
  <c r="S480" i="9"/>
  <c r="I481" i="9"/>
  <c r="J481" i="9"/>
  <c r="K481" i="9"/>
  <c r="I482" i="9"/>
  <c r="J482" i="9"/>
  <c r="K482" i="9"/>
  <c r="P482" i="9"/>
  <c r="S482" i="9"/>
  <c r="I483" i="9"/>
  <c r="J483" i="9"/>
  <c r="K483" i="9"/>
  <c r="I484" i="9"/>
  <c r="J484" i="9"/>
  <c r="K484" i="9"/>
  <c r="P484" i="9"/>
  <c r="S484" i="9"/>
  <c r="I485" i="9"/>
  <c r="J485" i="9"/>
  <c r="K485" i="9"/>
  <c r="I486" i="9"/>
  <c r="J486" i="9"/>
  <c r="K486" i="9"/>
  <c r="P486" i="9"/>
  <c r="S486" i="9"/>
  <c r="I487" i="9"/>
  <c r="J487" i="9"/>
  <c r="K487" i="9"/>
  <c r="I488" i="9"/>
  <c r="J488" i="9"/>
  <c r="K488" i="9"/>
  <c r="P488" i="9"/>
  <c r="S488" i="9"/>
  <c r="I489" i="9"/>
  <c r="J489" i="9"/>
  <c r="K489" i="9"/>
  <c r="I490" i="9"/>
  <c r="J490" i="9"/>
  <c r="K490" i="9"/>
  <c r="P490" i="9"/>
  <c r="S490" i="9"/>
  <c r="I491" i="9"/>
  <c r="J491" i="9"/>
  <c r="K491" i="9"/>
  <c r="I492" i="9"/>
  <c r="J492" i="9"/>
  <c r="K492" i="9"/>
  <c r="P492" i="9"/>
  <c r="S492" i="9"/>
  <c r="I493" i="9"/>
  <c r="J493" i="9"/>
  <c r="K493" i="9"/>
  <c r="I494" i="9"/>
  <c r="J494" i="9"/>
  <c r="K494" i="9"/>
  <c r="P494" i="9"/>
  <c r="S494" i="9"/>
  <c r="I495" i="9"/>
  <c r="J495" i="9"/>
  <c r="K495" i="9"/>
  <c r="I496" i="9"/>
  <c r="J496" i="9"/>
  <c r="K496" i="9"/>
  <c r="P496" i="9"/>
  <c r="S496" i="9"/>
  <c r="I497" i="9"/>
  <c r="J497" i="9"/>
  <c r="K497" i="9"/>
  <c r="I498" i="9"/>
  <c r="J498" i="9"/>
  <c r="K498" i="9"/>
  <c r="P498" i="9"/>
  <c r="S498" i="9"/>
  <c r="I499" i="9"/>
  <c r="J499" i="9"/>
  <c r="K499" i="9"/>
  <c r="I500" i="9"/>
  <c r="J500" i="9"/>
  <c r="K500" i="9"/>
  <c r="P500" i="9"/>
  <c r="S500" i="9"/>
  <c r="I501" i="9"/>
  <c r="J501" i="9"/>
  <c r="K501" i="9"/>
  <c r="I502" i="9"/>
  <c r="J502" i="9"/>
  <c r="K502" i="9"/>
  <c r="P502" i="9"/>
  <c r="S502" i="9"/>
  <c r="I503" i="9"/>
  <c r="J503" i="9"/>
  <c r="K503" i="9"/>
  <c r="I504" i="9"/>
  <c r="J504" i="9"/>
  <c r="K504" i="9"/>
  <c r="P504" i="9"/>
  <c r="S504" i="9"/>
  <c r="I505" i="9"/>
  <c r="J505" i="9"/>
  <c r="K505" i="9"/>
  <c r="I506" i="9"/>
  <c r="J506" i="9"/>
  <c r="K506" i="9"/>
  <c r="P506" i="9"/>
  <c r="S506" i="9"/>
  <c r="I507" i="9"/>
  <c r="J507" i="9"/>
  <c r="K507" i="9"/>
  <c r="I508" i="9"/>
  <c r="J508" i="9"/>
  <c r="K508" i="9"/>
  <c r="P508" i="9"/>
  <c r="S508" i="9"/>
  <c r="I509" i="9"/>
  <c r="J509" i="9"/>
  <c r="K509" i="9"/>
  <c r="I510" i="9"/>
  <c r="J510" i="9"/>
  <c r="K510" i="9"/>
  <c r="P510" i="9"/>
  <c r="S510" i="9"/>
  <c r="I511" i="9"/>
  <c r="J511" i="9"/>
  <c r="K511" i="9"/>
  <c r="I512" i="9"/>
  <c r="J512" i="9"/>
  <c r="K512" i="9"/>
  <c r="P512" i="9"/>
  <c r="S512" i="9"/>
  <c r="I513" i="9"/>
  <c r="J513" i="9"/>
  <c r="K513" i="9"/>
  <c r="I514" i="9"/>
  <c r="J514" i="9"/>
  <c r="K514" i="9"/>
  <c r="P514" i="9"/>
  <c r="S514" i="9"/>
  <c r="I515" i="9"/>
  <c r="J515" i="9"/>
  <c r="K515" i="9"/>
  <c r="I516" i="9"/>
  <c r="J516" i="9"/>
  <c r="K516" i="9"/>
  <c r="P516" i="9"/>
  <c r="S516" i="9"/>
  <c r="I517" i="9"/>
  <c r="J517" i="9"/>
  <c r="K517" i="9"/>
  <c r="I518" i="9"/>
  <c r="J518" i="9"/>
  <c r="K518" i="9"/>
  <c r="P518" i="9"/>
  <c r="S518" i="9"/>
  <c r="I519" i="9"/>
  <c r="J519" i="9"/>
  <c r="K519" i="9"/>
  <c r="I520" i="9"/>
  <c r="J520" i="9"/>
  <c r="K520" i="9"/>
  <c r="P520" i="9"/>
  <c r="S520" i="9"/>
  <c r="I521" i="9"/>
  <c r="J521" i="9"/>
  <c r="K521" i="9"/>
  <c r="I522" i="9"/>
  <c r="J522" i="9"/>
  <c r="K522" i="9"/>
  <c r="P522" i="9"/>
  <c r="S522" i="9"/>
  <c r="I523" i="9"/>
  <c r="J523" i="9"/>
  <c r="K523" i="9"/>
  <c r="B525" i="9"/>
  <c r="H525" i="9"/>
  <c r="I525" i="9"/>
  <c r="N525" i="9"/>
  <c r="O525" i="9"/>
  <c r="S525" i="9"/>
  <c r="X525" i="9"/>
  <c r="E526" i="9"/>
  <c r="H526" i="9"/>
  <c r="E527" i="9"/>
  <c r="I527" i="9"/>
  <c r="E528" i="9"/>
  <c r="G528" i="9"/>
  <c r="I528" i="9"/>
  <c r="E529" i="9"/>
  <c r="G529" i="9"/>
  <c r="I529" i="9"/>
  <c r="U529" i="9"/>
  <c r="E530" i="9"/>
  <c r="E531" i="9"/>
  <c r="I531" i="9"/>
  <c r="U531" i="9"/>
  <c r="E532" i="9"/>
  <c r="I534" i="9"/>
  <c r="I539" i="9"/>
  <c r="J539" i="9"/>
  <c r="K539" i="9"/>
  <c r="P539" i="9"/>
  <c r="S539" i="9"/>
  <c r="I540" i="9"/>
  <c r="J540" i="9"/>
  <c r="K540" i="9"/>
  <c r="I541" i="9"/>
  <c r="J541" i="9"/>
  <c r="K541" i="9"/>
  <c r="P541" i="9"/>
  <c r="S541" i="9"/>
  <c r="I542" i="9"/>
  <c r="J542" i="9"/>
  <c r="K542" i="9"/>
  <c r="I543" i="9"/>
  <c r="J543" i="9"/>
  <c r="K543" i="9"/>
  <c r="P543" i="9"/>
  <c r="S543" i="9"/>
  <c r="I544" i="9"/>
  <c r="J544" i="9"/>
  <c r="K544" i="9"/>
  <c r="I545" i="9"/>
  <c r="J545" i="9"/>
  <c r="K545" i="9"/>
  <c r="P545" i="9"/>
  <c r="S545" i="9"/>
  <c r="I546" i="9"/>
  <c r="J546" i="9"/>
  <c r="K546" i="9"/>
  <c r="I547" i="9"/>
  <c r="J547" i="9"/>
  <c r="K547" i="9"/>
  <c r="P547" i="9"/>
  <c r="S547" i="9"/>
  <c r="I548" i="9"/>
  <c r="J548" i="9"/>
  <c r="K548" i="9"/>
  <c r="I549" i="9"/>
  <c r="J549" i="9"/>
  <c r="K549" i="9"/>
  <c r="P549" i="9"/>
  <c r="S549" i="9"/>
  <c r="I550" i="9"/>
  <c r="J550" i="9"/>
  <c r="K550" i="9"/>
  <c r="I551" i="9"/>
  <c r="J551" i="9"/>
  <c r="K551" i="9"/>
  <c r="P551" i="9"/>
  <c r="S551" i="9"/>
  <c r="I552" i="9"/>
  <c r="J552" i="9"/>
  <c r="K552" i="9"/>
  <c r="I553" i="9"/>
  <c r="J553" i="9"/>
  <c r="K553" i="9"/>
  <c r="P553" i="9"/>
  <c r="S553" i="9"/>
  <c r="I554" i="9"/>
  <c r="J554" i="9"/>
  <c r="K554" i="9"/>
  <c r="I555" i="9"/>
  <c r="J555" i="9"/>
  <c r="K555" i="9"/>
  <c r="P555" i="9"/>
  <c r="S555" i="9"/>
  <c r="I556" i="9"/>
  <c r="J556" i="9"/>
  <c r="K556" i="9"/>
  <c r="I557" i="9"/>
  <c r="J557" i="9"/>
  <c r="K557" i="9"/>
  <c r="P557" i="9"/>
  <c r="S557" i="9"/>
  <c r="I558" i="9"/>
  <c r="J558" i="9"/>
  <c r="K558" i="9"/>
  <c r="I559" i="9"/>
  <c r="J559" i="9"/>
  <c r="K559" i="9"/>
  <c r="P559" i="9"/>
  <c r="S559" i="9"/>
  <c r="I560" i="9"/>
  <c r="J560" i="9"/>
  <c r="K560" i="9"/>
  <c r="I561" i="9"/>
  <c r="J561" i="9"/>
  <c r="K561" i="9"/>
  <c r="P561" i="9"/>
  <c r="S561" i="9"/>
  <c r="I562" i="9"/>
  <c r="J562" i="9"/>
  <c r="K562" i="9"/>
  <c r="I563" i="9"/>
  <c r="J563" i="9"/>
  <c r="K563" i="9"/>
  <c r="P563" i="9"/>
  <c r="S563" i="9"/>
  <c r="I564" i="9"/>
  <c r="J564" i="9"/>
  <c r="K564" i="9"/>
  <c r="I565" i="9"/>
  <c r="J565" i="9"/>
  <c r="K565" i="9"/>
  <c r="P565" i="9"/>
  <c r="S565" i="9"/>
  <c r="I566" i="9"/>
  <c r="J566" i="9"/>
  <c r="K566" i="9"/>
  <c r="I567" i="9"/>
  <c r="J567" i="9"/>
  <c r="K567" i="9"/>
  <c r="P567" i="9"/>
  <c r="S567" i="9"/>
  <c r="I568" i="9"/>
  <c r="J568" i="9"/>
  <c r="K568" i="9"/>
  <c r="I569" i="9"/>
  <c r="J569" i="9"/>
  <c r="K569" i="9"/>
  <c r="P569" i="9"/>
  <c r="S569" i="9"/>
  <c r="I570" i="9"/>
  <c r="J570" i="9"/>
  <c r="K570" i="9"/>
  <c r="I571" i="9"/>
  <c r="J571" i="9"/>
  <c r="K571" i="9"/>
  <c r="P571" i="9"/>
  <c r="S571" i="9"/>
  <c r="I572" i="9"/>
  <c r="J572" i="9"/>
  <c r="K572" i="9"/>
  <c r="I573" i="9"/>
  <c r="J573" i="9"/>
  <c r="K573" i="9"/>
  <c r="P573" i="9"/>
  <c r="S573" i="9"/>
  <c r="I574" i="9"/>
  <c r="J574" i="9"/>
  <c r="K574" i="9"/>
  <c r="I575" i="9"/>
  <c r="J575" i="9"/>
  <c r="K575" i="9"/>
  <c r="P575" i="9"/>
  <c r="S575" i="9"/>
  <c r="I576" i="9"/>
  <c r="J576" i="9"/>
  <c r="K576" i="9"/>
  <c r="I577" i="9"/>
  <c r="J577" i="9"/>
  <c r="K577" i="9"/>
  <c r="P577" i="9"/>
  <c r="S577" i="9"/>
  <c r="I578" i="9"/>
  <c r="J578" i="9"/>
  <c r="K578" i="9"/>
  <c r="I579" i="9"/>
  <c r="J579" i="9"/>
  <c r="K579" i="9"/>
  <c r="P579" i="9"/>
  <c r="S579" i="9"/>
  <c r="I580" i="9"/>
  <c r="J580" i="9"/>
  <c r="K580" i="9"/>
  <c r="I581" i="9"/>
  <c r="J581" i="9"/>
  <c r="K581" i="9"/>
  <c r="P581" i="9"/>
  <c r="S581" i="9"/>
  <c r="X602" i="9"/>
  <c r="I582" i="9"/>
  <c r="J582" i="9"/>
  <c r="K582" i="9"/>
  <c r="I583" i="9"/>
  <c r="J583" i="9"/>
  <c r="K583" i="9"/>
  <c r="P583" i="9"/>
  <c r="S583" i="9"/>
  <c r="S602" i="9" s="1"/>
  <c r="I584" i="9"/>
  <c r="J584" i="9"/>
  <c r="K584" i="9"/>
  <c r="I585" i="9"/>
  <c r="J585" i="9"/>
  <c r="K585" i="9"/>
  <c r="P585" i="9"/>
  <c r="S585" i="9"/>
  <c r="I586" i="9"/>
  <c r="J586" i="9"/>
  <c r="K586" i="9"/>
  <c r="I587" i="9"/>
  <c r="J587" i="9"/>
  <c r="K587" i="9"/>
  <c r="P587" i="9"/>
  <c r="S587" i="9"/>
  <c r="I588" i="9"/>
  <c r="J588" i="9"/>
  <c r="K588" i="9"/>
  <c r="I589" i="9"/>
  <c r="J589" i="9"/>
  <c r="K589" i="9"/>
  <c r="P589" i="9"/>
  <c r="S589" i="9"/>
  <c r="I590" i="9"/>
  <c r="J590" i="9"/>
  <c r="K590" i="9"/>
  <c r="I591" i="9"/>
  <c r="J591" i="9"/>
  <c r="K591" i="9"/>
  <c r="P591" i="9"/>
  <c r="S591" i="9"/>
  <c r="I592" i="9"/>
  <c r="J592" i="9"/>
  <c r="K592" i="9"/>
  <c r="I593" i="9"/>
  <c r="J593" i="9"/>
  <c r="K593" i="9"/>
  <c r="P593" i="9"/>
  <c r="S593" i="9"/>
  <c r="I594" i="9"/>
  <c r="J594" i="9"/>
  <c r="K594" i="9"/>
  <c r="I595" i="9"/>
  <c r="J595" i="9"/>
  <c r="K595" i="9"/>
  <c r="P595" i="9"/>
  <c r="S595" i="9"/>
  <c r="I596" i="9"/>
  <c r="J596" i="9"/>
  <c r="K596" i="9"/>
  <c r="I597" i="9"/>
  <c r="J597" i="9"/>
  <c r="K597" i="9"/>
  <c r="P597" i="9"/>
  <c r="S597" i="9"/>
  <c r="I598" i="9"/>
  <c r="J598" i="9"/>
  <c r="K598" i="9"/>
  <c r="I599" i="9"/>
  <c r="J599" i="9"/>
  <c r="K599" i="9"/>
  <c r="P599" i="9"/>
  <c r="S599" i="9"/>
  <c r="I600" i="9"/>
  <c r="J600" i="9"/>
  <c r="K600" i="9"/>
  <c r="B602" i="9"/>
  <c r="H602" i="9"/>
  <c r="I602" i="9"/>
  <c r="N602" i="9"/>
  <c r="O602" i="9"/>
  <c r="H603" i="9"/>
  <c r="E604" i="9"/>
  <c r="I604" i="9" s="1"/>
  <c r="G605" i="9"/>
  <c r="I605" i="9"/>
  <c r="G606" i="9"/>
  <c r="I606" i="9"/>
  <c r="U606" i="9"/>
  <c r="E607" i="9"/>
  <c r="U608" i="9"/>
  <c r="I611" i="9"/>
  <c r="I616" i="9"/>
  <c r="J616" i="9"/>
  <c r="K616" i="9"/>
  <c r="P616" i="9"/>
  <c r="S616" i="9"/>
  <c r="I617" i="9"/>
  <c r="J617" i="9"/>
  <c r="K617" i="9"/>
  <c r="I618" i="9"/>
  <c r="J618" i="9"/>
  <c r="K618" i="9"/>
  <c r="P618" i="9"/>
  <c r="S618" i="9"/>
  <c r="I619" i="9"/>
  <c r="J619" i="9"/>
  <c r="K619" i="9"/>
  <c r="I620" i="9"/>
  <c r="J620" i="9"/>
  <c r="K620" i="9"/>
  <c r="P620" i="9"/>
  <c r="S620" i="9"/>
  <c r="I621" i="9"/>
  <c r="J621" i="9"/>
  <c r="K621" i="9"/>
  <c r="I622" i="9"/>
  <c r="J622" i="9"/>
  <c r="K622" i="9"/>
  <c r="P622" i="9"/>
  <c r="S622" i="9"/>
  <c r="I623" i="9"/>
  <c r="J623" i="9"/>
  <c r="K623" i="9"/>
  <c r="I624" i="9"/>
  <c r="J624" i="9"/>
  <c r="K624" i="9"/>
  <c r="P624" i="9"/>
  <c r="S624" i="9"/>
  <c r="I625" i="9"/>
  <c r="J625" i="9"/>
  <c r="K625" i="9"/>
  <c r="I626" i="9"/>
  <c r="J626" i="9"/>
  <c r="K626" i="9"/>
  <c r="P626" i="9"/>
  <c r="S626" i="9"/>
  <c r="I627" i="9"/>
  <c r="J627" i="9"/>
  <c r="K627" i="9"/>
  <c r="I628" i="9"/>
  <c r="J628" i="9"/>
  <c r="K628" i="9"/>
  <c r="P628" i="9"/>
  <c r="S628" i="9"/>
  <c r="I629" i="9"/>
  <c r="J629" i="9"/>
  <c r="K629" i="9"/>
  <c r="I630" i="9"/>
  <c r="J630" i="9"/>
  <c r="K630" i="9"/>
  <c r="P630" i="9"/>
  <c r="S630" i="9"/>
  <c r="I631" i="9"/>
  <c r="J631" i="9"/>
  <c r="K631" i="9"/>
  <c r="I632" i="9"/>
  <c r="J632" i="9"/>
  <c r="K632" i="9"/>
  <c r="P632" i="9"/>
  <c r="S632" i="9"/>
  <c r="I633" i="9"/>
  <c r="J633" i="9"/>
  <c r="K633" i="9"/>
  <c r="I634" i="9"/>
  <c r="J634" i="9"/>
  <c r="K634" i="9"/>
  <c r="P634" i="9"/>
  <c r="S634" i="9"/>
  <c r="I635" i="9"/>
  <c r="J635" i="9"/>
  <c r="K635" i="9"/>
  <c r="I636" i="9"/>
  <c r="J636" i="9"/>
  <c r="K636" i="9"/>
  <c r="P636" i="9"/>
  <c r="S636" i="9"/>
  <c r="I637" i="9"/>
  <c r="J637" i="9"/>
  <c r="K637" i="9"/>
  <c r="I638" i="9"/>
  <c r="J638" i="9"/>
  <c r="K638" i="9"/>
  <c r="P638" i="9"/>
  <c r="S638" i="9"/>
  <c r="I639" i="9"/>
  <c r="J639" i="9"/>
  <c r="K639" i="9"/>
  <c r="I640" i="9"/>
  <c r="J640" i="9"/>
  <c r="K640" i="9"/>
  <c r="P640" i="9"/>
  <c r="S640" i="9"/>
  <c r="I641" i="9"/>
  <c r="J641" i="9"/>
  <c r="K641" i="9"/>
  <c r="I642" i="9"/>
  <c r="J642" i="9"/>
  <c r="K642" i="9"/>
  <c r="P642" i="9"/>
  <c r="S642" i="9"/>
  <c r="I643" i="9"/>
  <c r="J643" i="9"/>
  <c r="K643" i="9"/>
  <c r="I644" i="9"/>
  <c r="J644" i="9"/>
  <c r="K644" i="9"/>
  <c r="P644" i="9"/>
  <c r="S644" i="9"/>
  <c r="I645" i="9"/>
  <c r="J645" i="9"/>
  <c r="K645" i="9"/>
  <c r="I646" i="9"/>
  <c r="J646" i="9"/>
  <c r="E679" i="9" s="1"/>
  <c r="K646" i="9"/>
  <c r="P646" i="9"/>
  <c r="S646" i="9"/>
  <c r="X677" i="9"/>
  <c r="I647" i="9"/>
  <c r="J647" i="9"/>
  <c r="K647" i="9"/>
  <c r="I648" i="9"/>
  <c r="J648" i="9"/>
  <c r="K648" i="9"/>
  <c r="P648" i="9"/>
  <c r="S648" i="9"/>
  <c r="I649" i="9"/>
  <c r="J649" i="9"/>
  <c r="K649" i="9"/>
  <c r="E683" i="9" s="1"/>
  <c r="I683" i="9" s="1"/>
  <c r="I650" i="9"/>
  <c r="J650" i="9"/>
  <c r="K650" i="9"/>
  <c r="P650" i="9"/>
  <c r="S650" i="9"/>
  <c r="I651" i="9"/>
  <c r="J651" i="9"/>
  <c r="E681" i="9" s="1"/>
  <c r="K651" i="9"/>
  <c r="I652" i="9"/>
  <c r="J652" i="9"/>
  <c r="K652" i="9"/>
  <c r="P652" i="9"/>
  <c r="S652" i="9"/>
  <c r="I653" i="9"/>
  <c r="J653" i="9"/>
  <c r="K653" i="9"/>
  <c r="I654" i="9"/>
  <c r="J654" i="9"/>
  <c r="K654" i="9"/>
  <c r="P654" i="9"/>
  <c r="S654" i="9"/>
  <c r="I655" i="9"/>
  <c r="J655" i="9"/>
  <c r="K655" i="9"/>
  <c r="I656" i="9"/>
  <c r="J656" i="9"/>
  <c r="K656" i="9"/>
  <c r="P656" i="9"/>
  <c r="S656" i="9"/>
  <c r="I657" i="9"/>
  <c r="J657" i="9"/>
  <c r="K657" i="9"/>
  <c r="I658" i="9"/>
  <c r="J658" i="9"/>
  <c r="K658" i="9"/>
  <c r="P658" i="9"/>
  <c r="S658" i="9"/>
  <c r="I659" i="9"/>
  <c r="J659" i="9"/>
  <c r="K659" i="9"/>
  <c r="I660" i="9"/>
  <c r="J660" i="9"/>
  <c r="K660" i="9"/>
  <c r="E682" i="9" s="1"/>
  <c r="P660" i="9"/>
  <c r="S660" i="9"/>
  <c r="I661" i="9"/>
  <c r="J661" i="9"/>
  <c r="K661" i="9"/>
  <c r="I662" i="9"/>
  <c r="J662" i="9"/>
  <c r="K662" i="9"/>
  <c r="P662" i="9"/>
  <c r="S662" i="9"/>
  <c r="I663" i="9"/>
  <c r="J663" i="9"/>
  <c r="K663" i="9"/>
  <c r="I664" i="9"/>
  <c r="J664" i="9"/>
  <c r="K664" i="9"/>
  <c r="P664" i="9"/>
  <c r="S664" i="9"/>
  <c r="I665" i="9"/>
  <c r="J665" i="9"/>
  <c r="K665" i="9"/>
  <c r="I666" i="9"/>
  <c r="J666" i="9"/>
  <c r="K666" i="9"/>
  <c r="P666" i="9"/>
  <c r="S666" i="9"/>
  <c r="I667" i="9"/>
  <c r="J667" i="9"/>
  <c r="K667" i="9"/>
  <c r="I668" i="9"/>
  <c r="J668" i="9"/>
  <c r="K668" i="9"/>
  <c r="P668" i="9"/>
  <c r="S668" i="9"/>
  <c r="I669" i="9"/>
  <c r="J669" i="9"/>
  <c r="K669" i="9"/>
  <c r="I670" i="9"/>
  <c r="J670" i="9"/>
  <c r="K670" i="9"/>
  <c r="P670" i="9"/>
  <c r="S670" i="9"/>
  <c r="I671" i="9"/>
  <c r="J671" i="9"/>
  <c r="K671" i="9"/>
  <c r="I672" i="9"/>
  <c r="J672" i="9"/>
  <c r="K672" i="9"/>
  <c r="P672" i="9"/>
  <c r="S672" i="9"/>
  <c r="I673" i="9"/>
  <c r="J673" i="9"/>
  <c r="K673" i="9"/>
  <c r="I674" i="9"/>
  <c r="J674" i="9"/>
  <c r="K674" i="9"/>
  <c r="P674" i="9"/>
  <c r="S674" i="9"/>
  <c r="I675" i="9"/>
  <c r="J675" i="9"/>
  <c r="K675" i="9"/>
  <c r="B677" i="9"/>
  <c r="H677" i="9"/>
  <c r="I677" i="9"/>
  <c r="N677" i="9"/>
  <c r="O677" i="9"/>
  <c r="S677" i="9"/>
  <c r="E678" i="9"/>
  <c r="H678" i="9"/>
  <c r="E680" i="9"/>
  <c r="G680" i="9"/>
  <c r="I680" i="9"/>
  <c r="G681" i="9"/>
  <c r="I681" i="9"/>
  <c r="U683" i="9"/>
  <c r="I686" i="9"/>
  <c r="I691" i="9"/>
  <c r="J691" i="9"/>
  <c r="K691" i="9"/>
  <c r="P691" i="9"/>
  <c r="S691" i="9"/>
  <c r="I692" i="9"/>
  <c r="J692" i="9"/>
  <c r="K692" i="9"/>
  <c r="I693" i="9"/>
  <c r="J693" i="9"/>
  <c r="K693" i="9"/>
  <c r="P693" i="9"/>
  <c r="S693" i="9"/>
  <c r="I694" i="9"/>
  <c r="J694" i="9"/>
  <c r="K694" i="9"/>
  <c r="I695" i="9"/>
  <c r="J695" i="9"/>
  <c r="K695" i="9"/>
  <c r="P695" i="9"/>
  <c r="S695" i="9"/>
  <c r="I696" i="9"/>
  <c r="J696" i="9"/>
  <c r="K696" i="9"/>
  <c r="I697" i="9"/>
  <c r="J697" i="9"/>
  <c r="K697" i="9"/>
  <c r="P697" i="9"/>
  <c r="S697" i="9"/>
  <c r="I698" i="9"/>
  <c r="J698" i="9"/>
  <c r="K698" i="9"/>
  <c r="I699" i="9"/>
  <c r="J699" i="9"/>
  <c r="K699" i="9"/>
  <c r="P699" i="9"/>
  <c r="S699" i="9"/>
  <c r="I700" i="9"/>
  <c r="J700" i="9"/>
  <c r="K700" i="9"/>
  <c r="I701" i="9"/>
  <c r="J701" i="9"/>
  <c r="K701" i="9"/>
  <c r="P701" i="9"/>
  <c r="S701" i="9"/>
  <c r="I702" i="9"/>
  <c r="J702" i="9"/>
  <c r="K702" i="9"/>
  <c r="I703" i="9"/>
  <c r="J703" i="9"/>
  <c r="K703" i="9"/>
  <c r="P703" i="9"/>
  <c r="S703" i="9"/>
  <c r="I704" i="9"/>
  <c r="E757" i="9" s="1"/>
  <c r="J704" i="9"/>
  <c r="K704" i="9"/>
  <c r="I705" i="9"/>
  <c r="J705" i="9"/>
  <c r="K705" i="9"/>
  <c r="P705" i="9"/>
  <c r="S705" i="9"/>
  <c r="I706" i="9"/>
  <c r="J706" i="9"/>
  <c r="K706" i="9"/>
  <c r="I707" i="9"/>
  <c r="E755" i="9" s="1"/>
  <c r="E761" i="9" s="1"/>
  <c r="J707" i="9"/>
  <c r="K707" i="9"/>
  <c r="P707" i="9"/>
  <c r="S707" i="9"/>
  <c r="S754" i="9" s="1"/>
  <c r="I708" i="9"/>
  <c r="J708" i="9"/>
  <c r="K708" i="9"/>
  <c r="I709" i="9"/>
  <c r="J709" i="9"/>
  <c r="K709" i="9"/>
  <c r="P709" i="9"/>
  <c r="S709" i="9"/>
  <c r="I710" i="9"/>
  <c r="J710" i="9"/>
  <c r="K710" i="9"/>
  <c r="I711" i="9"/>
  <c r="J711" i="9"/>
  <c r="K711" i="9"/>
  <c r="P711" i="9"/>
  <c r="S711" i="9"/>
  <c r="I712" i="9"/>
  <c r="J712" i="9"/>
  <c r="K712" i="9"/>
  <c r="I713" i="9"/>
  <c r="J713" i="9"/>
  <c r="K713" i="9"/>
  <c r="P713" i="9"/>
  <c r="S713" i="9"/>
  <c r="I714" i="9"/>
  <c r="J714" i="9"/>
  <c r="K714" i="9"/>
  <c r="I715" i="9"/>
  <c r="J715" i="9"/>
  <c r="K715" i="9"/>
  <c r="P715" i="9"/>
  <c r="S715" i="9"/>
  <c r="I716" i="9"/>
  <c r="J716" i="9"/>
  <c r="K716" i="9"/>
  <c r="I717" i="9"/>
  <c r="J717" i="9"/>
  <c r="K717" i="9"/>
  <c r="P717" i="9"/>
  <c r="S717" i="9"/>
  <c r="I718" i="9"/>
  <c r="J718" i="9"/>
  <c r="K718" i="9"/>
  <c r="I719" i="9"/>
  <c r="J719" i="9"/>
  <c r="K719" i="9"/>
  <c r="P719" i="9"/>
  <c r="S719" i="9"/>
  <c r="I720" i="9"/>
  <c r="J720" i="9"/>
  <c r="K720" i="9"/>
  <c r="I721" i="9"/>
  <c r="J721" i="9"/>
  <c r="K721" i="9"/>
  <c r="P721" i="9"/>
  <c r="S721" i="9"/>
  <c r="I722" i="9"/>
  <c r="J722" i="9"/>
  <c r="K722" i="9"/>
  <c r="I723" i="9"/>
  <c r="J723" i="9"/>
  <c r="K723" i="9"/>
  <c r="P723" i="9"/>
  <c r="S723" i="9"/>
  <c r="I724" i="9"/>
  <c r="J724" i="9"/>
  <c r="K724" i="9"/>
  <c r="I725" i="9"/>
  <c r="J725" i="9"/>
  <c r="K725" i="9"/>
  <c r="P725" i="9"/>
  <c r="S725" i="9"/>
  <c r="I726" i="9"/>
  <c r="J726" i="9"/>
  <c r="K726" i="9"/>
  <c r="I727" i="9"/>
  <c r="J727" i="9"/>
  <c r="K727" i="9"/>
  <c r="P727" i="9"/>
  <c r="S727" i="9"/>
  <c r="I728" i="9"/>
  <c r="J728" i="9"/>
  <c r="K728" i="9"/>
  <c r="I729" i="9"/>
  <c r="J729" i="9"/>
  <c r="K729" i="9"/>
  <c r="P729" i="9"/>
  <c r="S729" i="9"/>
  <c r="I730" i="9"/>
  <c r="J730" i="9"/>
  <c r="K730" i="9"/>
  <c r="I731" i="9"/>
  <c r="J731" i="9"/>
  <c r="K731" i="9"/>
  <c r="P731" i="9"/>
  <c r="S731" i="9"/>
  <c r="I732" i="9"/>
  <c r="J732" i="9"/>
  <c r="K732" i="9"/>
  <c r="I733" i="9"/>
  <c r="J733" i="9"/>
  <c r="K733" i="9"/>
  <c r="P733" i="9"/>
  <c r="S733" i="9"/>
  <c r="I734" i="9"/>
  <c r="J734" i="9"/>
  <c r="K734" i="9"/>
  <c r="I735" i="9"/>
  <c r="J735" i="9"/>
  <c r="K735" i="9"/>
  <c r="P735" i="9"/>
  <c r="S735" i="9"/>
  <c r="I736" i="9"/>
  <c r="J736" i="9"/>
  <c r="K736" i="9"/>
  <c r="I737" i="9"/>
  <c r="J737" i="9"/>
  <c r="K737" i="9"/>
  <c r="P737" i="9"/>
  <c r="S737" i="9"/>
  <c r="I738" i="9"/>
  <c r="J738" i="9"/>
  <c r="K738" i="9"/>
  <c r="I739" i="9"/>
  <c r="J739" i="9"/>
  <c r="K739" i="9"/>
  <c r="P739" i="9"/>
  <c r="S739" i="9"/>
  <c r="I740" i="9"/>
  <c r="J740" i="9"/>
  <c r="K740" i="9"/>
  <c r="I741" i="9"/>
  <c r="J741" i="9"/>
  <c r="K741" i="9"/>
  <c r="P741" i="9"/>
  <c r="S741" i="9"/>
  <c r="I742" i="9"/>
  <c r="J742" i="9"/>
  <c r="K742" i="9"/>
  <c r="I743" i="9"/>
  <c r="J743" i="9"/>
  <c r="K743" i="9"/>
  <c r="P743" i="9"/>
  <c r="S743" i="9"/>
  <c r="I744" i="9"/>
  <c r="J744" i="9"/>
  <c r="K744" i="9"/>
  <c r="I745" i="9"/>
  <c r="J745" i="9"/>
  <c r="K745" i="9"/>
  <c r="P745" i="9"/>
  <c r="S745" i="9"/>
  <c r="I746" i="9"/>
  <c r="J746" i="9"/>
  <c r="K746" i="9"/>
  <c r="I747" i="9"/>
  <c r="J747" i="9"/>
  <c r="K747" i="9"/>
  <c r="P747" i="9"/>
  <c r="S747" i="9"/>
  <c r="I748" i="9"/>
  <c r="J748" i="9"/>
  <c r="K748" i="9"/>
  <c r="I749" i="9"/>
  <c r="J749" i="9"/>
  <c r="K749" i="9"/>
  <c r="P749" i="9"/>
  <c r="S749" i="9"/>
  <c r="I750" i="9"/>
  <c r="J750" i="9"/>
  <c r="K750" i="9"/>
  <c r="I751" i="9"/>
  <c r="J751" i="9"/>
  <c r="K751" i="9"/>
  <c r="P751" i="9"/>
  <c r="S751" i="9"/>
  <c r="I752" i="9"/>
  <c r="J752" i="9"/>
  <c r="K752" i="9"/>
  <c r="B754" i="9"/>
  <c r="H754" i="9"/>
  <c r="I754" i="9"/>
  <c r="N754" i="9"/>
  <c r="O754" i="9"/>
  <c r="X754" i="9"/>
  <c r="H755" i="9"/>
  <c r="E756" i="9"/>
  <c r="I756" i="9"/>
  <c r="G757" i="9"/>
  <c r="I757" i="9"/>
  <c r="E758" i="9"/>
  <c r="G758" i="9"/>
  <c r="I758" i="9"/>
  <c r="E759" i="9"/>
  <c r="E760" i="9"/>
  <c r="I760" i="9" s="1"/>
  <c r="U760" i="9"/>
  <c r="I763" i="9"/>
  <c r="I768" i="9"/>
  <c r="J768" i="9"/>
  <c r="K768" i="9"/>
  <c r="P768" i="9"/>
  <c r="S768" i="9"/>
  <c r="I769" i="9"/>
  <c r="J769" i="9"/>
  <c r="K769" i="9"/>
  <c r="I770" i="9"/>
  <c r="J770" i="9"/>
  <c r="K770" i="9"/>
  <c r="P770" i="9"/>
  <c r="S770" i="9"/>
  <c r="I771" i="9"/>
  <c r="J771" i="9"/>
  <c r="K771" i="9"/>
  <c r="I772" i="9"/>
  <c r="J772" i="9"/>
  <c r="K772" i="9"/>
  <c r="P772" i="9"/>
  <c r="S772" i="9"/>
  <c r="I773" i="9"/>
  <c r="J773" i="9"/>
  <c r="K773" i="9"/>
  <c r="I774" i="9"/>
  <c r="J774" i="9"/>
  <c r="K774" i="9"/>
  <c r="P774" i="9"/>
  <c r="S774" i="9"/>
  <c r="I775" i="9"/>
  <c r="J775" i="9"/>
  <c r="K775" i="9"/>
  <c r="I776" i="9"/>
  <c r="J776" i="9"/>
  <c r="K776" i="9"/>
  <c r="P776" i="9"/>
  <c r="S776" i="9"/>
  <c r="I777" i="9"/>
  <c r="J777" i="9"/>
  <c r="K777" i="9"/>
  <c r="I778" i="9"/>
  <c r="J778" i="9"/>
  <c r="K778" i="9"/>
  <c r="P778" i="9"/>
  <c r="S778" i="9"/>
  <c r="I779" i="9"/>
  <c r="J779" i="9"/>
  <c r="K779" i="9"/>
  <c r="I780" i="9"/>
  <c r="J780" i="9"/>
  <c r="K780" i="9"/>
  <c r="P780" i="9"/>
  <c r="S780" i="9"/>
  <c r="I781" i="9"/>
  <c r="J781" i="9"/>
  <c r="K781" i="9"/>
  <c r="I782" i="9"/>
  <c r="J782" i="9"/>
  <c r="K782" i="9"/>
  <c r="P782" i="9"/>
  <c r="S782" i="9"/>
  <c r="I783" i="9"/>
  <c r="J783" i="9"/>
  <c r="K783" i="9"/>
  <c r="I784" i="9"/>
  <c r="J784" i="9"/>
  <c r="K784" i="9"/>
  <c r="P784" i="9"/>
  <c r="S784" i="9"/>
  <c r="X829" i="9"/>
  <c r="I785" i="9"/>
  <c r="J785" i="9"/>
  <c r="K785" i="9"/>
  <c r="I786" i="9"/>
  <c r="J786" i="9"/>
  <c r="K786" i="9"/>
  <c r="P786" i="9"/>
  <c r="S786" i="9"/>
  <c r="I787" i="9"/>
  <c r="J787" i="9"/>
  <c r="K787" i="9"/>
  <c r="I788" i="9"/>
  <c r="J788" i="9"/>
  <c r="K788" i="9"/>
  <c r="P788" i="9"/>
  <c r="S788" i="9"/>
  <c r="S829" i="9" s="1"/>
  <c r="I789" i="9"/>
  <c r="J789" i="9"/>
  <c r="K789" i="9"/>
  <c r="I790" i="9"/>
  <c r="J790" i="9"/>
  <c r="K790" i="9"/>
  <c r="P790" i="9"/>
  <c r="S790" i="9"/>
  <c r="I791" i="9"/>
  <c r="J791" i="9"/>
  <c r="K791" i="9"/>
  <c r="I792" i="9"/>
  <c r="J792" i="9"/>
  <c r="K792" i="9"/>
  <c r="P792" i="9"/>
  <c r="S792" i="9"/>
  <c r="I793" i="9"/>
  <c r="J793" i="9"/>
  <c r="K793" i="9"/>
  <c r="I794" i="9"/>
  <c r="J794" i="9"/>
  <c r="K794" i="9"/>
  <c r="P794" i="9"/>
  <c r="S794" i="9"/>
  <c r="I795" i="9"/>
  <c r="J795" i="9"/>
  <c r="K795" i="9"/>
  <c r="I796" i="9"/>
  <c r="J796" i="9"/>
  <c r="K796" i="9"/>
  <c r="P796" i="9"/>
  <c r="S796" i="9"/>
  <c r="I797" i="9"/>
  <c r="J797" i="9"/>
  <c r="K797" i="9"/>
  <c r="I798" i="9"/>
  <c r="J798" i="9"/>
  <c r="K798" i="9"/>
  <c r="P798" i="9"/>
  <c r="S798" i="9"/>
  <c r="I799" i="9"/>
  <c r="J799" i="9"/>
  <c r="K799" i="9"/>
  <c r="I800" i="9"/>
  <c r="J800" i="9"/>
  <c r="K800" i="9"/>
  <c r="P800" i="9"/>
  <c r="S800" i="9"/>
  <c r="I801" i="9"/>
  <c r="J801" i="9"/>
  <c r="K801" i="9"/>
  <c r="I802" i="9"/>
  <c r="J802" i="9"/>
  <c r="E831" i="9" s="1"/>
  <c r="I831" i="9" s="1"/>
  <c r="K802" i="9"/>
  <c r="P802" i="9"/>
  <c r="S802" i="9"/>
  <c r="I803" i="9"/>
  <c r="J803" i="9"/>
  <c r="K803" i="9"/>
  <c r="I804" i="9"/>
  <c r="J804" i="9"/>
  <c r="K804" i="9"/>
  <c r="P804" i="9"/>
  <c r="S804" i="9"/>
  <c r="I805" i="9"/>
  <c r="J805" i="9"/>
  <c r="K805" i="9"/>
  <c r="I806" i="9"/>
  <c r="J806" i="9"/>
  <c r="K806" i="9"/>
  <c r="P806" i="9"/>
  <c r="S806" i="9"/>
  <c r="I807" i="9"/>
  <c r="J807" i="9"/>
  <c r="K807" i="9"/>
  <c r="I808" i="9"/>
  <c r="J808" i="9"/>
  <c r="K808" i="9"/>
  <c r="P808" i="9"/>
  <c r="S808" i="9"/>
  <c r="I809" i="9"/>
  <c r="J809" i="9"/>
  <c r="K809" i="9"/>
  <c r="I810" i="9"/>
  <c r="J810" i="9"/>
  <c r="K810" i="9"/>
  <c r="P810" i="9"/>
  <c r="S810" i="9"/>
  <c r="I811" i="9"/>
  <c r="J811" i="9"/>
  <c r="K811" i="9"/>
  <c r="I812" i="9"/>
  <c r="J812" i="9"/>
  <c r="K812" i="9"/>
  <c r="P812" i="9"/>
  <c r="S812" i="9"/>
  <c r="I813" i="9"/>
  <c r="J813" i="9"/>
  <c r="K813" i="9"/>
  <c r="I814" i="9"/>
  <c r="J814" i="9"/>
  <c r="K814" i="9"/>
  <c r="P814" i="9"/>
  <c r="S814" i="9"/>
  <c r="I815" i="9"/>
  <c r="J815" i="9"/>
  <c r="K815" i="9"/>
  <c r="I816" i="9"/>
  <c r="J816" i="9"/>
  <c r="K816" i="9"/>
  <c r="P816" i="9"/>
  <c r="S816" i="9"/>
  <c r="I817" i="9"/>
  <c r="J817" i="9"/>
  <c r="K817" i="9"/>
  <c r="I818" i="9"/>
  <c r="J818" i="9"/>
  <c r="K818" i="9"/>
  <c r="P818" i="9"/>
  <c r="S818" i="9"/>
  <c r="I819" i="9"/>
  <c r="J819" i="9"/>
  <c r="K819" i="9"/>
  <c r="I820" i="9"/>
  <c r="J820" i="9"/>
  <c r="K820" i="9"/>
  <c r="P820" i="9"/>
  <c r="S820" i="9"/>
  <c r="I821" i="9"/>
  <c r="J821" i="9"/>
  <c r="K821" i="9"/>
  <c r="I822" i="9"/>
  <c r="J822" i="9"/>
  <c r="K822" i="9"/>
  <c r="P822" i="9"/>
  <c r="S822" i="9"/>
  <c r="I823" i="9"/>
  <c r="J823" i="9"/>
  <c r="K823" i="9"/>
  <c r="I824" i="9"/>
  <c r="J824" i="9"/>
  <c r="K824" i="9"/>
  <c r="P824" i="9"/>
  <c r="S824" i="9"/>
  <c r="I825" i="9"/>
  <c r="J825" i="9"/>
  <c r="K825" i="9"/>
  <c r="I826" i="9"/>
  <c r="J826" i="9"/>
  <c r="K826" i="9"/>
  <c r="P826" i="9"/>
  <c r="S826" i="9"/>
  <c r="I827" i="9"/>
  <c r="J827" i="9"/>
  <c r="K827" i="9"/>
  <c r="B829" i="9"/>
  <c r="H829" i="9"/>
  <c r="I829" i="9"/>
  <c r="N829" i="9"/>
  <c r="O829" i="9"/>
  <c r="H830" i="9"/>
  <c r="G832" i="9"/>
  <c r="I832" i="9"/>
  <c r="G833" i="9"/>
  <c r="I833" i="9"/>
  <c r="U833" i="9"/>
  <c r="U835" i="9"/>
  <c r="I838" i="9"/>
  <c r="I843" i="9"/>
  <c r="J843" i="9"/>
  <c r="K843" i="9"/>
  <c r="P843" i="9"/>
  <c r="S843" i="9"/>
  <c r="I844" i="9"/>
  <c r="J844" i="9"/>
  <c r="K844" i="9"/>
  <c r="I845" i="9"/>
  <c r="J845" i="9"/>
  <c r="K845" i="9"/>
  <c r="P845" i="9"/>
  <c r="S845" i="9"/>
  <c r="I846" i="9"/>
  <c r="J846" i="9"/>
  <c r="K846" i="9"/>
  <c r="I847" i="9"/>
  <c r="J847" i="9"/>
  <c r="K847" i="9"/>
  <c r="P847" i="9"/>
  <c r="S847" i="9"/>
  <c r="I848" i="9"/>
  <c r="J848" i="9"/>
  <c r="K848" i="9"/>
  <c r="I849" i="9"/>
  <c r="J849" i="9"/>
  <c r="K849" i="9"/>
  <c r="P849" i="9"/>
  <c r="S849" i="9"/>
  <c r="X906" i="9"/>
  <c r="I850" i="9"/>
  <c r="J850" i="9"/>
  <c r="K850" i="9"/>
  <c r="I851" i="9"/>
  <c r="J851" i="9"/>
  <c r="K851" i="9"/>
  <c r="P851" i="9"/>
  <c r="S851" i="9"/>
  <c r="I852" i="9"/>
  <c r="J852" i="9"/>
  <c r="K852" i="9"/>
  <c r="I853" i="9"/>
  <c r="J853" i="9"/>
  <c r="K853" i="9"/>
  <c r="P853" i="9"/>
  <c r="S853" i="9"/>
  <c r="I854" i="9"/>
  <c r="J854" i="9"/>
  <c r="K854" i="9"/>
  <c r="I855" i="9"/>
  <c r="J855" i="9"/>
  <c r="K855" i="9"/>
  <c r="P855" i="9"/>
  <c r="S855" i="9"/>
  <c r="I856" i="9"/>
  <c r="J856" i="9"/>
  <c r="K856" i="9"/>
  <c r="I857" i="9"/>
  <c r="J857" i="9"/>
  <c r="K857" i="9"/>
  <c r="P857" i="9"/>
  <c r="S857" i="9"/>
  <c r="I858" i="9"/>
  <c r="J858" i="9"/>
  <c r="K858" i="9"/>
  <c r="I859" i="9"/>
  <c r="J859" i="9"/>
  <c r="K859" i="9"/>
  <c r="P859" i="9"/>
  <c r="S859" i="9"/>
  <c r="I860" i="9"/>
  <c r="J860" i="9"/>
  <c r="K860" i="9"/>
  <c r="I861" i="9"/>
  <c r="J861" i="9"/>
  <c r="K861" i="9"/>
  <c r="P861" i="9"/>
  <c r="S861" i="9"/>
  <c r="I862" i="9"/>
  <c r="J862" i="9"/>
  <c r="K862" i="9"/>
  <c r="I863" i="9"/>
  <c r="J863" i="9"/>
  <c r="K863" i="9"/>
  <c r="P863" i="9"/>
  <c r="S863" i="9"/>
  <c r="I864" i="9"/>
  <c r="J864" i="9"/>
  <c r="K864" i="9"/>
  <c r="I865" i="9"/>
  <c r="J865" i="9"/>
  <c r="K865" i="9"/>
  <c r="P865" i="9"/>
  <c r="S865" i="9"/>
  <c r="I866" i="9"/>
  <c r="J866" i="9"/>
  <c r="K866" i="9"/>
  <c r="I867" i="9"/>
  <c r="J867" i="9"/>
  <c r="K867" i="9"/>
  <c r="P867" i="9"/>
  <c r="S867" i="9"/>
  <c r="I868" i="9"/>
  <c r="J868" i="9"/>
  <c r="K868" i="9"/>
  <c r="I869" i="9"/>
  <c r="J869" i="9"/>
  <c r="K869" i="9"/>
  <c r="P869" i="9"/>
  <c r="S869" i="9"/>
  <c r="I870" i="9"/>
  <c r="J870" i="9"/>
  <c r="K870" i="9"/>
  <c r="I871" i="9"/>
  <c r="J871" i="9"/>
  <c r="K871" i="9"/>
  <c r="P871" i="9"/>
  <c r="S871" i="9"/>
  <c r="I872" i="9"/>
  <c r="J872" i="9"/>
  <c r="K872" i="9"/>
  <c r="I873" i="9"/>
  <c r="J873" i="9"/>
  <c r="K873" i="9"/>
  <c r="P873" i="9"/>
  <c r="S873" i="9"/>
  <c r="I874" i="9"/>
  <c r="J874" i="9"/>
  <c r="K874" i="9"/>
  <c r="I875" i="9"/>
  <c r="J875" i="9"/>
  <c r="K875" i="9"/>
  <c r="P875" i="9"/>
  <c r="S875" i="9"/>
  <c r="I876" i="9"/>
  <c r="J876" i="9"/>
  <c r="K876" i="9"/>
  <c r="I877" i="9"/>
  <c r="J877" i="9"/>
  <c r="K877" i="9"/>
  <c r="P877" i="9"/>
  <c r="S877" i="9"/>
  <c r="I878" i="9"/>
  <c r="J878" i="9"/>
  <c r="K878" i="9"/>
  <c r="I879" i="9"/>
  <c r="J879" i="9"/>
  <c r="K879" i="9"/>
  <c r="P879" i="9"/>
  <c r="S879" i="9"/>
  <c r="I880" i="9"/>
  <c r="J880" i="9"/>
  <c r="K880" i="9"/>
  <c r="I881" i="9"/>
  <c r="J881" i="9"/>
  <c r="K881" i="9"/>
  <c r="P881" i="9"/>
  <c r="S881" i="9"/>
  <c r="I882" i="9"/>
  <c r="J882" i="9"/>
  <c r="K882" i="9"/>
  <c r="I883" i="9"/>
  <c r="J883" i="9"/>
  <c r="K883" i="9"/>
  <c r="P883" i="9"/>
  <c r="S883" i="9"/>
  <c r="I884" i="9"/>
  <c r="J884" i="9"/>
  <c r="K884" i="9"/>
  <c r="I885" i="9"/>
  <c r="J885" i="9"/>
  <c r="K885" i="9"/>
  <c r="P885" i="9"/>
  <c r="S885" i="9"/>
  <c r="I886" i="9"/>
  <c r="J886" i="9"/>
  <c r="K886" i="9"/>
  <c r="I887" i="9"/>
  <c r="J887" i="9"/>
  <c r="K887" i="9"/>
  <c r="P887" i="9"/>
  <c r="S887" i="9"/>
  <c r="I888" i="9"/>
  <c r="J888" i="9"/>
  <c r="K888" i="9"/>
  <c r="I889" i="9"/>
  <c r="J889" i="9"/>
  <c r="K889" i="9"/>
  <c r="P889" i="9"/>
  <c r="S889" i="9"/>
  <c r="I890" i="9"/>
  <c r="J890" i="9"/>
  <c r="K890" i="9"/>
  <c r="I891" i="9"/>
  <c r="J891" i="9"/>
  <c r="K891" i="9"/>
  <c r="P891" i="9"/>
  <c r="S891" i="9"/>
  <c r="I892" i="9"/>
  <c r="J892" i="9"/>
  <c r="K892" i="9"/>
  <c r="I893" i="9"/>
  <c r="J893" i="9"/>
  <c r="K893" i="9"/>
  <c r="P893" i="9"/>
  <c r="S893" i="9"/>
  <c r="S906" i="9" s="1"/>
  <c r="I894" i="9"/>
  <c r="J894" i="9"/>
  <c r="K894" i="9"/>
  <c r="I895" i="9"/>
  <c r="J895" i="9"/>
  <c r="K895" i="9"/>
  <c r="P895" i="9"/>
  <c r="S895" i="9"/>
  <c r="I896" i="9"/>
  <c r="J896" i="9"/>
  <c r="K896" i="9"/>
  <c r="I897" i="9"/>
  <c r="J897" i="9"/>
  <c r="K897" i="9"/>
  <c r="P897" i="9"/>
  <c r="S897" i="9"/>
  <c r="I898" i="9"/>
  <c r="J898" i="9"/>
  <c r="K898" i="9"/>
  <c r="I899" i="9"/>
  <c r="J899" i="9"/>
  <c r="K899" i="9"/>
  <c r="P899" i="9"/>
  <c r="S899" i="9"/>
  <c r="I900" i="9"/>
  <c r="J900" i="9"/>
  <c r="K900" i="9"/>
  <c r="I901" i="9"/>
  <c r="J901" i="9"/>
  <c r="K901" i="9"/>
  <c r="P901" i="9"/>
  <c r="S901" i="9"/>
  <c r="I902" i="9"/>
  <c r="J902" i="9"/>
  <c r="K902" i="9"/>
  <c r="I903" i="9"/>
  <c r="J903" i="9"/>
  <c r="K903" i="9"/>
  <c r="P903" i="9"/>
  <c r="S903" i="9"/>
  <c r="I904" i="9"/>
  <c r="J904" i="9"/>
  <c r="K904" i="9"/>
  <c r="B906" i="9"/>
  <c r="H906" i="9"/>
  <c r="N906" i="9"/>
  <c r="O906" i="9"/>
  <c r="H907" i="9"/>
  <c r="H912" i="9" s="1"/>
  <c r="B909" i="9"/>
  <c r="E909" i="9"/>
  <c r="G909" i="9"/>
  <c r="I909" i="9"/>
  <c r="G910" i="9"/>
  <c r="I910" i="9"/>
  <c r="F912" i="9"/>
  <c r="U912" i="9"/>
  <c r="E918" i="9"/>
  <c r="U924" i="9"/>
  <c r="V924" i="9"/>
  <c r="E937" i="9"/>
  <c r="E938" i="9"/>
  <c r="E939" i="9"/>
  <c r="O921" i="9" l="1"/>
  <c r="Q921" i="9" s="1"/>
  <c r="R921" i="9" s="1"/>
  <c r="S921" i="9" s="1"/>
  <c r="E911" i="9"/>
  <c r="E907" i="9"/>
  <c r="E908" i="9"/>
  <c r="E912" i="9"/>
  <c r="E910" i="9"/>
  <c r="P829" i="9"/>
  <c r="E834" i="9"/>
  <c r="E835" i="9"/>
  <c r="I835" i="9" s="1"/>
  <c r="E832" i="9"/>
  <c r="E833" i="9"/>
  <c r="E926" i="9" s="1"/>
  <c r="E830" i="9"/>
  <c r="P754" i="9"/>
  <c r="E606" i="9"/>
  <c r="E605" i="9"/>
  <c r="E608" i="9"/>
  <c r="E603" i="9"/>
  <c r="P906" i="9"/>
  <c r="P677" i="9"/>
  <c r="P602" i="9"/>
  <c r="P448" i="9"/>
  <c r="P221" i="9"/>
  <c r="F72" i="9"/>
  <c r="E228" i="9"/>
  <c r="U928" i="9"/>
  <c r="P144" i="9"/>
  <c r="Q151" i="9"/>
  <c r="R148" i="9"/>
  <c r="R225" i="9" s="1"/>
  <c r="R228" i="9" s="1"/>
  <c r="R300" i="9" s="1"/>
  <c r="R303" i="9" s="1"/>
  <c r="R377" i="9" s="1"/>
  <c r="R380" i="9" s="1"/>
  <c r="R452" i="9" s="1"/>
  <c r="R455" i="9" s="1"/>
  <c r="R529" i="9" s="1"/>
  <c r="R532" i="9" s="1"/>
  <c r="R606" i="9" s="1"/>
  <c r="R609" i="9" s="1"/>
  <c r="R681" i="9" s="1"/>
  <c r="R684" i="9" s="1"/>
  <c r="R758" i="9" s="1"/>
  <c r="R761" i="9" s="1"/>
  <c r="R833" i="9" s="1"/>
  <c r="Q148" i="9"/>
  <c r="U75" i="9"/>
  <c r="P36" i="9"/>
  <c r="P71" i="9" s="1"/>
  <c r="P77" i="9" s="1"/>
  <c r="P81" i="9" s="1"/>
  <c r="E78" i="9"/>
  <c r="G75" i="9"/>
  <c r="S75" i="9" s="1"/>
  <c r="U758" i="9"/>
  <c r="U922" i="9"/>
  <c r="E930" i="9"/>
  <c r="I608" i="9"/>
  <c r="X908" i="9"/>
  <c r="E913" i="9"/>
  <c r="E684" i="9"/>
  <c r="U681" i="9"/>
  <c r="V922" i="9"/>
  <c r="E380" i="9"/>
  <c r="E924" i="9"/>
  <c r="O924" i="9"/>
  <c r="Q924" i="9" s="1"/>
  <c r="R924" i="9" s="1"/>
  <c r="S924" i="9" s="1"/>
  <c r="E151" i="9"/>
  <c r="E920" i="9"/>
  <c r="E928" i="9"/>
  <c r="I679" i="9"/>
  <c r="E922" i="9"/>
  <c r="E455" i="9"/>
  <c r="J912" i="9"/>
  <c r="U910" i="9"/>
  <c r="E836" i="9"/>
  <c r="E609" i="9"/>
  <c r="F904" i="7"/>
  <c r="F902" i="7"/>
  <c r="F900" i="7"/>
  <c r="F898" i="7"/>
  <c r="F896" i="7"/>
  <c r="F894" i="7"/>
  <c r="F892" i="7"/>
  <c r="F890" i="7"/>
  <c r="F888" i="7"/>
  <c r="F886" i="7"/>
  <c r="F884" i="7"/>
  <c r="F882" i="7"/>
  <c r="F880" i="7"/>
  <c r="F878" i="7"/>
  <c r="F876" i="7"/>
  <c r="F874" i="7"/>
  <c r="F872" i="7"/>
  <c r="F870" i="7"/>
  <c r="F868" i="7"/>
  <c r="F866" i="7"/>
  <c r="F864" i="7"/>
  <c r="F862" i="7"/>
  <c r="F860" i="7"/>
  <c r="F858" i="7"/>
  <c r="F856" i="7"/>
  <c r="F854" i="7"/>
  <c r="F852" i="7"/>
  <c r="F850" i="7"/>
  <c r="F848" i="7"/>
  <c r="F846" i="7"/>
  <c r="F844" i="7"/>
  <c r="F827" i="7"/>
  <c r="F825" i="7"/>
  <c r="F823" i="7"/>
  <c r="F821" i="7"/>
  <c r="F819" i="7"/>
  <c r="F817" i="7"/>
  <c r="F815" i="7"/>
  <c r="F813" i="7"/>
  <c r="F811" i="7"/>
  <c r="F809" i="7"/>
  <c r="F807" i="7"/>
  <c r="F805" i="7"/>
  <c r="F803" i="7"/>
  <c r="F801" i="7"/>
  <c r="F799" i="7"/>
  <c r="F797" i="7"/>
  <c r="F795" i="7"/>
  <c r="F793" i="7"/>
  <c r="F791" i="7"/>
  <c r="F789" i="7"/>
  <c r="F787" i="7"/>
  <c r="F785" i="7"/>
  <c r="F783" i="7"/>
  <c r="F781" i="7"/>
  <c r="F779" i="7"/>
  <c r="F777" i="7"/>
  <c r="F775" i="7"/>
  <c r="F773" i="7"/>
  <c r="F771" i="7"/>
  <c r="F769" i="7"/>
  <c r="F752" i="7"/>
  <c r="F750" i="7"/>
  <c r="F748" i="7"/>
  <c r="F746" i="7"/>
  <c r="F744" i="7"/>
  <c r="F742" i="7"/>
  <c r="F740" i="7"/>
  <c r="F738" i="7"/>
  <c r="F736" i="7"/>
  <c r="F734" i="7"/>
  <c r="F732" i="7"/>
  <c r="F730" i="7"/>
  <c r="F728" i="7"/>
  <c r="F726" i="7"/>
  <c r="F724" i="7"/>
  <c r="F722" i="7"/>
  <c r="F720" i="7"/>
  <c r="F718" i="7"/>
  <c r="F716" i="7"/>
  <c r="F714" i="7"/>
  <c r="F712" i="7"/>
  <c r="F710" i="7"/>
  <c r="F708" i="7"/>
  <c r="F706" i="7"/>
  <c r="F704" i="7"/>
  <c r="F702" i="7"/>
  <c r="F700" i="7"/>
  <c r="F698" i="7"/>
  <c r="F696" i="7"/>
  <c r="F694" i="7"/>
  <c r="F692" i="7"/>
  <c r="F675" i="7"/>
  <c r="F673" i="7"/>
  <c r="F671" i="7"/>
  <c r="F669" i="7"/>
  <c r="F667" i="7"/>
  <c r="F665" i="7"/>
  <c r="F663" i="7"/>
  <c r="F661" i="7"/>
  <c r="F659" i="7"/>
  <c r="F657" i="7"/>
  <c r="F655" i="7"/>
  <c r="F653" i="7"/>
  <c r="F651" i="7"/>
  <c r="F649" i="7"/>
  <c r="F647" i="7"/>
  <c r="F645" i="7"/>
  <c r="F643" i="7"/>
  <c r="F641" i="7"/>
  <c r="F639" i="7"/>
  <c r="F637" i="7"/>
  <c r="F635" i="7"/>
  <c r="F633" i="7"/>
  <c r="F631" i="7"/>
  <c r="F629" i="7"/>
  <c r="F627" i="7"/>
  <c r="F625" i="7"/>
  <c r="F623" i="7"/>
  <c r="F621" i="7"/>
  <c r="F619" i="7"/>
  <c r="F617" i="7"/>
  <c r="F600" i="7"/>
  <c r="F598" i="7"/>
  <c r="F596" i="7"/>
  <c r="F594" i="7"/>
  <c r="F592" i="7"/>
  <c r="F590" i="7"/>
  <c r="F588" i="7"/>
  <c r="F586" i="7"/>
  <c r="F584" i="7"/>
  <c r="F582" i="7"/>
  <c r="F580" i="7"/>
  <c r="F578" i="7"/>
  <c r="F576" i="7"/>
  <c r="F574" i="7"/>
  <c r="F572" i="7"/>
  <c r="F570" i="7"/>
  <c r="F568" i="7"/>
  <c r="F566" i="7"/>
  <c r="F564" i="7"/>
  <c r="F562" i="7"/>
  <c r="F560" i="7"/>
  <c r="F558" i="7"/>
  <c r="F556" i="7"/>
  <c r="F554" i="7"/>
  <c r="F552" i="7"/>
  <c r="F550" i="7"/>
  <c r="F548" i="7"/>
  <c r="F546" i="7"/>
  <c r="F544" i="7"/>
  <c r="F542" i="7"/>
  <c r="F540" i="7"/>
  <c r="F523" i="7"/>
  <c r="F521" i="7"/>
  <c r="F519" i="7"/>
  <c r="F517" i="7"/>
  <c r="F515" i="7"/>
  <c r="F513" i="7"/>
  <c r="F511" i="7"/>
  <c r="F509" i="7"/>
  <c r="F507" i="7"/>
  <c r="F505" i="7"/>
  <c r="F503" i="7"/>
  <c r="F501" i="7"/>
  <c r="F499" i="7"/>
  <c r="F497" i="7"/>
  <c r="F495" i="7"/>
  <c r="F493" i="7"/>
  <c r="F491" i="7"/>
  <c r="F489" i="7"/>
  <c r="F487" i="7"/>
  <c r="F485" i="7"/>
  <c r="F483" i="7"/>
  <c r="F481" i="7"/>
  <c r="F479" i="7"/>
  <c r="F477" i="7"/>
  <c r="F475" i="7"/>
  <c r="F473" i="7"/>
  <c r="F471" i="7"/>
  <c r="F469" i="7"/>
  <c r="F467" i="7"/>
  <c r="F465" i="7"/>
  <c r="F463" i="7"/>
  <c r="F446" i="7"/>
  <c r="F444" i="7"/>
  <c r="F442" i="7"/>
  <c r="F440" i="7"/>
  <c r="F438" i="7"/>
  <c r="F436" i="7"/>
  <c r="F434" i="7"/>
  <c r="F432" i="7"/>
  <c r="F430" i="7"/>
  <c r="F428" i="7"/>
  <c r="F426" i="7"/>
  <c r="F424" i="7"/>
  <c r="F422" i="7"/>
  <c r="F420" i="7"/>
  <c r="F418" i="7"/>
  <c r="F416" i="7"/>
  <c r="F414" i="7"/>
  <c r="F412" i="7"/>
  <c r="F410" i="7"/>
  <c r="F408" i="7"/>
  <c r="F406" i="7"/>
  <c r="F404" i="7"/>
  <c r="F402" i="7"/>
  <c r="F400" i="7"/>
  <c r="F398" i="7"/>
  <c r="F396" i="7"/>
  <c r="F394" i="7"/>
  <c r="F392" i="7"/>
  <c r="F390" i="7"/>
  <c r="F388" i="7"/>
  <c r="F371" i="7"/>
  <c r="F369" i="7"/>
  <c r="F367" i="7"/>
  <c r="F365" i="7"/>
  <c r="F363" i="7"/>
  <c r="F361" i="7"/>
  <c r="F359" i="7"/>
  <c r="F357" i="7"/>
  <c r="F355" i="7"/>
  <c r="F353" i="7"/>
  <c r="F351" i="7"/>
  <c r="F349" i="7"/>
  <c r="F347" i="7"/>
  <c r="F345" i="7"/>
  <c r="F343" i="7"/>
  <c r="F341" i="7"/>
  <c r="F339" i="7"/>
  <c r="F337" i="7"/>
  <c r="F335" i="7"/>
  <c r="F333" i="7"/>
  <c r="F331" i="7"/>
  <c r="F329" i="7"/>
  <c r="F327" i="7"/>
  <c r="F325" i="7"/>
  <c r="F323" i="7"/>
  <c r="F321" i="7"/>
  <c r="F319" i="7"/>
  <c r="F317" i="7"/>
  <c r="F315" i="7"/>
  <c r="F313" i="7"/>
  <c r="F311" i="7"/>
  <c r="F294" i="7"/>
  <c r="F292" i="7"/>
  <c r="F290" i="7"/>
  <c r="F288" i="7"/>
  <c r="F286" i="7"/>
  <c r="F284" i="7"/>
  <c r="F282" i="7"/>
  <c r="F280" i="7"/>
  <c r="F278" i="7"/>
  <c r="F276" i="7"/>
  <c r="F274" i="7"/>
  <c r="F272" i="7"/>
  <c r="F270" i="7"/>
  <c r="F268" i="7"/>
  <c r="F266" i="7"/>
  <c r="F264" i="7"/>
  <c r="F262" i="7"/>
  <c r="F260" i="7"/>
  <c r="F258" i="7"/>
  <c r="F256" i="7"/>
  <c r="F254" i="7"/>
  <c r="F252" i="7"/>
  <c r="F250" i="7"/>
  <c r="F248" i="7"/>
  <c r="F246" i="7"/>
  <c r="F244" i="7"/>
  <c r="F242" i="7"/>
  <c r="F240" i="7"/>
  <c r="F238" i="7"/>
  <c r="F236" i="7"/>
  <c r="F219" i="7"/>
  <c r="F217" i="7"/>
  <c r="F215" i="7"/>
  <c r="F213" i="7"/>
  <c r="F211" i="7"/>
  <c r="F209" i="7"/>
  <c r="F207" i="7"/>
  <c r="F205" i="7"/>
  <c r="F203" i="7"/>
  <c r="F201" i="7"/>
  <c r="F199" i="7"/>
  <c r="F197" i="7"/>
  <c r="F195" i="7"/>
  <c r="F193" i="7"/>
  <c r="F191" i="7"/>
  <c r="F189" i="7"/>
  <c r="F187" i="7"/>
  <c r="F185" i="7"/>
  <c r="F183" i="7"/>
  <c r="F181" i="7"/>
  <c r="F179" i="7"/>
  <c r="F177" i="7"/>
  <c r="F175" i="7"/>
  <c r="F173" i="7"/>
  <c r="F171" i="7"/>
  <c r="F169" i="7"/>
  <c r="F167" i="7"/>
  <c r="F165" i="7"/>
  <c r="F163" i="7"/>
  <c r="F161" i="7"/>
  <c r="F159" i="7"/>
  <c r="F142" i="7"/>
  <c r="F140" i="7"/>
  <c r="F138" i="7"/>
  <c r="F136" i="7"/>
  <c r="F134" i="7"/>
  <c r="F132" i="7"/>
  <c r="F130" i="7"/>
  <c r="F128" i="7"/>
  <c r="F126" i="7"/>
  <c r="F124" i="7"/>
  <c r="F122" i="7"/>
  <c r="F120" i="7"/>
  <c r="F118" i="7"/>
  <c r="F116" i="7"/>
  <c r="F114" i="7"/>
  <c r="F112" i="7"/>
  <c r="F110" i="7"/>
  <c r="F108" i="7"/>
  <c r="F106" i="7"/>
  <c r="F104" i="7"/>
  <c r="F102" i="7"/>
  <c r="F100" i="7"/>
  <c r="F98" i="7"/>
  <c r="F96" i="7"/>
  <c r="F94" i="7"/>
  <c r="F92" i="7"/>
  <c r="F90" i="7"/>
  <c r="F88" i="7"/>
  <c r="F86" i="7"/>
  <c r="F69" i="7"/>
  <c r="F67" i="7"/>
  <c r="F65" i="7"/>
  <c r="F63" i="7"/>
  <c r="F61" i="7"/>
  <c r="F59" i="7"/>
  <c r="F57" i="7"/>
  <c r="F55" i="7"/>
  <c r="F53" i="7"/>
  <c r="F51" i="7"/>
  <c r="F49" i="7"/>
  <c r="F47" i="7"/>
  <c r="F45" i="7"/>
  <c r="F43" i="7"/>
  <c r="F41" i="7"/>
  <c r="F39" i="7"/>
  <c r="F37" i="7"/>
  <c r="F35" i="7"/>
  <c r="F33" i="7"/>
  <c r="F31" i="7"/>
  <c r="F29" i="7"/>
  <c r="F27" i="7"/>
  <c r="F25" i="7"/>
  <c r="F23" i="7"/>
  <c r="F21" i="7"/>
  <c r="F19" i="7"/>
  <c r="F17" i="7"/>
  <c r="F15" i="7"/>
  <c r="F13" i="7"/>
  <c r="F11" i="7"/>
  <c r="F9" i="7"/>
  <c r="A909" i="7"/>
  <c r="F145" i="7" l="1"/>
  <c r="F297" i="7"/>
  <c r="F907" i="7"/>
  <c r="F72" i="7"/>
  <c r="F374" i="7"/>
  <c r="F603" i="7"/>
  <c r="F830" i="7"/>
  <c r="F526" i="7"/>
  <c r="F222" i="7"/>
  <c r="F449" i="7"/>
  <c r="F678" i="7"/>
  <c r="F755" i="7"/>
  <c r="E932" i="9"/>
  <c r="E945" i="9"/>
  <c r="P150" i="9"/>
  <c r="P154" i="9" s="1"/>
  <c r="P227" i="9" s="1"/>
  <c r="P231" i="9" s="1"/>
  <c r="P302" i="9" s="1"/>
  <c r="P306" i="9" s="1"/>
  <c r="P379" i="9" s="1"/>
  <c r="P383" i="9" s="1"/>
  <c r="P454" i="9" s="1"/>
  <c r="P458" i="9" s="1"/>
  <c r="P531" i="9" s="1"/>
  <c r="P535" i="9" s="1"/>
  <c r="P608" i="9" s="1"/>
  <c r="P612" i="9" s="1"/>
  <c r="P683" i="9" s="1"/>
  <c r="P687" i="9" s="1"/>
  <c r="P760" i="9" s="1"/>
  <c r="P764" i="9" s="1"/>
  <c r="P835" i="9" s="1"/>
  <c r="P839" i="9" s="1"/>
  <c r="P912" i="9" s="1"/>
  <c r="S78" i="9"/>
  <c r="S148" i="9" s="1"/>
  <c r="Q225" i="9"/>
  <c r="R836" i="9"/>
  <c r="R910" i="9" s="1"/>
  <c r="R913" i="9" s="1"/>
  <c r="Q228" i="9"/>
  <c r="Q300" i="9" s="1"/>
  <c r="Q303" i="9" s="1"/>
  <c r="Q377" i="9" s="1"/>
  <c r="Q380" i="9" s="1"/>
  <c r="Q452" i="9" s="1"/>
  <c r="Q455" i="9" s="1"/>
  <c r="Q529" i="9" s="1"/>
  <c r="Q532" i="9" s="1"/>
  <c r="Q606" i="9" s="1"/>
  <c r="Q609" i="9" s="1"/>
  <c r="Q681" i="9" s="1"/>
  <c r="Q684" i="9" s="1"/>
  <c r="Q758" i="9" s="1"/>
  <c r="Q761" i="9" s="1"/>
  <c r="Q833" i="9" s="1"/>
  <c r="E947" i="9"/>
  <c r="F945" i="9" s="1"/>
  <c r="E935" i="9"/>
  <c r="E941" i="9" s="1"/>
  <c r="U926" i="9"/>
  <c r="O927" i="9" s="1"/>
  <c r="Q927" i="9" s="1"/>
  <c r="R927" i="9" s="1"/>
  <c r="S927" i="9" s="1"/>
  <c r="S151" i="9" l="1"/>
  <c r="S225" i="9" s="1"/>
  <c r="S228" i="9" s="1"/>
  <c r="S300" i="9" s="1"/>
  <c r="S303" i="9" s="1"/>
  <c r="S377" i="9" s="1"/>
  <c r="S380" i="9" s="1"/>
  <c r="S452" i="9" s="1"/>
  <c r="S455" i="9" s="1"/>
  <c r="S529" i="9" s="1"/>
  <c r="S532" i="9" s="1"/>
  <c r="S606" i="9" s="1"/>
  <c r="S609" i="9" s="1"/>
  <c r="S681" i="9" s="1"/>
  <c r="S684" i="9" s="1"/>
  <c r="S758" i="9" s="1"/>
  <c r="S761" i="9" s="1"/>
  <c r="S833" i="9" s="1"/>
  <c r="S836" i="9" s="1"/>
  <c r="S910" i="9" s="1"/>
  <c r="S913" i="9" s="1"/>
  <c r="E949" i="9"/>
  <c r="Q836" i="9"/>
  <c r="Q910" i="9" s="1"/>
  <c r="Q913" i="9" s="1"/>
  <c r="X293" i="7"/>
  <c r="N906" i="7"/>
  <c r="N829" i="7"/>
  <c r="N221" i="7"/>
  <c r="N373" i="7"/>
  <c r="N448" i="7"/>
  <c r="N525" i="7"/>
  <c r="N602" i="7"/>
  <c r="N677" i="7"/>
  <c r="N754" i="7"/>
  <c r="I681" i="7"/>
  <c r="G681" i="7"/>
  <c r="I680" i="7"/>
  <c r="G680" i="7"/>
  <c r="I452" i="7"/>
  <c r="G452" i="7"/>
  <c r="I451" i="7"/>
  <c r="G451" i="7"/>
  <c r="G300" i="7" l="1"/>
  <c r="I300" i="7"/>
  <c r="I299" i="7"/>
  <c r="G299" i="7"/>
  <c r="N296" i="7"/>
  <c r="N144" i="7"/>
  <c r="N71" i="7"/>
  <c r="P62" i="7"/>
  <c r="I148" i="7"/>
  <c r="P26" i="7"/>
  <c r="Q75" i="7"/>
  <c r="G147" i="7"/>
  <c r="I912" i="7" l="1"/>
  <c r="G912" i="7"/>
  <c r="I911" i="7"/>
  <c r="G911" i="7"/>
  <c r="I833" i="7"/>
  <c r="G833" i="7"/>
  <c r="I832" i="7"/>
  <c r="G832" i="7"/>
  <c r="I758" i="7"/>
  <c r="G758" i="7"/>
  <c r="I757" i="7"/>
  <c r="G757" i="7"/>
  <c r="I606" i="7"/>
  <c r="G606" i="7"/>
  <c r="I605" i="7"/>
  <c r="G605" i="7"/>
  <c r="I529" i="7"/>
  <c r="G529" i="7"/>
  <c r="I528" i="7"/>
  <c r="G528" i="7"/>
  <c r="I377" i="7"/>
  <c r="G377" i="7"/>
  <c r="I376" i="7"/>
  <c r="G376" i="7"/>
  <c r="I225" i="7"/>
  <c r="G225" i="7"/>
  <c r="I224" i="7"/>
  <c r="G224" i="7"/>
  <c r="G148" i="7"/>
  <c r="I147" i="7"/>
  <c r="I75" i="7" l="1"/>
  <c r="R75" i="7" s="1"/>
  <c r="G74" i="7"/>
  <c r="I74" i="7"/>
  <c r="G75" i="7"/>
  <c r="S75" i="7" s="1"/>
  <c r="P64" i="7"/>
  <c r="H907" i="7"/>
  <c r="H906" i="7"/>
  <c r="H830" i="7"/>
  <c r="H829" i="7"/>
  <c r="H755" i="7"/>
  <c r="H754" i="7"/>
  <c r="H678" i="7"/>
  <c r="H677" i="7"/>
  <c r="H603" i="7"/>
  <c r="H602" i="7"/>
  <c r="H526" i="7"/>
  <c r="H525" i="7"/>
  <c r="H449" i="7"/>
  <c r="H448" i="7"/>
  <c r="H374" i="7"/>
  <c r="H373" i="7"/>
  <c r="H297" i="7"/>
  <c r="H296" i="7"/>
  <c r="H222" i="7"/>
  <c r="H221" i="7"/>
  <c r="H145" i="7"/>
  <c r="H144" i="7"/>
  <c r="H72" i="7"/>
  <c r="H71" i="7"/>
  <c r="Q78" i="7" l="1"/>
  <c r="Q148" i="7" s="1"/>
  <c r="Q151" i="7" s="1"/>
  <c r="Q225" i="7" s="1"/>
  <c r="Q228" i="7" s="1"/>
  <c r="R78" i="7"/>
  <c r="R148" i="7" s="1"/>
  <c r="R151" i="7" s="1"/>
  <c r="R225" i="7" s="1"/>
  <c r="R228" i="7" s="1"/>
  <c r="R300" i="7" s="1"/>
  <c r="R303" i="7" s="1"/>
  <c r="R377" i="7" s="1"/>
  <c r="R380" i="7" s="1"/>
  <c r="R452" i="7" s="1"/>
  <c r="R455" i="7" s="1"/>
  <c r="R529" i="7" s="1"/>
  <c r="R532" i="7" s="1"/>
  <c r="S78" i="7"/>
  <c r="S148" i="7" s="1"/>
  <c r="F914" i="7"/>
  <c r="H914" i="7"/>
  <c r="P903" i="7"/>
  <c r="P901" i="7"/>
  <c r="P899" i="7"/>
  <c r="P897" i="7"/>
  <c r="P895" i="7"/>
  <c r="P893" i="7"/>
  <c r="P891" i="7"/>
  <c r="P889" i="7"/>
  <c r="P887" i="7"/>
  <c r="P885" i="7"/>
  <c r="P883" i="7"/>
  <c r="P881" i="7"/>
  <c r="P879" i="7"/>
  <c r="P877" i="7"/>
  <c r="P875" i="7"/>
  <c r="P873" i="7"/>
  <c r="P871" i="7"/>
  <c r="P869" i="7"/>
  <c r="P867" i="7"/>
  <c r="P865" i="7"/>
  <c r="P863" i="7"/>
  <c r="P861" i="7"/>
  <c r="P859" i="7"/>
  <c r="P857" i="7"/>
  <c r="P855" i="7"/>
  <c r="P853" i="7"/>
  <c r="P851" i="7"/>
  <c r="P849" i="7"/>
  <c r="P847" i="7"/>
  <c r="P845" i="7"/>
  <c r="P843" i="7"/>
  <c r="P751" i="7"/>
  <c r="P749" i="7"/>
  <c r="P747" i="7"/>
  <c r="P745" i="7"/>
  <c r="P743" i="7"/>
  <c r="P741" i="7"/>
  <c r="P739" i="7"/>
  <c r="P737" i="7"/>
  <c r="P735" i="7"/>
  <c r="P733" i="7"/>
  <c r="P731" i="7"/>
  <c r="P729" i="7"/>
  <c r="P727" i="7"/>
  <c r="P725" i="7"/>
  <c r="P723" i="7"/>
  <c r="P721" i="7"/>
  <c r="P719" i="7"/>
  <c r="P717" i="7"/>
  <c r="P715" i="7"/>
  <c r="P713" i="7"/>
  <c r="P711" i="7"/>
  <c r="P709" i="7"/>
  <c r="P707" i="7"/>
  <c r="P705" i="7"/>
  <c r="P703" i="7"/>
  <c r="P701" i="7"/>
  <c r="P699" i="7"/>
  <c r="P697" i="7"/>
  <c r="P695" i="7"/>
  <c r="P693" i="7"/>
  <c r="P691" i="7"/>
  <c r="P599" i="7"/>
  <c r="P597" i="7"/>
  <c r="P595" i="7"/>
  <c r="P593" i="7"/>
  <c r="P591" i="7"/>
  <c r="P589" i="7"/>
  <c r="P587" i="7"/>
  <c r="P585" i="7"/>
  <c r="P583" i="7"/>
  <c r="P581" i="7"/>
  <c r="P579" i="7"/>
  <c r="P577" i="7"/>
  <c r="P575" i="7"/>
  <c r="P573" i="7"/>
  <c r="P571" i="7"/>
  <c r="P569" i="7"/>
  <c r="P567" i="7"/>
  <c r="P565" i="7"/>
  <c r="P563" i="7"/>
  <c r="P561" i="7"/>
  <c r="P559" i="7"/>
  <c r="P557" i="7"/>
  <c r="P555" i="7"/>
  <c r="P553" i="7"/>
  <c r="P551" i="7"/>
  <c r="P549" i="7"/>
  <c r="P547" i="7"/>
  <c r="P545" i="7"/>
  <c r="P543" i="7"/>
  <c r="P541" i="7"/>
  <c r="P539" i="7"/>
  <c r="P522" i="7"/>
  <c r="P520" i="7"/>
  <c r="P518" i="7"/>
  <c r="P516" i="7"/>
  <c r="P514" i="7"/>
  <c r="P512" i="7"/>
  <c r="P510" i="7"/>
  <c r="P508" i="7"/>
  <c r="P506" i="7"/>
  <c r="P504" i="7"/>
  <c r="P502" i="7"/>
  <c r="P500" i="7"/>
  <c r="P498" i="7"/>
  <c r="P496" i="7"/>
  <c r="P494" i="7"/>
  <c r="P492" i="7"/>
  <c r="P490" i="7"/>
  <c r="P488" i="7"/>
  <c r="P486" i="7"/>
  <c r="P484" i="7"/>
  <c r="P482" i="7"/>
  <c r="P480" i="7"/>
  <c r="P478" i="7"/>
  <c r="P476" i="7"/>
  <c r="P474" i="7"/>
  <c r="P472" i="7"/>
  <c r="P470" i="7"/>
  <c r="P468" i="7"/>
  <c r="P466" i="7"/>
  <c r="P464" i="7"/>
  <c r="P462" i="7"/>
  <c r="P370" i="7"/>
  <c r="P368" i="7"/>
  <c r="P366" i="7"/>
  <c r="P364" i="7"/>
  <c r="P362" i="7"/>
  <c r="P360" i="7"/>
  <c r="P358" i="7"/>
  <c r="P356" i="7"/>
  <c r="P354" i="7"/>
  <c r="P352" i="7"/>
  <c r="P350" i="7"/>
  <c r="P348" i="7"/>
  <c r="P346" i="7"/>
  <c r="P344" i="7"/>
  <c r="P342" i="7"/>
  <c r="P340" i="7"/>
  <c r="P338" i="7"/>
  <c r="P336" i="7"/>
  <c r="P334" i="7"/>
  <c r="P332" i="7"/>
  <c r="P330" i="7"/>
  <c r="P328" i="7"/>
  <c r="P326" i="7"/>
  <c r="P324" i="7"/>
  <c r="P322" i="7"/>
  <c r="P320" i="7"/>
  <c r="P318" i="7"/>
  <c r="P316" i="7"/>
  <c r="P314" i="7"/>
  <c r="P312" i="7"/>
  <c r="P310" i="7"/>
  <c r="P218" i="7"/>
  <c r="P216" i="7"/>
  <c r="P214" i="7"/>
  <c r="P212" i="7"/>
  <c r="P210" i="7"/>
  <c r="P208" i="7"/>
  <c r="P206" i="7"/>
  <c r="P204" i="7"/>
  <c r="P202" i="7"/>
  <c r="P200" i="7"/>
  <c r="P198" i="7"/>
  <c r="P196" i="7"/>
  <c r="P194" i="7"/>
  <c r="P192" i="7"/>
  <c r="P190" i="7"/>
  <c r="P188" i="7"/>
  <c r="P186" i="7"/>
  <c r="P184" i="7"/>
  <c r="P182" i="7"/>
  <c r="P180" i="7"/>
  <c r="P178" i="7"/>
  <c r="P176" i="7"/>
  <c r="P174" i="7"/>
  <c r="P172" i="7"/>
  <c r="P170" i="7"/>
  <c r="P168" i="7"/>
  <c r="P166" i="7"/>
  <c r="P164" i="7"/>
  <c r="P162" i="7"/>
  <c r="P160" i="7"/>
  <c r="P158" i="7"/>
  <c r="P826" i="7"/>
  <c r="P824" i="7"/>
  <c r="P822" i="7"/>
  <c r="P820" i="7"/>
  <c r="P818" i="7"/>
  <c r="P816" i="7"/>
  <c r="P814" i="7"/>
  <c r="P812" i="7"/>
  <c r="P810" i="7"/>
  <c r="P808" i="7"/>
  <c r="P806" i="7"/>
  <c r="P804" i="7"/>
  <c r="P802" i="7"/>
  <c r="P800" i="7"/>
  <c r="P798" i="7"/>
  <c r="P796" i="7"/>
  <c r="P794" i="7"/>
  <c r="P792" i="7"/>
  <c r="P790" i="7"/>
  <c r="P788" i="7"/>
  <c r="P786" i="7"/>
  <c r="P784" i="7"/>
  <c r="P782" i="7"/>
  <c r="P780" i="7"/>
  <c r="P778" i="7"/>
  <c r="P776" i="7"/>
  <c r="P774" i="7"/>
  <c r="P772" i="7"/>
  <c r="P770" i="7"/>
  <c r="P768" i="7"/>
  <c r="P674" i="7"/>
  <c r="P672" i="7"/>
  <c r="P670" i="7"/>
  <c r="P668" i="7"/>
  <c r="P666" i="7"/>
  <c r="P664" i="7"/>
  <c r="P662" i="7"/>
  <c r="P660" i="7"/>
  <c r="P658" i="7"/>
  <c r="P656" i="7"/>
  <c r="P654" i="7"/>
  <c r="P652" i="7"/>
  <c r="P650" i="7"/>
  <c r="P648" i="7"/>
  <c r="P646" i="7"/>
  <c r="P644" i="7"/>
  <c r="P642" i="7"/>
  <c r="P640" i="7"/>
  <c r="P638" i="7"/>
  <c r="P636" i="7"/>
  <c r="P634" i="7"/>
  <c r="P632" i="7"/>
  <c r="P630" i="7"/>
  <c r="P628" i="7"/>
  <c r="P626" i="7"/>
  <c r="P624" i="7"/>
  <c r="P622" i="7"/>
  <c r="P620" i="7"/>
  <c r="P618" i="7"/>
  <c r="P616" i="7"/>
  <c r="P445" i="7"/>
  <c r="P443" i="7"/>
  <c r="P441" i="7"/>
  <c r="P439" i="7"/>
  <c r="P437" i="7"/>
  <c r="P435" i="7"/>
  <c r="P433" i="7"/>
  <c r="P431" i="7"/>
  <c r="P429" i="7"/>
  <c r="P427" i="7"/>
  <c r="P425" i="7"/>
  <c r="P423" i="7"/>
  <c r="P421" i="7"/>
  <c r="P419" i="7"/>
  <c r="P417" i="7"/>
  <c r="P415" i="7"/>
  <c r="P413" i="7"/>
  <c r="P411" i="7"/>
  <c r="P409" i="7"/>
  <c r="P407" i="7"/>
  <c r="P405" i="7"/>
  <c r="P403" i="7"/>
  <c r="P401" i="7"/>
  <c r="P399" i="7"/>
  <c r="P397" i="7"/>
  <c r="P395" i="7"/>
  <c r="P393" i="7"/>
  <c r="P391" i="7"/>
  <c r="P389" i="7"/>
  <c r="P387" i="7"/>
  <c r="P293" i="7"/>
  <c r="P291" i="7"/>
  <c r="P289" i="7"/>
  <c r="P287" i="7"/>
  <c r="P285" i="7"/>
  <c r="P283" i="7"/>
  <c r="P281" i="7"/>
  <c r="P279" i="7"/>
  <c r="P277" i="7"/>
  <c r="P275" i="7"/>
  <c r="P273" i="7"/>
  <c r="P271" i="7"/>
  <c r="P269" i="7"/>
  <c r="P267" i="7"/>
  <c r="P265" i="7"/>
  <c r="P263" i="7"/>
  <c r="P261" i="7"/>
  <c r="P259" i="7"/>
  <c r="P257" i="7"/>
  <c r="P255" i="7"/>
  <c r="P253" i="7"/>
  <c r="P251" i="7"/>
  <c r="P249" i="7"/>
  <c r="P247" i="7"/>
  <c r="P245" i="7"/>
  <c r="P243" i="7"/>
  <c r="P241" i="7"/>
  <c r="P239" i="7"/>
  <c r="P237" i="7"/>
  <c r="P235" i="7"/>
  <c r="P141" i="7"/>
  <c r="P139" i="7"/>
  <c r="P137" i="7"/>
  <c r="P135" i="7"/>
  <c r="P133" i="7"/>
  <c r="P131" i="7"/>
  <c r="P129" i="7"/>
  <c r="P127" i="7"/>
  <c r="P125" i="7"/>
  <c r="P123" i="7"/>
  <c r="P121" i="7"/>
  <c r="P119" i="7"/>
  <c r="P117" i="7"/>
  <c r="P115" i="7"/>
  <c r="P113" i="7"/>
  <c r="P111" i="7"/>
  <c r="P109" i="7"/>
  <c r="P107" i="7"/>
  <c r="P105" i="7"/>
  <c r="P103" i="7"/>
  <c r="P101" i="7"/>
  <c r="P99" i="7"/>
  <c r="P97" i="7"/>
  <c r="P95" i="7"/>
  <c r="P93" i="7"/>
  <c r="P91" i="7"/>
  <c r="P89" i="7"/>
  <c r="P87" i="7"/>
  <c r="P85" i="7"/>
  <c r="P68" i="7"/>
  <c r="P66" i="7"/>
  <c r="P60" i="7"/>
  <c r="P58" i="7"/>
  <c r="P56" i="7"/>
  <c r="P54" i="7"/>
  <c r="P52" i="7"/>
  <c r="P50" i="7"/>
  <c r="P48" i="7"/>
  <c r="P46" i="7"/>
  <c r="P44" i="7"/>
  <c r="P42" i="7"/>
  <c r="P40" i="7"/>
  <c r="P38" i="7"/>
  <c r="P36" i="7"/>
  <c r="P34" i="7"/>
  <c r="P32" i="7"/>
  <c r="P30" i="7"/>
  <c r="P28" i="7"/>
  <c r="P24" i="7"/>
  <c r="P22" i="7"/>
  <c r="P20" i="7"/>
  <c r="P18" i="7"/>
  <c r="P16" i="7"/>
  <c r="P14" i="7"/>
  <c r="P12" i="7"/>
  <c r="P10" i="7"/>
  <c r="P8" i="7"/>
  <c r="S151" i="7" l="1"/>
  <c r="S225" i="7" s="1"/>
  <c r="S228" i="7" s="1"/>
  <c r="S300" i="7" s="1"/>
  <c r="S303" i="7" s="1"/>
  <c r="S377" i="7" s="1"/>
  <c r="S380" i="7" s="1"/>
  <c r="S452" i="7" s="1"/>
  <c r="S455" i="7" s="1"/>
  <c r="S529" i="7" s="1"/>
  <c r="S532" i="7" s="1"/>
  <c r="S606" i="7" s="1"/>
  <c r="S609" i="7" s="1"/>
  <c r="S681" i="7" s="1"/>
  <c r="Q300" i="7"/>
  <c r="J914" i="7"/>
  <c r="P906" i="7"/>
  <c r="P829" i="7"/>
  <c r="P754" i="7"/>
  <c r="P677" i="7"/>
  <c r="P602" i="7"/>
  <c r="P525" i="7"/>
  <c r="P448" i="7"/>
  <c r="P373" i="7"/>
  <c r="P296" i="7"/>
  <c r="P221" i="7"/>
  <c r="P144" i="7"/>
  <c r="P71" i="7"/>
  <c r="Q303" i="7" l="1"/>
  <c r="Q377" i="7" s="1"/>
  <c r="Q380" i="7" s="1"/>
  <c r="Q452" i="7" s="1"/>
  <c r="Q455" i="7" s="1"/>
  <c r="Q529" i="7" s="1"/>
  <c r="Q532" i="7" s="1"/>
  <c r="Q606" i="7" s="1"/>
  <c r="Q609" i="7" s="1"/>
  <c r="Q681" i="7" s="1"/>
  <c r="Q684" i="7" s="1"/>
  <c r="Q758" i="7" s="1"/>
  <c r="Q761" i="7" s="1"/>
  <c r="Q833" i="7" s="1"/>
  <c r="S684" i="7"/>
  <c r="S758" i="7" s="1"/>
  <c r="E937" i="7"/>
  <c r="P77" i="7"/>
  <c r="O296" i="7"/>
  <c r="X296" i="7"/>
  <c r="O448" i="7"/>
  <c r="X448" i="7"/>
  <c r="X677" i="7"/>
  <c r="O677" i="7"/>
  <c r="I677" i="7"/>
  <c r="B677" i="7"/>
  <c r="I296" i="7"/>
  <c r="B296" i="7"/>
  <c r="X144" i="7"/>
  <c r="O144" i="7"/>
  <c r="B71" i="7"/>
  <c r="B144" i="7"/>
  <c r="B221" i="7"/>
  <c r="B373" i="7"/>
  <c r="B448" i="7"/>
  <c r="B525" i="7"/>
  <c r="B602" i="7"/>
  <c r="B754" i="7"/>
  <c r="B906" i="7"/>
  <c r="B829" i="7"/>
  <c r="O829" i="7"/>
  <c r="E940" i="7"/>
  <c r="E939" i="7"/>
  <c r="U926" i="7"/>
  <c r="V926" i="7"/>
  <c r="Q836" i="7" l="1"/>
  <c r="Q910" i="7" s="1"/>
  <c r="Q913" i="7" s="1"/>
  <c r="S761" i="7"/>
  <c r="S833" i="7" s="1"/>
  <c r="E943" i="7"/>
  <c r="U930" i="7"/>
  <c r="S836" i="7" l="1"/>
  <c r="S910" i="7" s="1"/>
  <c r="S913" i="7" s="1"/>
  <c r="E920" i="7"/>
  <c r="U912" i="7"/>
  <c r="B909" i="7"/>
  <c r="X906" i="7"/>
  <c r="O906" i="7"/>
  <c r="K904" i="7"/>
  <c r="J904" i="7"/>
  <c r="I904" i="7"/>
  <c r="S903" i="7"/>
  <c r="K903" i="7"/>
  <c r="J903" i="7"/>
  <c r="I903" i="7"/>
  <c r="K902" i="7"/>
  <c r="J902" i="7"/>
  <c r="I902" i="7"/>
  <c r="S901" i="7"/>
  <c r="AI734" i="7" s="1"/>
  <c r="K901" i="7"/>
  <c r="J901" i="7"/>
  <c r="I901" i="7"/>
  <c r="K900" i="7"/>
  <c r="J900" i="7"/>
  <c r="I900" i="7"/>
  <c r="S899" i="7"/>
  <c r="AI732" i="7" s="1"/>
  <c r="K899" i="7"/>
  <c r="J899" i="7"/>
  <c r="I899" i="7"/>
  <c r="K898" i="7"/>
  <c r="J898" i="7"/>
  <c r="I898" i="7"/>
  <c r="S897" i="7"/>
  <c r="AI730" i="7" s="1"/>
  <c r="K897" i="7"/>
  <c r="J897" i="7"/>
  <c r="I897" i="7"/>
  <c r="K896" i="7"/>
  <c r="J896" i="7"/>
  <c r="I896" i="7"/>
  <c r="S895" i="7"/>
  <c r="AI728" i="7" s="1"/>
  <c r="K895" i="7"/>
  <c r="J895" i="7"/>
  <c r="I895" i="7"/>
  <c r="K894" i="7"/>
  <c r="J894" i="7"/>
  <c r="I894" i="7"/>
  <c r="S893" i="7"/>
  <c r="AI726" i="7" s="1"/>
  <c r="K893" i="7"/>
  <c r="J893" i="7"/>
  <c r="I893" i="7"/>
  <c r="K892" i="7"/>
  <c r="J892" i="7"/>
  <c r="I892" i="7"/>
  <c r="S891" i="7"/>
  <c r="AI724" i="7" s="1"/>
  <c r="K891" i="7"/>
  <c r="J891" i="7"/>
  <c r="I891" i="7"/>
  <c r="K890" i="7"/>
  <c r="J890" i="7"/>
  <c r="I890" i="7"/>
  <c r="S889" i="7"/>
  <c r="K889" i="7"/>
  <c r="J889" i="7"/>
  <c r="I889" i="7"/>
  <c r="K888" i="7"/>
  <c r="J888" i="7"/>
  <c r="I888" i="7"/>
  <c r="S887" i="7"/>
  <c r="K887" i="7"/>
  <c r="J887" i="7"/>
  <c r="I887" i="7"/>
  <c r="K886" i="7"/>
  <c r="J886" i="7"/>
  <c r="I886" i="7"/>
  <c r="S885" i="7"/>
  <c r="AI718" i="7" s="1"/>
  <c r="K885" i="7"/>
  <c r="J885" i="7"/>
  <c r="I885" i="7"/>
  <c r="K884" i="7"/>
  <c r="J884" i="7"/>
  <c r="I884" i="7"/>
  <c r="S883" i="7"/>
  <c r="AI716" i="7" s="1"/>
  <c r="K883" i="7"/>
  <c r="J883" i="7"/>
  <c r="I883" i="7"/>
  <c r="K882" i="7"/>
  <c r="J882" i="7"/>
  <c r="I882" i="7"/>
  <c r="S881" i="7"/>
  <c r="AI714" i="7" s="1"/>
  <c r="K881" i="7"/>
  <c r="J881" i="7"/>
  <c r="I881" i="7"/>
  <c r="K880" i="7"/>
  <c r="J880" i="7"/>
  <c r="I880" i="7"/>
  <c r="S879" i="7"/>
  <c r="AI712" i="7" s="1"/>
  <c r="K879" i="7"/>
  <c r="J879" i="7"/>
  <c r="I879" i="7"/>
  <c r="K878" i="7"/>
  <c r="J878" i="7"/>
  <c r="I878" i="7"/>
  <c r="S877" i="7"/>
  <c r="AI710" i="7" s="1"/>
  <c r="K877" i="7"/>
  <c r="J877" i="7"/>
  <c r="I877" i="7"/>
  <c r="K876" i="7"/>
  <c r="J876" i="7"/>
  <c r="I876" i="7"/>
  <c r="S875" i="7"/>
  <c r="K875" i="7"/>
  <c r="J875" i="7"/>
  <c r="I875" i="7"/>
  <c r="K874" i="7"/>
  <c r="J874" i="7"/>
  <c r="I874" i="7"/>
  <c r="S873" i="7"/>
  <c r="K873" i="7"/>
  <c r="J873" i="7"/>
  <c r="I873" i="7"/>
  <c r="K872" i="7"/>
  <c r="J872" i="7"/>
  <c r="I872" i="7"/>
  <c r="S871" i="7"/>
  <c r="AI704" i="7" s="1"/>
  <c r="K871" i="7"/>
  <c r="J871" i="7"/>
  <c r="I871" i="7"/>
  <c r="K870" i="7"/>
  <c r="J870" i="7"/>
  <c r="I870" i="7"/>
  <c r="S869" i="7"/>
  <c r="AI702" i="7" s="1"/>
  <c r="K869" i="7"/>
  <c r="J869" i="7"/>
  <c r="I869" i="7"/>
  <c r="K868" i="7"/>
  <c r="J868" i="7"/>
  <c r="I868" i="7"/>
  <c r="S867" i="7"/>
  <c r="AI700" i="7" s="1"/>
  <c r="K867" i="7"/>
  <c r="J867" i="7"/>
  <c r="I867" i="7"/>
  <c r="K866" i="7"/>
  <c r="J866" i="7"/>
  <c r="I866" i="7"/>
  <c r="S865" i="7"/>
  <c r="AI698" i="7" s="1"/>
  <c r="K865" i="7"/>
  <c r="J865" i="7"/>
  <c r="I865" i="7"/>
  <c r="K864" i="7"/>
  <c r="J864" i="7"/>
  <c r="I864" i="7"/>
  <c r="S863" i="7"/>
  <c r="AI696" i="7" s="1"/>
  <c r="K863" i="7"/>
  <c r="J863" i="7"/>
  <c r="I863" i="7"/>
  <c r="K862" i="7"/>
  <c r="J862" i="7"/>
  <c r="I862" i="7"/>
  <c r="S861" i="7"/>
  <c r="K861" i="7"/>
  <c r="J861" i="7"/>
  <c r="I861" i="7"/>
  <c r="K860" i="7"/>
  <c r="J860" i="7"/>
  <c r="I860" i="7"/>
  <c r="S859" i="7"/>
  <c r="K859" i="7"/>
  <c r="J859" i="7"/>
  <c r="I859" i="7"/>
  <c r="K858" i="7"/>
  <c r="J858" i="7"/>
  <c r="I858" i="7"/>
  <c r="S857" i="7"/>
  <c r="K857" i="7"/>
  <c r="J857" i="7"/>
  <c r="I857" i="7"/>
  <c r="K856" i="7"/>
  <c r="J856" i="7"/>
  <c r="I856" i="7"/>
  <c r="S855" i="7"/>
  <c r="K855" i="7"/>
  <c r="J855" i="7"/>
  <c r="I855" i="7"/>
  <c r="K854" i="7"/>
  <c r="J854" i="7"/>
  <c r="I854" i="7"/>
  <c r="S853" i="7"/>
  <c r="AI686" i="7" s="1"/>
  <c r="K853" i="7"/>
  <c r="J853" i="7"/>
  <c r="I853" i="7"/>
  <c r="K852" i="7"/>
  <c r="J852" i="7"/>
  <c r="I852" i="7"/>
  <c r="S851" i="7"/>
  <c r="AI684" i="7" s="1"/>
  <c r="K851" i="7"/>
  <c r="J851" i="7"/>
  <c r="I851" i="7"/>
  <c r="K850" i="7"/>
  <c r="J850" i="7"/>
  <c r="I850" i="7"/>
  <c r="S849" i="7"/>
  <c r="AI682" i="7" s="1"/>
  <c r="K849" i="7"/>
  <c r="J849" i="7"/>
  <c r="I849" i="7"/>
  <c r="K848" i="7"/>
  <c r="J848" i="7"/>
  <c r="I848" i="7"/>
  <c r="S847" i="7"/>
  <c r="AI680" i="7" s="1"/>
  <c r="K847" i="7"/>
  <c r="J847" i="7"/>
  <c r="I847" i="7"/>
  <c r="K846" i="7"/>
  <c r="J846" i="7"/>
  <c r="I846" i="7"/>
  <c r="S845" i="7"/>
  <c r="AI678" i="7" s="1"/>
  <c r="K845" i="7"/>
  <c r="J845" i="7"/>
  <c r="I845" i="7"/>
  <c r="K844" i="7"/>
  <c r="J844" i="7"/>
  <c r="I844" i="7"/>
  <c r="S843" i="7"/>
  <c r="K843" i="7"/>
  <c r="J843" i="7"/>
  <c r="I843" i="7"/>
  <c r="I838" i="7"/>
  <c r="U835" i="7"/>
  <c r="X829" i="7"/>
  <c r="I829" i="7"/>
  <c r="K827" i="7"/>
  <c r="J827" i="7"/>
  <c r="I827" i="7"/>
  <c r="S826" i="7"/>
  <c r="K826" i="7"/>
  <c r="J826" i="7"/>
  <c r="I826" i="7"/>
  <c r="K825" i="7"/>
  <c r="J825" i="7"/>
  <c r="I825" i="7"/>
  <c r="S824" i="7"/>
  <c r="AI672" i="7" s="1"/>
  <c r="K824" i="7"/>
  <c r="J824" i="7"/>
  <c r="I824" i="7"/>
  <c r="K823" i="7"/>
  <c r="J823" i="7"/>
  <c r="I823" i="7"/>
  <c r="S822" i="7"/>
  <c r="AI670" i="7" s="1"/>
  <c r="K822" i="7"/>
  <c r="J822" i="7"/>
  <c r="I822" i="7"/>
  <c r="K821" i="7"/>
  <c r="J821" i="7"/>
  <c r="I821" i="7"/>
  <c r="S820" i="7"/>
  <c r="AI668" i="7" s="1"/>
  <c r="K820" i="7"/>
  <c r="J820" i="7"/>
  <c r="I820" i="7"/>
  <c r="K819" i="7"/>
  <c r="J819" i="7"/>
  <c r="I819" i="7"/>
  <c r="S818" i="7"/>
  <c r="AI666" i="7" s="1"/>
  <c r="K818" i="7"/>
  <c r="J818" i="7"/>
  <c r="I818" i="7"/>
  <c r="K817" i="7"/>
  <c r="J817" i="7"/>
  <c r="I817" i="7"/>
  <c r="S816" i="7"/>
  <c r="AI664" i="7" s="1"/>
  <c r="K816" i="7"/>
  <c r="J816" i="7"/>
  <c r="I816" i="7"/>
  <c r="K815" i="7"/>
  <c r="J815" i="7"/>
  <c r="I815" i="7"/>
  <c r="S814" i="7"/>
  <c r="AI662" i="7" s="1"/>
  <c r="K814" i="7"/>
  <c r="J814" i="7"/>
  <c r="I814" i="7"/>
  <c r="K813" i="7"/>
  <c r="J813" i="7"/>
  <c r="I813" i="7"/>
  <c r="S812" i="7"/>
  <c r="K812" i="7"/>
  <c r="J812" i="7"/>
  <c r="I812" i="7"/>
  <c r="K811" i="7"/>
  <c r="J811" i="7"/>
  <c r="I811" i="7"/>
  <c r="S810" i="7"/>
  <c r="K810" i="7"/>
  <c r="J810" i="7"/>
  <c r="I810" i="7"/>
  <c r="K809" i="7"/>
  <c r="J809" i="7"/>
  <c r="I809" i="7"/>
  <c r="S808" i="7"/>
  <c r="AI656" i="7" s="1"/>
  <c r="K808" i="7"/>
  <c r="J808" i="7"/>
  <c r="I808" i="7"/>
  <c r="K807" i="7"/>
  <c r="J807" i="7"/>
  <c r="I807" i="7"/>
  <c r="S806" i="7"/>
  <c r="AI654" i="7" s="1"/>
  <c r="K806" i="7"/>
  <c r="J806" i="7"/>
  <c r="I806" i="7"/>
  <c r="K805" i="7"/>
  <c r="J805" i="7"/>
  <c r="I805" i="7"/>
  <c r="S804" i="7"/>
  <c r="K804" i="7"/>
  <c r="J804" i="7"/>
  <c r="I804" i="7"/>
  <c r="K803" i="7"/>
  <c r="J803" i="7"/>
  <c r="I803" i="7"/>
  <c r="S802" i="7"/>
  <c r="K802" i="7"/>
  <c r="J802" i="7"/>
  <c r="I802" i="7"/>
  <c r="K801" i="7"/>
  <c r="J801" i="7"/>
  <c r="I801" i="7"/>
  <c r="S800" i="7"/>
  <c r="K800" i="7"/>
  <c r="J800" i="7"/>
  <c r="I800" i="7"/>
  <c r="K799" i="7"/>
  <c r="J799" i="7"/>
  <c r="I799" i="7"/>
  <c r="S798" i="7"/>
  <c r="AI646" i="7" s="1"/>
  <c r="K798" i="7"/>
  <c r="J798" i="7"/>
  <c r="I798" i="7"/>
  <c r="K797" i="7"/>
  <c r="J797" i="7"/>
  <c r="I797" i="7"/>
  <c r="S796" i="7"/>
  <c r="AI644" i="7" s="1"/>
  <c r="K796" i="7"/>
  <c r="J796" i="7"/>
  <c r="I796" i="7"/>
  <c r="K795" i="7"/>
  <c r="J795" i="7"/>
  <c r="I795" i="7"/>
  <c r="S794" i="7"/>
  <c r="AI642" i="7" s="1"/>
  <c r="K794" i="7"/>
  <c r="J794" i="7"/>
  <c r="I794" i="7"/>
  <c r="K793" i="7"/>
  <c r="J793" i="7"/>
  <c r="I793" i="7"/>
  <c r="S792" i="7"/>
  <c r="AI640" i="7" s="1"/>
  <c r="K792" i="7"/>
  <c r="J792" i="7"/>
  <c r="I792" i="7"/>
  <c r="K791" i="7"/>
  <c r="J791" i="7"/>
  <c r="I791" i="7"/>
  <c r="S790" i="7"/>
  <c r="K790" i="7"/>
  <c r="J790" i="7"/>
  <c r="I790" i="7"/>
  <c r="K789" i="7"/>
  <c r="J789" i="7"/>
  <c r="I789" i="7"/>
  <c r="S788" i="7"/>
  <c r="K788" i="7"/>
  <c r="J788" i="7"/>
  <c r="I788" i="7"/>
  <c r="K787" i="7"/>
  <c r="J787" i="7"/>
  <c r="I787" i="7"/>
  <c r="S786" i="7"/>
  <c r="AI634" i="7" s="1"/>
  <c r="K786" i="7"/>
  <c r="J786" i="7"/>
  <c r="I786" i="7"/>
  <c r="K785" i="7"/>
  <c r="J785" i="7"/>
  <c r="I785" i="7"/>
  <c r="S784" i="7"/>
  <c r="AI632" i="7" s="1"/>
  <c r="K784" i="7"/>
  <c r="J784" i="7"/>
  <c r="I784" i="7"/>
  <c r="K783" i="7"/>
  <c r="J783" i="7"/>
  <c r="I783" i="7"/>
  <c r="S782" i="7"/>
  <c r="AI630" i="7" s="1"/>
  <c r="K782" i="7"/>
  <c r="J782" i="7"/>
  <c r="I782" i="7"/>
  <c r="K781" i="7"/>
  <c r="J781" i="7"/>
  <c r="I781" i="7"/>
  <c r="S780" i="7"/>
  <c r="AI628" i="7" s="1"/>
  <c r="K780" i="7"/>
  <c r="J780" i="7"/>
  <c r="I780" i="7"/>
  <c r="K779" i="7"/>
  <c r="J779" i="7"/>
  <c r="I779" i="7"/>
  <c r="S778" i="7"/>
  <c r="K778" i="7"/>
  <c r="J778" i="7"/>
  <c r="I778" i="7"/>
  <c r="K777" i="7"/>
  <c r="J777" i="7"/>
  <c r="I777" i="7"/>
  <c r="S776" i="7"/>
  <c r="K776" i="7"/>
  <c r="J776" i="7"/>
  <c r="I776" i="7"/>
  <c r="K775" i="7"/>
  <c r="J775" i="7"/>
  <c r="I775" i="7"/>
  <c r="S774" i="7"/>
  <c r="AI622" i="7" s="1"/>
  <c r="K774" i="7"/>
  <c r="J774" i="7"/>
  <c r="I774" i="7"/>
  <c r="K773" i="7"/>
  <c r="J773" i="7"/>
  <c r="I773" i="7"/>
  <c r="S772" i="7"/>
  <c r="AI620" i="7" s="1"/>
  <c r="K772" i="7"/>
  <c r="J772" i="7"/>
  <c r="I772" i="7"/>
  <c r="K771" i="7"/>
  <c r="J771" i="7"/>
  <c r="I771" i="7"/>
  <c r="S770" i="7"/>
  <c r="AI618" i="7" s="1"/>
  <c r="K770" i="7"/>
  <c r="J770" i="7"/>
  <c r="I770" i="7"/>
  <c r="K769" i="7"/>
  <c r="J769" i="7"/>
  <c r="I769" i="7"/>
  <c r="S768" i="7"/>
  <c r="K768" i="7"/>
  <c r="J768" i="7"/>
  <c r="I768" i="7"/>
  <c r="I763" i="7"/>
  <c r="U760" i="7"/>
  <c r="X754" i="7"/>
  <c r="O754" i="7"/>
  <c r="I754" i="7"/>
  <c r="K752" i="7"/>
  <c r="J752" i="7"/>
  <c r="I752" i="7"/>
  <c r="S751" i="7"/>
  <c r="K751" i="7"/>
  <c r="J751" i="7"/>
  <c r="I751" i="7"/>
  <c r="K750" i="7"/>
  <c r="J750" i="7"/>
  <c r="I750" i="7"/>
  <c r="S749" i="7"/>
  <c r="AI612" i="7" s="1"/>
  <c r="K749" i="7"/>
  <c r="J749" i="7"/>
  <c r="I749" i="7"/>
  <c r="K748" i="7"/>
  <c r="J748" i="7"/>
  <c r="I748" i="7"/>
  <c r="S747" i="7"/>
  <c r="AI610" i="7" s="1"/>
  <c r="K747" i="7"/>
  <c r="J747" i="7"/>
  <c r="I747" i="7"/>
  <c r="K746" i="7"/>
  <c r="J746" i="7"/>
  <c r="I746" i="7"/>
  <c r="S745" i="7"/>
  <c r="AI608" i="7" s="1"/>
  <c r="K745" i="7"/>
  <c r="J745" i="7"/>
  <c r="I745" i="7"/>
  <c r="K744" i="7"/>
  <c r="J744" i="7"/>
  <c r="I744" i="7"/>
  <c r="S743" i="7"/>
  <c r="AI606" i="7" s="1"/>
  <c r="K743" i="7"/>
  <c r="J743" i="7"/>
  <c r="I743" i="7"/>
  <c r="K742" i="7"/>
  <c r="J742" i="7"/>
  <c r="I742" i="7"/>
  <c r="S741" i="7"/>
  <c r="K741" i="7"/>
  <c r="J741" i="7"/>
  <c r="I741" i="7"/>
  <c r="K740" i="7"/>
  <c r="J740" i="7"/>
  <c r="I740" i="7"/>
  <c r="S739" i="7"/>
  <c r="AI602" i="7" s="1"/>
  <c r="K739" i="7"/>
  <c r="J739" i="7"/>
  <c r="I739" i="7"/>
  <c r="K738" i="7"/>
  <c r="J738" i="7"/>
  <c r="I738" i="7"/>
  <c r="S737" i="7"/>
  <c r="K737" i="7"/>
  <c r="J737" i="7"/>
  <c r="I737" i="7"/>
  <c r="K736" i="7"/>
  <c r="J736" i="7"/>
  <c r="I736" i="7"/>
  <c r="S735" i="7"/>
  <c r="K735" i="7"/>
  <c r="J735" i="7"/>
  <c r="I735" i="7"/>
  <c r="K734" i="7"/>
  <c r="J734" i="7"/>
  <c r="I734" i="7"/>
  <c r="S733" i="7"/>
  <c r="AI596" i="7" s="1"/>
  <c r="K733" i="7"/>
  <c r="J733" i="7"/>
  <c r="I733" i="7"/>
  <c r="K732" i="7"/>
  <c r="J732" i="7"/>
  <c r="I732" i="7"/>
  <c r="S731" i="7"/>
  <c r="AI594" i="7" s="1"/>
  <c r="K731" i="7"/>
  <c r="J731" i="7"/>
  <c r="I731" i="7"/>
  <c r="K730" i="7"/>
  <c r="J730" i="7"/>
  <c r="I730" i="7"/>
  <c r="S729" i="7"/>
  <c r="AI592" i="7" s="1"/>
  <c r="K729" i="7"/>
  <c r="J729" i="7"/>
  <c r="I729" i="7"/>
  <c r="K728" i="7"/>
  <c r="J728" i="7"/>
  <c r="I728" i="7"/>
  <c r="S727" i="7"/>
  <c r="AI590" i="7" s="1"/>
  <c r="K727" i="7"/>
  <c r="J727" i="7"/>
  <c r="I727" i="7"/>
  <c r="K726" i="7"/>
  <c r="J726" i="7"/>
  <c r="I726" i="7"/>
  <c r="S725" i="7"/>
  <c r="K725" i="7"/>
  <c r="J725" i="7"/>
  <c r="I725" i="7"/>
  <c r="K724" i="7"/>
  <c r="J724" i="7"/>
  <c r="I724" i="7"/>
  <c r="S723" i="7"/>
  <c r="AI586" i="7" s="1"/>
  <c r="K723" i="7"/>
  <c r="J723" i="7"/>
  <c r="I723" i="7"/>
  <c r="K722" i="7"/>
  <c r="J722" i="7"/>
  <c r="I722" i="7"/>
  <c r="S721" i="7"/>
  <c r="K721" i="7"/>
  <c r="J721" i="7"/>
  <c r="I721" i="7"/>
  <c r="K720" i="7"/>
  <c r="J720" i="7"/>
  <c r="I720" i="7"/>
  <c r="S719" i="7"/>
  <c r="K719" i="7"/>
  <c r="J719" i="7"/>
  <c r="I719" i="7"/>
  <c r="K718" i="7"/>
  <c r="J718" i="7"/>
  <c r="I718" i="7"/>
  <c r="S717" i="7"/>
  <c r="K717" i="7"/>
  <c r="J717" i="7"/>
  <c r="I717" i="7"/>
  <c r="K716" i="7"/>
  <c r="J716" i="7"/>
  <c r="I716" i="7"/>
  <c r="S715" i="7"/>
  <c r="AI578" i="7" s="1"/>
  <c r="K715" i="7"/>
  <c r="J715" i="7"/>
  <c r="I715" i="7"/>
  <c r="K714" i="7"/>
  <c r="J714" i="7"/>
  <c r="I714" i="7"/>
  <c r="S713" i="7"/>
  <c r="AI576" i="7" s="1"/>
  <c r="K713" i="7"/>
  <c r="J713" i="7"/>
  <c r="I713" i="7"/>
  <c r="K712" i="7"/>
  <c r="J712" i="7"/>
  <c r="I712" i="7"/>
  <c r="S711" i="7"/>
  <c r="AI574" i="7" s="1"/>
  <c r="K711" i="7"/>
  <c r="J711" i="7"/>
  <c r="I711" i="7"/>
  <c r="K710" i="7"/>
  <c r="J710" i="7"/>
  <c r="I710" i="7"/>
  <c r="S709" i="7"/>
  <c r="K709" i="7"/>
  <c r="J709" i="7"/>
  <c r="I709" i="7"/>
  <c r="K708" i="7"/>
  <c r="J708" i="7"/>
  <c r="I708" i="7"/>
  <c r="S707" i="7"/>
  <c r="AI570" i="7" s="1"/>
  <c r="K707" i="7"/>
  <c r="J707" i="7"/>
  <c r="I707" i="7"/>
  <c r="K706" i="7"/>
  <c r="J706" i="7"/>
  <c r="I706" i="7"/>
  <c r="S705" i="7"/>
  <c r="K705" i="7"/>
  <c r="J705" i="7"/>
  <c r="I705" i="7"/>
  <c r="K704" i="7"/>
  <c r="J704" i="7"/>
  <c r="I704" i="7"/>
  <c r="S703" i="7"/>
  <c r="K703" i="7"/>
  <c r="J703" i="7"/>
  <c r="I703" i="7"/>
  <c r="K702" i="7"/>
  <c r="J702" i="7"/>
  <c r="I702" i="7"/>
  <c r="S701" i="7"/>
  <c r="K701" i="7"/>
  <c r="J701" i="7"/>
  <c r="I701" i="7"/>
  <c r="K700" i="7"/>
  <c r="J700" i="7"/>
  <c r="I700" i="7"/>
  <c r="S699" i="7"/>
  <c r="AI562" i="7" s="1"/>
  <c r="K699" i="7"/>
  <c r="J699" i="7"/>
  <c r="I699" i="7"/>
  <c r="K698" i="7"/>
  <c r="J698" i="7"/>
  <c r="I698" i="7"/>
  <c r="S697" i="7"/>
  <c r="AI560" i="7" s="1"/>
  <c r="K697" i="7"/>
  <c r="J697" i="7"/>
  <c r="I697" i="7"/>
  <c r="K696" i="7"/>
  <c r="J696" i="7"/>
  <c r="I696" i="7"/>
  <c r="S695" i="7"/>
  <c r="AI558" i="7" s="1"/>
  <c r="K695" i="7"/>
  <c r="J695" i="7"/>
  <c r="I695" i="7"/>
  <c r="K694" i="7"/>
  <c r="J694" i="7"/>
  <c r="I694" i="7"/>
  <c r="S693" i="7"/>
  <c r="AI556" i="7" s="1"/>
  <c r="K693" i="7"/>
  <c r="J693" i="7"/>
  <c r="I693" i="7"/>
  <c r="K692" i="7"/>
  <c r="J692" i="7"/>
  <c r="I692" i="7"/>
  <c r="S691" i="7"/>
  <c r="K691" i="7"/>
  <c r="J691" i="7"/>
  <c r="I691" i="7"/>
  <c r="I686" i="7"/>
  <c r="U683" i="7"/>
  <c r="K675" i="7"/>
  <c r="J675" i="7"/>
  <c r="I675" i="7"/>
  <c r="S674" i="7"/>
  <c r="K674" i="7"/>
  <c r="J674" i="7"/>
  <c r="I674" i="7"/>
  <c r="K673" i="7"/>
  <c r="J673" i="7"/>
  <c r="I673" i="7"/>
  <c r="S672" i="7"/>
  <c r="AI550" i="7" s="1"/>
  <c r="K672" i="7"/>
  <c r="J672" i="7"/>
  <c r="I672" i="7"/>
  <c r="K671" i="7"/>
  <c r="J671" i="7"/>
  <c r="I671" i="7"/>
  <c r="S670" i="7"/>
  <c r="AI548" i="7" s="1"/>
  <c r="K670" i="7"/>
  <c r="J670" i="7"/>
  <c r="I670" i="7"/>
  <c r="K669" i="7"/>
  <c r="J669" i="7"/>
  <c r="I669" i="7"/>
  <c r="S668" i="7"/>
  <c r="K668" i="7"/>
  <c r="J668" i="7"/>
  <c r="I668" i="7"/>
  <c r="K667" i="7"/>
  <c r="J667" i="7"/>
  <c r="I667" i="7"/>
  <c r="S666" i="7"/>
  <c r="K666" i="7"/>
  <c r="J666" i="7"/>
  <c r="I666" i="7"/>
  <c r="K665" i="7"/>
  <c r="J665" i="7"/>
  <c r="I665" i="7"/>
  <c r="S664" i="7"/>
  <c r="AI542" i="7" s="1"/>
  <c r="K664" i="7"/>
  <c r="J664" i="7"/>
  <c r="I664" i="7"/>
  <c r="K663" i="7"/>
  <c r="J663" i="7"/>
  <c r="I663" i="7"/>
  <c r="S662" i="7"/>
  <c r="K662" i="7"/>
  <c r="J662" i="7"/>
  <c r="I662" i="7"/>
  <c r="K661" i="7"/>
  <c r="J661" i="7"/>
  <c r="I661" i="7"/>
  <c r="S660" i="7"/>
  <c r="AI538" i="7" s="1"/>
  <c r="K660" i="7"/>
  <c r="J660" i="7"/>
  <c r="I660" i="7"/>
  <c r="K659" i="7"/>
  <c r="J659" i="7"/>
  <c r="I659" i="7"/>
  <c r="S658" i="7"/>
  <c r="AI536" i="7" s="1"/>
  <c r="K658" i="7"/>
  <c r="J658" i="7"/>
  <c r="I658" i="7"/>
  <c r="K657" i="7"/>
  <c r="J657" i="7"/>
  <c r="I657" i="7"/>
  <c r="S656" i="7"/>
  <c r="AI534" i="7" s="1"/>
  <c r="K656" i="7"/>
  <c r="J656" i="7"/>
  <c r="I656" i="7"/>
  <c r="K655" i="7"/>
  <c r="J655" i="7"/>
  <c r="I655" i="7"/>
  <c r="S654" i="7"/>
  <c r="AI532" i="7" s="1"/>
  <c r="K654" i="7"/>
  <c r="J654" i="7"/>
  <c r="I654" i="7"/>
  <c r="K653" i="7"/>
  <c r="J653" i="7"/>
  <c r="I653" i="7"/>
  <c r="S652" i="7"/>
  <c r="K652" i="7"/>
  <c r="J652" i="7"/>
  <c r="I652" i="7"/>
  <c r="K651" i="7"/>
  <c r="J651" i="7"/>
  <c r="I651" i="7"/>
  <c r="S650" i="7"/>
  <c r="K650" i="7"/>
  <c r="J650" i="7"/>
  <c r="I650" i="7"/>
  <c r="K649" i="7"/>
  <c r="J649" i="7"/>
  <c r="I649" i="7"/>
  <c r="S648" i="7"/>
  <c r="K648" i="7"/>
  <c r="J648" i="7"/>
  <c r="I648" i="7"/>
  <c r="K647" i="7"/>
  <c r="J647" i="7"/>
  <c r="I647" i="7"/>
  <c r="S646" i="7"/>
  <c r="AI524" i="7" s="1"/>
  <c r="K646" i="7"/>
  <c r="J646" i="7"/>
  <c r="I646" i="7"/>
  <c r="K645" i="7"/>
  <c r="J645" i="7"/>
  <c r="I645" i="7"/>
  <c r="S644" i="7"/>
  <c r="AI522" i="7" s="1"/>
  <c r="K644" i="7"/>
  <c r="J644" i="7"/>
  <c r="I644" i="7"/>
  <c r="K643" i="7"/>
  <c r="J643" i="7"/>
  <c r="I643" i="7"/>
  <c r="S642" i="7"/>
  <c r="AI520" i="7" s="1"/>
  <c r="K642" i="7"/>
  <c r="J642" i="7"/>
  <c r="I642" i="7"/>
  <c r="K641" i="7"/>
  <c r="J641" i="7"/>
  <c r="I641" i="7"/>
  <c r="S640" i="7"/>
  <c r="AI518" i="7" s="1"/>
  <c r="K640" i="7"/>
  <c r="J640" i="7"/>
  <c r="I640" i="7"/>
  <c r="K639" i="7"/>
  <c r="J639" i="7"/>
  <c r="I639" i="7"/>
  <c r="S638" i="7"/>
  <c r="AI516" i="7" s="1"/>
  <c r="K638" i="7"/>
  <c r="J638" i="7"/>
  <c r="I638" i="7"/>
  <c r="K637" i="7"/>
  <c r="J637" i="7"/>
  <c r="I637" i="7"/>
  <c r="S636" i="7"/>
  <c r="K636" i="7"/>
  <c r="J636" i="7"/>
  <c r="I636" i="7"/>
  <c r="K635" i="7"/>
  <c r="J635" i="7"/>
  <c r="I635" i="7"/>
  <c r="S634" i="7"/>
  <c r="K634" i="7"/>
  <c r="J634" i="7"/>
  <c r="I634" i="7"/>
  <c r="K633" i="7"/>
  <c r="J633" i="7"/>
  <c r="I633" i="7"/>
  <c r="S632" i="7"/>
  <c r="AI510" i="7" s="1"/>
  <c r="K632" i="7"/>
  <c r="J632" i="7"/>
  <c r="I632" i="7"/>
  <c r="K631" i="7"/>
  <c r="J631" i="7"/>
  <c r="I631" i="7"/>
  <c r="S630" i="7"/>
  <c r="AI508" i="7" s="1"/>
  <c r="K630" i="7"/>
  <c r="J630" i="7"/>
  <c r="I630" i="7"/>
  <c r="K629" i="7"/>
  <c r="J629" i="7"/>
  <c r="I629" i="7"/>
  <c r="S628" i="7"/>
  <c r="AI506" i="7" s="1"/>
  <c r="K628" i="7"/>
  <c r="J628" i="7"/>
  <c r="I628" i="7"/>
  <c r="K627" i="7"/>
  <c r="J627" i="7"/>
  <c r="I627" i="7"/>
  <c r="S626" i="7"/>
  <c r="AI504" i="7" s="1"/>
  <c r="K626" i="7"/>
  <c r="J626" i="7"/>
  <c r="I626" i="7"/>
  <c r="K625" i="7"/>
  <c r="J625" i="7"/>
  <c r="I625" i="7"/>
  <c r="S624" i="7"/>
  <c r="AI502" i="7" s="1"/>
  <c r="K624" i="7"/>
  <c r="J624" i="7"/>
  <c r="I624" i="7"/>
  <c r="K623" i="7"/>
  <c r="J623" i="7"/>
  <c r="I623" i="7"/>
  <c r="S622" i="7"/>
  <c r="AI500" i="7" s="1"/>
  <c r="K622" i="7"/>
  <c r="J622" i="7"/>
  <c r="I622" i="7"/>
  <c r="K621" i="7"/>
  <c r="J621" i="7"/>
  <c r="I621" i="7"/>
  <c r="S620" i="7"/>
  <c r="K620" i="7"/>
  <c r="J620" i="7"/>
  <c r="I620" i="7"/>
  <c r="K619" i="7"/>
  <c r="J619" i="7"/>
  <c r="I619" i="7"/>
  <c r="S618" i="7"/>
  <c r="K618" i="7"/>
  <c r="J618" i="7"/>
  <c r="I618" i="7"/>
  <c r="K617" i="7"/>
  <c r="J617" i="7"/>
  <c r="I617" i="7"/>
  <c r="S616" i="7"/>
  <c r="AI494" i="7" s="1"/>
  <c r="K616" i="7"/>
  <c r="J616" i="7"/>
  <c r="I616" i="7"/>
  <c r="I611" i="7"/>
  <c r="U608" i="7"/>
  <c r="X602" i="7"/>
  <c r="O602" i="7"/>
  <c r="I602" i="7"/>
  <c r="K600" i="7"/>
  <c r="J600" i="7"/>
  <c r="I600" i="7"/>
  <c r="S599" i="7"/>
  <c r="AI492" i="7" s="1"/>
  <c r="K599" i="7"/>
  <c r="J599" i="7"/>
  <c r="I599" i="7"/>
  <c r="K598" i="7"/>
  <c r="J598" i="7"/>
  <c r="I598" i="7"/>
  <c r="S597" i="7"/>
  <c r="AI490" i="7" s="1"/>
  <c r="K597" i="7"/>
  <c r="J597" i="7"/>
  <c r="I597" i="7"/>
  <c r="K596" i="7"/>
  <c r="J596" i="7"/>
  <c r="I596" i="7"/>
  <c r="S595" i="7"/>
  <c r="AI488" i="7" s="1"/>
  <c r="K595" i="7"/>
  <c r="J595" i="7"/>
  <c r="I595" i="7"/>
  <c r="K594" i="7"/>
  <c r="J594" i="7"/>
  <c r="I594" i="7"/>
  <c r="S593" i="7"/>
  <c r="K593" i="7"/>
  <c r="J593" i="7"/>
  <c r="I593" i="7"/>
  <c r="K592" i="7"/>
  <c r="J592" i="7"/>
  <c r="I592" i="7"/>
  <c r="S591" i="7"/>
  <c r="K591" i="7"/>
  <c r="J591" i="7"/>
  <c r="I591" i="7"/>
  <c r="K590" i="7"/>
  <c r="J590" i="7"/>
  <c r="I590" i="7"/>
  <c r="S589" i="7"/>
  <c r="K589" i="7"/>
  <c r="J589" i="7"/>
  <c r="I589" i="7"/>
  <c r="K588" i="7"/>
  <c r="J588" i="7"/>
  <c r="I588" i="7"/>
  <c r="S587" i="7"/>
  <c r="K587" i="7"/>
  <c r="J587" i="7"/>
  <c r="I587" i="7"/>
  <c r="K586" i="7"/>
  <c r="J586" i="7"/>
  <c r="I586" i="7"/>
  <c r="S585" i="7"/>
  <c r="K585" i="7"/>
  <c r="J585" i="7"/>
  <c r="I585" i="7"/>
  <c r="K584" i="7"/>
  <c r="J584" i="7"/>
  <c r="I584" i="7"/>
  <c r="S583" i="7"/>
  <c r="AI476" i="7" s="1"/>
  <c r="K583" i="7"/>
  <c r="J583" i="7"/>
  <c r="I583" i="7"/>
  <c r="K582" i="7"/>
  <c r="J582" i="7"/>
  <c r="I582" i="7"/>
  <c r="S581" i="7"/>
  <c r="AI474" i="7" s="1"/>
  <c r="K581" i="7"/>
  <c r="J581" i="7"/>
  <c r="I581" i="7"/>
  <c r="K580" i="7"/>
  <c r="J580" i="7"/>
  <c r="I580" i="7"/>
  <c r="S579" i="7"/>
  <c r="AI472" i="7" s="1"/>
  <c r="K579" i="7"/>
  <c r="J579" i="7"/>
  <c r="I579" i="7"/>
  <c r="K578" i="7"/>
  <c r="J578" i="7"/>
  <c r="I578" i="7"/>
  <c r="S577" i="7"/>
  <c r="AI470" i="7" s="1"/>
  <c r="K577" i="7"/>
  <c r="J577" i="7"/>
  <c r="I577" i="7"/>
  <c r="K576" i="7"/>
  <c r="J576" i="7"/>
  <c r="I576" i="7"/>
  <c r="S575" i="7"/>
  <c r="AI468" i="7" s="1"/>
  <c r="K575" i="7"/>
  <c r="J575" i="7"/>
  <c r="I575" i="7"/>
  <c r="K574" i="7"/>
  <c r="J574" i="7"/>
  <c r="I574" i="7"/>
  <c r="S573" i="7"/>
  <c r="K573" i="7"/>
  <c r="J573" i="7"/>
  <c r="I573" i="7"/>
  <c r="K572" i="7"/>
  <c r="J572" i="7"/>
  <c r="I572" i="7"/>
  <c r="S571" i="7"/>
  <c r="K571" i="7"/>
  <c r="J571" i="7"/>
  <c r="I571" i="7"/>
  <c r="K570" i="7"/>
  <c r="J570" i="7"/>
  <c r="I570" i="7"/>
  <c r="S569" i="7"/>
  <c r="K569" i="7"/>
  <c r="J569" i="7"/>
  <c r="I569" i="7"/>
  <c r="K568" i="7"/>
  <c r="J568" i="7"/>
  <c r="I568" i="7"/>
  <c r="S567" i="7"/>
  <c r="K567" i="7"/>
  <c r="J567" i="7"/>
  <c r="I567" i="7"/>
  <c r="K566" i="7"/>
  <c r="J566" i="7"/>
  <c r="I566" i="7"/>
  <c r="S565" i="7"/>
  <c r="K565" i="7"/>
  <c r="J565" i="7"/>
  <c r="I565" i="7"/>
  <c r="K564" i="7"/>
  <c r="J564" i="7"/>
  <c r="I564" i="7"/>
  <c r="S563" i="7"/>
  <c r="K563" i="7"/>
  <c r="J563" i="7"/>
  <c r="I563" i="7"/>
  <c r="K562" i="7"/>
  <c r="J562" i="7"/>
  <c r="I562" i="7"/>
  <c r="S561" i="7"/>
  <c r="K561" i="7"/>
  <c r="J561" i="7"/>
  <c r="I561" i="7"/>
  <c r="K560" i="7"/>
  <c r="J560" i="7"/>
  <c r="I560" i="7"/>
  <c r="S559" i="7"/>
  <c r="K559" i="7"/>
  <c r="J559" i="7"/>
  <c r="I559" i="7"/>
  <c r="K558" i="7"/>
  <c r="J558" i="7"/>
  <c r="I558" i="7"/>
  <c r="S557" i="7"/>
  <c r="K557" i="7"/>
  <c r="J557" i="7"/>
  <c r="I557" i="7"/>
  <c r="K556" i="7"/>
  <c r="J556" i="7"/>
  <c r="I556" i="7"/>
  <c r="S555" i="7"/>
  <c r="K555" i="7"/>
  <c r="J555" i="7"/>
  <c r="I555" i="7"/>
  <c r="K554" i="7"/>
  <c r="J554" i="7"/>
  <c r="I554" i="7"/>
  <c r="S553" i="7"/>
  <c r="K553" i="7"/>
  <c r="J553" i="7"/>
  <c r="I553" i="7"/>
  <c r="K552" i="7"/>
  <c r="J552" i="7"/>
  <c r="I552" i="7"/>
  <c r="S551" i="7"/>
  <c r="K551" i="7"/>
  <c r="J551" i="7"/>
  <c r="I551" i="7"/>
  <c r="K550" i="7"/>
  <c r="J550" i="7"/>
  <c r="I550" i="7"/>
  <c r="S549" i="7"/>
  <c r="K549" i="7"/>
  <c r="J549" i="7"/>
  <c r="I549" i="7"/>
  <c r="K548" i="7"/>
  <c r="J548" i="7"/>
  <c r="I548" i="7"/>
  <c r="S547" i="7"/>
  <c r="K547" i="7"/>
  <c r="J547" i="7"/>
  <c r="I547" i="7"/>
  <c r="K546" i="7"/>
  <c r="J546" i="7"/>
  <c r="I546" i="7"/>
  <c r="S545" i="7"/>
  <c r="K545" i="7"/>
  <c r="J545" i="7"/>
  <c r="I545" i="7"/>
  <c r="K544" i="7"/>
  <c r="J544" i="7"/>
  <c r="I544" i="7"/>
  <c r="S543" i="7"/>
  <c r="K543" i="7"/>
  <c r="J543" i="7"/>
  <c r="I543" i="7"/>
  <c r="K542" i="7"/>
  <c r="J542" i="7"/>
  <c r="I542" i="7"/>
  <c r="S541" i="7"/>
  <c r="K541" i="7"/>
  <c r="J541" i="7"/>
  <c r="I541" i="7"/>
  <c r="K540" i="7"/>
  <c r="J540" i="7"/>
  <c r="I540" i="7"/>
  <c r="S539" i="7"/>
  <c r="K539" i="7"/>
  <c r="J539" i="7"/>
  <c r="I539" i="7"/>
  <c r="I534" i="7"/>
  <c r="U531" i="7"/>
  <c r="X525" i="7"/>
  <c r="O525" i="7"/>
  <c r="I525" i="7"/>
  <c r="K523" i="7"/>
  <c r="J523" i="7"/>
  <c r="I523" i="7"/>
  <c r="S522" i="7"/>
  <c r="K522" i="7"/>
  <c r="J522" i="7"/>
  <c r="I522" i="7"/>
  <c r="K521" i="7"/>
  <c r="J521" i="7"/>
  <c r="I521" i="7"/>
  <c r="S520" i="7"/>
  <c r="K520" i="7"/>
  <c r="J520" i="7"/>
  <c r="I520" i="7"/>
  <c r="K519" i="7"/>
  <c r="J519" i="7"/>
  <c r="I519" i="7"/>
  <c r="S518" i="7"/>
  <c r="K518" i="7"/>
  <c r="J518" i="7"/>
  <c r="I518" i="7"/>
  <c r="K517" i="7"/>
  <c r="J517" i="7"/>
  <c r="I517" i="7"/>
  <c r="S516" i="7"/>
  <c r="AI424" i="7" s="1"/>
  <c r="K516" i="7"/>
  <c r="J516" i="7"/>
  <c r="I516" i="7"/>
  <c r="K515" i="7"/>
  <c r="J515" i="7"/>
  <c r="I515" i="7"/>
  <c r="S514" i="7"/>
  <c r="AI422" i="7" s="1"/>
  <c r="K514" i="7"/>
  <c r="J514" i="7"/>
  <c r="I514" i="7"/>
  <c r="K513" i="7"/>
  <c r="J513" i="7"/>
  <c r="I513" i="7"/>
  <c r="S512" i="7"/>
  <c r="AI420" i="7" s="1"/>
  <c r="K512" i="7"/>
  <c r="J512" i="7"/>
  <c r="I512" i="7"/>
  <c r="K511" i="7"/>
  <c r="J511" i="7"/>
  <c r="I511" i="7"/>
  <c r="S510" i="7"/>
  <c r="AI418" i="7" s="1"/>
  <c r="K510" i="7"/>
  <c r="J510" i="7"/>
  <c r="I510" i="7"/>
  <c r="K509" i="7"/>
  <c r="J509" i="7"/>
  <c r="I509" i="7"/>
  <c r="S508" i="7"/>
  <c r="AI416" i="7" s="1"/>
  <c r="K508" i="7"/>
  <c r="J508" i="7"/>
  <c r="I508" i="7"/>
  <c r="K507" i="7"/>
  <c r="J507" i="7"/>
  <c r="I507" i="7"/>
  <c r="S506" i="7"/>
  <c r="K506" i="7"/>
  <c r="J506" i="7"/>
  <c r="I506" i="7"/>
  <c r="K505" i="7"/>
  <c r="J505" i="7"/>
  <c r="I505" i="7"/>
  <c r="S504" i="7"/>
  <c r="K504" i="7"/>
  <c r="J504" i="7"/>
  <c r="I504" i="7"/>
  <c r="K503" i="7"/>
  <c r="J503" i="7"/>
  <c r="I503" i="7"/>
  <c r="S502" i="7"/>
  <c r="AI410" i="7" s="1"/>
  <c r="K502" i="7"/>
  <c r="J502" i="7"/>
  <c r="I502" i="7"/>
  <c r="K501" i="7"/>
  <c r="J501" i="7"/>
  <c r="I501" i="7"/>
  <c r="S500" i="7"/>
  <c r="AI408" i="7" s="1"/>
  <c r="K500" i="7"/>
  <c r="J500" i="7"/>
  <c r="I500" i="7"/>
  <c r="K499" i="7"/>
  <c r="J499" i="7"/>
  <c r="I499" i="7"/>
  <c r="S498" i="7"/>
  <c r="K498" i="7"/>
  <c r="J498" i="7"/>
  <c r="I498" i="7"/>
  <c r="K497" i="7"/>
  <c r="J497" i="7"/>
  <c r="I497" i="7"/>
  <c r="S496" i="7"/>
  <c r="K496" i="7"/>
  <c r="J496" i="7"/>
  <c r="I496" i="7"/>
  <c r="K495" i="7"/>
  <c r="J495" i="7"/>
  <c r="I495" i="7"/>
  <c r="S494" i="7"/>
  <c r="AI402" i="7" s="1"/>
  <c r="K494" i="7"/>
  <c r="J494" i="7"/>
  <c r="I494" i="7"/>
  <c r="K493" i="7"/>
  <c r="J493" i="7"/>
  <c r="I493" i="7"/>
  <c r="S492" i="7"/>
  <c r="AI400" i="7" s="1"/>
  <c r="K492" i="7"/>
  <c r="J492" i="7"/>
  <c r="I492" i="7"/>
  <c r="K491" i="7"/>
  <c r="J491" i="7"/>
  <c r="I491" i="7"/>
  <c r="S490" i="7"/>
  <c r="AI398" i="7" s="1"/>
  <c r="K490" i="7"/>
  <c r="J490" i="7"/>
  <c r="I490" i="7"/>
  <c r="K489" i="7"/>
  <c r="J489" i="7"/>
  <c r="I489" i="7"/>
  <c r="S488" i="7"/>
  <c r="AI396" i="7" s="1"/>
  <c r="K488" i="7"/>
  <c r="J488" i="7"/>
  <c r="I488" i="7"/>
  <c r="K487" i="7"/>
  <c r="J487" i="7"/>
  <c r="I487" i="7"/>
  <c r="S486" i="7"/>
  <c r="AI394" i="7" s="1"/>
  <c r="K486" i="7"/>
  <c r="J486" i="7"/>
  <c r="I486" i="7"/>
  <c r="K485" i="7"/>
  <c r="J485" i="7"/>
  <c r="I485" i="7"/>
  <c r="S484" i="7"/>
  <c r="AI392" i="7" s="1"/>
  <c r="K484" i="7"/>
  <c r="J484" i="7"/>
  <c r="I484" i="7"/>
  <c r="K483" i="7"/>
  <c r="J483" i="7"/>
  <c r="I483" i="7"/>
  <c r="S482" i="7"/>
  <c r="K482" i="7"/>
  <c r="J482" i="7"/>
  <c r="I482" i="7"/>
  <c r="K481" i="7"/>
  <c r="J481" i="7"/>
  <c r="I481" i="7"/>
  <c r="S480" i="7"/>
  <c r="K480" i="7"/>
  <c r="J480" i="7"/>
  <c r="I480" i="7"/>
  <c r="K479" i="7"/>
  <c r="J479" i="7"/>
  <c r="I479" i="7"/>
  <c r="S478" i="7"/>
  <c r="AI386" i="7" s="1"/>
  <c r="K478" i="7"/>
  <c r="J478" i="7"/>
  <c r="I478" i="7"/>
  <c r="K477" i="7"/>
  <c r="J477" i="7"/>
  <c r="I477" i="7"/>
  <c r="S476" i="7"/>
  <c r="AI384" i="7" s="1"/>
  <c r="K476" i="7"/>
  <c r="J476" i="7"/>
  <c r="I476" i="7"/>
  <c r="K475" i="7"/>
  <c r="J475" i="7"/>
  <c r="I475" i="7"/>
  <c r="S474" i="7"/>
  <c r="K474" i="7"/>
  <c r="J474" i="7"/>
  <c r="I474" i="7"/>
  <c r="K473" i="7"/>
  <c r="J473" i="7"/>
  <c r="I473" i="7"/>
  <c r="S472" i="7"/>
  <c r="AI380" i="7" s="1"/>
  <c r="K472" i="7"/>
  <c r="J472" i="7"/>
  <c r="I472" i="7"/>
  <c r="K471" i="7"/>
  <c r="J471" i="7"/>
  <c r="I471" i="7"/>
  <c r="S470" i="7"/>
  <c r="AI378" i="7" s="1"/>
  <c r="K470" i="7"/>
  <c r="J470" i="7"/>
  <c r="I470" i="7"/>
  <c r="K469" i="7"/>
  <c r="J469" i="7"/>
  <c r="I469" i="7"/>
  <c r="S468" i="7"/>
  <c r="AI376" i="7" s="1"/>
  <c r="K468" i="7"/>
  <c r="J468" i="7"/>
  <c r="I468" i="7"/>
  <c r="K467" i="7"/>
  <c r="J467" i="7"/>
  <c r="I467" i="7"/>
  <c r="S466" i="7"/>
  <c r="K466" i="7"/>
  <c r="J466" i="7"/>
  <c r="I466" i="7"/>
  <c r="K465" i="7"/>
  <c r="J465" i="7"/>
  <c r="I465" i="7"/>
  <c r="S464" i="7"/>
  <c r="K464" i="7"/>
  <c r="J464" i="7"/>
  <c r="I464" i="7"/>
  <c r="K463" i="7"/>
  <c r="J463" i="7"/>
  <c r="I463" i="7"/>
  <c r="S462" i="7"/>
  <c r="AI370" i="7" s="1"/>
  <c r="K462" i="7"/>
  <c r="J462" i="7"/>
  <c r="I462" i="7"/>
  <c r="I457" i="7"/>
  <c r="U454" i="7"/>
  <c r="I448" i="7"/>
  <c r="K446" i="7"/>
  <c r="J446" i="7"/>
  <c r="I446" i="7"/>
  <c r="S445" i="7"/>
  <c r="AI368" i="7" s="1"/>
  <c r="K445" i="7"/>
  <c r="J445" i="7"/>
  <c r="I445" i="7"/>
  <c r="K444" i="7"/>
  <c r="J444" i="7"/>
  <c r="I444" i="7"/>
  <c r="S443" i="7"/>
  <c r="AI366" i="7" s="1"/>
  <c r="K443" i="7"/>
  <c r="J443" i="7"/>
  <c r="I443" i="7"/>
  <c r="K442" i="7"/>
  <c r="J442" i="7"/>
  <c r="I442" i="7"/>
  <c r="S441" i="7"/>
  <c r="AI364" i="7" s="1"/>
  <c r="K441" i="7"/>
  <c r="J441" i="7"/>
  <c r="I441" i="7"/>
  <c r="K440" i="7"/>
  <c r="J440" i="7"/>
  <c r="I440" i="7"/>
  <c r="S439" i="7"/>
  <c r="AI362" i="7" s="1"/>
  <c r="K439" i="7"/>
  <c r="J439" i="7"/>
  <c r="I439" i="7"/>
  <c r="K438" i="7"/>
  <c r="J438" i="7"/>
  <c r="I438" i="7"/>
  <c r="S437" i="7"/>
  <c r="AI360" i="7" s="1"/>
  <c r="K437" i="7"/>
  <c r="J437" i="7"/>
  <c r="I437" i="7"/>
  <c r="K436" i="7"/>
  <c r="J436" i="7"/>
  <c r="I436" i="7"/>
  <c r="S435" i="7"/>
  <c r="K435" i="7"/>
  <c r="J435" i="7"/>
  <c r="I435" i="7"/>
  <c r="K434" i="7"/>
  <c r="J434" i="7"/>
  <c r="I434" i="7"/>
  <c r="S433" i="7"/>
  <c r="K433" i="7"/>
  <c r="J433" i="7"/>
  <c r="I433" i="7"/>
  <c r="K432" i="7"/>
  <c r="J432" i="7"/>
  <c r="I432" i="7"/>
  <c r="S431" i="7"/>
  <c r="AI354" i="7" s="1"/>
  <c r="K431" i="7"/>
  <c r="J431" i="7"/>
  <c r="I431" i="7"/>
  <c r="K430" i="7"/>
  <c r="J430" i="7"/>
  <c r="I430" i="7"/>
  <c r="S429" i="7"/>
  <c r="AI352" i="7" s="1"/>
  <c r="K429" i="7"/>
  <c r="J429" i="7"/>
  <c r="I429" i="7"/>
  <c r="K428" i="7"/>
  <c r="J428" i="7"/>
  <c r="I428" i="7"/>
  <c r="S427" i="7"/>
  <c r="AI350" i="7" s="1"/>
  <c r="K427" i="7"/>
  <c r="J427" i="7"/>
  <c r="I427" i="7"/>
  <c r="K426" i="7"/>
  <c r="J426" i="7"/>
  <c r="I426" i="7"/>
  <c r="S425" i="7"/>
  <c r="AI348" i="7" s="1"/>
  <c r="K425" i="7"/>
  <c r="J425" i="7"/>
  <c r="I425" i="7"/>
  <c r="K424" i="7"/>
  <c r="J424" i="7"/>
  <c r="I424" i="7"/>
  <c r="S423" i="7"/>
  <c r="AI346" i="7" s="1"/>
  <c r="K423" i="7"/>
  <c r="J423" i="7"/>
  <c r="I423" i="7"/>
  <c r="K422" i="7"/>
  <c r="J422" i="7"/>
  <c r="I422" i="7"/>
  <c r="S421" i="7"/>
  <c r="K421" i="7"/>
  <c r="J421" i="7"/>
  <c r="I421" i="7"/>
  <c r="K420" i="7"/>
  <c r="J420" i="7"/>
  <c r="I420" i="7"/>
  <c r="S419" i="7"/>
  <c r="K419" i="7"/>
  <c r="J419" i="7"/>
  <c r="I419" i="7"/>
  <c r="K418" i="7"/>
  <c r="J418" i="7"/>
  <c r="I418" i="7"/>
  <c r="S417" i="7"/>
  <c r="K417" i="7"/>
  <c r="J417" i="7"/>
  <c r="I417" i="7"/>
  <c r="K416" i="7"/>
  <c r="J416" i="7"/>
  <c r="I416" i="7"/>
  <c r="S415" i="7"/>
  <c r="AI338" i="7" s="1"/>
  <c r="K415" i="7"/>
  <c r="J415" i="7"/>
  <c r="I415" i="7"/>
  <c r="K414" i="7"/>
  <c r="J414" i="7"/>
  <c r="I414" i="7"/>
  <c r="S413" i="7"/>
  <c r="AI336" i="7" s="1"/>
  <c r="K413" i="7"/>
  <c r="J413" i="7"/>
  <c r="I413" i="7"/>
  <c r="K412" i="7"/>
  <c r="J412" i="7"/>
  <c r="I412" i="7"/>
  <c r="S411" i="7"/>
  <c r="AI334" i="7" s="1"/>
  <c r="K411" i="7"/>
  <c r="J411" i="7"/>
  <c r="I411" i="7"/>
  <c r="K410" i="7"/>
  <c r="J410" i="7"/>
  <c r="I410" i="7"/>
  <c r="S409" i="7"/>
  <c r="AI332" i="7" s="1"/>
  <c r="K409" i="7"/>
  <c r="J409" i="7"/>
  <c r="I409" i="7"/>
  <c r="K408" i="7"/>
  <c r="J408" i="7"/>
  <c r="I408" i="7"/>
  <c r="S407" i="7"/>
  <c r="AI330" i="7" s="1"/>
  <c r="K407" i="7"/>
  <c r="J407" i="7"/>
  <c r="I407" i="7"/>
  <c r="K406" i="7"/>
  <c r="J406" i="7"/>
  <c r="I406" i="7"/>
  <c r="S405" i="7"/>
  <c r="AI328" i="7" s="1"/>
  <c r="K405" i="7"/>
  <c r="J405" i="7"/>
  <c r="I405" i="7"/>
  <c r="K404" i="7"/>
  <c r="J404" i="7"/>
  <c r="I404" i="7"/>
  <c r="S403" i="7"/>
  <c r="K403" i="7"/>
  <c r="J403" i="7"/>
  <c r="I403" i="7"/>
  <c r="K402" i="7"/>
  <c r="J402" i="7"/>
  <c r="I402" i="7"/>
  <c r="S401" i="7"/>
  <c r="K401" i="7"/>
  <c r="J401" i="7"/>
  <c r="I401" i="7"/>
  <c r="K400" i="7"/>
  <c r="J400" i="7"/>
  <c r="I400" i="7"/>
  <c r="S399" i="7"/>
  <c r="AI322" i="7" s="1"/>
  <c r="K399" i="7"/>
  <c r="J399" i="7"/>
  <c r="I399" i="7"/>
  <c r="K398" i="7"/>
  <c r="J398" i="7"/>
  <c r="I398" i="7"/>
  <c r="S397" i="7"/>
  <c r="AI320" i="7" s="1"/>
  <c r="K397" i="7"/>
  <c r="J397" i="7"/>
  <c r="I397" i="7"/>
  <c r="K396" i="7"/>
  <c r="J396" i="7"/>
  <c r="I396" i="7"/>
  <c r="S395" i="7"/>
  <c r="AI318" i="7" s="1"/>
  <c r="K395" i="7"/>
  <c r="J395" i="7"/>
  <c r="I395" i="7"/>
  <c r="K394" i="7"/>
  <c r="J394" i="7"/>
  <c r="I394" i="7"/>
  <c r="S393" i="7"/>
  <c r="AI316" i="7" s="1"/>
  <c r="K393" i="7"/>
  <c r="J393" i="7"/>
  <c r="I393" i="7"/>
  <c r="K392" i="7"/>
  <c r="J392" i="7"/>
  <c r="I392" i="7"/>
  <c r="S391" i="7"/>
  <c r="AI314" i="7" s="1"/>
  <c r="K391" i="7"/>
  <c r="J391" i="7"/>
  <c r="I391" i="7"/>
  <c r="K390" i="7"/>
  <c r="J390" i="7"/>
  <c r="I390" i="7"/>
  <c r="S389" i="7"/>
  <c r="AI312" i="7" s="1"/>
  <c r="K389" i="7"/>
  <c r="J389" i="7"/>
  <c r="I389" i="7"/>
  <c r="K388" i="7"/>
  <c r="J388" i="7"/>
  <c r="I388" i="7"/>
  <c r="S387" i="7"/>
  <c r="K387" i="7"/>
  <c r="J387" i="7"/>
  <c r="I387" i="7"/>
  <c r="I382" i="7"/>
  <c r="U379" i="7"/>
  <c r="X373" i="7"/>
  <c r="O373" i="7"/>
  <c r="I373" i="7"/>
  <c r="K371" i="7"/>
  <c r="J371" i="7"/>
  <c r="I371" i="7"/>
  <c r="S370" i="7"/>
  <c r="K370" i="7"/>
  <c r="J370" i="7"/>
  <c r="I370" i="7"/>
  <c r="K369" i="7"/>
  <c r="J369" i="7"/>
  <c r="I369" i="7"/>
  <c r="S368" i="7"/>
  <c r="AI306" i="7" s="1"/>
  <c r="K368" i="7"/>
  <c r="J368" i="7"/>
  <c r="I368" i="7"/>
  <c r="K367" i="7"/>
  <c r="J367" i="7"/>
  <c r="I367" i="7"/>
  <c r="S366" i="7"/>
  <c r="AI304" i="7" s="1"/>
  <c r="K366" i="7"/>
  <c r="J366" i="7"/>
  <c r="I366" i="7"/>
  <c r="K365" i="7"/>
  <c r="J365" i="7"/>
  <c r="I365" i="7"/>
  <c r="S364" i="7"/>
  <c r="K364" i="7"/>
  <c r="J364" i="7"/>
  <c r="I364" i="7"/>
  <c r="K363" i="7"/>
  <c r="J363" i="7"/>
  <c r="I363" i="7"/>
  <c r="S362" i="7"/>
  <c r="AI300" i="7" s="1"/>
  <c r="K362" i="7"/>
  <c r="J362" i="7"/>
  <c r="I362" i="7"/>
  <c r="K361" i="7"/>
  <c r="J361" i="7"/>
  <c r="I361" i="7"/>
  <c r="S360" i="7"/>
  <c r="AI298" i="7" s="1"/>
  <c r="K360" i="7"/>
  <c r="J360" i="7"/>
  <c r="I360" i="7"/>
  <c r="K359" i="7"/>
  <c r="J359" i="7"/>
  <c r="I359" i="7"/>
  <c r="S358" i="7"/>
  <c r="K358" i="7"/>
  <c r="J358" i="7"/>
  <c r="I358" i="7"/>
  <c r="K357" i="7"/>
  <c r="J357" i="7"/>
  <c r="I357" i="7"/>
  <c r="S356" i="7"/>
  <c r="AI294" i="7" s="1"/>
  <c r="K356" i="7"/>
  <c r="J356" i="7"/>
  <c r="I356" i="7"/>
  <c r="K355" i="7"/>
  <c r="J355" i="7"/>
  <c r="I355" i="7"/>
  <c r="S354" i="7"/>
  <c r="AI292" i="7" s="1"/>
  <c r="K354" i="7"/>
  <c r="J354" i="7"/>
  <c r="I354" i="7"/>
  <c r="K353" i="7"/>
  <c r="J353" i="7"/>
  <c r="I353" i="7"/>
  <c r="S352" i="7"/>
  <c r="AI290" i="7" s="1"/>
  <c r="K352" i="7"/>
  <c r="J352" i="7"/>
  <c r="I352" i="7"/>
  <c r="K351" i="7"/>
  <c r="J351" i="7"/>
  <c r="I351" i="7"/>
  <c r="S350" i="7"/>
  <c r="K350" i="7"/>
  <c r="J350" i="7"/>
  <c r="I350" i="7"/>
  <c r="K349" i="7"/>
  <c r="J349" i="7"/>
  <c r="I349" i="7"/>
  <c r="S348" i="7"/>
  <c r="K348" i="7"/>
  <c r="J348" i="7"/>
  <c r="I348" i="7"/>
  <c r="K347" i="7"/>
  <c r="J347" i="7"/>
  <c r="I347" i="7"/>
  <c r="S346" i="7"/>
  <c r="AI284" i="7" s="1"/>
  <c r="K346" i="7"/>
  <c r="J346" i="7"/>
  <c r="I346" i="7"/>
  <c r="K345" i="7"/>
  <c r="J345" i="7"/>
  <c r="I345" i="7"/>
  <c r="S344" i="7"/>
  <c r="AI282" i="7" s="1"/>
  <c r="K344" i="7"/>
  <c r="J344" i="7"/>
  <c r="I344" i="7"/>
  <c r="K343" i="7"/>
  <c r="J343" i="7"/>
  <c r="I343" i="7"/>
  <c r="S342" i="7"/>
  <c r="AI280" i="7" s="1"/>
  <c r="K342" i="7"/>
  <c r="J342" i="7"/>
  <c r="I342" i="7"/>
  <c r="K341" i="7"/>
  <c r="J341" i="7"/>
  <c r="I341" i="7"/>
  <c r="S340" i="7"/>
  <c r="K340" i="7"/>
  <c r="J340" i="7"/>
  <c r="I340" i="7"/>
  <c r="K339" i="7"/>
  <c r="J339" i="7"/>
  <c r="I339" i="7"/>
  <c r="S338" i="7"/>
  <c r="K338" i="7"/>
  <c r="J338" i="7"/>
  <c r="I338" i="7"/>
  <c r="K337" i="7"/>
  <c r="J337" i="7"/>
  <c r="I337" i="7"/>
  <c r="S336" i="7"/>
  <c r="K336" i="7"/>
  <c r="J336" i="7"/>
  <c r="I336" i="7"/>
  <c r="K335" i="7"/>
  <c r="J335" i="7"/>
  <c r="I335" i="7"/>
  <c r="S334" i="7"/>
  <c r="AI272" i="7" s="1"/>
  <c r="K334" i="7"/>
  <c r="J334" i="7"/>
  <c r="I334" i="7"/>
  <c r="K333" i="7"/>
  <c r="J333" i="7"/>
  <c r="I333" i="7"/>
  <c r="S332" i="7"/>
  <c r="AI270" i="7" s="1"/>
  <c r="K332" i="7"/>
  <c r="J332" i="7"/>
  <c r="I332" i="7"/>
  <c r="K331" i="7"/>
  <c r="J331" i="7"/>
  <c r="I331" i="7"/>
  <c r="S330" i="7"/>
  <c r="AI268" i="7" s="1"/>
  <c r="K330" i="7"/>
  <c r="J330" i="7"/>
  <c r="I330" i="7"/>
  <c r="K329" i="7"/>
  <c r="J329" i="7"/>
  <c r="I329" i="7"/>
  <c r="S328" i="7"/>
  <c r="K328" i="7"/>
  <c r="J328" i="7"/>
  <c r="I328" i="7"/>
  <c r="K327" i="7"/>
  <c r="J327" i="7"/>
  <c r="I327" i="7"/>
  <c r="S326" i="7"/>
  <c r="K326" i="7"/>
  <c r="J326" i="7"/>
  <c r="I326" i="7"/>
  <c r="K325" i="7"/>
  <c r="J325" i="7"/>
  <c r="I325" i="7"/>
  <c r="S324" i="7"/>
  <c r="K324" i="7"/>
  <c r="J324" i="7"/>
  <c r="I324" i="7"/>
  <c r="K323" i="7"/>
  <c r="J323" i="7"/>
  <c r="I323" i="7"/>
  <c r="S322" i="7"/>
  <c r="AI260" i="7" s="1"/>
  <c r="K322" i="7"/>
  <c r="J322" i="7"/>
  <c r="I322" i="7"/>
  <c r="K321" i="7"/>
  <c r="J321" i="7"/>
  <c r="I321" i="7"/>
  <c r="S320" i="7"/>
  <c r="AI258" i="7" s="1"/>
  <c r="K320" i="7"/>
  <c r="J320" i="7"/>
  <c r="I320" i="7"/>
  <c r="K319" i="7"/>
  <c r="J319" i="7"/>
  <c r="I319" i="7"/>
  <c r="S318" i="7"/>
  <c r="AI256" i="7" s="1"/>
  <c r="K318" i="7"/>
  <c r="J318" i="7"/>
  <c r="I318" i="7"/>
  <c r="K317" i="7"/>
  <c r="J317" i="7"/>
  <c r="I317" i="7"/>
  <c r="S316" i="7"/>
  <c r="AI254" i="7" s="1"/>
  <c r="K316" i="7"/>
  <c r="J316" i="7"/>
  <c r="I316" i="7"/>
  <c r="K315" i="7"/>
  <c r="J315" i="7"/>
  <c r="I315" i="7"/>
  <c r="S314" i="7"/>
  <c r="AI252" i="7" s="1"/>
  <c r="K314" i="7"/>
  <c r="J314" i="7"/>
  <c r="I314" i="7"/>
  <c r="K313" i="7"/>
  <c r="J313" i="7"/>
  <c r="I313" i="7"/>
  <c r="S312" i="7"/>
  <c r="K312" i="7"/>
  <c r="J312" i="7"/>
  <c r="I312" i="7"/>
  <c r="K311" i="7"/>
  <c r="J311" i="7"/>
  <c r="I311" i="7"/>
  <c r="S310" i="7"/>
  <c r="K310" i="7"/>
  <c r="J310" i="7"/>
  <c r="I310" i="7"/>
  <c r="I305" i="7"/>
  <c r="U302" i="7"/>
  <c r="K294" i="7"/>
  <c r="J294" i="7"/>
  <c r="I294" i="7"/>
  <c r="S293" i="7"/>
  <c r="K293" i="7"/>
  <c r="J293" i="7"/>
  <c r="I293" i="7"/>
  <c r="K292" i="7"/>
  <c r="J292" i="7"/>
  <c r="I292" i="7"/>
  <c r="S291" i="7"/>
  <c r="AI244" i="7" s="1"/>
  <c r="K291" i="7"/>
  <c r="J291" i="7"/>
  <c r="I291" i="7"/>
  <c r="K290" i="7"/>
  <c r="J290" i="7"/>
  <c r="I290" i="7"/>
  <c r="S289" i="7"/>
  <c r="AI242" i="7" s="1"/>
  <c r="K289" i="7"/>
  <c r="J289" i="7"/>
  <c r="I289" i="7"/>
  <c r="K288" i="7"/>
  <c r="J288" i="7"/>
  <c r="I288" i="7"/>
  <c r="S287" i="7"/>
  <c r="AI240" i="7" s="1"/>
  <c r="K287" i="7"/>
  <c r="J287" i="7"/>
  <c r="I287" i="7"/>
  <c r="K286" i="7"/>
  <c r="J286" i="7"/>
  <c r="I286" i="7"/>
  <c r="S285" i="7"/>
  <c r="AI238" i="7" s="1"/>
  <c r="K285" i="7"/>
  <c r="J285" i="7"/>
  <c r="I285" i="7"/>
  <c r="K284" i="7"/>
  <c r="J284" i="7"/>
  <c r="I284" i="7"/>
  <c r="S283" i="7"/>
  <c r="AI236" i="7" s="1"/>
  <c r="K283" i="7"/>
  <c r="J283" i="7"/>
  <c r="I283" i="7"/>
  <c r="K282" i="7"/>
  <c r="J282" i="7"/>
  <c r="I282" i="7"/>
  <c r="S281" i="7"/>
  <c r="K281" i="7"/>
  <c r="J281" i="7"/>
  <c r="I281" i="7"/>
  <c r="K280" i="7"/>
  <c r="J280" i="7"/>
  <c r="I280" i="7"/>
  <c r="S279" i="7"/>
  <c r="K279" i="7"/>
  <c r="J279" i="7"/>
  <c r="I279" i="7"/>
  <c r="K278" i="7"/>
  <c r="J278" i="7"/>
  <c r="I278" i="7"/>
  <c r="S277" i="7"/>
  <c r="K277" i="7"/>
  <c r="J277" i="7"/>
  <c r="I277" i="7"/>
  <c r="K276" i="7"/>
  <c r="J276" i="7"/>
  <c r="I276" i="7"/>
  <c r="S275" i="7"/>
  <c r="AI228" i="7" s="1"/>
  <c r="K275" i="7"/>
  <c r="J275" i="7"/>
  <c r="I275" i="7"/>
  <c r="K274" i="7"/>
  <c r="J274" i="7"/>
  <c r="I274" i="7"/>
  <c r="S273" i="7"/>
  <c r="AI226" i="7" s="1"/>
  <c r="K273" i="7"/>
  <c r="J273" i="7"/>
  <c r="I273" i="7"/>
  <c r="K272" i="7"/>
  <c r="J272" i="7"/>
  <c r="I272" i="7"/>
  <c r="S271" i="7"/>
  <c r="AI224" i="7" s="1"/>
  <c r="K271" i="7"/>
  <c r="J271" i="7"/>
  <c r="I271" i="7"/>
  <c r="K270" i="7"/>
  <c r="J270" i="7"/>
  <c r="I270" i="7"/>
  <c r="S269" i="7"/>
  <c r="AI222" i="7" s="1"/>
  <c r="K269" i="7"/>
  <c r="J269" i="7"/>
  <c r="I269" i="7"/>
  <c r="K268" i="7"/>
  <c r="J268" i="7"/>
  <c r="I268" i="7"/>
  <c r="S267" i="7"/>
  <c r="K267" i="7"/>
  <c r="J267" i="7"/>
  <c r="I267" i="7"/>
  <c r="K266" i="7"/>
  <c r="J266" i="7"/>
  <c r="I266" i="7"/>
  <c r="S265" i="7"/>
  <c r="K265" i="7"/>
  <c r="J265" i="7"/>
  <c r="I265" i="7"/>
  <c r="K264" i="7"/>
  <c r="J264" i="7"/>
  <c r="I264" i="7"/>
  <c r="S263" i="7"/>
  <c r="K263" i="7"/>
  <c r="J263" i="7"/>
  <c r="I263" i="7"/>
  <c r="K262" i="7"/>
  <c r="J262" i="7"/>
  <c r="I262" i="7"/>
  <c r="S261" i="7"/>
  <c r="AI214" i="7" s="1"/>
  <c r="K261" i="7"/>
  <c r="J261" i="7"/>
  <c r="I261" i="7"/>
  <c r="K260" i="7"/>
  <c r="J260" i="7"/>
  <c r="I260" i="7"/>
  <c r="S259" i="7"/>
  <c r="AI212" i="7" s="1"/>
  <c r="K259" i="7"/>
  <c r="J259" i="7"/>
  <c r="I259" i="7"/>
  <c r="K258" i="7"/>
  <c r="J258" i="7"/>
  <c r="I258" i="7"/>
  <c r="S257" i="7"/>
  <c r="AI210" i="7" s="1"/>
  <c r="K257" i="7"/>
  <c r="J257" i="7"/>
  <c r="I257" i="7"/>
  <c r="K256" i="7"/>
  <c r="J256" i="7"/>
  <c r="I256" i="7"/>
  <c r="S255" i="7"/>
  <c r="AI208" i="7" s="1"/>
  <c r="K255" i="7"/>
  <c r="J255" i="7"/>
  <c r="I255" i="7"/>
  <c r="K254" i="7"/>
  <c r="J254" i="7"/>
  <c r="I254" i="7"/>
  <c r="S253" i="7"/>
  <c r="AI206" i="7" s="1"/>
  <c r="K253" i="7"/>
  <c r="J253" i="7"/>
  <c r="I253" i="7"/>
  <c r="K252" i="7"/>
  <c r="J252" i="7"/>
  <c r="I252" i="7"/>
  <c r="S251" i="7"/>
  <c r="K251" i="7"/>
  <c r="J251" i="7"/>
  <c r="I251" i="7"/>
  <c r="K250" i="7"/>
  <c r="J250" i="7"/>
  <c r="I250" i="7"/>
  <c r="S249" i="7"/>
  <c r="K249" i="7"/>
  <c r="J249" i="7"/>
  <c r="I249" i="7"/>
  <c r="K248" i="7"/>
  <c r="J248" i="7"/>
  <c r="I248" i="7"/>
  <c r="S247" i="7"/>
  <c r="K247" i="7"/>
  <c r="J247" i="7"/>
  <c r="I247" i="7"/>
  <c r="K246" i="7"/>
  <c r="J246" i="7"/>
  <c r="I246" i="7"/>
  <c r="S245" i="7"/>
  <c r="K245" i="7"/>
  <c r="J245" i="7"/>
  <c r="I245" i="7"/>
  <c r="K244" i="7"/>
  <c r="J244" i="7"/>
  <c r="I244" i="7"/>
  <c r="S243" i="7"/>
  <c r="K243" i="7"/>
  <c r="J243" i="7"/>
  <c r="I243" i="7"/>
  <c r="K242" i="7"/>
  <c r="J242" i="7"/>
  <c r="I242" i="7"/>
  <c r="S241" i="7"/>
  <c r="K241" i="7"/>
  <c r="J241" i="7"/>
  <c r="I241" i="7"/>
  <c r="K240" i="7"/>
  <c r="J240" i="7"/>
  <c r="I240" i="7"/>
  <c r="S239" i="7"/>
  <c r="K239" i="7"/>
  <c r="J239" i="7"/>
  <c r="I239" i="7"/>
  <c r="K238" i="7"/>
  <c r="J238" i="7"/>
  <c r="I238" i="7"/>
  <c r="S237" i="7"/>
  <c r="AI190" i="7" s="1"/>
  <c r="K237" i="7"/>
  <c r="J237" i="7"/>
  <c r="I237" i="7"/>
  <c r="K236" i="7"/>
  <c r="J236" i="7"/>
  <c r="I236" i="7"/>
  <c r="S235" i="7"/>
  <c r="AI188" i="7" s="1"/>
  <c r="K235" i="7"/>
  <c r="J235" i="7"/>
  <c r="I235" i="7"/>
  <c r="I230" i="7"/>
  <c r="U227" i="7"/>
  <c r="X221" i="7"/>
  <c r="O221" i="7"/>
  <c r="I221" i="7"/>
  <c r="K219" i="7"/>
  <c r="J219" i="7"/>
  <c r="I219" i="7"/>
  <c r="S218" i="7"/>
  <c r="K218" i="7"/>
  <c r="J218" i="7"/>
  <c r="I218" i="7"/>
  <c r="K217" i="7"/>
  <c r="J217" i="7"/>
  <c r="I217" i="7"/>
  <c r="S216" i="7"/>
  <c r="K216" i="7"/>
  <c r="J216" i="7"/>
  <c r="I216" i="7"/>
  <c r="K215" i="7"/>
  <c r="J215" i="7"/>
  <c r="I215" i="7"/>
  <c r="S214" i="7"/>
  <c r="AI182" i="7" s="1"/>
  <c r="K214" i="7"/>
  <c r="J214" i="7"/>
  <c r="I214" i="7"/>
  <c r="K213" i="7"/>
  <c r="J213" i="7"/>
  <c r="I213" i="7"/>
  <c r="S212" i="7"/>
  <c r="AI180" i="7" s="1"/>
  <c r="K212" i="7"/>
  <c r="J212" i="7"/>
  <c r="I212" i="7"/>
  <c r="K211" i="7"/>
  <c r="J211" i="7"/>
  <c r="I211" i="7"/>
  <c r="S210" i="7"/>
  <c r="AI178" i="7" s="1"/>
  <c r="K210" i="7"/>
  <c r="J210" i="7"/>
  <c r="I210" i="7"/>
  <c r="K209" i="7"/>
  <c r="J209" i="7"/>
  <c r="I209" i="7"/>
  <c r="S208" i="7"/>
  <c r="AI176" i="7" s="1"/>
  <c r="K208" i="7"/>
  <c r="J208" i="7"/>
  <c r="I208" i="7"/>
  <c r="K207" i="7"/>
  <c r="J207" i="7"/>
  <c r="I207" i="7"/>
  <c r="S206" i="7"/>
  <c r="AI174" i="7" s="1"/>
  <c r="K206" i="7"/>
  <c r="J206" i="7"/>
  <c r="I206" i="7"/>
  <c r="K205" i="7"/>
  <c r="J205" i="7"/>
  <c r="I205" i="7"/>
  <c r="S204" i="7"/>
  <c r="AI172" i="7" s="1"/>
  <c r="K204" i="7"/>
  <c r="J204" i="7"/>
  <c r="I204" i="7"/>
  <c r="K203" i="7"/>
  <c r="J203" i="7"/>
  <c r="I203" i="7"/>
  <c r="S202" i="7"/>
  <c r="K202" i="7"/>
  <c r="J202" i="7"/>
  <c r="I202" i="7"/>
  <c r="K201" i="7"/>
  <c r="J201" i="7"/>
  <c r="I201" i="7"/>
  <c r="S200" i="7"/>
  <c r="K200" i="7"/>
  <c r="J200" i="7"/>
  <c r="I200" i="7"/>
  <c r="K199" i="7"/>
  <c r="J199" i="7"/>
  <c r="I199" i="7"/>
  <c r="S198" i="7"/>
  <c r="AI166" i="7" s="1"/>
  <c r="K198" i="7"/>
  <c r="J198" i="7"/>
  <c r="I198" i="7"/>
  <c r="K197" i="7"/>
  <c r="J197" i="7"/>
  <c r="I197" i="7"/>
  <c r="S196" i="7"/>
  <c r="AI164" i="7" s="1"/>
  <c r="K196" i="7"/>
  <c r="J196" i="7"/>
  <c r="I196" i="7"/>
  <c r="K195" i="7"/>
  <c r="J195" i="7"/>
  <c r="I195" i="7"/>
  <c r="S194" i="7"/>
  <c r="K194" i="7"/>
  <c r="J194" i="7"/>
  <c r="I194" i="7"/>
  <c r="K193" i="7"/>
  <c r="J193" i="7"/>
  <c r="I193" i="7"/>
  <c r="S192" i="7"/>
  <c r="K192" i="7"/>
  <c r="J192" i="7"/>
  <c r="I192" i="7"/>
  <c r="K191" i="7"/>
  <c r="J191" i="7"/>
  <c r="I191" i="7"/>
  <c r="S190" i="7"/>
  <c r="AI158" i="7" s="1"/>
  <c r="K190" i="7"/>
  <c r="J190" i="7"/>
  <c r="I190" i="7"/>
  <c r="K189" i="7"/>
  <c r="J189" i="7"/>
  <c r="I189" i="7"/>
  <c r="S188" i="7"/>
  <c r="AI156" i="7" s="1"/>
  <c r="K188" i="7"/>
  <c r="J188" i="7"/>
  <c r="I188" i="7"/>
  <c r="K187" i="7"/>
  <c r="J187" i="7"/>
  <c r="I187" i="7"/>
  <c r="S186" i="7"/>
  <c r="AI154" i="7" s="1"/>
  <c r="K186" i="7"/>
  <c r="J186" i="7"/>
  <c r="I186" i="7"/>
  <c r="K185" i="7"/>
  <c r="J185" i="7"/>
  <c r="I185" i="7"/>
  <c r="S184" i="7"/>
  <c r="AI152" i="7" s="1"/>
  <c r="K184" i="7"/>
  <c r="J184" i="7"/>
  <c r="I184" i="7"/>
  <c r="K183" i="7"/>
  <c r="J183" i="7"/>
  <c r="I183" i="7"/>
  <c r="S182" i="7"/>
  <c r="K182" i="7"/>
  <c r="J182" i="7"/>
  <c r="I182" i="7"/>
  <c r="K181" i="7"/>
  <c r="J181" i="7"/>
  <c r="I181" i="7"/>
  <c r="S180" i="7"/>
  <c r="K180" i="7"/>
  <c r="J180" i="7"/>
  <c r="I180" i="7"/>
  <c r="K179" i="7"/>
  <c r="J179" i="7"/>
  <c r="I179" i="7"/>
  <c r="S178" i="7"/>
  <c r="K178" i="7"/>
  <c r="J178" i="7"/>
  <c r="I178" i="7"/>
  <c r="K177" i="7"/>
  <c r="J177" i="7"/>
  <c r="I177" i="7"/>
  <c r="S176" i="7"/>
  <c r="AI144" i="7" s="1"/>
  <c r="K176" i="7"/>
  <c r="J176" i="7"/>
  <c r="I176" i="7"/>
  <c r="K175" i="7"/>
  <c r="J175" i="7"/>
  <c r="I175" i="7"/>
  <c r="S174" i="7"/>
  <c r="AI142" i="7" s="1"/>
  <c r="K174" i="7"/>
  <c r="J174" i="7"/>
  <c r="I174" i="7"/>
  <c r="K173" i="7"/>
  <c r="J173" i="7"/>
  <c r="I173" i="7"/>
  <c r="S172" i="7"/>
  <c r="AI140" i="7" s="1"/>
  <c r="K172" i="7"/>
  <c r="J172" i="7"/>
  <c r="I172" i="7"/>
  <c r="K171" i="7"/>
  <c r="J171" i="7"/>
  <c r="I171" i="7"/>
  <c r="S170" i="7"/>
  <c r="AI138" i="7" s="1"/>
  <c r="K170" i="7"/>
  <c r="J170" i="7"/>
  <c r="I170" i="7"/>
  <c r="K169" i="7"/>
  <c r="J169" i="7"/>
  <c r="I169" i="7"/>
  <c r="S168" i="7"/>
  <c r="K168" i="7"/>
  <c r="J168" i="7"/>
  <c r="I168" i="7"/>
  <c r="K167" i="7"/>
  <c r="J167" i="7"/>
  <c r="I167" i="7"/>
  <c r="S166" i="7"/>
  <c r="K166" i="7"/>
  <c r="J166" i="7"/>
  <c r="I166" i="7"/>
  <c r="K165" i="7"/>
  <c r="J165" i="7"/>
  <c r="I165" i="7"/>
  <c r="S164" i="7"/>
  <c r="AI132" i="7" s="1"/>
  <c r="K164" i="7"/>
  <c r="J164" i="7"/>
  <c r="I164" i="7"/>
  <c r="K163" i="7"/>
  <c r="J163" i="7"/>
  <c r="I163" i="7"/>
  <c r="S162" i="7"/>
  <c r="AI130" i="7" s="1"/>
  <c r="K162" i="7"/>
  <c r="J162" i="7"/>
  <c r="I162" i="7"/>
  <c r="K161" i="7"/>
  <c r="J161" i="7"/>
  <c r="I161" i="7"/>
  <c r="S160" i="7"/>
  <c r="AI128" i="7" s="1"/>
  <c r="K160" i="7"/>
  <c r="J160" i="7"/>
  <c r="I160" i="7"/>
  <c r="K159" i="7"/>
  <c r="J159" i="7"/>
  <c r="I159" i="7"/>
  <c r="S158" i="7"/>
  <c r="K158" i="7"/>
  <c r="J158" i="7"/>
  <c r="I158" i="7"/>
  <c r="U150" i="7"/>
  <c r="K142" i="7"/>
  <c r="J142" i="7"/>
  <c r="I142" i="7"/>
  <c r="S141" i="7"/>
  <c r="K141" i="7"/>
  <c r="J141" i="7"/>
  <c r="I141" i="7"/>
  <c r="K140" i="7"/>
  <c r="J140" i="7"/>
  <c r="I140" i="7"/>
  <c r="S139" i="7"/>
  <c r="K139" i="7"/>
  <c r="J139" i="7"/>
  <c r="I139" i="7"/>
  <c r="K138" i="7"/>
  <c r="J138" i="7"/>
  <c r="I138" i="7"/>
  <c r="S137" i="7"/>
  <c r="AI122" i="7" s="1"/>
  <c r="K137" i="7"/>
  <c r="J137" i="7"/>
  <c r="I137" i="7"/>
  <c r="K136" i="7"/>
  <c r="J136" i="7"/>
  <c r="I136" i="7"/>
  <c r="S135" i="7"/>
  <c r="AI120" i="7" s="1"/>
  <c r="K135" i="7"/>
  <c r="J135" i="7"/>
  <c r="I135" i="7"/>
  <c r="K134" i="7"/>
  <c r="J134" i="7"/>
  <c r="I134" i="7"/>
  <c r="S133" i="7"/>
  <c r="AI118" i="7" s="1"/>
  <c r="K133" i="7"/>
  <c r="J133" i="7"/>
  <c r="I133" i="7"/>
  <c r="K132" i="7"/>
  <c r="J132" i="7"/>
  <c r="I132" i="7"/>
  <c r="S131" i="7"/>
  <c r="AI116" i="7" s="1"/>
  <c r="K131" i="7"/>
  <c r="J131" i="7"/>
  <c r="I131" i="7"/>
  <c r="K130" i="7"/>
  <c r="J130" i="7"/>
  <c r="I130" i="7"/>
  <c r="S129" i="7"/>
  <c r="K129" i="7"/>
  <c r="J129" i="7"/>
  <c r="I129" i="7"/>
  <c r="K128" i="7"/>
  <c r="J128" i="7"/>
  <c r="I128" i="7"/>
  <c r="S127" i="7"/>
  <c r="AI112" i="7" s="1"/>
  <c r="K127" i="7"/>
  <c r="J127" i="7"/>
  <c r="I127" i="7"/>
  <c r="K126" i="7"/>
  <c r="J126" i="7"/>
  <c r="I126" i="7"/>
  <c r="S125" i="7"/>
  <c r="K125" i="7"/>
  <c r="J125" i="7"/>
  <c r="I125" i="7"/>
  <c r="K124" i="7"/>
  <c r="J124" i="7"/>
  <c r="I124" i="7"/>
  <c r="S123" i="7"/>
  <c r="K123" i="7"/>
  <c r="J123" i="7"/>
  <c r="I123" i="7"/>
  <c r="K122" i="7"/>
  <c r="J122" i="7"/>
  <c r="I122" i="7"/>
  <c r="S121" i="7"/>
  <c r="K121" i="7"/>
  <c r="J121" i="7"/>
  <c r="I121" i="7"/>
  <c r="K120" i="7"/>
  <c r="J120" i="7"/>
  <c r="I120" i="7"/>
  <c r="S119" i="7"/>
  <c r="AI104" i="7" s="1"/>
  <c r="K119" i="7"/>
  <c r="J119" i="7"/>
  <c r="I119" i="7"/>
  <c r="K118" i="7"/>
  <c r="J118" i="7"/>
  <c r="I118" i="7"/>
  <c r="S117" i="7"/>
  <c r="AI102" i="7" s="1"/>
  <c r="K117" i="7"/>
  <c r="J117" i="7"/>
  <c r="I117" i="7"/>
  <c r="K116" i="7"/>
  <c r="J116" i="7"/>
  <c r="I116" i="7"/>
  <c r="S115" i="7"/>
  <c r="AI100" i="7" s="1"/>
  <c r="K115" i="7"/>
  <c r="J115" i="7"/>
  <c r="I115" i="7"/>
  <c r="K114" i="7"/>
  <c r="J114" i="7"/>
  <c r="I114" i="7"/>
  <c r="S113" i="7"/>
  <c r="AI98" i="7" s="1"/>
  <c r="K113" i="7"/>
  <c r="J113" i="7"/>
  <c r="I113" i="7"/>
  <c r="K112" i="7"/>
  <c r="J112" i="7"/>
  <c r="I112" i="7"/>
  <c r="S111" i="7"/>
  <c r="AI96" i="7" s="1"/>
  <c r="K111" i="7"/>
  <c r="J111" i="7"/>
  <c r="I111" i="7"/>
  <c r="K110" i="7"/>
  <c r="J110" i="7"/>
  <c r="I110" i="7"/>
  <c r="S109" i="7"/>
  <c r="K109" i="7"/>
  <c r="J109" i="7"/>
  <c r="I109" i="7"/>
  <c r="K108" i="7"/>
  <c r="J108" i="7"/>
  <c r="I108" i="7"/>
  <c r="S107" i="7"/>
  <c r="K107" i="7"/>
  <c r="J107" i="7"/>
  <c r="I107" i="7"/>
  <c r="K106" i="7"/>
  <c r="J106" i="7"/>
  <c r="I106" i="7"/>
  <c r="S105" i="7"/>
  <c r="K105" i="7"/>
  <c r="J105" i="7"/>
  <c r="I105" i="7"/>
  <c r="K104" i="7"/>
  <c r="J104" i="7"/>
  <c r="I104" i="7"/>
  <c r="S103" i="7"/>
  <c r="AI88" i="7" s="1"/>
  <c r="K103" i="7"/>
  <c r="J103" i="7"/>
  <c r="I103" i="7"/>
  <c r="K102" i="7"/>
  <c r="J102" i="7"/>
  <c r="I102" i="7"/>
  <c r="S101" i="7"/>
  <c r="AI86" i="7" s="1"/>
  <c r="K101" i="7"/>
  <c r="J101" i="7"/>
  <c r="I101" i="7"/>
  <c r="K100" i="7"/>
  <c r="J100" i="7"/>
  <c r="I100" i="7"/>
  <c r="S99" i="7"/>
  <c r="AI84" i="7" s="1"/>
  <c r="K99" i="7"/>
  <c r="J99" i="7"/>
  <c r="I99" i="7"/>
  <c r="K98" i="7"/>
  <c r="J98" i="7"/>
  <c r="I98" i="7"/>
  <c r="S97" i="7"/>
  <c r="AI82" i="7" s="1"/>
  <c r="K97" i="7"/>
  <c r="J97" i="7"/>
  <c r="I97" i="7"/>
  <c r="K96" i="7"/>
  <c r="J96" i="7"/>
  <c r="I96" i="7"/>
  <c r="S95" i="7"/>
  <c r="AI80" i="7" s="1"/>
  <c r="K95" i="7"/>
  <c r="J95" i="7"/>
  <c r="I95" i="7"/>
  <c r="K94" i="7"/>
  <c r="J94" i="7"/>
  <c r="I94" i="7"/>
  <c r="S93" i="7"/>
  <c r="K93" i="7"/>
  <c r="J93" i="7"/>
  <c r="I93" i="7"/>
  <c r="K92" i="7"/>
  <c r="J92" i="7"/>
  <c r="I92" i="7"/>
  <c r="S91" i="7"/>
  <c r="K91" i="7"/>
  <c r="J91" i="7"/>
  <c r="I91" i="7"/>
  <c r="K90" i="7"/>
  <c r="J90" i="7"/>
  <c r="I90" i="7"/>
  <c r="S89" i="7"/>
  <c r="AI74" i="7" s="1"/>
  <c r="K89" i="7"/>
  <c r="J89" i="7"/>
  <c r="I89" i="7"/>
  <c r="K88" i="7"/>
  <c r="J88" i="7"/>
  <c r="I88" i="7"/>
  <c r="S87" i="7"/>
  <c r="AI72" i="7" s="1"/>
  <c r="K87" i="7"/>
  <c r="J87" i="7"/>
  <c r="I87" i="7"/>
  <c r="K86" i="7"/>
  <c r="J86" i="7"/>
  <c r="I86" i="7"/>
  <c r="S85" i="7"/>
  <c r="AI70" i="7" s="1"/>
  <c r="K85" i="7"/>
  <c r="J85" i="7"/>
  <c r="I85" i="7"/>
  <c r="I80" i="7"/>
  <c r="U77" i="7"/>
  <c r="X71" i="7"/>
  <c r="O71" i="7"/>
  <c r="I71" i="7"/>
  <c r="K69" i="7"/>
  <c r="J69" i="7"/>
  <c r="I69" i="7"/>
  <c r="S68" i="7"/>
  <c r="AI68" i="7" s="1"/>
  <c r="K68" i="7"/>
  <c r="J68" i="7"/>
  <c r="I68" i="7"/>
  <c r="K67" i="7"/>
  <c r="J67" i="7"/>
  <c r="I67" i="7"/>
  <c r="S66" i="7"/>
  <c r="AI66" i="7" s="1"/>
  <c r="K66" i="7"/>
  <c r="J66" i="7"/>
  <c r="I66" i="7"/>
  <c r="K65" i="7"/>
  <c r="J65" i="7"/>
  <c r="I65" i="7"/>
  <c r="S64" i="7"/>
  <c r="K64" i="7"/>
  <c r="J64" i="7"/>
  <c r="I64" i="7"/>
  <c r="K63" i="7"/>
  <c r="J63" i="7"/>
  <c r="I63" i="7"/>
  <c r="S62" i="7"/>
  <c r="K62" i="7"/>
  <c r="J62" i="7"/>
  <c r="I62" i="7"/>
  <c r="K61" i="7"/>
  <c r="J61" i="7"/>
  <c r="I61" i="7"/>
  <c r="S60" i="7"/>
  <c r="K60" i="7"/>
  <c r="J60" i="7"/>
  <c r="I60" i="7"/>
  <c r="K59" i="7"/>
  <c r="J59" i="7"/>
  <c r="I59" i="7"/>
  <c r="S58" i="7"/>
  <c r="AI58" i="7" s="1"/>
  <c r="K58" i="7"/>
  <c r="J58" i="7"/>
  <c r="I58" i="7"/>
  <c r="K57" i="7"/>
  <c r="J57" i="7"/>
  <c r="I57" i="7"/>
  <c r="S56" i="7"/>
  <c r="AI56" i="7" s="1"/>
  <c r="K56" i="7"/>
  <c r="J56" i="7"/>
  <c r="I56" i="7"/>
  <c r="K55" i="7"/>
  <c r="J55" i="7"/>
  <c r="I55" i="7"/>
  <c r="S54" i="7"/>
  <c r="K54" i="7"/>
  <c r="J54" i="7"/>
  <c r="I54" i="7"/>
  <c r="K53" i="7"/>
  <c r="J53" i="7"/>
  <c r="I53" i="7"/>
  <c r="S52" i="7"/>
  <c r="AI52" i="7" s="1"/>
  <c r="K52" i="7"/>
  <c r="J52" i="7"/>
  <c r="I52" i="7"/>
  <c r="K51" i="7"/>
  <c r="J51" i="7"/>
  <c r="I51" i="7"/>
  <c r="S50" i="7"/>
  <c r="AI50" i="7" s="1"/>
  <c r="K50" i="7"/>
  <c r="J50" i="7"/>
  <c r="I50" i="7"/>
  <c r="K49" i="7"/>
  <c r="J49" i="7"/>
  <c r="I49" i="7"/>
  <c r="S48" i="7"/>
  <c r="AI48" i="7" s="1"/>
  <c r="K48" i="7"/>
  <c r="J48" i="7"/>
  <c r="I48" i="7"/>
  <c r="K47" i="7"/>
  <c r="J47" i="7"/>
  <c r="I47" i="7"/>
  <c r="S46" i="7"/>
  <c r="K46" i="7"/>
  <c r="J46" i="7"/>
  <c r="I46" i="7"/>
  <c r="K45" i="7"/>
  <c r="J45" i="7"/>
  <c r="I45" i="7"/>
  <c r="S44" i="7"/>
  <c r="K44" i="7"/>
  <c r="J44" i="7"/>
  <c r="I44" i="7"/>
  <c r="K43" i="7"/>
  <c r="J43" i="7"/>
  <c r="I43" i="7"/>
  <c r="S42" i="7"/>
  <c r="AI42" i="7" s="1"/>
  <c r="K42" i="7"/>
  <c r="J42" i="7"/>
  <c r="I42" i="7"/>
  <c r="K41" i="7"/>
  <c r="J41" i="7"/>
  <c r="I41" i="7"/>
  <c r="S40" i="7"/>
  <c r="AI40" i="7" s="1"/>
  <c r="K40" i="7"/>
  <c r="J40" i="7"/>
  <c r="I40" i="7"/>
  <c r="K39" i="7"/>
  <c r="J39" i="7"/>
  <c r="I39" i="7"/>
  <c r="S38" i="7"/>
  <c r="AI38" i="7" s="1"/>
  <c r="K38" i="7"/>
  <c r="J38" i="7"/>
  <c r="I38" i="7"/>
  <c r="K37" i="7"/>
  <c r="J37" i="7"/>
  <c r="I37" i="7"/>
  <c r="S36" i="7"/>
  <c r="AI36" i="7" s="1"/>
  <c r="K36" i="7"/>
  <c r="J36" i="7"/>
  <c r="I36" i="7"/>
  <c r="K35" i="7"/>
  <c r="J35" i="7"/>
  <c r="I35" i="7"/>
  <c r="S34" i="7"/>
  <c r="AI34" i="7" s="1"/>
  <c r="K34" i="7"/>
  <c r="J34" i="7"/>
  <c r="I34" i="7"/>
  <c r="K33" i="7"/>
  <c r="J33" i="7"/>
  <c r="I33" i="7"/>
  <c r="S32" i="7"/>
  <c r="K32" i="7"/>
  <c r="J32" i="7"/>
  <c r="I32" i="7"/>
  <c r="K31" i="7"/>
  <c r="J31" i="7"/>
  <c r="I31" i="7"/>
  <c r="S30" i="7"/>
  <c r="K30" i="7"/>
  <c r="J30" i="7"/>
  <c r="I30" i="7"/>
  <c r="K29" i="7"/>
  <c r="J29" i="7"/>
  <c r="I29" i="7"/>
  <c r="S28" i="7"/>
  <c r="K28" i="7"/>
  <c r="J28" i="7"/>
  <c r="I28" i="7"/>
  <c r="K27" i="7"/>
  <c r="J27" i="7"/>
  <c r="I27" i="7"/>
  <c r="S26" i="7"/>
  <c r="AI26" i="7" s="1"/>
  <c r="K26" i="7"/>
  <c r="J26" i="7"/>
  <c r="I26" i="7"/>
  <c r="K25" i="7"/>
  <c r="J25" i="7"/>
  <c r="I25" i="7"/>
  <c r="S24" i="7"/>
  <c r="AI24" i="7" s="1"/>
  <c r="K24" i="7"/>
  <c r="J24" i="7"/>
  <c r="I24" i="7"/>
  <c r="K23" i="7"/>
  <c r="J23" i="7"/>
  <c r="I23" i="7"/>
  <c r="S22" i="7"/>
  <c r="K22" i="7"/>
  <c r="J22" i="7"/>
  <c r="I22" i="7"/>
  <c r="K21" i="7"/>
  <c r="J21" i="7"/>
  <c r="I21" i="7"/>
  <c r="S20" i="7"/>
  <c r="K20" i="7"/>
  <c r="J20" i="7"/>
  <c r="I20" i="7"/>
  <c r="K19" i="7"/>
  <c r="J19" i="7"/>
  <c r="I19" i="7"/>
  <c r="S18" i="7"/>
  <c r="AI18" i="7" s="1"/>
  <c r="K18" i="7"/>
  <c r="J18" i="7"/>
  <c r="I18" i="7"/>
  <c r="K17" i="7"/>
  <c r="J17" i="7"/>
  <c r="I17" i="7"/>
  <c r="S16" i="7"/>
  <c r="AI16" i="7" s="1"/>
  <c r="K16" i="7"/>
  <c r="J16" i="7"/>
  <c r="I16" i="7"/>
  <c r="K15" i="7"/>
  <c r="J15" i="7"/>
  <c r="I15" i="7"/>
  <c r="S14" i="7"/>
  <c r="AI14" i="7" s="1"/>
  <c r="K14" i="7"/>
  <c r="J14" i="7"/>
  <c r="I14" i="7"/>
  <c r="K13" i="7"/>
  <c r="J13" i="7"/>
  <c r="I13" i="7"/>
  <c r="S12" i="7"/>
  <c r="AI12" i="7" s="1"/>
  <c r="K12" i="7"/>
  <c r="J12" i="7"/>
  <c r="I12" i="7"/>
  <c r="K11" i="7"/>
  <c r="J11" i="7"/>
  <c r="I11" i="7"/>
  <c r="S10" i="7"/>
  <c r="K10" i="7"/>
  <c r="J10" i="7"/>
  <c r="I10" i="7"/>
  <c r="K9" i="7"/>
  <c r="J9" i="7"/>
  <c r="I9" i="7"/>
  <c r="S8" i="7"/>
  <c r="K8" i="7"/>
  <c r="J8" i="7"/>
  <c r="I8" i="7"/>
  <c r="R882" i="1"/>
  <c r="R808" i="1"/>
  <c r="R734" i="1"/>
  <c r="R660" i="1"/>
  <c r="R586" i="1"/>
  <c r="R512" i="1"/>
  <c r="R438" i="1"/>
  <c r="R364" i="1"/>
  <c r="R290" i="1"/>
  <c r="R216" i="1"/>
  <c r="R142" i="1"/>
  <c r="R68" i="1"/>
  <c r="AH278" i="7" l="1"/>
  <c r="AI278" i="7"/>
  <c r="AH486" i="7"/>
  <c r="AI486" i="7"/>
  <c r="AA237" i="7"/>
  <c r="AH190" i="7"/>
  <c r="AA253" i="7"/>
  <c r="AH206" i="7"/>
  <c r="AA261" i="7"/>
  <c r="AH214" i="7"/>
  <c r="AA269" i="7"/>
  <c r="AH222" i="7"/>
  <c r="AA285" i="7"/>
  <c r="AH238" i="7"/>
  <c r="AA320" i="7"/>
  <c r="AH258" i="7"/>
  <c r="AA344" i="7"/>
  <c r="AH282" i="7"/>
  <c r="AA352" i="7"/>
  <c r="AH290" i="7"/>
  <c r="AA360" i="7"/>
  <c r="AH298" i="7"/>
  <c r="AA368" i="7"/>
  <c r="AH306" i="7"/>
  <c r="AA393" i="7"/>
  <c r="AH316" i="7"/>
  <c r="AA409" i="7"/>
  <c r="AH332" i="7"/>
  <c r="AA425" i="7"/>
  <c r="AH348" i="7"/>
  <c r="AA441" i="7"/>
  <c r="AH364" i="7"/>
  <c r="AA462" i="7"/>
  <c r="AH370" i="7"/>
  <c r="AA470" i="7"/>
  <c r="AH378" i="7"/>
  <c r="AA478" i="7"/>
  <c r="AH386" i="7"/>
  <c r="AA486" i="7"/>
  <c r="AH394" i="7"/>
  <c r="AA494" i="7"/>
  <c r="AH402" i="7"/>
  <c r="AA502" i="7"/>
  <c r="AH410" i="7"/>
  <c r="AA510" i="7"/>
  <c r="AH418" i="7"/>
  <c r="AA575" i="7"/>
  <c r="AH468" i="7"/>
  <c r="AA583" i="7"/>
  <c r="AH476" i="7"/>
  <c r="AA599" i="7"/>
  <c r="AH492" i="7"/>
  <c r="AA616" i="7"/>
  <c r="AH494" i="7"/>
  <c r="AA624" i="7"/>
  <c r="AH502" i="7"/>
  <c r="AA632" i="7"/>
  <c r="AH510" i="7"/>
  <c r="AA640" i="7"/>
  <c r="AH518" i="7"/>
  <c r="AA656" i="7"/>
  <c r="AH534" i="7"/>
  <c r="AA664" i="7"/>
  <c r="AH542" i="7"/>
  <c r="AA672" i="7"/>
  <c r="AH550" i="7"/>
  <c r="AA699" i="7"/>
  <c r="AH562" i="7"/>
  <c r="AA707" i="7"/>
  <c r="AH570" i="7"/>
  <c r="AA715" i="7"/>
  <c r="AH578" i="7"/>
  <c r="AA723" i="7"/>
  <c r="AH586" i="7"/>
  <c r="AA731" i="7"/>
  <c r="AH594" i="7"/>
  <c r="AA739" i="7"/>
  <c r="AH602" i="7"/>
  <c r="AA747" i="7"/>
  <c r="AH610" i="7"/>
  <c r="AA772" i="7"/>
  <c r="AH620" i="7"/>
  <c r="AA780" i="7"/>
  <c r="AH628" i="7"/>
  <c r="AA796" i="7"/>
  <c r="AH644" i="7"/>
  <c r="AA820" i="7"/>
  <c r="AH668" i="7"/>
  <c r="AA851" i="7"/>
  <c r="AH684" i="7"/>
  <c r="AA867" i="7"/>
  <c r="AH700" i="7"/>
  <c r="AA883" i="7"/>
  <c r="AH716" i="7"/>
  <c r="AA891" i="7"/>
  <c r="AH724" i="7"/>
  <c r="AA899" i="7"/>
  <c r="AH732" i="7"/>
  <c r="AA235" i="7"/>
  <c r="AH188" i="7"/>
  <c r="AA259" i="7"/>
  <c r="AH212" i="7"/>
  <c r="AA275" i="7"/>
  <c r="AH228" i="7"/>
  <c r="AA283" i="7"/>
  <c r="AH236" i="7"/>
  <c r="AA291" i="7"/>
  <c r="AH244" i="7"/>
  <c r="AA318" i="7"/>
  <c r="AH256" i="7"/>
  <c r="AA334" i="7"/>
  <c r="AH272" i="7"/>
  <c r="AA342" i="7"/>
  <c r="AH280" i="7"/>
  <c r="AA366" i="7"/>
  <c r="AH304" i="7"/>
  <c r="AA391" i="7"/>
  <c r="AH314" i="7"/>
  <c r="AA399" i="7"/>
  <c r="AH322" i="7"/>
  <c r="AA407" i="7"/>
  <c r="AH330" i="7"/>
  <c r="AA415" i="7"/>
  <c r="AH338" i="7"/>
  <c r="AA423" i="7"/>
  <c r="AH346" i="7"/>
  <c r="AA431" i="7"/>
  <c r="AH354" i="7"/>
  <c r="AA439" i="7"/>
  <c r="AH362" i="7"/>
  <c r="AA468" i="7"/>
  <c r="AH376" i="7"/>
  <c r="AA476" i="7"/>
  <c r="AH384" i="7"/>
  <c r="AA484" i="7"/>
  <c r="AH392" i="7"/>
  <c r="AA492" i="7"/>
  <c r="AH400" i="7"/>
  <c r="AA500" i="7"/>
  <c r="AH408" i="7"/>
  <c r="AA508" i="7"/>
  <c r="AH416" i="7"/>
  <c r="AA516" i="7"/>
  <c r="AH424" i="7"/>
  <c r="AA581" i="7"/>
  <c r="AH474" i="7"/>
  <c r="AA597" i="7"/>
  <c r="AH490" i="7"/>
  <c r="AA622" i="7"/>
  <c r="AH500" i="7"/>
  <c r="AA630" i="7"/>
  <c r="AH508" i="7"/>
  <c r="AA638" i="7"/>
  <c r="AH516" i="7"/>
  <c r="AA646" i="7"/>
  <c r="AH524" i="7"/>
  <c r="AA654" i="7"/>
  <c r="AH532" i="7"/>
  <c r="AA670" i="7"/>
  <c r="AH548" i="7"/>
  <c r="AA697" i="7"/>
  <c r="AH560" i="7"/>
  <c r="AA713" i="7"/>
  <c r="AH576" i="7"/>
  <c r="AA729" i="7"/>
  <c r="AH592" i="7"/>
  <c r="AA745" i="7"/>
  <c r="AH608" i="7"/>
  <c r="AA770" i="7"/>
  <c r="AH618" i="7"/>
  <c r="AA786" i="7"/>
  <c r="AH634" i="7"/>
  <c r="AA794" i="7"/>
  <c r="AH642" i="7"/>
  <c r="AA818" i="7"/>
  <c r="AH666" i="7"/>
  <c r="AA849" i="7"/>
  <c r="AH682" i="7"/>
  <c r="AA865" i="7"/>
  <c r="AH698" i="7"/>
  <c r="AA881" i="7"/>
  <c r="AH714" i="7"/>
  <c r="AA897" i="7"/>
  <c r="AH730" i="7"/>
  <c r="AA257" i="7"/>
  <c r="AH210" i="7"/>
  <c r="AA273" i="7"/>
  <c r="AH226" i="7"/>
  <c r="AA289" i="7"/>
  <c r="AH242" i="7"/>
  <c r="AA316" i="7"/>
  <c r="AH254" i="7"/>
  <c r="AA332" i="7"/>
  <c r="AH270" i="7"/>
  <c r="AA356" i="7"/>
  <c r="AH294" i="7"/>
  <c r="AA389" i="7"/>
  <c r="AH312" i="7"/>
  <c r="AA397" i="7"/>
  <c r="AH320" i="7"/>
  <c r="AA405" i="7"/>
  <c r="AH328" i="7"/>
  <c r="AA413" i="7"/>
  <c r="AH336" i="7"/>
  <c r="AA429" i="7"/>
  <c r="AH352" i="7"/>
  <c r="AA437" i="7"/>
  <c r="AH360" i="7"/>
  <c r="AA445" i="7"/>
  <c r="AH368" i="7"/>
  <c r="AA490" i="7"/>
  <c r="AH398" i="7"/>
  <c r="AA514" i="7"/>
  <c r="AH422" i="7"/>
  <c r="AA579" i="7"/>
  <c r="AH472" i="7"/>
  <c r="AA595" i="7"/>
  <c r="AH488" i="7"/>
  <c r="AA628" i="7"/>
  <c r="AH506" i="7"/>
  <c r="AA644" i="7"/>
  <c r="AH522" i="7"/>
  <c r="AA660" i="7"/>
  <c r="AH538" i="7"/>
  <c r="AA695" i="7"/>
  <c r="AH558" i="7"/>
  <c r="AA711" i="7"/>
  <c r="AH574" i="7"/>
  <c r="AA727" i="7"/>
  <c r="AH590" i="7"/>
  <c r="AA743" i="7"/>
  <c r="AH606" i="7"/>
  <c r="AA784" i="7"/>
  <c r="AH632" i="7"/>
  <c r="AA792" i="7"/>
  <c r="AH640" i="7"/>
  <c r="AA800" i="7"/>
  <c r="AH648" i="7"/>
  <c r="AA808" i="7"/>
  <c r="AH656" i="7"/>
  <c r="AA816" i="7"/>
  <c r="AH664" i="7"/>
  <c r="AA824" i="7"/>
  <c r="AH672" i="7"/>
  <c r="AA847" i="7"/>
  <c r="AH680" i="7"/>
  <c r="AA863" i="7"/>
  <c r="AH696" i="7"/>
  <c r="AA871" i="7"/>
  <c r="AH704" i="7"/>
  <c r="AA879" i="7"/>
  <c r="AH712" i="7"/>
  <c r="AA895" i="7"/>
  <c r="AH728" i="7"/>
  <c r="AA255" i="7"/>
  <c r="AH208" i="7"/>
  <c r="AA271" i="7"/>
  <c r="AH224" i="7"/>
  <c r="AA287" i="7"/>
  <c r="AH240" i="7"/>
  <c r="AA314" i="7"/>
  <c r="AH252" i="7"/>
  <c r="AA322" i="7"/>
  <c r="AH260" i="7"/>
  <c r="AA330" i="7"/>
  <c r="AH268" i="7"/>
  <c r="AA346" i="7"/>
  <c r="AH284" i="7"/>
  <c r="AA354" i="7"/>
  <c r="AH292" i="7"/>
  <c r="AA362" i="7"/>
  <c r="AH300" i="7"/>
  <c r="AA395" i="7"/>
  <c r="AH318" i="7"/>
  <c r="AA411" i="7"/>
  <c r="AH334" i="7"/>
  <c r="AA427" i="7"/>
  <c r="AH350" i="7"/>
  <c r="AA443" i="7"/>
  <c r="AH366" i="7"/>
  <c r="AA472" i="7"/>
  <c r="AH380" i="7"/>
  <c r="AA488" i="7"/>
  <c r="AH396" i="7"/>
  <c r="AA512" i="7"/>
  <c r="AH420" i="7"/>
  <c r="AA577" i="7"/>
  <c r="AH470" i="7"/>
  <c r="AA626" i="7"/>
  <c r="AH504" i="7"/>
  <c r="AA642" i="7"/>
  <c r="AH520" i="7"/>
  <c r="AA658" i="7"/>
  <c r="AH536" i="7"/>
  <c r="AA693" i="7"/>
  <c r="AH556" i="7"/>
  <c r="AA733" i="7"/>
  <c r="AH596" i="7"/>
  <c r="AA749" i="7"/>
  <c r="AH612" i="7"/>
  <c r="AA774" i="7"/>
  <c r="AH622" i="7"/>
  <c r="AA782" i="7"/>
  <c r="AH630" i="7"/>
  <c r="AA798" i="7"/>
  <c r="AH646" i="7"/>
  <c r="AA806" i="7"/>
  <c r="AH654" i="7"/>
  <c r="AA814" i="7"/>
  <c r="AH662" i="7"/>
  <c r="AA822" i="7"/>
  <c r="AH670" i="7"/>
  <c r="AA845" i="7"/>
  <c r="AH678" i="7"/>
  <c r="AA853" i="7"/>
  <c r="AH686" i="7"/>
  <c r="AA869" i="7"/>
  <c r="AH702" i="7"/>
  <c r="AA877" i="7"/>
  <c r="AH710" i="7"/>
  <c r="AA885" i="7"/>
  <c r="AH718" i="7"/>
  <c r="AA893" i="7"/>
  <c r="AH726" i="7"/>
  <c r="AA901" i="7"/>
  <c r="AH734" i="7"/>
  <c r="AA164" i="7"/>
  <c r="AH132" i="7"/>
  <c r="AA188" i="7"/>
  <c r="AH156" i="7"/>
  <c r="AA204" i="7"/>
  <c r="AH172" i="7"/>
  <c r="AA172" i="7"/>
  <c r="AH140" i="7"/>
  <c r="AA196" i="7"/>
  <c r="AH164" i="7"/>
  <c r="AA212" i="7"/>
  <c r="AH180" i="7"/>
  <c r="AA89" i="7"/>
  <c r="AH74" i="7"/>
  <c r="AA97" i="7"/>
  <c r="AH82" i="7"/>
  <c r="AA113" i="7"/>
  <c r="AH98" i="7"/>
  <c r="AA137" i="7"/>
  <c r="AH122" i="7"/>
  <c r="AA162" i="7"/>
  <c r="AH130" i="7"/>
  <c r="AA170" i="7"/>
  <c r="AH138" i="7"/>
  <c r="AA186" i="7"/>
  <c r="AH154" i="7"/>
  <c r="AA210" i="7"/>
  <c r="AH178" i="7"/>
  <c r="AA99" i="7"/>
  <c r="AH84" i="7"/>
  <c r="AA115" i="7"/>
  <c r="AH100" i="7"/>
  <c r="AA131" i="7"/>
  <c r="AH116" i="7"/>
  <c r="AA87" i="7"/>
  <c r="AH72" i="7"/>
  <c r="AA95" i="7"/>
  <c r="AH80" i="7"/>
  <c r="AA103" i="7"/>
  <c r="AH88" i="7"/>
  <c r="AA111" i="7"/>
  <c r="AH96" i="7"/>
  <c r="AA119" i="7"/>
  <c r="AH104" i="7"/>
  <c r="AA127" i="7"/>
  <c r="AH112" i="7"/>
  <c r="AA135" i="7"/>
  <c r="AH120" i="7"/>
  <c r="AA160" i="7"/>
  <c r="AH128" i="7"/>
  <c r="AA176" i="7"/>
  <c r="AH144" i="7"/>
  <c r="AA184" i="7"/>
  <c r="AH152" i="7"/>
  <c r="AA208" i="7"/>
  <c r="AH176" i="7"/>
  <c r="AA85" i="7"/>
  <c r="AH70" i="7"/>
  <c r="AA101" i="7"/>
  <c r="AH86" i="7"/>
  <c r="AA117" i="7"/>
  <c r="AH102" i="7"/>
  <c r="AA133" i="7"/>
  <c r="AH118" i="7"/>
  <c r="AA174" i="7"/>
  <c r="AH142" i="7"/>
  <c r="AA190" i="7"/>
  <c r="AH158" i="7"/>
  <c r="AA198" i="7"/>
  <c r="AH166" i="7"/>
  <c r="AA206" i="7"/>
  <c r="AH174" i="7"/>
  <c r="AA214" i="7"/>
  <c r="AH182" i="7"/>
  <c r="AA42" i="7"/>
  <c r="AH42" i="7"/>
  <c r="AA50" i="7"/>
  <c r="AH50" i="7"/>
  <c r="AA58" i="7"/>
  <c r="AH58" i="7"/>
  <c r="AA16" i="7"/>
  <c r="AH16" i="7"/>
  <c r="AA14" i="7"/>
  <c r="AH14" i="7"/>
  <c r="AA38" i="7"/>
  <c r="AH38" i="7"/>
  <c r="AA18" i="7"/>
  <c r="AH18" i="7"/>
  <c r="AA26" i="7"/>
  <c r="AH26" i="7"/>
  <c r="AA34" i="7"/>
  <c r="AH34" i="7"/>
  <c r="AA66" i="7"/>
  <c r="AH66" i="7"/>
  <c r="AA24" i="7"/>
  <c r="AH24" i="7"/>
  <c r="AA40" i="7"/>
  <c r="AH40" i="7"/>
  <c r="AA48" i="7"/>
  <c r="AH48" i="7"/>
  <c r="AA56" i="7"/>
  <c r="AH56" i="7"/>
  <c r="AA12" i="7"/>
  <c r="AH12" i="7"/>
  <c r="AA36" i="7"/>
  <c r="AH36" i="7"/>
  <c r="AA52" i="7"/>
  <c r="AH52" i="7"/>
  <c r="AA68" i="7"/>
  <c r="AH68" i="7"/>
  <c r="V602" i="7"/>
  <c r="AA593" i="7"/>
  <c r="U829" i="7"/>
  <c r="V373" i="7"/>
  <c r="AA340" i="7"/>
  <c r="U906" i="7"/>
  <c r="U373" i="7"/>
  <c r="U754" i="7"/>
  <c r="P81" i="7"/>
  <c r="P150" i="7" s="1"/>
  <c r="E298" i="7"/>
  <c r="I298" i="7" s="1"/>
  <c r="E300" i="7"/>
  <c r="S448" i="7"/>
  <c r="E682" i="7"/>
  <c r="E683" i="7"/>
  <c r="E301" i="7"/>
  <c r="E302" i="7"/>
  <c r="I302" i="7" s="1"/>
  <c r="S296" i="7"/>
  <c r="E450" i="7"/>
  <c r="I450" i="7" s="1"/>
  <c r="E452" i="7"/>
  <c r="E297" i="7"/>
  <c r="E299" i="7"/>
  <c r="E453" i="7"/>
  <c r="E454" i="7"/>
  <c r="I454" i="7" s="1"/>
  <c r="V296" i="7"/>
  <c r="E449" i="7"/>
  <c r="E451" i="7"/>
  <c r="E146" i="7"/>
  <c r="E148" i="7"/>
  <c r="U296" i="7"/>
  <c r="E678" i="7"/>
  <c r="E680" i="7"/>
  <c r="U677" i="7"/>
  <c r="E149" i="7"/>
  <c r="E150" i="7"/>
  <c r="E679" i="7"/>
  <c r="I679" i="7" s="1"/>
  <c r="E681" i="7"/>
  <c r="S677" i="7"/>
  <c r="V677" i="7"/>
  <c r="S144" i="7"/>
  <c r="E145" i="7"/>
  <c r="E147" i="7"/>
  <c r="E830" i="7"/>
  <c r="E832" i="7"/>
  <c r="E831" i="7"/>
  <c r="I831" i="7" s="1"/>
  <c r="E833" i="7"/>
  <c r="S906" i="7"/>
  <c r="E834" i="7"/>
  <c r="E835" i="7"/>
  <c r="I835" i="7" s="1"/>
  <c r="S829" i="7"/>
  <c r="V448" i="7"/>
  <c r="V525" i="7"/>
  <c r="V754" i="7"/>
  <c r="U758" i="7" s="1"/>
  <c r="V71" i="7"/>
  <c r="U221" i="7"/>
  <c r="V221" i="7"/>
  <c r="V144" i="7"/>
  <c r="U71" i="7"/>
  <c r="U144" i="7"/>
  <c r="U448" i="7"/>
  <c r="U525" i="7"/>
  <c r="U602" i="7"/>
  <c r="U606" i="7" s="1"/>
  <c r="S754" i="7"/>
  <c r="E911" i="7"/>
  <c r="E912" i="7"/>
  <c r="E907" i="7"/>
  <c r="E909" i="7"/>
  <c r="E908" i="7"/>
  <c r="E910" i="7"/>
  <c r="E755" i="7"/>
  <c r="E757" i="7"/>
  <c r="E756" i="7"/>
  <c r="I756" i="7" s="1"/>
  <c r="E758" i="7"/>
  <c r="E759" i="7"/>
  <c r="E760" i="7"/>
  <c r="I760" i="7" s="1"/>
  <c r="I683" i="7"/>
  <c r="S602" i="7"/>
  <c r="E603" i="7"/>
  <c r="E605" i="7"/>
  <c r="E604" i="7"/>
  <c r="I604" i="7" s="1"/>
  <c r="E606" i="7"/>
  <c r="E607" i="7"/>
  <c r="E608" i="7"/>
  <c r="I608" i="7" s="1"/>
  <c r="S525" i="7"/>
  <c r="E527" i="7"/>
  <c r="I527" i="7" s="1"/>
  <c r="E529" i="7"/>
  <c r="E530" i="7"/>
  <c r="E531" i="7"/>
  <c r="I531" i="7" s="1"/>
  <c r="E526" i="7"/>
  <c r="E528" i="7"/>
  <c r="U377" i="7"/>
  <c r="S373" i="7"/>
  <c r="E374" i="7"/>
  <c r="E376" i="7"/>
  <c r="E375" i="7"/>
  <c r="I375" i="7" s="1"/>
  <c r="E377" i="7"/>
  <c r="E378" i="7"/>
  <c r="E379" i="7"/>
  <c r="I379" i="7" s="1"/>
  <c r="S221" i="7"/>
  <c r="E222" i="7"/>
  <c r="E224" i="7"/>
  <c r="E226" i="7"/>
  <c r="E227" i="7"/>
  <c r="I227" i="7" s="1"/>
  <c r="E223" i="7"/>
  <c r="I223" i="7" s="1"/>
  <c r="E225" i="7"/>
  <c r="X908" i="7"/>
  <c r="O923" i="7"/>
  <c r="Q923" i="7" s="1"/>
  <c r="R923" i="7" s="1"/>
  <c r="S923" i="7" s="1"/>
  <c r="S71" i="7"/>
  <c r="E73" i="7"/>
  <c r="E75" i="7"/>
  <c r="E76" i="7"/>
  <c r="E77" i="7"/>
  <c r="I77" i="7" s="1"/>
  <c r="E72" i="7"/>
  <c r="E74" i="7"/>
  <c r="U910" i="7"/>
  <c r="U225" i="7"/>
  <c r="R884" i="1"/>
  <c r="O814" i="1"/>
  <c r="O740" i="1"/>
  <c r="O666" i="1"/>
  <c r="O592" i="1"/>
  <c r="O518" i="1"/>
  <c r="O444" i="1"/>
  <c r="O370" i="1"/>
  <c r="O296" i="1"/>
  <c r="O222" i="1"/>
  <c r="O148" i="1"/>
  <c r="O74" i="1"/>
  <c r="P893" i="1"/>
  <c r="N6" i="1"/>
  <c r="AL8" i="7" l="1"/>
  <c r="AM8" i="7" s="1"/>
  <c r="AL108" i="7"/>
  <c r="AM108" i="7" s="1"/>
  <c r="AL106" i="7"/>
  <c r="AM106" i="7" s="1"/>
  <c r="AL104" i="7"/>
  <c r="AM104" i="7" s="1"/>
  <c r="AL52" i="7"/>
  <c r="AM52" i="7" s="1"/>
  <c r="AL116" i="7"/>
  <c r="AM116" i="7" s="1"/>
  <c r="AL124" i="7"/>
  <c r="AM124" i="7" s="1"/>
  <c r="AL132" i="7"/>
  <c r="AM132" i="7" s="1"/>
  <c r="AL140" i="7"/>
  <c r="AM140" i="7" s="1"/>
  <c r="AL148" i="7"/>
  <c r="AM148" i="7" s="1"/>
  <c r="AL156" i="7"/>
  <c r="AM156" i="7" s="1"/>
  <c r="AL164" i="7"/>
  <c r="AM164" i="7" s="1"/>
  <c r="AL172" i="7"/>
  <c r="AM172" i="7" s="1"/>
  <c r="AL180" i="7"/>
  <c r="AM180" i="7" s="1"/>
  <c r="AL188" i="7"/>
  <c r="AM188" i="7" s="1"/>
  <c r="AL196" i="7"/>
  <c r="AM196" i="7" s="1"/>
  <c r="AL204" i="7"/>
  <c r="AM204" i="7" s="1"/>
  <c r="AL212" i="7"/>
  <c r="AM212" i="7" s="1"/>
  <c r="AL220" i="7"/>
  <c r="AM220" i="7" s="1"/>
  <c r="AL228" i="7"/>
  <c r="AM228" i="7" s="1"/>
  <c r="AL236" i="7"/>
  <c r="AM236" i="7" s="1"/>
  <c r="AL244" i="7"/>
  <c r="AM244" i="7" s="1"/>
  <c r="AL252" i="7"/>
  <c r="AM252" i="7" s="1"/>
  <c r="AL260" i="7"/>
  <c r="AM260" i="7" s="1"/>
  <c r="AL268" i="7"/>
  <c r="AM268" i="7" s="1"/>
  <c r="AL276" i="7"/>
  <c r="AM276" i="7" s="1"/>
  <c r="AL284" i="7"/>
  <c r="AM284" i="7" s="1"/>
  <c r="AL292" i="7"/>
  <c r="AM292" i="7" s="1"/>
  <c r="AL300" i="7"/>
  <c r="AM300" i="7" s="1"/>
  <c r="AL308" i="7"/>
  <c r="AM308" i="7" s="1"/>
  <c r="AL316" i="7"/>
  <c r="AM316" i="7" s="1"/>
  <c r="AL324" i="7"/>
  <c r="AM324" i="7" s="1"/>
  <c r="AL332" i="7"/>
  <c r="AM332" i="7" s="1"/>
  <c r="AL340" i="7"/>
  <c r="AM340" i="7" s="1"/>
  <c r="AL348" i="7"/>
  <c r="AM348" i="7" s="1"/>
  <c r="AL356" i="7"/>
  <c r="AM356" i="7" s="1"/>
  <c r="AL364" i="7"/>
  <c r="AM364" i="7" s="1"/>
  <c r="AL372" i="7"/>
  <c r="AM372" i="7" s="1"/>
  <c r="AL380" i="7"/>
  <c r="AM380" i="7" s="1"/>
  <c r="AL388" i="7"/>
  <c r="AM388" i="7" s="1"/>
  <c r="AL396" i="7"/>
  <c r="AM396" i="7" s="1"/>
  <c r="AL404" i="7"/>
  <c r="AM404" i="7" s="1"/>
  <c r="AL412" i="7"/>
  <c r="AM412" i="7" s="1"/>
  <c r="AL420" i="7"/>
  <c r="AM420" i="7" s="1"/>
  <c r="AL428" i="7"/>
  <c r="AM428" i="7" s="1"/>
  <c r="AL436" i="7"/>
  <c r="AM436" i="7" s="1"/>
  <c r="AL444" i="7"/>
  <c r="AM444" i="7" s="1"/>
  <c r="AL452" i="7"/>
  <c r="AM452" i="7" s="1"/>
  <c r="AL460" i="7"/>
  <c r="AM460" i="7" s="1"/>
  <c r="AL468" i="7"/>
  <c r="AM468" i="7" s="1"/>
  <c r="AL476" i="7"/>
  <c r="AM476" i="7" s="1"/>
  <c r="AL484" i="7"/>
  <c r="AM484" i="7" s="1"/>
  <c r="AL492" i="7"/>
  <c r="AM492" i="7" s="1"/>
  <c r="AL500" i="7"/>
  <c r="AM500" i="7" s="1"/>
  <c r="AL508" i="7"/>
  <c r="AM508" i="7" s="1"/>
  <c r="AL516" i="7"/>
  <c r="AM516" i="7" s="1"/>
  <c r="AL524" i="7"/>
  <c r="AM524" i="7" s="1"/>
  <c r="AL532" i="7"/>
  <c r="AM532" i="7" s="1"/>
  <c r="AL540" i="7"/>
  <c r="AM540" i="7" s="1"/>
  <c r="AL548" i="7"/>
  <c r="AM548" i="7" s="1"/>
  <c r="AL556" i="7"/>
  <c r="AM556" i="7" s="1"/>
  <c r="AL564" i="7"/>
  <c r="AM564" i="7" s="1"/>
  <c r="AL572" i="7"/>
  <c r="AM572" i="7" s="1"/>
  <c r="AL580" i="7"/>
  <c r="AM580" i="7" s="1"/>
  <c r="AL588" i="7"/>
  <c r="AM588" i="7" s="1"/>
  <c r="AL596" i="7"/>
  <c r="AM596" i="7" s="1"/>
  <c r="AL604" i="7"/>
  <c r="AM604" i="7" s="1"/>
  <c r="AL612" i="7"/>
  <c r="AM612" i="7" s="1"/>
  <c r="AL620" i="7"/>
  <c r="AM620" i="7" s="1"/>
  <c r="AL628" i="7"/>
  <c r="AM628" i="7" s="1"/>
  <c r="AL636" i="7"/>
  <c r="AM636" i="7" s="1"/>
  <c r="AL644" i="7"/>
  <c r="AM644" i="7" s="1"/>
  <c r="AL652" i="7"/>
  <c r="AM652" i="7" s="1"/>
  <c r="AL660" i="7"/>
  <c r="AM660" i="7" s="1"/>
  <c r="AL668" i="7"/>
  <c r="AM668" i="7" s="1"/>
  <c r="AL676" i="7"/>
  <c r="AM676" i="7" s="1"/>
  <c r="AL684" i="7"/>
  <c r="AM684" i="7" s="1"/>
  <c r="AL692" i="7"/>
  <c r="AM692" i="7" s="1"/>
  <c r="AL700" i="7"/>
  <c r="AM700" i="7" s="1"/>
  <c r="AL708" i="7"/>
  <c r="AM708" i="7" s="1"/>
  <c r="AL716" i="7"/>
  <c r="AM716" i="7" s="1"/>
  <c r="AL724" i="7"/>
  <c r="AM724" i="7" s="1"/>
  <c r="AL732" i="7"/>
  <c r="AM732" i="7" s="1"/>
  <c r="AL98" i="7"/>
  <c r="AM98" i="7" s="1"/>
  <c r="AL90" i="7"/>
  <c r="AM90" i="7" s="1"/>
  <c r="AL82" i="7"/>
  <c r="AM82" i="7" s="1"/>
  <c r="AL74" i="7"/>
  <c r="AM74" i="7" s="1"/>
  <c r="AL66" i="7"/>
  <c r="AM66" i="7" s="1"/>
  <c r="AL110" i="7"/>
  <c r="AM110" i="7" s="1"/>
  <c r="AL118" i="7"/>
  <c r="AM118" i="7" s="1"/>
  <c r="AL126" i="7"/>
  <c r="AM126" i="7" s="1"/>
  <c r="AL134" i="7"/>
  <c r="AM134" i="7" s="1"/>
  <c r="AL142" i="7"/>
  <c r="AM142" i="7" s="1"/>
  <c r="AL150" i="7"/>
  <c r="AM150" i="7" s="1"/>
  <c r="AL158" i="7"/>
  <c r="AM158" i="7" s="1"/>
  <c r="AL166" i="7"/>
  <c r="AM166" i="7" s="1"/>
  <c r="AL174" i="7"/>
  <c r="AM174" i="7" s="1"/>
  <c r="AL182" i="7"/>
  <c r="AM182" i="7" s="1"/>
  <c r="AL190" i="7"/>
  <c r="AM190" i="7" s="1"/>
  <c r="AL198" i="7"/>
  <c r="AM198" i="7" s="1"/>
  <c r="AL206" i="7"/>
  <c r="AM206" i="7" s="1"/>
  <c r="AL214" i="7"/>
  <c r="AM214" i="7" s="1"/>
  <c r="AL222" i="7"/>
  <c r="AM222" i="7" s="1"/>
  <c r="AL230" i="7"/>
  <c r="AM230" i="7" s="1"/>
  <c r="AL238" i="7"/>
  <c r="AM238" i="7" s="1"/>
  <c r="AL246" i="7"/>
  <c r="AM246" i="7" s="1"/>
  <c r="AL254" i="7"/>
  <c r="AM254" i="7" s="1"/>
  <c r="AL262" i="7"/>
  <c r="AM262" i="7" s="1"/>
  <c r="AL270" i="7"/>
  <c r="AM270" i="7" s="1"/>
  <c r="AL278" i="7"/>
  <c r="AM278" i="7" s="1"/>
  <c r="AL286" i="7"/>
  <c r="AM286" i="7" s="1"/>
  <c r="AL294" i="7"/>
  <c r="AM294" i="7" s="1"/>
  <c r="AL302" i="7"/>
  <c r="AM302" i="7" s="1"/>
  <c r="AL310" i="7"/>
  <c r="AM310" i="7" s="1"/>
  <c r="AL318" i="7"/>
  <c r="AM318" i="7" s="1"/>
  <c r="AL326" i="7"/>
  <c r="AM326" i="7" s="1"/>
  <c r="AL334" i="7"/>
  <c r="AM334" i="7" s="1"/>
  <c r="AL342" i="7"/>
  <c r="AM342" i="7" s="1"/>
  <c r="AL350" i="7"/>
  <c r="AM350" i="7" s="1"/>
  <c r="AL358" i="7"/>
  <c r="AM358" i="7" s="1"/>
  <c r="AL366" i="7"/>
  <c r="AM366" i="7" s="1"/>
  <c r="AL374" i="7"/>
  <c r="AM374" i="7" s="1"/>
  <c r="AL382" i="7"/>
  <c r="AM382" i="7" s="1"/>
  <c r="AL390" i="7"/>
  <c r="AM390" i="7" s="1"/>
  <c r="AL398" i="7"/>
  <c r="AM398" i="7" s="1"/>
  <c r="AL406" i="7"/>
  <c r="AM406" i="7" s="1"/>
  <c r="AL414" i="7"/>
  <c r="AM414" i="7" s="1"/>
  <c r="AL422" i="7"/>
  <c r="AM422" i="7" s="1"/>
  <c r="AL430" i="7"/>
  <c r="AM430" i="7" s="1"/>
  <c r="AL438" i="7"/>
  <c r="AM438" i="7" s="1"/>
  <c r="AL446" i="7"/>
  <c r="AM446" i="7" s="1"/>
  <c r="AL454" i="7"/>
  <c r="AM454" i="7" s="1"/>
  <c r="AL462" i="7"/>
  <c r="AM462" i="7" s="1"/>
  <c r="AL470" i="7"/>
  <c r="AM470" i="7" s="1"/>
  <c r="AL478" i="7"/>
  <c r="AM478" i="7" s="1"/>
  <c r="AL486" i="7"/>
  <c r="AM486" i="7" s="1"/>
  <c r="AL494" i="7"/>
  <c r="AM494" i="7" s="1"/>
  <c r="AL502" i="7"/>
  <c r="AM502" i="7" s="1"/>
  <c r="AL510" i="7"/>
  <c r="AM510" i="7" s="1"/>
  <c r="AL518" i="7"/>
  <c r="AM518" i="7" s="1"/>
  <c r="AL526" i="7"/>
  <c r="AM526" i="7" s="1"/>
  <c r="AL534" i="7"/>
  <c r="AM534" i="7" s="1"/>
  <c r="AL542" i="7"/>
  <c r="AM542" i="7" s="1"/>
  <c r="AL550" i="7"/>
  <c r="AM550" i="7" s="1"/>
  <c r="AL558" i="7"/>
  <c r="AM558" i="7" s="1"/>
  <c r="AL566" i="7"/>
  <c r="AM566" i="7" s="1"/>
  <c r="AL574" i="7"/>
  <c r="AM574" i="7" s="1"/>
  <c r="AL582" i="7"/>
  <c r="AM582" i="7" s="1"/>
  <c r="AL590" i="7"/>
  <c r="AM590" i="7" s="1"/>
  <c r="AL598" i="7"/>
  <c r="AM598" i="7" s="1"/>
  <c r="AL606" i="7"/>
  <c r="AM606" i="7" s="1"/>
  <c r="AL614" i="7"/>
  <c r="AM614" i="7" s="1"/>
  <c r="AL622" i="7"/>
  <c r="AM622" i="7" s="1"/>
  <c r="AL630" i="7"/>
  <c r="AM630" i="7" s="1"/>
  <c r="AL638" i="7"/>
  <c r="AM638" i="7" s="1"/>
  <c r="AL646" i="7"/>
  <c r="AM646" i="7" s="1"/>
  <c r="AL654" i="7"/>
  <c r="AM654" i="7" s="1"/>
  <c r="AL662" i="7"/>
  <c r="AM662" i="7" s="1"/>
  <c r="AL670" i="7"/>
  <c r="AM670" i="7" s="1"/>
  <c r="AL678" i="7"/>
  <c r="AM678" i="7" s="1"/>
  <c r="AL686" i="7"/>
  <c r="AM686" i="7" s="1"/>
  <c r="AL694" i="7"/>
  <c r="AM694" i="7" s="1"/>
  <c r="AL702" i="7"/>
  <c r="AM702" i="7" s="1"/>
  <c r="AL710" i="7"/>
  <c r="AM710" i="7" s="1"/>
  <c r="AL718" i="7"/>
  <c r="AM718" i="7" s="1"/>
  <c r="AL726" i="7"/>
  <c r="AM726" i="7" s="1"/>
  <c r="AL734" i="7"/>
  <c r="AM734" i="7" s="1"/>
  <c r="AL96" i="7"/>
  <c r="AM96" i="7" s="1"/>
  <c r="AL88" i="7"/>
  <c r="AM88" i="7" s="1"/>
  <c r="AL80" i="7"/>
  <c r="AM80" i="7" s="1"/>
  <c r="AL72" i="7"/>
  <c r="AM72" i="7" s="1"/>
  <c r="AL64" i="7"/>
  <c r="AM64" i="7" s="1"/>
  <c r="AL112" i="7"/>
  <c r="AM112" i="7" s="1"/>
  <c r="AL120" i="7"/>
  <c r="AM120" i="7" s="1"/>
  <c r="AL128" i="7"/>
  <c r="AM128" i="7" s="1"/>
  <c r="AL136" i="7"/>
  <c r="AM136" i="7" s="1"/>
  <c r="AL144" i="7"/>
  <c r="AM144" i="7" s="1"/>
  <c r="AL152" i="7"/>
  <c r="AM152" i="7" s="1"/>
  <c r="AL160" i="7"/>
  <c r="AM160" i="7" s="1"/>
  <c r="AL168" i="7"/>
  <c r="AM168" i="7" s="1"/>
  <c r="AL176" i="7"/>
  <c r="AM176" i="7" s="1"/>
  <c r="AL184" i="7"/>
  <c r="AM184" i="7" s="1"/>
  <c r="AL192" i="7"/>
  <c r="AM192" i="7" s="1"/>
  <c r="AL200" i="7"/>
  <c r="AM200" i="7" s="1"/>
  <c r="AL208" i="7"/>
  <c r="AM208" i="7" s="1"/>
  <c r="AL216" i="7"/>
  <c r="AM216" i="7" s="1"/>
  <c r="AL224" i="7"/>
  <c r="AM224" i="7" s="1"/>
  <c r="AL232" i="7"/>
  <c r="AM232" i="7" s="1"/>
  <c r="AL240" i="7"/>
  <c r="AM240" i="7" s="1"/>
  <c r="AL248" i="7"/>
  <c r="AM248" i="7" s="1"/>
  <c r="AL256" i="7"/>
  <c r="AM256" i="7" s="1"/>
  <c r="AL264" i="7"/>
  <c r="AM264" i="7" s="1"/>
  <c r="AL272" i="7"/>
  <c r="AM272" i="7" s="1"/>
  <c r="AL280" i="7"/>
  <c r="AM280" i="7" s="1"/>
  <c r="AL288" i="7"/>
  <c r="AM288" i="7" s="1"/>
  <c r="AL296" i="7"/>
  <c r="AM296" i="7" s="1"/>
  <c r="AL304" i="7"/>
  <c r="AM304" i="7" s="1"/>
  <c r="AL312" i="7"/>
  <c r="AM312" i="7" s="1"/>
  <c r="AL320" i="7"/>
  <c r="AM320" i="7" s="1"/>
  <c r="AL328" i="7"/>
  <c r="AM328" i="7" s="1"/>
  <c r="AL336" i="7"/>
  <c r="AM336" i="7" s="1"/>
  <c r="AL344" i="7"/>
  <c r="AM344" i="7" s="1"/>
  <c r="AL352" i="7"/>
  <c r="AM352" i="7" s="1"/>
  <c r="AL360" i="7"/>
  <c r="AM360" i="7" s="1"/>
  <c r="AL368" i="7"/>
  <c r="AM368" i="7" s="1"/>
  <c r="AL376" i="7"/>
  <c r="AM376" i="7" s="1"/>
  <c r="AL384" i="7"/>
  <c r="AM384" i="7" s="1"/>
  <c r="AL392" i="7"/>
  <c r="AM392" i="7" s="1"/>
  <c r="AL400" i="7"/>
  <c r="AM400" i="7" s="1"/>
  <c r="AL408" i="7"/>
  <c r="AM408" i="7" s="1"/>
  <c r="AL416" i="7"/>
  <c r="AM416" i="7" s="1"/>
  <c r="AL424" i="7"/>
  <c r="AM424" i="7" s="1"/>
  <c r="AL432" i="7"/>
  <c r="AM432" i="7" s="1"/>
  <c r="AL440" i="7"/>
  <c r="AM440" i="7" s="1"/>
  <c r="AL448" i="7"/>
  <c r="AM448" i="7" s="1"/>
  <c r="AL456" i="7"/>
  <c r="AM456" i="7" s="1"/>
  <c r="AL464" i="7"/>
  <c r="AM464" i="7" s="1"/>
  <c r="AL472" i="7"/>
  <c r="AM472" i="7" s="1"/>
  <c r="AL480" i="7"/>
  <c r="AM480" i="7" s="1"/>
  <c r="AL488" i="7"/>
  <c r="AM488" i="7" s="1"/>
  <c r="AL496" i="7"/>
  <c r="AM496" i="7" s="1"/>
  <c r="AL504" i="7"/>
  <c r="AM504" i="7" s="1"/>
  <c r="AL512" i="7"/>
  <c r="AM512" i="7" s="1"/>
  <c r="AL520" i="7"/>
  <c r="AM520" i="7" s="1"/>
  <c r="AL528" i="7"/>
  <c r="AM528" i="7" s="1"/>
  <c r="AL536" i="7"/>
  <c r="AM536" i="7" s="1"/>
  <c r="AL544" i="7"/>
  <c r="AM544" i="7" s="1"/>
  <c r="AL552" i="7"/>
  <c r="AM552" i="7" s="1"/>
  <c r="AL560" i="7"/>
  <c r="AM560" i="7" s="1"/>
  <c r="AL568" i="7"/>
  <c r="AM568" i="7" s="1"/>
  <c r="AL576" i="7"/>
  <c r="AM576" i="7" s="1"/>
  <c r="AL584" i="7"/>
  <c r="AM584" i="7" s="1"/>
  <c r="AL592" i="7"/>
  <c r="AM592" i="7" s="1"/>
  <c r="AL600" i="7"/>
  <c r="AM600" i="7" s="1"/>
  <c r="AL608" i="7"/>
  <c r="AM608" i="7" s="1"/>
  <c r="AL616" i="7"/>
  <c r="AM616" i="7" s="1"/>
  <c r="AL624" i="7"/>
  <c r="AM624" i="7" s="1"/>
  <c r="AL632" i="7"/>
  <c r="AM632" i="7" s="1"/>
  <c r="AL640" i="7"/>
  <c r="AM640" i="7" s="1"/>
  <c r="AL648" i="7"/>
  <c r="AM648" i="7" s="1"/>
  <c r="AL656" i="7"/>
  <c r="AM656" i="7" s="1"/>
  <c r="AL664" i="7"/>
  <c r="AM664" i="7" s="1"/>
  <c r="AL672" i="7"/>
  <c r="AM672" i="7" s="1"/>
  <c r="AL680" i="7"/>
  <c r="AM680" i="7" s="1"/>
  <c r="AL688" i="7"/>
  <c r="AM688" i="7" s="1"/>
  <c r="AL696" i="7"/>
  <c r="AM696" i="7" s="1"/>
  <c r="AL704" i="7"/>
  <c r="AM704" i="7" s="1"/>
  <c r="AL712" i="7"/>
  <c r="AM712" i="7" s="1"/>
  <c r="AL720" i="7"/>
  <c r="AM720" i="7" s="1"/>
  <c r="AL728" i="7"/>
  <c r="AM728" i="7" s="1"/>
  <c r="AL736" i="7"/>
  <c r="AM736" i="7" s="1"/>
  <c r="AL102" i="7"/>
  <c r="AM102" i="7" s="1"/>
  <c r="AL94" i="7"/>
  <c r="AM94" i="7" s="1"/>
  <c r="AL86" i="7"/>
  <c r="AM86" i="7" s="1"/>
  <c r="AL78" i="7"/>
  <c r="AM78" i="7" s="1"/>
  <c r="AL70" i="7"/>
  <c r="AM70" i="7" s="1"/>
  <c r="AL114" i="7"/>
  <c r="AM114" i="7" s="1"/>
  <c r="AL122" i="7"/>
  <c r="AM122" i="7" s="1"/>
  <c r="AL130" i="7"/>
  <c r="AM130" i="7" s="1"/>
  <c r="AL138" i="7"/>
  <c r="AM138" i="7" s="1"/>
  <c r="AL146" i="7"/>
  <c r="AM146" i="7" s="1"/>
  <c r="AL154" i="7"/>
  <c r="AM154" i="7" s="1"/>
  <c r="AL162" i="7"/>
  <c r="AM162" i="7" s="1"/>
  <c r="AL170" i="7"/>
  <c r="AM170" i="7" s="1"/>
  <c r="AL178" i="7"/>
  <c r="AM178" i="7" s="1"/>
  <c r="AL186" i="7"/>
  <c r="AM186" i="7" s="1"/>
  <c r="AL194" i="7"/>
  <c r="AM194" i="7" s="1"/>
  <c r="AL202" i="7"/>
  <c r="AM202" i="7" s="1"/>
  <c r="AL210" i="7"/>
  <c r="AM210" i="7" s="1"/>
  <c r="AL218" i="7"/>
  <c r="AM218" i="7" s="1"/>
  <c r="AL226" i="7"/>
  <c r="AM226" i="7" s="1"/>
  <c r="AL234" i="7"/>
  <c r="AM234" i="7" s="1"/>
  <c r="AL242" i="7"/>
  <c r="AM242" i="7" s="1"/>
  <c r="AL250" i="7"/>
  <c r="AM250" i="7" s="1"/>
  <c r="AL258" i="7"/>
  <c r="AM258" i="7" s="1"/>
  <c r="AL266" i="7"/>
  <c r="AM266" i="7" s="1"/>
  <c r="AL274" i="7"/>
  <c r="AM274" i="7" s="1"/>
  <c r="AL282" i="7"/>
  <c r="AM282" i="7" s="1"/>
  <c r="AL290" i="7"/>
  <c r="AM290" i="7" s="1"/>
  <c r="AL298" i="7"/>
  <c r="AM298" i="7" s="1"/>
  <c r="AL306" i="7"/>
  <c r="AM306" i="7" s="1"/>
  <c r="AL314" i="7"/>
  <c r="AM314" i="7" s="1"/>
  <c r="AL322" i="7"/>
  <c r="AM322" i="7" s="1"/>
  <c r="AL330" i="7"/>
  <c r="AM330" i="7" s="1"/>
  <c r="AL338" i="7"/>
  <c r="AM338" i="7" s="1"/>
  <c r="AL346" i="7"/>
  <c r="AM346" i="7" s="1"/>
  <c r="AL354" i="7"/>
  <c r="AM354" i="7" s="1"/>
  <c r="AL362" i="7"/>
  <c r="AM362" i="7" s="1"/>
  <c r="AL370" i="7"/>
  <c r="AM370" i="7" s="1"/>
  <c r="AL378" i="7"/>
  <c r="AM378" i="7" s="1"/>
  <c r="AL386" i="7"/>
  <c r="AM386" i="7" s="1"/>
  <c r="AL394" i="7"/>
  <c r="AM394" i="7" s="1"/>
  <c r="AL402" i="7"/>
  <c r="AM402" i="7" s="1"/>
  <c r="AL410" i="7"/>
  <c r="AM410" i="7" s="1"/>
  <c r="AL418" i="7"/>
  <c r="AM418" i="7" s="1"/>
  <c r="AL426" i="7"/>
  <c r="AM426" i="7" s="1"/>
  <c r="AL434" i="7"/>
  <c r="AM434" i="7" s="1"/>
  <c r="AL442" i="7"/>
  <c r="AM442" i="7" s="1"/>
  <c r="AL450" i="7"/>
  <c r="AM450" i="7" s="1"/>
  <c r="AL458" i="7"/>
  <c r="AM458" i="7" s="1"/>
  <c r="AL466" i="7"/>
  <c r="AM466" i="7" s="1"/>
  <c r="AL474" i="7"/>
  <c r="AM474" i="7" s="1"/>
  <c r="AL482" i="7"/>
  <c r="AM482" i="7" s="1"/>
  <c r="AL490" i="7"/>
  <c r="AM490" i="7" s="1"/>
  <c r="AL498" i="7"/>
  <c r="AM498" i="7" s="1"/>
  <c r="AL506" i="7"/>
  <c r="AM506" i="7" s="1"/>
  <c r="AL514" i="7"/>
  <c r="AM514" i="7" s="1"/>
  <c r="AL522" i="7"/>
  <c r="AM522" i="7" s="1"/>
  <c r="AL530" i="7"/>
  <c r="AM530" i="7" s="1"/>
  <c r="AL538" i="7"/>
  <c r="AM538" i="7" s="1"/>
  <c r="AL546" i="7"/>
  <c r="AM546" i="7" s="1"/>
  <c r="AL554" i="7"/>
  <c r="AM554" i="7" s="1"/>
  <c r="AL562" i="7"/>
  <c r="AM562" i="7" s="1"/>
  <c r="AL570" i="7"/>
  <c r="AM570" i="7" s="1"/>
  <c r="AL578" i="7"/>
  <c r="AM578" i="7" s="1"/>
  <c r="AL586" i="7"/>
  <c r="AM586" i="7" s="1"/>
  <c r="AL594" i="7"/>
  <c r="AM594" i="7" s="1"/>
  <c r="AL602" i="7"/>
  <c r="AM602" i="7" s="1"/>
  <c r="AL610" i="7"/>
  <c r="AM610" i="7" s="1"/>
  <c r="AL618" i="7"/>
  <c r="AM618" i="7" s="1"/>
  <c r="AL626" i="7"/>
  <c r="AM626" i="7" s="1"/>
  <c r="AL634" i="7"/>
  <c r="AM634" i="7" s="1"/>
  <c r="AL642" i="7"/>
  <c r="AM642" i="7" s="1"/>
  <c r="AL650" i="7"/>
  <c r="AM650" i="7" s="1"/>
  <c r="AL658" i="7"/>
  <c r="AM658" i="7" s="1"/>
  <c r="AL666" i="7"/>
  <c r="AM666" i="7" s="1"/>
  <c r="AL674" i="7"/>
  <c r="AM674" i="7" s="1"/>
  <c r="AL682" i="7"/>
  <c r="AM682" i="7" s="1"/>
  <c r="AL690" i="7"/>
  <c r="AM690" i="7" s="1"/>
  <c r="AL698" i="7"/>
  <c r="AM698" i="7" s="1"/>
  <c r="AL706" i="7"/>
  <c r="AM706" i="7" s="1"/>
  <c r="AL714" i="7"/>
  <c r="AM714" i="7" s="1"/>
  <c r="AL722" i="7"/>
  <c r="AM722" i="7" s="1"/>
  <c r="AL730" i="7"/>
  <c r="AM730" i="7" s="1"/>
  <c r="AL738" i="7"/>
  <c r="AM738" i="7" s="1"/>
  <c r="AL100" i="7"/>
  <c r="AM100" i="7" s="1"/>
  <c r="AL92" i="7"/>
  <c r="AM92" i="7" s="1"/>
  <c r="AL84" i="7"/>
  <c r="AM84" i="7" s="1"/>
  <c r="AL76" i="7"/>
  <c r="AM76" i="7" s="1"/>
  <c r="AL68" i="7"/>
  <c r="AM68" i="7" s="1"/>
  <c r="AL60" i="7"/>
  <c r="AM60" i="7" s="1"/>
  <c r="AL62" i="7"/>
  <c r="AM62" i="7" s="1"/>
  <c r="AL44" i="7"/>
  <c r="AM44" i="7" s="1"/>
  <c r="AL36" i="7"/>
  <c r="AM36" i="7" s="1"/>
  <c r="AL28" i="7"/>
  <c r="AM28" i="7" s="1"/>
  <c r="AL20" i="7"/>
  <c r="AM20" i="7" s="1"/>
  <c r="AL12" i="7"/>
  <c r="AM12" i="7" s="1"/>
  <c r="AL58" i="7"/>
  <c r="AM58" i="7" s="1"/>
  <c r="AL50" i="7"/>
  <c r="AM50" i="7" s="1"/>
  <c r="AL42" i="7"/>
  <c r="AM42" i="7" s="1"/>
  <c r="AL34" i="7"/>
  <c r="AM34" i="7" s="1"/>
  <c r="AL26" i="7"/>
  <c r="AM26" i="7" s="1"/>
  <c r="AL18" i="7"/>
  <c r="AM18" i="7" s="1"/>
  <c r="AL10" i="7"/>
  <c r="AM10" i="7" s="1"/>
  <c r="AL56" i="7"/>
  <c r="AM56" i="7" s="1"/>
  <c r="AL48" i="7"/>
  <c r="AM48" i="7" s="1"/>
  <c r="AL40" i="7"/>
  <c r="AM40" i="7" s="1"/>
  <c r="AL32" i="7"/>
  <c r="AM32" i="7" s="1"/>
  <c r="AL24" i="7"/>
  <c r="AM24" i="7" s="1"/>
  <c r="AL16" i="7"/>
  <c r="AM16" i="7" s="1"/>
  <c r="AL54" i="7"/>
  <c r="AM54" i="7" s="1"/>
  <c r="AL46" i="7"/>
  <c r="AM46" i="7" s="1"/>
  <c r="AL38" i="7"/>
  <c r="AM38" i="7" s="1"/>
  <c r="AL30" i="7"/>
  <c r="AM30" i="7" s="1"/>
  <c r="AL22" i="7"/>
  <c r="AM22" i="7" s="1"/>
  <c r="AL14" i="7"/>
  <c r="AM14" i="7" s="1"/>
  <c r="U300" i="7"/>
  <c r="U529" i="7"/>
  <c r="U681" i="7"/>
  <c r="P154" i="7"/>
  <c r="U833" i="7"/>
  <c r="U148" i="7"/>
  <c r="U75" i="7"/>
  <c r="V924" i="7"/>
  <c r="E761" i="7"/>
  <c r="E930" i="7"/>
  <c r="E922" i="7"/>
  <c r="E78" i="7"/>
  <c r="E455" i="7"/>
  <c r="E913" i="7"/>
  <c r="E836" i="7"/>
  <c r="E924" i="7"/>
  <c r="E684" i="7"/>
  <c r="E609" i="7"/>
  <c r="E532" i="7"/>
  <c r="U452" i="7"/>
  <c r="E926" i="7"/>
  <c r="E380" i="7"/>
  <c r="E303" i="7"/>
  <c r="E228" i="7"/>
  <c r="E928" i="7"/>
  <c r="E151" i="7"/>
  <c r="O926" i="7"/>
  <c r="Q926" i="7" s="1"/>
  <c r="R926" i="7" s="1"/>
  <c r="S926" i="7" s="1"/>
  <c r="E932" i="7"/>
  <c r="U924" i="7"/>
  <c r="N8" i="1"/>
  <c r="N10" i="1"/>
  <c r="N12" i="1"/>
  <c r="N14" i="1"/>
  <c r="N16" i="1"/>
  <c r="N18" i="1"/>
  <c r="N20" i="1"/>
  <c r="N22" i="1"/>
  <c r="N24" i="1"/>
  <c r="N26" i="1"/>
  <c r="N28" i="1"/>
  <c r="N30" i="1"/>
  <c r="N32" i="1"/>
  <c r="N34" i="1"/>
  <c r="N36" i="1"/>
  <c r="N38" i="1"/>
  <c r="N40" i="1"/>
  <c r="N42" i="1"/>
  <c r="N44" i="1"/>
  <c r="N46" i="1"/>
  <c r="N48" i="1"/>
  <c r="N50" i="1"/>
  <c r="N52" i="1"/>
  <c r="N54" i="1"/>
  <c r="N56" i="1"/>
  <c r="N58" i="1"/>
  <c r="N60" i="1"/>
  <c r="N62" i="1"/>
  <c r="N64" i="1"/>
  <c r="N66" i="1"/>
  <c r="N880" i="1"/>
  <c r="N878" i="1"/>
  <c r="N876" i="1"/>
  <c r="N874" i="1"/>
  <c r="N872" i="1"/>
  <c r="N870" i="1"/>
  <c r="N868" i="1"/>
  <c r="N866" i="1"/>
  <c r="N864" i="1"/>
  <c r="N862" i="1"/>
  <c r="N860" i="1"/>
  <c r="N858" i="1"/>
  <c r="N856" i="1"/>
  <c r="N854" i="1"/>
  <c r="N852" i="1"/>
  <c r="N850" i="1"/>
  <c r="N848" i="1"/>
  <c r="N846" i="1"/>
  <c r="N844" i="1"/>
  <c r="N842" i="1"/>
  <c r="N840" i="1"/>
  <c r="N838" i="1"/>
  <c r="N836" i="1"/>
  <c r="N834" i="1"/>
  <c r="N832" i="1"/>
  <c r="N830" i="1"/>
  <c r="N828" i="1"/>
  <c r="P882" i="1" s="1"/>
  <c r="N826" i="1"/>
  <c r="N824" i="1"/>
  <c r="N822" i="1"/>
  <c r="N820" i="1"/>
  <c r="N806" i="1"/>
  <c r="N804" i="1"/>
  <c r="N802" i="1"/>
  <c r="N800" i="1"/>
  <c r="N798" i="1"/>
  <c r="N796" i="1"/>
  <c r="N794" i="1"/>
  <c r="N792" i="1"/>
  <c r="N790" i="1"/>
  <c r="N788" i="1"/>
  <c r="N786" i="1"/>
  <c r="N784" i="1"/>
  <c r="N782" i="1"/>
  <c r="N780" i="1"/>
  <c r="N778" i="1"/>
  <c r="N776" i="1"/>
  <c r="N774" i="1"/>
  <c r="P808" i="1" s="1"/>
  <c r="N772" i="1"/>
  <c r="N770" i="1"/>
  <c r="N768" i="1"/>
  <c r="N766" i="1"/>
  <c r="N764" i="1"/>
  <c r="N762" i="1"/>
  <c r="N760" i="1"/>
  <c r="N758" i="1"/>
  <c r="N756" i="1"/>
  <c r="N754" i="1"/>
  <c r="N752" i="1"/>
  <c r="N750" i="1"/>
  <c r="N748" i="1"/>
  <c r="N746" i="1"/>
  <c r="N732" i="1"/>
  <c r="N730" i="1"/>
  <c r="N728" i="1"/>
  <c r="N726" i="1"/>
  <c r="N724" i="1"/>
  <c r="N722" i="1"/>
  <c r="N720" i="1"/>
  <c r="N718" i="1"/>
  <c r="N716" i="1"/>
  <c r="N714" i="1"/>
  <c r="N712" i="1"/>
  <c r="N710" i="1"/>
  <c r="N708" i="1"/>
  <c r="N706" i="1"/>
  <c r="N704" i="1"/>
  <c r="N702" i="1"/>
  <c r="N700" i="1"/>
  <c r="N698" i="1"/>
  <c r="N696" i="1"/>
  <c r="N694" i="1"/>
  <c r="N692" i="1"/>
  <c r="N690" i="1"/>
  <c r="N688" i="1"/>
  <c r="N686" i="1"/>
  <c r="N684" i="1"/>
  <c r="N682" i="1"/>
  <c r="O734" i="1" s="1"/>
  <c r="O738" i="1" s="1"/>
  <c r="N680" i="1"/>
  <c r="P734" i="1" s="1"/>
  <c r="N678" i="1"/>
  <c r="N676" i="1"/>
  <c r="N674" i="1"/>
  <c r="N672" i="1"/>
  <c r="N658" i="1"/>
  <c r="N656" i="1"/>
  <c r="N654" i="1"/>
  <c r="N652" i="1"/>
  <c r="N650" i="1"/>
  <c r="N648" i="1"/>
  <c r="N646" i="1"/>
  <c r="N644" i="1"/>
  <c r="N642" i="1"/>
  <c r="N640" i="1"/>
  <c r="N638" i="1"/>
  <c r="N636" i="1"/>
  <c r="N634" i="1"/>
  <c r="N632" i="1"/>
  <c r="N630" i="1"/>
  <c r="N628" i="1"/>
  <c r="N626" i="1"/>
  <c r="N624" i="1"/>
  <c r="N622" i="1"/>
  <c r="N620" i="1"/>
  <c r="N618" i="1"/>
  <c r="N616" i="1"/>
  <c r="N614" i="1"/>
  <c r="N612" i="1"/>
  <c r="N610" i="1"/>
  <c r="N608" i="1"/>
  <c r="N606" i="1"/>
  <c r="N604" i="1"/>
  <c r="N602" i="1"/>
  <c r="N600" i="1"/>
  <c r="N598" i="1"/>
  <c r="N584" i="1"/>
  <c r="N582" i="1"/>
  <c r="N580" i="1"/>
  <c r="N578" i="1"/>
  <c r="N576" i="1"/>
  <c r="N574" i="1"/>
  <c r="N572" i="1"/>
  <c r="N570" i="1"/>
  <c r="N568" i="1"/>
  <c r="N566" i="1"/>
  <c r="N564" i="1"/>
  <c r="N562" i="1"/>
  <c r="N560" i="1"/>
  <c r="P586" i="1" s="1"/>
  <c r="N558" i="1"/>
  <c r="N556" i="1"/>
  <c r="N554" i="1"/>
  <c r="N552" i="1"/>
  <c r="N550" i="1"/>
  <c r="N548" i="1"/>
  <c r="N546" i="1"/>
  <c r="N544" i="1"/>
  <c r="N542" i="1"/>
  <c r="N540" i="1"/>
  <c r="N538" i="1"/>
  <c r="N536" i="1"/>
  <c r="N534" i="1"/>
  <c r="N532" i="1"/>
  <c r="N530" i="1"/>
  <c r="N528" i="1"/>
  <c r="N526" i="1"/>
  <c r="N524" i="1"/>
  <c r="N510" i="1"/>
  <c r="N508" i="1"/>
  <c r="N506" i="1"/>
  <c r="N504" i="1"/>
  <c r="N502" i="1"/>
  <c r="N500" i="1"/>
  <c r="N498" i="1"/>
  <c r="N496" i="1"/>
  <c r="N494" i="1"/>
  <c r="N492" i="1"/>
  <c r="N490" i="1"/>
  <c r="N488" i="1"/>
  <c r="N486" i="1"/>
  <c r="N484" i="1"/>
  <c r="N482" i="1"/>
  <c r="N480" i="1"/>
  <c r="N478" i="1"/>
  <c r="N476" i="1"/>
  <c r="N474" i="1"/>
  <c r="N472" i="1"/>
  <c r="O512" i="1" s="1"/>
  <c r="N470" i="1"/>
  <c r="N468" i="1"/>
  <c r="N466" i="1"/>
  <c r="N464" i="1"/>
  <c r="N462" i="1"/>
  <c r="N460" i="1"/>
  <c r="N458" i="1"/>
  <c r="N456" i="1"/>
  <c r="N454" i="1"/>
  <c r="N452" i="1"/>
  <c r="N450" i="1"/>
  <c r="N436" i="1"/>
  <c r="N434" i="1"/>
  <c r="N432" i="1"/>
  <c r="N430" i="1"/>
  <c r="N428" i="1"/>
  <c r="N426" i="1"/>
  <c r="N424" i="1"/>
  <c r="N422" i="1"/>
  <c r="N420" i="1"/>
  <c r="N418" i="1"/>
  <c r="N416" i="1"/>
  <c r="N414" i="1"/>
  <c r="N412" i="1"/>
  <c r="N410" i="1"/>
  <c r="N408" i="1"/>
  <c r="N406" i="1"/>
  <c r="N404" i="1"/>
  <c r="N402" i="1"/>
  <c r="N400" i="1"/>
  <c r="N398" i="1"/>
  <c r="N396" i="1"/>
  <c r="N394" i="1"/>
  <c r="N392" i="1"/>
  <c r="N390" i="1"/>
  <c r="N388" i="1"/>
  <c r="N386" i="1"/>
  <c r="N384" i="1"/>
  <c r="N382" i="1"/>
  <c r="N380" i="1"/>
  <c r="N378" i="1"/>
  <c r="N376" i="1"/>
  <c r="N362" i="1"/>
  <c r="N360" i="1"/>
  <c r="N358" i="1"/>
  <c r="N356" i="1"/>
  <c r="N354" i="1"/>
  <c r="N352" i="1"/>
  <c r="N350" i="1"/>
  <c r="N348" i="1"/>
  <c r="N346" i="1"/>
  <c r="N344" i="1"/>
  <c r="N342" i="1"/>
  <c r="N340" i="1"/>
  <c r="N338" i="1"/>
  <c r="N336" i="1"/>
  <c r="N334" i="1"/>
  <c r="N332" i="1"/>
  <c r="N330" i="1"/>
  <c r="N328" i="1"/>
  <c r="N326" i="1"/>
  <c r="N324" i="1"/>
  <c r="N322" i="1"/>
  <c r="N320" i="1"/>
  <c r="P364" i="1" s="1"/>
  <c r="N318" i="1"/>
  <c r="N316" i="1"/>
  <c r="N314" i="1"/>
  <c r="N312" i="1"/>
  <c r="N310" i="1"/>
  <c r="N308" i="1"/>
  <c r="N306" i="1"/>
  <c r="N304" i="1"/>
  <c r="N302" i="1"/>
  <c r="N288" i="1"/>
  <c r="N286" i="1"/>
  <c r="N284" i="1"/>
  <c r="N282" i="1"/>
  <c r="N280" i="1"/>
  <c r="N278" i="1"/>
  <c r="N276" i="1"/>
  <c r="N274" i="1"/>
  <c r="N272" i="1"/>
  <c r="N270" i="1"/>
  <c r="N268" i="1"/>
  <c r="N266" i="1"/>
  <c r="N264" i="1"/>
  <c r="N262" i="1"/>
  <c r="N260" i="1"/>
  <c r="N258" i="1"/>
  <c r="N256" i="1"/>
  <c r="N254" i="1"/>
  <c r="N252" i="1"/>
  <c r="N250" i="1"/>
  <c r="N248" i="1"/>
  <c r="N246" i="1"/>
  <c r="N244" i="1"/>
  <c r="N242" i="1"/>
  <c r="N240" i="1"/>
  <c r="N238" i="1"/>
  <c r="N236" i="1"/>
  <c r="N234" i="1"/>
  <c r="N232" i="1"/>
  <c r="N230" i="1"/>
  <c r="N228" i="1"/>
  <c r="O290" i="1" s="1"/>
  <c r="N214" i="1"/>
  <c r="N212" i="1"/>
  <c r="N210" i="1"/>
  <c r="N208" i="1"/>
  <c r="N206" i="1"/>
  <c r="N204" i="1"/>
  <c r="N202" i="1"/>
  <c r="N200" i="1"/>
  <c r="N198" i="1"/>
  <c r="N196" i="1"/>
  <c r="N194" i="1"/>
  <c r="N192" i="1"/>
  <c r="N190" i="1"/>
  <c r="N188" i="1"/>
  <c r="N186" i="1"/>
  <c r="N184" i="1"/>
  <c r="N182" i="1"/>
  <c r="N180" i="1"/>
  <c r="N178" i="1"/>
  <c r="N176" i="1"/>
  <c r="N174" i="1"/>
  <c r="N172" i="1"/>
  <c r="N170" i="1"/>
  <c r="N168" i="1"/>
  <c r="N166" i="1"/>
  <c r="N164" i="1"/>
  <c r="N162" i="1"/>
  <c r="N160" i="1"/>
  <c r="N158" i="1"/>
  <c r="N156" i="1"/>
  <c r="N154" i="1"/>
  <c r="N140" i="1"/>
  <c r="N138" i="1"/>
  <c r="N136" i="1"/>
  <c r="N134" i="1"/>
  <c r="N132" i="1"/>
  <c r="N130" i="1"/>
  <c r="N128" i="1"/>
  <c r="N126" i="1"/>
  <c r="N124" i="1"/>
  <c r="N122" i="1"/>
  <c r="N120" i="1"/>
  <c r="N118" i="1"/>
  <c r="N116" i="1"/>
  <c r="N114" i="1"/>
  <c r="N112" i="1"/>
  <c r="N110" i="1"/>
  <c r="N108" i="1"/>
  <c r="N106" i="1"/>
  <c r="N104" i="1"/>
  <c r="N102" i="1"/>
  <c r="N100" i="1"/>
  <c r="N98" i="1"/>
  <c r="N96" i="1"/>
  <c r="P142" i="1" s="1"/>
  <c r="N94" i="1"/>
  <c r="N92" i="1"/>
  <c r="N90" i="1"/>
  <c r="N88" i="1"/>
  <c r="N86" i="1"/>
  <c r="N84" i="1"/>
  <c r="N82" i="1"/>
  <c r="N80" i="1"/>
  <c r="G881" i="1"/>
  <c r="F881" i="1"/>
  <c r="E881" i="1"/>
  <c r="G880" i="1"/>
  <c r="F880" i="1"/>
  <c r="E880" i="1"/>
  <c r="G879" i="1"/>
  <c r="F879" i="1"/>
  <c r="E879" i="1"/>
  <c r="G878" i="1"/>
  <c r="F878" i="1"/>
  <c r="E878" i="1"/>
  <c r="G877" i="1"/>
  <c r="F877" i="1"/>
  <c r="E877" i="1"/>
  <c r="G876" i="1"/>
  <c r="F876" i="1"/>
  <c r="E876" i="1"/>
  <c r="G875" i="1"/>
  <c r="F875" i="1"/>
  <c r="E875" i="1"/>
  <c r="G874" i="1"/>
  <c r="F874" i="1"/>
  <c r="E874" i="1"/>
  <c r="G873" i="1"/>
  <c r="F873" i="1"/>
  <c r="E873" i="1"/>
  <c r="G872" i="1"/>
  <c r="F872" i="1"/>
  <c r="E872" i="1"/>
  <c r="G871" i="1"/>
  <c r="F871" i="1"/>
  <c r="E871" i="1"/>
  <c r="G870" i="1"/>
  <c r="F870" i="1"/>
  <c r="E870" i="1"/>
  <c r="G869" i="1"/>
  <c r="F869" i="1"/>
  <c r="E869" i="1"/>
  <c r="G868" i="1"/>
  <c r="F868" i="1"/>
  <c r="E868" i="1"/>
  <c r="G867" i="1"/>
  <c r="F867" i="1"/>
  <c r="E867" i="1"/>
  <c r="G866" i="1"/>
  <c r="F866" i="1"/>
  <c r="E866" i="1"/>
  <c r="G865" i="1"/>
  <c r="F865" i="1"/>
  <c r="E865" i="1"/>
  <c r="G864" i="1"/>
  <c r="F864" i="1"/>
  <c r="E864" i="1"/>
  <c r="G863" i="1"/>
  <c r="F863" i="1"/>
  <c r="E863" i="1"/>
  <c r="G862" i="1"/>
  <c r="F862" i="1"/>
  <c r="E862" i="1"/>
  <c r="G861" i="1"/>
  <c r="F861" i="1"/>
  <c r="E861" i="1"/>
  <c r="G860" i="1"/>
  <c r="F860" i="1"/>
  <c r="E860" i="1"/>
  <c r="G859" i="1"/>
  <c r="F859" i="1"/>
  <c r="E859" i="1"/>
  <c r="G858" i="1"/>
  <c r="F858" i="1"/>
  <c r="E858" i="1"/>
  <c r="G857" i="1"/>
  <c r="F857" i="1"/>
  <c r="E857" i="1"/>
  <c r="G856" i="1"/>
  <c r="F856" i="1"/>
  <c r="E856" i="1"/>
  <c r="G855" i="1"/>
  <c r="F855" i="1"/>
  <c r="E855" i="1"/>
  <c r="G854" i="1"/>
  <c r="F854" i="1"/>
  <c r="E854" i="1"/>
  <c r="G853" i="1"/>
  <c r="F853" i="1"/>
  <c r="E853" i="1"/>
  <c r="G852" i="1"/>
  <c r="F852" i="1"/>
  <c r="E852" i="1"/>
  <c r="G851" i="1"/>
  <c r="F851" i="1"/>
  <c r="E851" i="1"/>
  <c r="G850" i="1"/>
  <c r="F850" i="1"/>
  <c r="E850" i="1"/>
  <c r="G849" i="1"/>
  <c r="F849" i="1"/>
  <c r="E849" i="1"/>
  <c r="G848" i="1"/>
  <c r="F848" i="1"/>
  <c r="E848" i="1"/>
  <c r="G847" i="1"/>
  <c r="F847" i="1"/>
  <c r="E847" i="1"/>
  <c r="G846" i="1"/>
  <c r="F846" i="1"/>
  <c r="E846" i="1"/>
  <c r="G845" i="1"/>
  <c r="F845" i="1"/>
  <c r="E845" i="1"/>
  <c r="G844" i="1"/>
  <c r="F844" i="1"/>
  <c r="E844" i="1"/>
  <c r="G843" i="1"/>
  <c r="F843" i="1"/>
  <c r="E843" i="1"/>
  <c r="G842" i="1"/>
  <c r="F842" i="1"/>
  <c r="E842" i="1"/>
  <c r="G841" i="1"/>
  <c r="F841" i="1"/>
  <c r="E841" i="1"/>
  <c r="G840" i="1"/>
  <c r="F840" i="1"/>
  <c r="E840" i="1"/>
  <c r="G839" i="1"/>
  <c r="F839" i="1"/>
  <c r="E839" i="1"/>
  <c r="G838" i="1"/>
  <c r="F838" i="1"/>
  <c r="E838" i="1"/>
  <c r="G837" i="1"/>
  <c r="F837" i="1"/>
  <c r="E837" i="1"/>
  <c r="G836" i="1"/>
  <c r="F836" i="1"/>
  <c r="E836" i="1"/>
  <c r="G835" i="1"/>
  <c r="F835" i="1"/>
  <c r="E835" i="1"/>
  <c r="G834" i="1"/>
  <c r="F834" i="1"/>
  <c r="E834" i="1"/>
  <c r="G833" i="1"/>
  <c r="F833" i="1"/>
  <c r="E833" i="1"/>
  <c r="G832" i="1"/>
  <c r="F832" i="1"/>
  <c r="E832" i="1"/>
  <c r="G831" i="1"/>
  <c r="F831" i="1"/>
  <c r="E831" i="1"/>
  <c r="G830" i="1"/>
  <c r="F830" i="1"/>
  <c r="E830" i="1"/>
  <c r="G829" i="1"/>
  <c r="F829" i="1"/>
  <c r="E829" i="1"/>
  <c r="G828" i="1"/>
  <c r="F828" i="1"/>
  <c r="E828" i="1"/>
  <c r="G827" i="1"/>
  <c r="F827" i="1"/>
  <c r="E827" i="1"/>
  <c r="G826" i="1"/>
  <c r="F826" i="1"/>
  <c r="E826" i="1"/>
  <c r="G825" i="1"/>
  <c r="F825" i="1"/>
  <c r="E825" i="1"/>
  <c r="G824" i="1"/>
  <c r="F824" i="1"/>
  <c r="E824" i="1"/>
  <c r="G823" i="1"/>
  <c r="F823" i="1"/>
  <c r="E823" i="1"/>
  <c r="G822" i="1"/>
  <c r="F822" i="1"/>
  <c r="E822" i="1"/>
  <c r="G821" i="1"/>
  <c r="F821" i="1"/>
  <c r="E821" i="1"/>
  <c r="G820" i="1"/>
  <c r="F820" i="1"/>
  <c r="E820" i="1"/>
  <c r="G807" i="1"/>
  <c r="F807" i="1"/>
  <c r="E807" i="1"/>
  <c r="G806" i="1"/>
  <c r="F806" i="1"/>
  <c r="E806" i="1"/>
  <c r="G805" i="1"/>
  <c r="F805" i="1"/>
  <c r="E805" i="1"/>
  <c r="G804" i="1"/>
  <c r="F804" i="1"/>
  <c r="E804" i="1"/>
  <c r="G803" i="1"/>
  <c r="F803" i="1"/>
  <c r="E803" i="1"/>
  <c r="G802" i="1"/>
  <c r="F802" i="1"/>
  <c r="E802" i="1"/>
  <c r="G801" i="1"/>
  <c r="F801" i="1"/>
  <c r="E801" i="1"/>
  <c r="G800" i="1"/>
  <c r="F800" i="1"/>
  <c r="E800" i="1"/>
  <c r="G799" i="1"/>
  <c r="F799" i="1"/>
  <c r="E799" i="1"/>
  <c r="G798" i="1"/>
  <c r="F798" i="1"/>
  <c r="E798" i="1"/>
  <c r="G797" i="1"/>
  <c r="F797" i="1"/>
  <c r="E797" i="1"/>
  <c r="G796" i="1"/>
  <c r="F796" i="1"/>
  <c r="E796" i="1"/>
  <c r="G795" i="1"/>
  <c r="F795" i="1"/>
  <c r="E795" i="1"/>
  <c r="G794" i="1"/>
  <c r="F794" i="1"/>
  <c r="E794" i="1"/>
  <c r="G793" i="1"/>
  <c r="F793" i="1"/>
  <c r="E793" i="1"/>
  <c r="G792" i="1"/>
  <c r="F792" i="1"/>
  <c r="E792" i="1"/>
  <c r="G791" i="1"/>
  <c r="F791" i="1"/>
  <c r="E791" i="1"/>
  <c r="G790" i="1"/>
  <c r="F790" i="1"/>
  <c r="E790" i="1"/>
  <c r="G789" i="1"/>
  <c r="F789" i="1"/>
  <c r="E789" i="1"/>
  <c r="G788" i="1"/>
  <c r="F788" i="1"/>
  <c r="E788" i="1"/>
  <c r="G787" i="1"/>
  <c r="F787" i="1"/>
  <c r="E787" i="1"/>
  <c r="G786" i="1"/>
  <c r="F786" i="1"/>
  <c r="E786" i="1"/>
  <c r="G785" i="1"/>
  <c r="F785" i="1"/>
  <c r="E785" i="1"/>
  <c r="G784" i="1"/>
  <c r="F784" i="1"/>
  <c r="E784" i="1"/>
  <c r="G783" i="1"/>
  <c r="F783" i="1"/>
  <c r="E783" i="1"/>
  <c r="G782" i="1"/>
  <c r="F782" i="1"/>
  <c r="E782" i="1"/>
  <c r="G781" i="1"/>
  <c r="F781" i="1"/>
  <c r="E781" i="1"/>
  <c r="G780" i="1"/>
  <c r="F780" i="1"/>
  <c r="E780" i="1"/>
  <c r="G779" i="1"/>
  <c r="F779" i="1"/>
  <c r="E779" i="1"/>
  <c r="G778" i="1"/>
  <c r="F778" i="1"/>
  <c r="E778" i="1"/>
  <c r="G777" i="1"/>
  <c r="F777" i="1"/>
  <c r="E777" i="1"/>
  <c r="G776" i="1"/>
  <c r="F776" i="1"/>
  <c r="E776" i="1"/>
  <c r="G775" i="1"/>
  <c r="F775" i="1"/>
  <c r="E775" i="1"/>
  <c r="G774" i="1"/>
  <c r="F774" i="1"/>
  <c r="E774" i="1"/>
  <c r="G773" i="1"/>
  <c r="F773" i="1"/>
  <c r="E773" i="1"/>
  <c r="G772" i="1"/>
  <c r="F772" i="1"/>
  <c r="E772" i="1"/>
  <c r="G771" i="1"/>
  <c r="F771" i="1"/>
  <c r="E771" i="1"/>
  <c r="G770" i="1"/>
  <c r="F770" i="1"/>
  <c r="E770" i="1"/>
  <c r="G769" i="1"/>
  <c r="F769" i="1"/>
  <c r="E769" i="1"/>
  <c r="G768" i="1"/>
  <c r="F768" i="1"/>
  <c r="E768" i="1"/>
  <c r="G767" i="1"/>
  <c r="F767" i="1"/>
  <c r="E767" i="1"/>
  <c r="G766" i="1"/>
  <c r="F766" i="1"/>
  <c r="E766" i="1"/>
  <c r="G765" i="1"/>
  <c r="F765" i="1"/>
  <c r="E765" i="1"/>
  <c r="G764" i="1"/>
  <c r="F764" i="1"/>
  <c r="E764" i="1"/>
  <c r="G763" i="1"/>
  <c r="F763" i="1"/>
  <c r="E763" i="1"/>
  <c r="G762" i="1"/>
  <c r="F762" i="1"/>
  <c r="E762" i="1"/>
  <c r="G761" i="1"/>
  <c r="F761" i="1"/>
  <c r="E761" i="1"/>
  <c r="G760" i="1"/>
  <c r="F760" i="1"/>
  <c r="E760" i="1"/>
  <c r="G759" i="1"/>
  <c r="F759" i="1"/>
  <c r="E759" i="1"/>
  <c r="G758" i="1"/>
  <c r="F758" i="1"/>
  <c r="E758" i="1"/>
  <c r="G757" i="1"/>
  <c r="F757" i="1"/>
  <c r="E757" i="1"/>
  <c r="G756" i="1"/>
  <c r="F756" i="1"/>
  <c r="E756" i="1"/>
  <c r="G755" i="1"/>
  <c r="F755" i="1"/>
  <c r="E755" i="1"/>
  <c r="G754" i="1"/>
  <c r="F754" i="1"/>
  <c r="E754" i="1"/>
  <c r="G753" i="1"/>
  <c r="F753" i="1"/>
  <c r="E753" i="1"/>
  <c r="G752" i="1"/>
  <c r="F752" i="1"/>
  <c r="E752" i="1"/>
  <c r="G751" i="1"/>
  <c r="F751" i="1"/>
  <c r="E751" i="1"/>
  <c r="G750" i="1"/>
  <c r="F750" i="1"/>
  <c r="E750" i="1"/>
  <c r="G749" i="1"/>
  <c r="F749" i="1"/>
  <c r="E749" i="1"/>
  <c r="G748" i="1"/>
  <c r="D813" i="1" s="1"/>
  <c r="F748" i="1"/>
  <c r="E748" i="1"/>
  <c r="G747" i="1"/>
  <c r="D814" i="1" s="1"/>
  <c r="F747" i="1"/>
  <c r="D812" i="1" s="1"/>
  <c r="E747" i="1"/>
  <c r="D811" i="1" s="1"/>
  <c r="G746" i="1"/>
  <c r="F746" i="1"/>
  <c r="D810" i="1" s="1"/>
  <c r="E746" i="1"/>
  <c r="D809" i="1" s="1"/>
  <c r="G733" i="1"/>
  <c r="F733" i="1"/>
  <c r="E733" i="1"/>
  <c r="G732" i="1"/>
  <c r="F732" i="1"/>
  <c r="E732" i="1"/>
  <c r="G731" i="1"/>
  <c r="F731" i="1"/>
  <c r="E731" i="1"/>
  <c r="G730" i="1"/>
  <c r="F730" i="1"/>
  <c r="E730" i="1"/>
  <c r="G729" i="1"/>
  <c r="F729" i="1"/>
  <c r="E729" i="1"/>
  <c r="G728" i="1"/>
  <c r="F728" i="1"/>
  <c r="E728" i="1"/>
  <c r="G727" i="1"/>
  <c r="F727" i="1"/>
  <c r="E727" i="1"/>
  <c r="G726" i="1"/>
  <c r="F726" i="1"/>
  <c r="E726" i="1"/>
  <c r="G725" i="1"/>
  <c r="F725" i="1"/>
  <c r="E725" i="1"/>
  <c r="G724" i="1"/>
  <c r="F724" i="1"/>
  <c r="E724" i="1"/>
  <c r="G723" i="1"/>
  <c r="F723" i="1"/>
  <c r="E723" i="1"/>
  <c r="G722" i="1"/>
  <c r="F722" i="1"/>
  <c r="E722" i="1"/>
  <c r="G721" i="1"/>
  <c r="F721" i="1"/>
  <c r="E721" i="1"/>
  <c r="G720" i="1"/>
  <c r="F720" i="1"/>
  <c r="E720" i="1"/>
  <c r="G719" i="1"/>
  <c r="F719" i="1"/>
  <c r="E719" i="1"/>
  <c r="G718" i="1"/>
  <c r="F718" i="1"/>
  <c r="E718" i="1"/>
  <c r="G717" i="1"/>
  <c r="F717" i="1"/>
  <c r="E717" i="1"/>
  <c r="G716" i="1"/>
  <c r="F716" i="1"/>
  <c r="E716" i="1"/>
  <c r="G715" i="1"/>
  <c r="F715" i="1"/>
  <c r="E715" i="1"/>
  <c r="G714" i="1"/>
  <c r="F714" i="1"/>
  <c r="E714" i="1"/>
  <c r="G713" i="1"/>
  <c r="F713" i="1"/>
  <c r="E713" i="1"/>
  <c r="G712" i="1"/>
  <c r="F712" i="1"/>
  <c r="E712" i="1"/>
  <c r="G711" i="1"/>
  <c r="F711" i="1"/>
  <c r="E711" i="1"/>
  <c r="G710" i="1"/>
  <c r="F710" i="1"/>
  <c r="E710" i="1"/>
  <c r="G709" i="1"/>
  <c r="F709" i="1"/>
  <c r="E709" i="1"/>
  <c r="G708" i="1"/>
  <c r="F708" i="1"/>
  <c r="E708" i="1"/>
  <c r="G707" i="1"/>
  <c r="F707" i="1"/>
  <c r="E707" i="1"/>
  <c r="G706" i="1"/>
  <c r="F706" i="1"/>
  <c r="E706" i="1"/>
  <c r="G705" i="1"/>
  <c r="F705" i="1"/>
  <c r="E705" i="1"/>
  <c r="G704" i="1"/>
  <c r="F704" i="1"/>
  <c r="E704" i="1"/>
  <c r="G703" i="1"/>
  <c r="F703" i="1"/>
  <c r="E703" i="1"/>
  <c r="G702" i="1"/>
  <c r="F702" i="1"/>
  <c r="E702" i="1"/>
  <c r="G701" i="1"/>
  <c r="F701" i="1"/>
  <c r="E701" i="1"/>
  <c r="G700" i="1"/>
  <c r="F700" i="1"/>
  <c r="E700" i="1"/>
  <c r="G699" i="1"/>
  <c r="F699" i="1"/>
  <c r="E699" i="1"/>
  <c r="G698" i="1"/>
  <c r="F698" i="1"/>
  <c r="E698" i="1"/>
  <c r="G697" i="1"/>
  <c r="F697" i="1"/>
  <c r="E697" i="1"/>
  <c r="G696" i="1"/>
  <c r="F696" i="1"/>
  <c r="E696" i="1"/>
  <c r="G695" i="1"/>
  <c r="F695" i="1"/>
  <c r="E695" i="1"/>
  <c r="G694" i="1"/>
  <c r="F694" i="1"/>
  <c r="E694" i="1"/>
  <c r="G693" i="1"/>
  <c r="F693" i="1"/>
  <c r="E693" i="1"/>
  <c r="G692" i="1"/>
  <c r="F692" i="1"/>
  <c r="E692" i="1"/>
  <c r="G691" i="1"/>
  <c r="F691" i="1"/>
  <c r="E691" i="1"/>
  <c r="G690" i="1"/>
  <c r="F690" i="1"/>
  <c r="E690" i="1"/>
  <c r="G689" i="1"/>
  <c r="F689" i="1"/>
  <c r="E689" i="1"/>
  <c r="G688" i="1"/>
  <c r="F688" i="1"/>
  <c r="E688" i="1"/>
  <c r="G687" i="1"/>
  <c r="F687" i="1"/>
  <c r="E687" i="1"/>
  <c r="G686" i="1"/>
  <c r="F686" i="1"/>
  <c r="E686" i="1"/>
  <c r="G685" i="1"/>
  <c r="F685" i="1"/>
  <c r="E685" i="1"/>
  <c r="G684" i="1"/>
  <c r="F684" i="1"/>
  <c r="E684" i="1"/>
  <c r="G683" i="1"/>
  <c r="F683" i="1"/>
  <c r="E683" i="1"/>
  <c r="G682" i="1"/>
  <c r="F682" i="1"/>
  <c r="E682" i="1"/>
  <c r="G681" i="1"/>
  <c r="F681" i="1"/>
  <c r="E681" i="1"/>
  <c r="G680" i="1"/>
  <c r="F680" i="1"/>
  <c r="E680" i="1"/>
  <c r="G679" i="1"/>
  <c r="F679" i="1"/>
  <c r="E679" i="1"/>
  <c r="G678" i="1"/>
  <c r="F678" i="1"/>
  <c r="E678" i="1"/>
  <c r="G677" i="1"/>
  <c r="F677" i="1"/>
  <c r="E677" i="1"/>
  <c r="G676" i="1"/>
  <c r="F676" i="1"/>
  <c r="E676" i="1"/>
  <c r="G675" i="1"/>
  <c r="F675" i="1"/>
  <c r="E675" i="1"/>
  <c r="G674" i="1"/>
  <c r="F674" i="1"/>
  <c r="E674" i="1"/>
  <c r="G673" i="1"/>
  <c r="D740" i="1" s="1"/>
  <c r="F673" i="1"/>
  <c r="D738" i="1" s="1"/>
  <c r="E673" i="1"/>
  <c r="D737" i="1" s="1"/>
  <c r="G672" i="1"/>
  <c r="D739" i="1" s="1"/>
  <c r="F672" i="1"/>
  <c r="D736" i="1" s="1"/>
  <c r="E672" i="1"/>
  <c r="D735" i="1" s="1"/>
  <c r="G659" i="1"/>
  <c r="F659" i="1"/>
  <c r="E659" i="1"/>
  <c r="G658" i="1"/>
  <c r="F658" i="1"/>
  <c r="E658" i="1"/>
  <c r="G657" i="1"/>
  <c r="F657" i="1"/>
  <c r="E657" i="1"/>
  <c r="G656" i="1"/>
  <c r="F656" i="1"/>
  <c r="E656" i="1"/>
  <c r="G655" i="1"/>
  <c r="F655" i="1"/>
  <c r="E655" i="1"/>
  <c r="G654" i="1"/>
  <c r="F654" i="1"/>
  <c r="E654" i="1"/>
  <c r="G653" i="1"/>
  <c r="F653" i="1"/>
  <c r="E653" i="1"/>
  <c r="G652" i="1"/>
  <c r="F652" i="1"/>
  <c r="E652" i="1"/>
  <c r="G651" i="1"/>
  <c r="F651" i="1"/>
  <c r="E651" i="1"/>
  <c r="G650" i="1"/>
  <c r="F650" i="1"/>
  <c r="E650" i="1"/>
  <c r="G649" i="1"/>
  <c r="F649" i="1"/>
  <c r="E649" i="1"/>
  <c r="G648" i="1"/>
  <c r="F648" i="1"/>
  <c r="E648" i="1"/>
  <c r="G647" i="1"/>
  <c r="F647" i="1"/>
  <c r="E647" i="1"/>
  <c r="G646" i="1"/>
  <c r="F646" i="1"/>
  <c r="E646" i="1"/>
  <c r="G645" i="1"/>
  <c r="F645" i="1"/>
  <c r="E645" i="1"/>
  <c r="G644" i="1"/>
  <c r="F644" i="1"/>
  <c r="E644" i="1"/>
  <c r="G643" i="1"/>
  <c r="F643" i="1"/>
  <c r="E643" i="1"/>
  <c r="G642" i="1"/>
  <c r="F642" i="1"/>
  <c r="E642" i="1"/>
  <c r="G641" i="1"/>
  <c r="F641" i="1"/>
  <c r="E641" i="1"/>
  <c r="G640" i="1"/>
  <c r="F640" i="1"/>
  <c r="E640" i="1"/>
  <c r="G639" i="1"/>
  <c r="F639" i="1"/>
  <c r="E639" i="1"/>
  <c r="G638" i="1"/>
  <c r="F638" i="1"/>
  <c r="E638" i="1"/>
  <c r="G637" i="1"/>
  <c r="F637" i="1"/>
  <c r="E637" i="1"/>
  <c r="G636" i="1"/>
  <c r="F636" i="1"/>
  <c r="E636" i="1"/>
  <c r="G635" i="1"/>
  <c r="F635" i="1"/>
  <c r="E635" i="1"/>
  <c r="G634" i="1"/>
  <c r="F634" i="1"/>
  <c r="E634" i="1"/>
  <c r="G633" i="1"/>
  <c r="F633" i="1"/>
  <c r="E633" i="1"/>
  <c r="G632" i="1"/>
  <c r="F632" i="1"/>
  <c r="E632" i="1"/>
  <c r="G631" i="1"/>
  <c r="F631" i="1"/>
  <c r="E631" i="1"/>
  <c r="G630" i="1"/>
  <c r="F630" i="1"/>
  <c r="E630" i="1"/>
  <c r="G629" i="1"/>
  <c r="F629" i="1"/>
  <c r="E629" i="1"/>
  <c r="G628" i="1"/>
  <c r="F628" i="1"/>
  <c r="E628" i="1"/>
  <c r="G627" i="1"/>
  <c r="F627" i="1"/>
  <c r="E627" i="1"/>
  <c r="G626" i="1"/>
  <c r="F626" i="1"/>
  <c r="E626" i="1"/>
  <c r="G625" i="1"/>
  <c r="F625" i="1"/>
  <c r="E625" i="1"/>
  <c r="G624" i="1"/>
  <c r="F624" i="1"/>
  <c r="E624" i="1"/>
  <c r="G623" i="1"/>
  <c r="F623" i="1"/>
  <c r="E623" i="1"/>
  <c r="G622" i="1"/>
  <c r="F622" i="1"/>
  <c r="E622" i="1"/>
  <c r="G621" i="1"/>
  <c r="F621" i="1"/>
  <c r="E621" i="1"/>
  <c r="G620" i="1"/>
  <c r="F620" i="1"/>
  <c r="E620" i="1"/>
  <c r="G619" i="1"/>
  <c r="F619" i="1"/>
  <c r="E619" i="1"/>
  <c r="G618" i="1"/>
  <c r="F618" i="1"/>
  <c r="E618" i="1"/>
  <c r="G617" i="1"/>
  <c r="F617" i="1"/>
  <c r="E617" i="1"/>
  <c r="G616" i="1"/>
  <c r="F616" i="1"/>
  <c r="E616" i="1"/>
  <c r="G615" i="1"/>
  <c r="F615" i="1"/>
  <c r="E615" i="1"/>
  <c r="G614" i="1"/>
  <c r="F614" i="1"/>
  <c r="E614" i="1"/>
  <c r="G613" i="1"/>
  <c r="F613" i="1"/>
  <c r="E613" i="1"/>
  <c r="G612" i="1"/>
  <c r="F612" i="1"/>
  <c r="E612" i="1"/>
  <c r="G611" i="1"/>
  <c r="F611" i="1"/>
  <c r="E611" i="1"/>
  <c r="G610" i="1"/>
  <c r="F610" i="1"/>
  <c r="E610" i="1"/>
  <c r="G609" i="1"/>
  <c r="F609" i="1"/>
  <c r="E609" i="1"/>
  <c r="G608" i="1"/>
  <c r="F608" i="1"/>
  <c r="E608" i="1"/>
  <c r="G607" i="1"/>
  <c r="F607" i="1"/>
  <c r="E607" i="1"/>
  <c r="G606" i="1"/>
  <c r="F606" i="1"/>
  <c r="E606" i="1"/>
  <c r="G605" i="1"/>
  <c r="F605" i="1"/>
  <c r="E605" i="1"/>
  <c r="G604" i="1"/>
  <c r="F604" i="1"/>
  <c r="E604" i="1"/>
  <c r="G603" i="1"/>
  <c r="F603" i="1"/>
  <c r="E603" i="1"/>
  <c r="G602" i="1"/>
  <c r="F602" i="1"/>
  <c r="E602" i="1"/>
  <c r="G601" i="1"/>
  <c r="F601" i="1"/>
  <c r="E601" i="1"/>
  <c r="G600" i="1"/>
  <c r="F600" i="1"/>
  <c r="E600" i="1"/>
  <c r="G599" i="1"/>
  <c r="D666" i="1" s="1"/>
  <c r="F599" i="1"/>
  <c r="D664" i="1" s="1"/>
  <c r="E599" i="1"/>
  <c r="D663" i="1" s="1"/>
  <c r="G598" i="1"/>
  <c r="D665" i="1" s="1"/>
  <c r="F598" i="1"/>
  <c r="D662" i="1" s="1"/>
  <c r="E598" i="1"/>
  <c r="D661" i="1" s="1"/>
  <c r="G585" i="1"/>
  <c r="F585" i="1"/>
  <c r="E585" i="1"/>
  <c r="G584" i="1"/>
  <c r="F584" i="1"/>
  <c r="E584" i="1"/>
  <c r="G583" i="1"/>
  <c r="F583" i="1"/>
  <c r="E583" i="1"/>
  <c r="G582" i="1"/>
  <c r="F582" i="1"/>
  <c r="E582" i="1"/>
  <c r="G581" i="1"/>
  <c r="F581" i="1"/>
  <c r="E581" i="1"/>
  <c r="G580" i="1"/>
  <c r="F580" i="1"/>
  <c r="E580" i="1"/>
  <c r="G579" i="1"/>
  <c r="F579" i="1"/>
  <c r="E579" i="1"/>
  <c r="G578" i="1"/>
  <c r="F578" i="1"/>
  <c r="E578" i="1"/>
  <c r="G577" i="1"/>
  <c r="F577" i="1"/>
  <c r="E577" i="1"/>
  <c r="G576" i="1"/>
  <c r="F576" i="1"/>
  <c r="E576" i="1"/>
  <c r="G575" i="1"/>
  <c r="F575" i="1"/>
  <c r="E575" i="1"/>
  <c r="G574" i="1"/>
  <c r="F574" i="1"/>
  <c r="E574" i="1"/>
  <c r="G573" i="1"/>
  <c r="F573" i="1"/>
  <c r="E573" i="1"/>
  <c r="G572" i="1"/>
  <c r="F572" i="1"/>
  <c r="E572" i="1"/>
  <c r="G571" i="1"/>
  <c r="F571" i="1"/>
  <c r="E571" i="1"/>
  <c r="G570" i="1"/>
  <c r="F570" i="1"/>
  <c r="E570" i="1"/>
  <c r="G569" i="1"/>
  <c r="F569" i="1"/>
  <c r="E569" i="1"/>
  <c r="G568" i="1"/>
  <c r="F568" i="1"/>
  <c r="E568" i="1"/>
  <c r="G567" i="1"/>
  <c r="F567" i="1"/>
  <c r="E567" i="1"/>
  <c r="G566" i="1"/>
  <c r="F566" i="1"/>
  <c r="E566" i="1"/>
  <c r="G565" i="1"/>
  <c r="F565" i="1"/>
  <c r="E565" i="1"/>
  <c r="G564" i="1"/>
  <c r="F564" i="1"/>
  <c r="E564" i="1"/>
  <c r="G563" i="1"/>
  <c r="F563" i="1"/>
  <c r="E563" i="1"/>
  <c r="G562" i="1"/>
  <c r="F562" i="1"/>
  <c r="E562" i="1"/>
  <c r="G561" i="1"/>
  <c r="F561" i="1"/>
  <c r="E561" i="1"/>
  <c r="G560" i="1"/>
  <c r="F560" i="1"/>
  <c r="E560" i="1"/>
  <c r="G559" i="1"/>
  <c r="F559" i="1"/>
  <c r="E559" i="1"/>
  <c r="G558" i="1"/>
  <c r="F558" i="1"/>
  <c r="E558" i="1"/>
  <c r="G557" i="1"/>
  <c r="F557" i="1"/>
  <c r="E557" i="1"/>
  <c r="G556" i="1"/>
  <c r="F556" i="1"/>
  <c r="E556" i="1"/>
  <c r="G555" i="1"/>
  <c r="F555" i="1"/>
  <c r="E555" i="1"/>
  <c r="G554" i="1"/>
  <c r="F554" i="1"/>
  <c r="E554" i="1"/>
  <c r="G553" i="1"/>
  <c r="F553" i="1"/>
  <c r="E553" i="1"/>
  <c r="G552" i="1"/>
  <c r="F552" i="1"/>
  <c r="E552" i="1"/>
  <c r="G551" i="1"/>
  <c r="F551" i="1"/>
  <c r="E551" i="1"/>
  <c r="G550" i="1"/>
  <c r="F550" i="1"/>
  <c r="E550" i="1"/>
  <c r="G549" i="1"/>
  <c r="F549" i="1"/>
  <c r="E549" i="1"/>
  <c r="G548" i="1"/>
  <c r="F548" i="1"/>
  <c r="E548" i="1"/>
  <c r="G547" i="1"/>
  <c r="F547" i="1"/>
  <c r="E547" i="1"/>
  <c r="G546" i="1"/>
  <c r="F546" i="1"/>
  <c r="E546" i="1"/>
  <c r="G545" i="1"/>
  <c r="F545" i="1"/>
  <c r="E545" i="1"/>
  <c r="G544" i="1"/>
  <c r="F544" i="1"/>
  <c r="E544" i="1"/>
  <c r="G543" i="1"/>
  <c r="F543" i="1"/>
  <c r="E543" i="1"/>
  <c r="G542" i="1"/>
  <c r="F542" i="1"/>
  <c r="E542" i="1"/>
  <c r="G541" i="1"/>
  <c r="F541" i="1"/>
  <c r="E541" i="1"/>
  <c r="G540" i="1"/>
  <c r="F540" i="1"/>
  <c r="E540" i="1"/>
  <c r="G539" i="1"/>
  <c r="F539" i="1"/>
  <c r="E539" i="1"/>
  <c r="G538" i="1"/>
  <c r="F538" i="1"/>
  <c r="E538" i="1"/>
  <c r="G537" i="1"/>
  <c r="F537" i="1"/>
  <c r="E537" i="1"/>
  <c r="G536" i="1"/>
  <c r="F536" i="1"/>
  <c r="E536" i="1"/>
  <c r="G535" i="1"/>
  <c r="F535" i="1"/>
  <c r="E535" i="1"/>
  <c r="G534" i="1"/>
  <c r="F534" i="1"/>
  <c r="E534" i="1"/>
  <c r="G533" i="1"/>
  <c r="F533" i="1"/>
  <c r="E533" i="1"/>
  <c r="G532" i="1"/>
  <c r="F532" i="1"/>
  <c r="E532" i="1"/>
  <c r="G531" i="1"/>
  <c r="F531" i="1"/>
  <c r="E531" i="1"/>
  <c r="G530" i="1"/>
  <c r="F530" i="1"/>
  <c r="E530" i="1"/>
  <c r="G529" i="1"/>
  <c r="F529" i="1"/>
  <c r="E529" i="1"/>
  <c r="G528" i="1"/>
  <c r="F528" i="1"/>
  <c r="E528" i="1"/>
  <c r="G527" i="1"/>
  <c r="F527" i="1"/>
  <c r="E527" i="1"/>
  <c r="G526" i="1"/>
  <c r="F526" i="1"/>
  <c r="E526" i="1"/>
  <c r="G525" i="1"/>
  <c r="D592" i="1" s="1"/>
  <c r="F525" i="1"/>
  <c r="D590" i="1" s="1"/>
  <c r="E525" i="1"/>
  <c r="D589" i="1" s="1"/>
  <c r="G524" i="1"/>
  <c r="D591" i="1" s="1"/>
  <c r="F524" i="1"/>
  <c r="D588" i="1" s="1"/>
  <c r="E524" i="1"/>
  <c r="D587" i="1" s="1"/>
  <c r="G511" i="1"/>
  <c r="F511" i="1"/>
  <c r="E511" i="1"/>
  <c r="G510" i="1"/>
  <c r="F510" i="1"/>
  <c r="E510" i="1"/>
  <c r="G509" i="1"/>
  <c r="F509" i="1"/>
  <c r="E509" i="1"/>
  <c r="G508" i="1"/>
  <c r="F508" i="1"/>
  <c r="E508" i="1"/>
  <c r="G507" i="1"/>
  <c r="F507" i="1"/>
  <c r="E507" i="1"/>
  <c r="G506" i="1"/>
  <c r="F506" i="1"/>
  <c r="E506" i="1"/>
  <c r="G505" i="1"/>
  <c r="F505" i="1"/>
  <c r="E505" i="1"/>
  <c r="G504" i="1"/>
  <c r="F504" i="1"/>
  <c r="E504" i="1"/>
  <c r="G503" i="1"/>
  <c r="F503" i="1"/>
  <c r="E503" i="1"/>
  <c r="G502" i="1"/>
  <c r="F502" i="1"/>
  <c r="E502" i="1"/>
  <c r="G501" i="1"/>
  <c r="F501" i="1"/>
  <c r="E501" i="1"/>
  <c r="G500" i="1"/>
  <c r="F500" i="1"/>
  <c r="E500" i="1"/>
  <c r="G499" i="1"/>
  <c r="F499" i="1"/>
  <c r="E499" i="1"/>
  <c r="G498" i="1"/>
  <c r="F498" i="1"/>
  <c r="E498" i="1"/>
  <c r="G497" i="1"/>
  <c r="F497" i="1"/>
  <c r="E497" i="1"/>
  <c r="G496" i="1"/>
  <c r="F496" i="1"/>
  <c r="E496" i="1"/>
  <c r="G495" i="1"/>
  <c r="F495" i="1"/>
  <c r="E495" i="1"/>
  <c r="G494" i="1"/>
  <c r="F494" i="1"/>
  <c r="E494" i="1"/>
  <c r="G493" i="1"/>
  <c r="F493" i="1"/>
  <c r="E493" i="1"/>
  <c r="G492" i="1"/>
  <c r="F492" i="1"/>
  <c r="E492" i="1"/>
  <c r="G491" i="1"/>
  <c r="F491" i="1"/>
  <c r="E491" i="1"/>
  <c r="G490" i="1"/>
  <c r="F490" i="1"/>
  <c r="E490" i="1"/>
  <c r="G489" i="1"/>
  <c r="F489" i="1"/>
  <c r="E489" i="1"/>
  <c r="G488" i="1"/>
  <c r="F488" i="1"/>
  <c r="E488" i="1"/>
  <c r="G487" i="1"/>
  <c r="F487" i="1"/>
  <c r="E487" i="1"/>
  <c r="G486" i="1"/>
  <c r="F486" i="1"/>
  <c r="E486" i="1"/>
  <c r="G485" i="1"/>
  <c r="F485" i="1"/>
  <c r="E485" i="1"/>
  <c r="G484" i="1"/>
  <c r="F484" i="1"/>
  <c r="E484" i="1"/>
  <c r="G483" i="1"/>
  <c r="F483" i="1"/>
  <c r="E483" i="1"/>
  <c r="G482" i="1"/>
  <c r="F482" i="1"/>
  <c r="E482" i="1"/>
  <c r="G481" i="1"/>
  <c r="F481" i="1"/>
  <c r="E481" i="1"/>
  <c r="G480" i="1"/>
  <c r="F480" i="1"/>
  <c r="E480" i="1"/>
  <c r="G479" i="1"/>
  <c r="F479" i="1"/>
  <c r="E479" i="1"/>
  <c r="G478" i="1"/>
  <c r="F478" i="1"/>
  <c r="E478" i="1"/>
  <c r="G477" i="1"/>
  <c r="F477" i="1"/>
  <c r="E477" i="1"/>
  <c r="G476" i="1"/>
  <c r="F476" i="1"/>
  <c r="E476" i="1"/>
  <c r="G475" i="1"/>
  <c r="F475" i="1"/>
  <c r="E475" i="1"/>
  <c r="G474" i="1"/>
  <c r="F474" i="1"/>
  <c r="E474" i="1"/>
  <c r="G473" i="1"/>
  <c r="F473" i="1"/>
  <c r="E473" i="1"/>
  <c r="G472" i="1"/>
  <c r="F472" i="1"/>
  <c r="E472" i="1"/>
  <c r="G471" i="1"/>
  <c r="F471" i="1"/>
  <c r="E471" i="1"/>
  <c r="G470" i="1"/>
  <c r="F470" i="1"/>
  <c r="E470" i="1"/>
  <c r="G469" i="1"/>
  <c r="F469" i="1"/>
  <c r="E469" i="1"/>
  <c r="G468" i="1"/>
  <c r="F468" i="1"/>
  <c r="E468" i="1"/>
  <c r="G467" i="1"/>
  <c r="F467" i="1"/>
  <c r="E467" i="1"/>
  <c r="G466" i="1"/>
  <c r="F466" i="1"/>
  <c r="E466" i="1"/>
  <c r="G465" i="1"/>
  <c r="F465" i="1"/>
  <c r="E465" i="1"/>
  <c r="G464" i="1"/>
  <c r="F464" i="1"/>
  <c r="E464" i="1"/>
  <c r="G463" i="1"/>
  <c r="F463" i="1"/>
  <c r="E463" i="1"/>
  <c r="G462" i="1"/>
  <c r="F462" i="1"/>
  <c r="E462" i="1"/>
  <c r="G461" i="1"/>
  <c r="F461" i="1"/>
  <c r="E461" i="1"/>
  <c r="G460" i="1"/>
  <c r="F460" i="1"/>
  <c r="E460" i="1"/>
  <c r="G459" i="1"/>
  <c r="F459" i="1"/>
  <c r="E459" i="1"/>
  <c r="G458" i="1"/>
  <c r="F458" i="1"/>
  <c r="E458" i="1"/>
  <c r="G457" i="1"/>
  <c r="F457" i="1"/>
  <c r="E457" i="1"/>
  <c r="G456" i="1"/>
  <c r="F456" i="1"/>
  <c r="E456" i="1"/>
  <c r="G455" i="1"/>
  <c r="F455" i="1"/>
  <c r="E455" i="1"/>
  <c r="G454" i="1"/>
  <c r="F454" i="1"/>
  <c r="E454" i="1"/>
  <c r="G453" i="1"/>
  <c r="F453" i="1"/>
  <c r="E453" i="1"/>
  <c r="G452" i="1"/>
  <c r="F452" i="1"/>
  <c r="E452" i="1"/>
  <c r="G451" i="1"/>
  <c r="F451" i="1"/>
  <c r="E451" i="1"/>
  <c r="G450" i="1"/>
  <c r="F450" i="1"/>
  <c r="E450" i="1"/>
  <c r="G437" i="1"/>
  <c r="F437" i="1"/>
  <c r="E437" i="1"/>
  <c r="G436" i="1"/>
  <c r="F436" i="1"/>
  <c r="E436" i="1"/>
  <c r="G435" i="1"/>
  <c r="F435" i="1"/>
  <c r="E435" i="1"/>
  <c r="G434" i="1"/>
  <c r="F434" i="1"/>
  <c r="E434" i="1"/>
  <c r="G433" i="1"/>
  <c r="F433" i="1"/>
  <c r="E433" i="1"/>
  <c r="G432" i="1"/>
  <c r="F432" i="1"/>
  <c r="E432" i="1"/>
  <c r="G431" i="1"/>
  <c r="F431" i="1"/>
  <c r="E431" i="1"/>
  <c r="G430" i="1"/>
  <c r="F430" i="1"/>
  <c r="E430" i="1"/>
  <c r="G429" i="1"/>
  <c r="F429" i="1"/>
  <c r="E429" i="1"/>
  <c r="G428" i="1"/>
  <c r="F428" i="1"/>
  <c r="E428" i="1"/>
  <c r="G427" i="1"/>
  <c r="F427" i="1"/>
  <c r="E427" i="1"/>
  <c r="G426" i="1"/>
  <c r="F426" i="1"/>
  <c r="E426" i="1"/>
  <c r="G425" i="1"/>
  <c r="F425" i="1"/>
  <c r="E425" i="1"/>
  <c r="G424" i="1"/>
  <c r="F424" i="1"/>
  <c r="E424" i="1"/>
  <c r="G423" i="1"/>
  <c r="F423" i="1"/>
  <c r="E423" i="1"/>
  <c r="G422" i="1"/>
  <c r="F422" i="1"/>
  <c r="E422" i="1"/>
  <c r="G421" i="1"/>
  <c r="F421" i="1"/>
  <c r="E421" i="1"/>
  <c r="G420" i="1"/>
  <c r="F420" i="1"/>
  <c r="E420" i="1"/>
  <c r="G419" i="1"/>
  <c r="F419" i="1"/>
  <c r="E419" i="1"/>
  <c r="G418" i="1"/>
  <c r="F418" i="1"/>
  <c r="E418" i="1"/>
  <c r="G417" i="1"/>
  <c r="F417" i="1"/>
  <c r="E417" i="1"/>
  <c r="G416" i="1"/>
  <c r="F416" i="1"/>
  <c r="E416" i="1"/>
  <c r="G415" i="1"/>
  <c r="F415" i="1"/>
  <c r="E415" i="1"/>
  <c r="G414" i="1"/>
  <c r="F414" i="1"/>
  <c r="E414" i="1"/>
  <c r="G413" i="1"/>
  <c r="F413" i="1"/>
  <c r="E413" i="1"/>
  <c r="G412" i="1"/>
  <c r="F412" i="1"/>
  <c r="E412" i="1"/>
  <c r="G411" i="1"/>
  <c r="F411" i="1"/>
  <c r="E411" i="1"/>
  <c r="G410" i="1"/>
  <c r="F410" i="1"/>
  <c r="E410" i="1"/>
  <c r="G409" i="1"/>
  <c r="F409" i="1"/>
  <c r="E409" i="1"/>
  <c r="G408" i="1"/>
  <c r="F408" i="1"/>
  <c r="E408" i="1"/>
  <c r="G407" i="1"/>
  <c r="F407" i="1"/>
  <c r="E407" i="1"/>
  <c r="G406" i="1"/>
  <c r="F406" i="1"/>
  <c r="E406" i="1"/>
  <c r="G405" i="1"/>
  <c r="F405" i="1"/>
  <c r="E405" i="1"/>
  <c r="G404" i="1"/>
  <c r="F404" i="1"/>
  <c r="E404" i="1"/>
  <c r="G403" i="1"/>
  <c r="F403" i="1"/>
  <c r="E403" i="1"/>
  <c r="G402" i="1"/>
  <c r="F402" i="1"/>
  <c r="E402" i="1"/>
  <c r="G401" i="1"/>
  <c r="F401" i="1"/>
  <c r="E401" i="1"/>
  <c r="G400" i="1"/>
  <c r="F400" i="1"/>
  <c r="E400" i="1"/>
  <c r="G399" i="1"/>
  <c r="F399" i="1"/>
  <c r="E399" i="1"/>
  <c r="G398" i="1"/>
  <c r="F398" i="1"/>
  <c r="E398" i="1"/>
  <c r="G397" i="1"/>
  <c r="F397" i="1"/>
  <c r="E397" i="1"/>
  <c r="G396" i="1"/>
  <c r="F396" i="1"/>
  <c r="E396" i="1"/>
  <c r="G395" i="1"/>
  <c r="F395" i="1"/>
  <c r="E395" i="1"/>
  <c r="G394" i="1"/>
  <c r="F394" i="1"/>
  <c r="E394" i="1"/>
  <c r="G393" i="1"/>
  <c r="F393" i="1"/>
  <c r="E393" i="1"/>
  <c r="G392" i="1"/>
  <c r="F392" i="1"/>
  <c r="E392" i="1"/>
  <c r="G391" i="1"/>
  <c r="F391" i="1"/>
  <c r="E391" i="1"/>
  <c r="G390" i="1"/>
  <c r="F390" i="1"/>
  <c r="E390" i="1"/>
  <c r="G389" i="1"/>
  <c r="F389" i="1"/>
  <c r="E389" i="1"/>
  <c r="G388" i="1"/>
  <c r="F388" i="1"/>
  <c r="E388" i="1"/>
  <c r="G387" i="1"/>
  <c r="F387" i="1"/>
  <c r="E387" i="1"/>
  <c r="G386" i="1"/>
  <c r="F386" i="1"/>
  <c r="E386" i="1"/>
  <c r="G385" i="1"/>
  <c r="F385" i="1"/>
  <c r="E385" i="1"/>
  <c r="G384" i="1"/>
  <c r="F384" i="1"/>
  <c r="E384" i="1"/>
  <c r="G383" i="1"/>
  <c r="F383" i="1"/>
  <c r="E383" i="1"/>
  <c r="G382" i="1"/>
  <c r="F382" i="1"/>
  <c r="E382" i="1"/>
  <c r="G381" i="1"/>
  <c r="F381" i="1"/>
  <c r="E381" i="1"/>
  <c r="G380" i="1"/>
  <c r="F380" i="1"/>
  <c r="E380" i="1"/>
  <c r="G379" i="1"/>
  <c r="F379" i="1"/>
  <c r="E379" i="1"/>
  <c r="G378" i="1"/>
  <c r="F378" i="1"/>
  <c r="E378" i="1"/>
  <c r="G377" i="1"/>
  <c r="F377" i="1"/>
  <c r="E377" i="1"/>
  <c r="G376" i="1"/>
  <c r="F376" i="1"/>
  <c r="E376" i="1"/>
  <c r="G363" i="1"/>
  <c r="F363" i="1"/>
  <c r="E363" i="1"/>
  <c r="G362" i="1"/>
  <c r="F362" i="1"/>
  <c r="E362" i="1"/>
  <c r="G361" i="1"/>
  <c r="F361" i="1"/>
  <c r="E361" i="1"/>
  <c r="G360" i="1"/>
  <c r="F360" i="1"/>
  <c r="E360" i="1"/>
  <c r="G359" i="1"/>
  <c r="F359" i="1"/>
  <c r="E359" i="1"/>
  <c r="G358" i="1"/>
  <c r="F358" i="1"/>
  <c r="E358" i="1"/>
  <c r="G357" i="1"/>
  <c r="F357" i="1"/>
  <c r="E357" i="1"/>
  <c r="G356" i="1"/>
  <c r="F356" i="1"/>
  <c r="E356" i="1"/>
  <c r="G355" i="1"/>
  <c r="F355" i="1"/>
  <c r="E355" i="1"/>
  <c r="G354" i="1"/>
  <c r="F354" i="1"/>
  <c r="E354" i="1"/>
  <c r="G353" i="1"/>
  <c r="F353" i="1"/>
  <c r="E353" i="1"/>
  <c r="G352" i="1"/>
  <c r="F352" i="1"/>
  <c r="E352" i="1"/>
  <c r="G351" i="1"/>
  <c r="F351" i="1"/>
  <c r="E351" i="1"/>
  <c r="G350" i="1"/>
  <c r="F350" i="1"/>
  <c r="E350" i="1"/>
  <c r="G349" i="1"/>
  <c r="F349" i="1"/>
  <c r="E349" i="1"/>
  <c r="G348" i="1"/>
  <c r="F348" i="1"/>
  <c r="E348" i="1"/>
  <c r="G347" i="1"/>
  <c r="F347" i="1"/>
  <c r="E347" i="1"/>
  <c r="G346" i="1"/>
  <c r="F346" i="1"/>
  <c r="E346" i="1"/>
  <c r="G345" i="1"/>
  <c r="F345" i="1"/>
  <c r="E345" i="1"/>
  <c r="G344" i="1"/>
  <c r="F344" i="1"/>
  <c r="E344" i="1"/>
  <c r="G343" i="1"/>
  <c r="F343" i="1"/>
  <c r="E343" i="1"/>
  <c r="G342" i="1"/>
  <c r="F342" i="1"/>
  <c r="E342" i="1"/>
  <c r="G341" i="1"/>
  <c r="F341" i="1"/>
  <c r="E341" i="1"/>
  <c r="G340" i="1"/>
  <c r="F340" i="1"/>
  <c r="E340" i="1"/>
  <c r="G339" i="1"/>
  <c r="F339" i="1"/>
  <c r="E339" i="1"/>
  <c r="G338" i="1"/>
  <c r="F338" i="1"/>
  <c r="E338" i="1"/>
  <c r="G337" i="1"/>
  <c r="F337" i="1"/>
  <c r="E337" i="1"/>
  <c r="G336" i="1"/>
  <c r="F336" i="1"/>
  <c r="E336" i="1"/>
  <c r="G335" i="1"/>
  <c r="F335" i="1"/>
  <c r="E335" i="1"/>
  <c r="G334" i="1"/>
  <c r="F334" i="1"/>
  <c r="E334" i="1"/>
  <c r="G333" i="1"/>
  <c r="F333" i="1"/>
  <c r="E333" i="1"/>
  <c r="G332" i="1"/>
  <c r="F332" i="1"/>
  <c r="E332" i="1"/>
  <c r="G331" i="1"/>
  <c r="F331" i="1"/>
  <c r="E331" i="1"/>
  <c r="G330" i="1"/>
  <c r="F330" i="1"/>
  <c r="E330" i="1"/>
  <c r="G329" i="1"/>
  <c r="F329" i="1"/>
  <c r="E329" i="1"/>
  <c r="G328" i="1"/>
  <c r="F328" i="1"/>
  <c r="E328" i="1"/>
  <c r="G327" i="1"/>
  <c r="F327" i="1"/>
  <c r="E327" i="1"/>
  <c r="G326" i="1"/>
  <c r="F326" i="1"/>
  <c r="E326" i="1"/>
  <c r="G325" i="1"/>
  <c r="F325" i="1"/>
  <c r="E325" i="1"/>
  <c r="G324" i="1"/>
  <c r="F324" i="1"/>
  <c r="E324" i="1"/>
  <c r="G323" i="1"/>
  <c r="F323" i="1"/>
  <c r="E323" i="1"/>
  <c r="G322" i="1"/>
  <c r="F322" i="1"/>
  <c r="E322" i="1"/>
  <c r="G321" i="1"/>
  <c r="F321" i="1"/>
  <c r="E321" i="1"/>
  <c r="G320" i="1"/>
  <c r="F320" i="1"/>
  <c r="E320" i="1"/>
  <c r="G319" i="1"/>
  <c r="F319" i="1"/>
  <c r="E319" i="1"/>
  <c r="G318" i="1"/>
  <c r="F318" i="1"/>
  <c r="E318" i="1"/>
  <c r="G317" i="1"/>
  <c r="F317" i="1"/>
  <c r="E317" i="1"/>
  <c r="G316" i="1"/>
  <c r="F316" i="1"/>
  <c r="E316" i="1"/>
  <c r="G315" i="1"/>
  <c r="F315" i="1"/>
  <c r="E315" i="1"/>
  <c r="G314" i="1"/>
  <c r="F314" i="1"/>
  <c r="E314" i="1"/>
  <c r="G313" i="1"/>
  <c r="F313" i="1"/>
  <c r="E313" i="1"/>
  <c r="G312" i="1"/>
  <c r="F312" i="1"/>
  <c r="E312" i="1"/>
  <c r="G311" i="1"/>
  <c r="F311" i="1"/>
  <c r="E311" i="1"/>
  <c r="G310" i="1"/>
  <c r="F310" i="1"/>
  <c r="E310" i="1"/>
  <c r="G309" i="1"/>
  <c r="F309" i="1"/>
  <c r="E309" i="1"/>
  <c r="G308" i="1"/>
  <c r="F308" i="1"/>
  <c r="E308" i="1"/>
  <c r="G307" i="1"/>
  <c r="F307" i="1"/>
  <c r="E307" i="1"/>
  <c r="G306" i="1"/>
  <c r="F306" i="1"/>
  <c r="E306" i="1"/>
  <c r="G305" i="1"/>
  <c r="F305" i="1"/>
  <c r="E305" i="1"/>
  <c r="G304" i="1"/>
  <c r="F304" i="1"/>
  <c r="E304" i="1"/>
  <c r="G303" i="1"/>
  <c r="F303" i="1"/>
  <c r="E303" i="1"/>
  <c r="G302" i="1"/>
  <c r="F302" i="1"/>
  <c r="E302" i="1"/>
  <c r="G289" i="1"/>
  <c r="F289" i="1"/>
  <c r="E289" i="1"/>
  <c r="G288" i="1"/>
  <c r="F288" i="1"/>
  <c r="E288" i="1"/>
  <c r="G287" i="1"/>
  <c r="F287" i="1"/>
  <c r="E287" i="1"/>
  <c r="G286" i="1"/>
  <c r="F286" i="1"/>
  <c r="E286" i="1"/>
  <c r="G285" i="1"/>
  <c r="F285" i="1"/>
  <c r="E285" i="1"/>
  <c r="G284" i="1"/>
  <c r="F284" i="1"/>
  <c r="E284" i="1"/>
  <c r="G283" i="1"/>
  <c r="F283" i="1"/>
  <c r="E283" i="1"/>
  <c r="G282" i="1"/>
  <c r="F282" i="1"/>
  <c r="E282" i="1"/>
  <c r="G281" i="1"/>
  <c r="F281" i="1"/>
  <c r="E281" i="1"/>
  <c r="G280" i="1"/>
  <c r="F280" i="1"/>
  <c r="E280" i="1"/>
  <c r="G279" i="1"/>
  <c r="F279" i="1"/>
  <c r="E279" i="1"/>
  <c r="G278" i="1"/>
  <c r="F278" i="1"/>
  <c r="E278" i="1"/>
  <c r="G277" i="1"/>
  <c r="F277" i="1"/>
  <c r="E277" i="1"/>
  <c r="G276" i="1"/>
  <c r="F276" i="1"/>
  <c r="E276" i="1"/>
  <c r="G275" i="1"/>
  <c r="F275" i="1"/>
  <c r="E275" i="1"/>
  <c r="G274" i="1"/>
  <c r="F274" i="1"/>
  <c r="E274" i="1"/>
  <c r="G273" i="1"/>
  <c r="F273" i="1"/>
  <c r="E273" i="1"/>
  <c r="G272" i="1"/>
  <c r="F272" i="1"/>
  <c r="E272" i="1"/>
  <c r="G271" i="1"/>
  <c r="F271" i="1"/>
  <c r="E271" i="1"/>
  <c r="G270" i="1"/>
  <c r="F270" i="1"/>
  <c r="E270" i="1"/>
  <c r="G269" i="1"/>
  <c r="F269" i="1"/>
  <c r="E269" i="1"/>
  <c r="G268" i="1"/>
  <c r="F268" i="1"/>
  <c r="E268" i="1"/>
  <c r="G267" i="1"/>
  <c r="F267" i="1"/>
  <c r="E267" i="1"/>
  <c r="G266" i="1"/>
  <c r="F266" i="1"/>
  <c r="E266" i="1"/>
  <c r="G265" i="1"/>
  <c r="F265" i="1"/>
  <c r="E265" i="1"/>
  <c r="G264" i="1"/>
  <c r="F264" i="1"/>
  <c r="E264" i="1"/>
  <c r="G263" i="1"/>
  <c r="F263" i="1"/>
  <c r="E263" i="1"/>
  <c r="G262" i="1"/>
  <c r="F262" i="1"/>
  <c r="E262" i="1"/>
  <c r="G261" i="1"/>
  <c r="F261" i="1"/>
  <c r="E261" i="1"/>
  <c r="G260" i="1"/>
  <c r="F260" i="1"/>
  <c r="E260" i="1"/>
  <c r="G259" i="1"/>
  <c r="F259" i="1"/>
  <c r="E259" i="1"/>
  <c r="G258" i="1"/>
  <c r="F258" i="1"/>
  <c r="E258" i="1"/>
  <c r="G257" i="1"/>
  <c r="F257" i="1"/>
  <c r="E257" i="1"/>
  <c r="G256" i="1"/>
  <c r="F256" i="1"/>
  <c r="E256" i="1"/>
  <c r="G255" i="1"/>
  <c r="F255" i="1"/>
  <c r="E255" i="1"/>
  <c r="G254" i="1"/>
  <c r="F254" i="1"/>
  <c r="E254" i="1"/>
  <c r="G253" i="1"/>
  <c r="F253" i="1"/>
  <c r="E253" i="1"/>
  <c r="G252" i="1"/>
  <c r="F252" i="1"/>
  <c r="E252" i="1"/>
  <c r="G251" i="1"/>
  <c r="F251" i="1"/>
  <c r="E251" i="1"/>
  <c r="G250" i="1"/>
  <c r="F250" i="1"/>
  <c r="E250" i="1"/>
  <c r="G249" i="1"/>
  <c r="F249" i="1"/>
  <c r="E249" i="1"/>
  <c r="G248" i="1"/>
  <c r="F248" i="1"/>
  <c r="E248" i="1"/>
  <c r="G247" i="1"/>
  <c r="F247" i="1"/>
  <c r="E247" i="1"/>
  <c r="G246" i="1"/>
  <c r="F246" i="1"/>
  <c r="E246" i="1"/>
  <c r="G245" i="1"/>
  <c r="F245" i="1"/>
  <c r="E245" i="1"/>
  <c r="G244" i="1"/>
  <c r="F244" i="1"/>
  <c r="E244" i="1"/>
  <c r="G243" i="1"/>
  <c r="F243" i="1"/>
  <c r="E243" i="1"/>
  <c r="G242" i="1"/>
  <c r="F242" i="1"/>
  <c r="E242" i="1"/>
  <c r="G241" i="1"/>
  <c r="F241" i="1"/>
  <c r="E241" i="1"/>
  <c r="G240" i="1"/>
  <c r="F240" i="1"/>
  <c r="E240" i="1"/>
  <c r="G239" i="1"/>
  <c r="F239" i="1"/>
  <c r="E239" i="1"/>
  <c r="G238" i="1"/>
  <c r="F238" i="1"/>
  <c r="E238" i="1"/>
  <c r="G237" i="1"/>
  <c r="F237" i="1"/>
  <c r="E237" i="1"/>
  <c r="G236" i="1"/>
  <c r="F236" i="1"/>
  <c r="E236" i="1"/>
  <c r="G235" i="1"/>
  <c r="F235" i="1"/>
  <c r="E235" i="1"/>
  <c r="G234" i="1"/>
  <c r="F234" i="1"/>
  <c r="E234" i="1"/>
  <c r="G233" i="1"/>
  <c r="F233" i="1"/>
  <c r="E233" i="1"/>
  <c r="G232" i="1"/>
  <c r="F232" i="1"/>
  <c r="E232" i="1"/>
  <c r="G231" i="1"/>
  <c r="F231" i="1"/>
  <c r="E231" i="1"/>
  <c r="G230" i="1"/>
  <c r="F230" i="1"/>
  <c r="E230" i="1"/>
  <c r="G229" i="1"/>
  <c r="F229" i="1"/>
  <c r="E229" i="1"/>
  <c r="G228" i="1"/>
  <c r="F228" i="1"/>
  <c r="E228" i="1"/>
  <c r="G215" i="1"/>
  <c r="F215" i="1"/>
  <c r="E215" i="1"/>
  <c r="G214" i="1"/>
  <c r="F214" i="1"/>
  <c r="E214" i="1"/>
  <c r="G213" i="1"/>
  <c r="F213" i="1"/>
  <c r="E213" i="1"/>
  <c r="G212" i="1"/>
  <c r="F212" i="1"/>
  <c r="E212" i="1"/>
  <c r="G211" i="1"/>
  <c r="F211" i="1"/>
  <c r="E211" i="1"/>
  <c r="G210" i="1"/>
  <c r="F210" i="1"/>
  <c r="E210" i="1"/>
  <c r="G209" i="1"/>
  <c r="F209" i="1"/>
  <c r="E209" i="1"/>
  <c r="G208" i="1"/>
  <c r="F208" i="1"/>
  <c r="E208" i="1"/>
  <c r="G207" i="1"/>
  <c r="F207" i="1"/>
  <c r="E207" i="1"/>
  <c r="G206" i="1"/>
  <c r="F206" i="1"/>
  <c r="E206" i="1"/>
  <c r="G205" i="1"/>
  <c r="F205" i="1"/>
  <c r="E205" i="1"/>
  <c r="G204" i="1"/>
  <c r="F204" i="1"/>
  <c r="E204" i="1"/>
  <c r="G203" i="1"/>
  <c r="F203" i="1"/>
  <c r="E203" i="1"/>
  <c r="G202" i="1"/>
  <c r="F202" i="1"/>
  <c r="E202" i="1"/>
  <c r="G201" i="1"/>
  <c r="F201" i="1"/>
  <c r="E201" i="1"/>
  <c r="G200" i="1"/>
  <c r="F200" i="1"/>
  <c r="E200" i="1"/>
  <c r="G199" i="1"/>
  <c r="F199" i="1"/>
  <c r="E199" i="1"/>
  <c r="G198" i="1"/>
  <c r="F198" i="1"/>
  <c r="E198" i="1"/>
  <c r="G197" i="1"/>
  <c r="F197" i="1"/>
  <c r="E197" i="1"/>
  <c r="G196" i="1"/>
  <c r="F196" i="1"/>
  <c r="E196" i="1"/>
  <c r="G195" i="1"/>
  <c r="F195" i="1"/>
  <c r="E195" i="1"/>
  <c r="G194" i="1"/>
  <c r="F194" i="1"/>
  <c r="E194" i="1"/>
  <c r="G193" i="1"/>
  <c r="F193" i="1"/>
  <c r="E193" i="1"/>
  <c r="G192" i="1"/>
  <c r="F192" i="1"/>
  <c r="E192" i="1"/>
  <c r="G191" i="1"/>
  <c r="F191" i="1"/>
  <c r="E191" i="1"/>
  <c r="G190" i="1"/>
  <c r="F190" i="1"/>
  <c r="E190" i="1"/>
  <c r="G189" i="1"/>
  <c r="F189" i="1"/>
  <c r="E189" i="1"/>
  <c r="G188" i="1"/>
  <c r="F188" i="1"/>
  <c r="E188" i="1"/>
  <c r="G187" i="1"/>
  <c r="F187" i="1"/>
  <c r="E187" i="1"/>
  <c r="G186" i="1"/>
  <c r="F186" i="1"/>
  <c r="E186" i="1"/>
  <c r="G185" i="1"/>
  <c r="F185" i="1"/>
  <c r="E185" i="1"/>
  <c r="G184" i="1"/>
  <c r="F184" i="1"/>
  <c r="E184" i="1"/>
  <c r="G183" i="1"/>
  <c r="F183" i="1"/>
  <c r="E183" i="1"/>
  <c r="G182" i="1"/>
  <c r="F182" i="1"/>
  <c r="E182" i="1"/>
  <c r="G181" i="1"/>
  <c r="F181" i="1"/>
  <c r="E181" i="1"/>
  <c r="G180" i="1"/>
  <c r="F180" i="1"/>
  <c r="E180" i="1"/>
  <c r="G179" i="1"/>
  <c r="F179" i="1"/>
  <c r="E179" i="1"/>
  <c r="G178" i="1"/>
  <c r="F178" i="1"/>
  <c r="E178" i="1"/>
  <c r="G177" i="1"/>
  <c r="F177" i="1"/>
  <c r="E177" i="1"/>
  <c r="G176" i="1"/>
  <c r="F176" i="1"/>
  <c r="E176" i="1"/>
  <c r="G175" i="1"/>
  <c r="F175" i="1"/>
  <c r="E175" i="1"/>
  <c r="G174" i="1"/>
  <c r="F174" i="1"/>
  <c r="E174" i="1"/>
  <c r="G173" i="1"/>
  <c r="F173" i="1"/>
  <c r="E173" i="1"/>
  <c r="G172" i="1"/>
  <c r="F172" i="1"/>
  <c r="E172" i="1"/>
  <c r="G171" i="1"/>
  <c r="F171" i="1"/>
  <c r="E171" i="1"/>
  <c r="G170" i="1"/>
  <c r="F170" i="1"/>
  <c r="E170" i="1"/>
  <c r="G169" i="1"/>
  <c r="F169" i="1"/>
  <c r="E169" i="1"/>
  <c r="G168" i="1"/>
  <c r="F168" i="1"/>
  <c r="E168" i="1"/>
  <c r="G167" i="1"/>
  <c r="F167" i="1"/>
  <c r="E167" i="1"/>
  <c r="G166" i="1"/>
  <c r="F166" i="1"/>
  <c r="E166" i="1"/>
  <c r="G165" i="1"/>
  <c r="F165" i="1"/>
  <c r="E165" i="1"/>
  <c r="G164" i="1"/>
  <c r="F164" i="1"/>
  <c r="E164" i="1"/>
  <c r="G163" i="1"/>
  <c r="F163" i="1"/>
  <c r="E163" i="1"/>
  <c r="G162" i="1"/>
  <c r="F162" i="1"/>
  <c r="E162" i="1"/>
  <c r="G161" i="1"/>
  <c r="F161" i="1"/>
  <c r="E161" i="1"/>
  <c r="G160" i="1"/>
  <c r="F160" i="1"/>
  <c r="E160" i="1"/>
  <c r="G159" i="1"/>
  <c r="F159" i="1"/>
  <c r="E159" i="1"/>
  <c r="G158" i="1"/>
  <c r="F158" i="1"/>
  <c r="E158" i="1"/>
  <c r="G157" i="1"/>
  <c r="F157" i="1"/>
  <c r="E157" i="1"/>
  <c r="G156" i="1"/>
  <c r="F156" i="1"/>
  <c r="E156" i="1"/>
  <c r="G155" i="1"/>
  <c r="D222" i="1" s="1"/>
  <c r="F155" i="1"/>
  <c r="D220" i="1" s="1"/>
  <c r="E155" i="1"/>
  <c r="D219" i="1" s="1"/>
  <c r="G154" i="1"/>
  <c r="D221" i="1" s="1"/>
  <c r="F154" i="1"/>
  <c r="D218" i="1" s="1"/>
  <c r="E154" i="1"/>
  <c r="D217" i="1" s="1"/>
  <c r="G141" i="1"/>
  <c r="F141" i="1"/>
  <c r="E141" i="1"/>
  <c r="G140" i="1"/>
  <c r="F140" i="1"/>
  <c r="E140" i="1"/>
  <c r="G139" i="1"/>
  <c r="F139" i="1"/>
  <c r="E139" i="1"/>
  <c r="G138" i="1"/>
  <c r="F138" i="1"/>
  <c r="E138" i="1"/>
  <c r="G137" i="1"/>
  <c r="F137" i="1"/>
  <c r="E137" i="1"/>
  <c r="G136" i="1"/>
  <c r="F136" i="1"/>
  <c r="E136" i="1"/>
  <c r="G135" i="1"/>
  <c r="F135" i="1"/>
  <c r="E135" i="1"/>
  <c r="G134" i="1"/>
  <c r="F134" i="1"/>
  <c r="E134" i="1"/>
  <c r="G133" i="1"/>
  <c r="F133" i="1"/>
  <c r="E133" i="1"/>
  <c r="G132" i="1"/>
  <c r="F132" i="1"/>
  <c r="E132" i="1"/>
  <c r="G131" i="1"/>
  <c r="F131" i="1"/>
  <c r="E131" i="1"/>
  <c r="G130" i="1"/>
  <c r="F130" i="1"/>
  <c r="E130" i="1"/>
  <c r="G129" i="1"/>
  <c r="F129" i="1"/>
  <c r="E129" i="1"/>
  <c r="G128" i="1"/>
  <c r="F128" i="1"/>
  <c r="E128" i="1"/>
  <c r="G127" i="1"/>
  <c r="F127" i="1"/>
  <c r="E127" i="1"/>
  <c r="G126" i="1"/>
  <c r="F126" i="1"/>
  <c r="E126" i="1"/>
  <c r="G125" i="1"/>
  <c r="F125" i="1"/>
  <c r="E125" i="1"/>
  <c r="G124" i="1"/>
  <c r="F124" i="1"/>
  <c r="E124" i="1"/>
  <c r="G123" i="1"/>
  <c r="F123" i="1"/>
  <c r="E123" i="1"/>
  <c r="G122" i="1"/>
  <c r="F122" i="1"/>
  <c r="E122" i="1"/>
  <c r="G121" i="1"/>
  <c r="F121" i="1"/>
  <c r="E121" i="1"/>
  <c r="G120" i="1"/>
  <c r="F120" i="1"/>
  <c r="E120" i="1"/>
  <c r="G119" i="1"/>
  <c r="F119" i="1"/>
  <c r="E119" i="1"/>
  <c r="G118" i="1"/>
  <c r="F118" i="1"/>
  <c r="E118" i="1"/>
  <c r="G117" i="1"/>
  <c r="F117" i="1"/>
  <c r="E117" i="1"/>
  <c r="G116" i="1"/>
  <c r="F116" i="1"/>
  <c r="E116" i="1"/>
  <c r="G115" i="1"/>
  <c r="F115" i="1"/>
  <c r="E115" i="1"/>
  <c r="G114" i="1"/>
  <c r="F114" i="1"/>
  <c r="E114" i="1"/>
  <c r="G113" i="1"/>
  <c r="F113" i="1"/>
  <c r="E113" i="1"/>
  <c r="G112" i="1"/>
  <c r="F112" i="1"/>
  <c r="E112" i="1"/>
  <c r="G111" i="1"/>
  <c r="F111" i="1"/>
  <c r="E111" i="1"/>
  <c r="G110" i="1"/>
  <c r="F110" i="1"/>
  <c r="E110" i="1"/>
  <c r="G109" i="1"/>
  <c r="F109" i="1"/>
  <c r="E109" i="1"/>
  <c r="G108" i="1"/>
  <c r="F108" i="1"/>
  <c r="E108" i="1"/>
  <c r="G107" i="1"/>
  <c r="F107" i="1"/>
  <c r="E107" i="1"/>
  <c r="G106" i="1"/>
  <c r="F106" i="1"/>
  <c r="E106" i="1"/>
  <c r="G105" i="1"/>
  <c r="F105" i="1"/>
  <c r="E105" i="1"/>
  <c r="G104" i="1"/>
  <c r="F104" i="1"/>
  <c r="E104" i="1"/>
  <c r="G103" i="1"/>
  <c r="F103" i="1"/>
  <c r="E103" i="1"/>
  <c r="G102" i="1"/>
  <c r="F102" i="1"/>
  <c r="E102" i="1"/>
  <c r="G101" i="1"/>
  <c r="F101" i="1"/>
  <c r="E101" i="1"/>
  <c r="G100" i="1"/>
  <c r="F100" i="1"/>
  <c r="E100" i="1"/>
  <c r="G99" i="1"/>
  <c r="F99" i="1"/>
  <c r="E99" i="1"/>
  <c r="G98" i="1"/>
  <c r="F98" i="1"/>
  <c r="E98" i="1"/>
  <c r="G97" i="1"/>
  <c r="F97" i="1"/>
  <c r="E97" i="1"/>
  <c r="G96" i="1"/>
  <c r="F96" i="1"/>
  <c r="E96" i="1"/>
  <c r="G95" i="1"/>
  <c r="F95" i="1"/>
  <c r="E95" i="1"/>
  <c r="G94" i="1"/>
  <c r="F94" i="1"/>
  <c r="E94" i="1"/>
  <c r="G93" i="1"/>
  <c r="F93" i="1"/>
  <c r="E93" i="1"/>
  <c r="G92" i="1"/>
  <c r="F92" i="1"/>
  <c r="E92" i="1"/>
  <c r="G91" i="1"/>
  <c r="F91" i="1"/>
  <c r="E91" i="1"/>
  <c r="G90" i="1"/>
  <c r="F90" i="1"/>
  <c r="E90" i="1"/>
  <c r="G89" i="1"/>
  <c r="F89" i="1"/>
  <c r="E89" i="1"/>
  <c r="G88" i="1"/>
  <c r="F88" i="1"/>
  <c r="E88" i="1"/>
  <c r="G87" i="1"/>
  <c r="F87" i="1"/>
  <c r="E87" i="1"/>
  <c r="G86" i="1"/>
  <c r="F86" i="1"/>
  <c r="E86" i="1"/>
  <c r="G85" i="1"/>
  <c r="F85" i="1"/>
  <c r="E85" i="1"/>
  <c r="G84" i="1"/>
  <c r="F84" i="1"/>
  <c r="E84" i="1"/>
  <c r="G83" i="1"/>
  <c r="F83" i="1"/>
  <c r="E83" i="1"/>
  <c r="D145" i="1" s="1"/>
  <c r="G82" i="1"/>
  <c r="F82" i="1"/>
  <c r="E82" i="1"/>
  <c r="D143" i="1" s="1"/>
  <c r="G81" i="1"/>
  <c r="D148" i="1" s="1"/>
  <c r="F81" i="1"/>
  <c r="E81" i="1"/>
  <c r="G80" i="1"/>
  <c r="F80" i="1"/>
  <c r="D144" i="1" s="1"/>
  <c r="E80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G7" i="1"/>
  <c r="G6" i="1"/>
  <c r="F7" i="1"/>
  <c r="F6" i="1"/>
  <c r="E7" i="1"/>
  <c r="E6" i="1"/>
  <c r="AN418" i="7" l="1"/>
  <c r="O932" i="7" s="1"/>
  <c r="Q932" i="7" s="1"/>
  <c r="R932" i="7" s="1"/>
  <c r="S932" i="7" s="1"/>
  <c r="U928" i="7"/>
  <c r="O929" i="7" s="1"/>
  <c r="Q929" i="7" s="1"/>
  <c r="R929" i="7" s="1"/>
  <c r="S929" i="7" s="1"/>
  <c r="P227" i="7"/>
  <c r="P231" i="7" s="1"/>
  <c r="P302" i="7" s="1"/>
  <c r="E949" i="7"/>
  <c r="E951" i="7" s="1"/>
  <c r="E934" i="7"/>
  <c r="E947" i="7"/>
  <c r="D369" i="1"/>
  <c r="D513" i="1"/>
  <c r="D516" i="1"/>
  <c r="D887" i="1"/>
  <c r="P438" i="1"/>
  <c r="P512" i="1"/>
  <c r="O516" i="1" s="1"/>
  <c r="O68" i="1"/>
  <c r="O72" i="1" s="1"/>
  <c r="D147" i="1"/>
  <c r="D367" i="1"/>
  <c r="D514" i="1"/>
  <c r="D518" i="1"/>
  <c r="D885" i="1"/>
  <c r="O216" i="1"/>
  <c r="O660" i="1"/>
  <c r="O808" i="1"/>
  <c r="O812" i="1" s="1"/>
  <c r="D146" i="1"/>
  <c r="D365" i="1"/>
  <c r="D368" i="1"/>
  <c r="D517" i="1"/>
  <c r="D883" i="1"/>
  <c r="D886" i="1"/>
  <c r="O142" i="1"/>
  <c r="O146" i="1" s="1"/>
  <c r="P216" i="1"/>
  <c r="P290" i="1"/>
  <c r="O294" i="1" s="1"/>
  <c r="O364" i="1"/>
  <c r="O368" i="1" s="1"/>
  <c r="O438" i="1"/>
  <c r="O586" i="1"/>
  <c r="O590" i="1" s="1"/>
  <c r="P660" i="1"/>
  <c r="O882" i="1"/>
  <c r="D366" i="1"/>
  <c r="D370" i="1"/>
  <c r="D515" i="1"/>
  <c r="D884" i="1"/>
  <c r="D888" i="1"/>
  <c r="P68" i="1"/>
  <c r="O886" i="1"/>
  <c r="D443" i="1"/>
  <c r="D441" i="1"/>
  <c r="D439" i="1"/>
  <c r="D442" i="1"/>
  <c r="D440" i="1"/>
  <c r="D444" i="1"/>
  <c r="D295" i="1"/>
  <c r="D293" i="1"/>
  <c r="D899" i="1" s="1"/>
  <c r="D291" i="1"/>
  <c r="D294" i="1"/>
  <c r="D292" i="1"/>
  <c r="D296" i="1"/>
  <c r="D74" i="1"/>
  <c r="D70" i="1"/>
  <c r="D897" i="1" s="1"/>
  <c r="D72" i="1"/>
  <c r="D69" i="1"/>
  <c r="D71" i="1"/>
  <c r="D73" i="1"/>
  <c r="P891" i="1"/>
  <c r="Q891" i="1"/>
  <c r="D901" i="1"/>
  <c r="N68" i="1"/>
  <c r="N882" i="1"/>
  <c r="N808" i="1"/>
  <c r="N734" i="1"/>
  <c r="N660" i="1"/>
  <c r="N586" i="1"/>
  <c r="N512" i="1"/>
  <c r="N438" i="1"/>
  <c r="N364" i="1"/>
  <c r="N290" i="1"/>
  <c r="N216" i="1"/>
  <c r="N142" i="1"/>
  <c r="E68" i="1"/>
  <c r="E70" i="1"/>
  <c r="E74" i="1"/>
  <c r="E76" i="1"/>
  <c r="E216" i="1"/>
  <c r="E218" i="1"/>
  <c r="E220" i="1"/>
  <c r="E222" i="1"/>
  <c r="E224" i="1"/>
  <c r="E290" i="1"/>
  <c r="E292" i="1"/>
  <c r="E294" i="1"/>
  <c r="E296" i="1"/>
  <c r="E298" i="1"/>
  <c r="E364" i="1"/>
  <c r="E366" i="1"/>
  <c r="E368" i="1"/>
  <c r="E370" i="1"/>
  <c r="E372" i="1"/>
  <c r="E438" i="1"/>
  <c r="E440" i="1"/>
  <c r="E442" i="1"/>
  <c r="E444" i="1"/>
  <c r="E446" i="1"/>
  <c r="E512" i="1"/>
  <c r="E514" i="1"/>
  <c r="E516" i="1"/>
  <c r="E518" i="1"/>
  <c r="E520" i="1"/>
  <c r="E586" i="1"/>
  <c r="E588" i="1"/>
  <c r="E590" i="1"/>
  <c r="E592" i="1"/>
  <c r="E594" i="1"/>
  <c r="E660" i="1"/>
  <c r="E662" i="1"/>
  <c r="E664" i="1"/>
  <c r="E666" i="1"/>
  <c r="E668" i="1"/>
  <c r="E734" i="1"/>
  <c r="E736" i="1"/>
  <c r="E738" i="1"/>
  <c r="E740" i="1"/>
  <c r="E742" i="1"/>
  <c r="E808" i="1"/>
  <c r="E810" i="1"/>
  <c r="E812" i="1"/>
  <c r="E814" i="1"/>
  <c r="E816" i="1"/>
  <c r="P306" i="7" l="1"/>
  <c r="F947" i="7"/>
  <c r="E72" i="1"/>
  <c r="O664" i="1"/>
  <c r="O220" i="1"/>
  <c r="O442" i="1"/>
  <c r="P895" i="1"/>
  <c r="J902" i="1" s="1"/>
  <c r="L902" i="1" s="1"/>
  <c r="M902" i="1" s="1"/>
  <c r="N902" i="1" s="1"/>
  <c r="J899" i="1"/>
  <c r="L899" i="1" s="1"/>
  <c r="P379" i="7" l="1"/>
  <c r="P383" i="7" s="1"/>
  <c r="P454" i="7" s="1"/>
  <c r="M899" i="1"/>
  <c r="N899" i="1" s="1"/>
  <c r="D905" i="1"/>
  <c r="D903" i="1"/>
  <c r="D895" i="1"/>
  <c r="D910" i="1" s="1"/>
  <c r="D893" i="1"/>
  <c r="A885" i="1"/>
  <c r="D912" i="1" s="1"/>
  <c r="J882" i="1"/>
  <c r="J808" i="1"/>
  <c r="J734" i="1"/>
  <c r="J660" i="1"/>
  <c r="J586" i="1"/>
  <c r="J512" i="1"/>
  <c r="J438" i="1"/>
  <c r="J364" i="1"/>
  <c r="J290" i="1"/>
  <c r="J216" i="1"/>
  <c r="J142" i="1"/>
  <c r="J68" i="1"/>
  <c r="P458" i="7" l="1"/>
  <c r="E910" i="1"/>
  <c r="J896" i="1"/>
  <c r="L896" i="1" s="1"/>
  <c r="M896" i="1" s="1"/>
  <c r="N896" i="1" s="1"/>
  <c r="D914" i="1"/>
  <c r="Q893" i="1"/>
  <c r="P897" i="1" s="1"/>
  <c r="O888" i="1"/>
  <c r="P531" i="7" l="1"/>
  <c r="P535" i="7" s="1"/>
  <c r="R606" i="7"/>
  <c r="R609" i="7" s="1"/>
  <c r="P608" i="7" l="1"/>
  <c r="P612" i="7" s="1"/>
  <c r="P683" i="7" s="1"/>
  <c r="R681" i="7"/>
  <c r="R684" i="7" l="1"/>
  <c r="R758" i="7" s="1"/>
  <c r="R761" i="7" s="1"/>
  <c r="P687" i="7"/>
  <c r="P760" i="7" l="1"/>
  <c r="P764" i="7" s="1"/>
  <c r="P835" i="7" s="1"/>
  <c r="R833" i="7"/>
  <c r="R836" i="7" l="1"/>
  <c r="R910" i="7" s="1"/>
  <c r="R913" i="7" s="1"/>
  <c r="P839" i="7"/>
  <c r="P912" i="7" l="1"/>
</calcChain>
</file>

<file path=xl/sharedStrings.xml><?xml version="1.0" encoding="utf-8"?>
<sst xmlns="http://schemas.openxmlformats.org/spreadsheetml/2006/main" count="5410" uniqueCount="114">
  <si>
    <t>Pointage</t>
  </si>
  <si>
    <t>Temps</t>
  </si>
  <si>
    <t xml:space="preserve">sur </t>
  </si>
  <si>
    <t>BMP</t>
  </si>
  <si>
    <t>ven</t>
  </si>
  <si>
    <t>Janvier</t>
  </si>
  <si>
    <t>sam</t>
  </si>
  <si>
    <t>repos</t>
  </si>
  <si>
    <t>dim</t>
  </si>
  <si>
    <t>lun</t>
  </si>
  <si>
    <t>mar</t>
  </si>
  <si>
    <t>mer</t>
  </si>
  <si>
    <t>jeu</t>
  </si>
  <si>
    <t>Repos prévu</t>
  </si>
  <si>
    <t>Repos réel</t>
  </si>
  <si>
    <t>CA</t>
  </si>
  <si>
    <t>TC</t>
  </si>
  <si>
    <t>Formation obligatoire</t>
  </si>
  <si>
    <t xml:space="preserve">Formation non obligatoire 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</si>
  <si>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</si>
  <si>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</si>
  <si>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</si>
  <si>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</si>
  <si>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</si>
  <si>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</si>
  <si>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</si>
  <si>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</si>
  <si>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</si>
  <si>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</si>
  <si>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</si>
  <si>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Total</t>
  </si>
  <si>
    <t xml:space="preserve">Plancher </t>
  </si>
  <si>
    <t>écart au</t>
  </si>
  <si>
    <t xml:space="preserve">écart </t>
  </si>
  <si>
    <t>Prime</t>
  </si>
  <si>
    <t>Heures</t>
  </si>
  <si>
    <t>à</t>
  </si>
  <si>
    <t>dessus du</t>
  </si>
  <si>
    <t>X 5€</t>
  </si>
  <si>
    <t>en</t>
  </si>
  <si>
    <t>Annuelles</t>
  </si>
  <si>
    <t>atteindre</t>
  </si>
  <si>
    <t>plancher</t>
  </si>
  <si>
    <t>€</t>
  </si>
  <si>
    <t>Jours total pointés travail</t>
  </si>
  <si>
    <t>Jours pointés travail</t>
  </si>
  <si>
    <t>sans le travail en S</t>
  </si>
  <si>
    <t>sans formation non oblig</t>
  </si>
  <si>
    <t>avec formation oblig</t>
  </si>
  <si>
    <t>Retard</t>
  </si>
  <si>
    <t>Brut</t>
  </si>
  <si>
    <t>Travail sur repos ( S )</t>
  </si>
  <si>
    <t>Repos réel ( repos )</t>
  </si>
  <si>
    <t>R</t>
  </si>
  <si>
    <t>S</t>
  </si>
  <si>
    <t>Tc</t>
  </si>
  <si>
    <t>Fo</t>
  </si>
  <si>
    <t>FNO</t>
  </si>
  <si>
    <t>J</t>
  </si>
  <si>
    <t>N</t>
  </si>
  <si>
    <t>O</t>
  </si>
  <si>
    <t>Début</t>
  </si>
  <si>
    <t>Fin</t>
  </si>
  <si>
    <t>de service</t>
  </si>
  <si>
    <t>réellement</t>
  </si>
  <si>
    <t>effectué</t>
  </si>
  <si>
    <t>1.63</t>
  </si>
  <si>
    <t>1.130</t>
  </si>
  <si>
    <t>Repos réel + CA + TC</t>
  </si>
  <si>
    <t xml:space="preserve">Jours </t>
  </si>
  <si>
    <t>comptés</t>
  </si>
  <si>
    <t>conduite</t>
  </si>
  <si>
    <t>X</t>
  </si>
  <si>
    <t>TS-TC-CCF</t>
  </si>
  <si>
    <t>Période</t>
  </si>
  <si>
    <t>Fe</t>
  </si>
  <si>
    <t>Hs</t>
  </si>
  <si>
    <t>2x</t>
  </si>
  <si>
    <t>H I S</t>
  </si>
  <si>
    <t>2 x</t>
  </si>
  <si>
    <t>Jours travaillés conduite</t>
  </si>
  <si>
    <t>Cumul annuel</t>
  </si>
  <si>
    <t>TS - TC - CCF</t>
  </si>
  <si>
    <t>TS</t>
  </si>
  <si>
    <t>CCF</t>
  </si>
  <si>
    <t>Vente</t>
  </si>
  <si>
    <t>Solde</t>
  </si>
  <si>
    <t>Solde N-1</t>
  </si>
  <si>
    <t>Derog</t>
  </si>
  <si>
    <t>TS div</t>
  </si>
  <si>
    <t>Journée Solidarité</t>
  </si>
  <si>
    <t>C</t>
  </si>
  <si>
    <t>Cr</t>
  </si>
  <si>
    <t>x</t>
  </si>
  <si>
    <t>REPOS</t>
  </si>
  <si>
    <t>CR</t>
  </si>
  <si>
    <t>FO</t>
  </si>
  <si>
    <t>Par mois</t>
  </si>
  <si>
    <t>Décroissant</t>
  </si>
  <si>
    <t>AF</t>
  </si>
  <si>
    <t>D</t>
  </si>
  <si>
    <t>jours</t>
  </si>
  <si>
    <t>mois</t>
  </si>
  <si>
    <t>horaires de services</t>
  </si>
  <si>
    <t>en h</t>
  </si>
  <si>
    <t>en mn</t>
  </si>
  <si>
    <t>février</t>
  </si>
  <si>
    <t>EQUIV(AM8;$AI$8:$AI$739;0);1)</t>
  </si>
  <si>
    <t>1 à 366</t>
  </si>
  <si>
    <t>1 à 366 (bis)</t>
  </si>
  <si>
    <t>horaires de services 2</t>
  </si>
  <si>
    <t>Total général</t>
  </si>
  <si>
    <t>clt</t>
  </si>
  <si>
    <t>Somme de 1 à 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</si>
</sst>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h:mm;@"/>
    <numFmt numFmtId="165" formatCode="[h]:mm;@"/>
    <numFmt numFmtId="166" formatCode="[h];@"/>
    <numFmt numFmtId="167" formatCode="_-* #,##0\ _€_-;\-* #,##0\ _€_-;_-* &quot;-&quot;??\ _€_-;_-@_-"/>
    <numFmt numFmtId="168" formatCode="[mm]"/>
    <numFmt numFmtId="169" formatCode="[h]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33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57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0" fillId="0" borderId="0" xfId="0" applyBorder="1"/>
    <xf numFmtId="20" fontId="1" fillId="3" borderId="1" xfId="0" applyNumberFormat="1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20" fontId="1" fillId="0" borderId="2" xfId="0" applyNumberFormat="1" applyFont="1" applyFill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20" fontId="1" fillId="0" borderId="3" xfId="0" applyNumberFormat="1" applyFont="1" applyFill="1" applyBorder="1" applyAlignment="1">
      <alignment horizontal="center" vertical="center"/>
    </xf>
    <xf numFmtId="20" fontId="1" fillId="0" borderId="7" xfId="0" applyNumberFormat="1" applyFont="1" applyBorder="1" applyAlignment="1">
      <alignment horizontal="center" vertical="center"/>
    </xf>
    <xf numFmtId="20" fontId="1" fillId="0" borderId="8" xfId="0" applyNumberFormat="1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  <xf numFmtId="20" fontId="1" fillId="3" borderId="7" xfId="0" applyNumberFormat="1" applyFont="1" applyFill="1" applyBorder="1" applyAlignment="1">
      <alignment horizontal="center" vertical="center"/>
    </xf>
    <xf numFmtId="20" fontId="1" fillId="3" borderId="8" xfId="0" applyNumberFormat="1" applyFont="1" applyFill="1" applyBorder="1" applyAlignment="1">
      <alignment horizontal="center" vertical="center"/>
    </xf>
    <xf numFmtId="20" fontId="1" fillId="3" borderId="9" xfId="0" applyNumberFormat="1" applyFont="1" applyFill="1" applyBorder="1" applyAlignment="1">
      <alignment horizontal="center" vertical="center"/>
    </xf>
    <xf numFmtId="20" fontId="1" fillId="3" borderId="10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20" fontId="1" fillId="7" borderId="3" xfId="0" applyNumberFormat="1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/>
    </xf>
    <xf numFmtId="165" fontId="5" fillId="5" borderId="0" xfId="0" applyNumberFormat="1" applyFont="1" applyFill="1" applyBorder="1" applyAlignment="1">
      <alignment horizontal="center"/>
    </xf>
    <xf numFmtId="20" fontId="1" fillId="8" borderId="1" xfId="0" applyNumberFormat="1" applyFont="1" applyFill="1" applyBorder="1" applyAlignment="1">
      <alignment horizontal="center"/>
    </xf>
    <xf numFmtId="20" fontId="1" fillId="8" borderId="3" xfId="0" applyNumberFormat="1" applyFont="1" applyFill="1" applyBorder="1" applyAlignment="1">
      <alignment horizontal="center"/>
    </xf>
    <xf numFmtId="20" fontId="1" fillId="5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 vertical="center"/>
    </xf>
    <xf numFmtId="20" fontId="1" fillId="7" borderId="3" xfId="0" applyNumberFormat="1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5" borderId="0" xfId="0" applyFill="1"/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 vertical="center"/>
    </xf>
    <xf numFmtId="20" fontId="1" fillId="10" borderId="1" xfId="0" applyNumberFormat="1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 vertical="center"/>
    </xf>
    <xf numFmtId="20" fontId="1" fillId="6" borderId="1" xfId="0" applyNumberFormat="1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20" fontId="1" fillId="9" borderId="1" xfId="0" applyNumberFormat="1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0" xfId="0" applyFont="1" applyFill="1" applyBorder="1" applyAlignment="1">
      <alignment vertical="center"/>
    </xf>
    <xf numFmtId="167" fontId="2" fillId="5" borderId="0" xfId="0" applyNumberFormat="1" applyFont="1" applyFill="1" applyBorder="1" applyAlignment="1">
      <alignment vertical="center"/>
    </xf>
    <xf numFmtId="165" fontId="2" fillId="5" borderId="0" xfId="0" applyNumberFormat="1" applyFont="1" applyFill="1" applyBorder="1" applyAlignment="1">
      <alignment vertical="center"/>
    </xf>
    <xf numFmtId="165" fontId="2" fillId="0" borderId="0" xfId="0" applyNumberFormat="1" applyFont="1" applyBorder="1" applyAlignment="1">
      <alignment vertical="center"/>
    </xf>
    <xf numFmtId="2" fontId="2" fillId="0" borderId="0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20" fontId="1" fillId="9" borderId="3" xfId="0" applyNumberFormat="1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20" fontId="1" fillId="5" borderId="3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0" fontId="1" fillId="11" borderId="1" xfId="0" applyNumberFormat="1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20" fontId="2" fillId="0" borderId="0" xfId="0" applyNumberFormat="1" applyFont="1" applyAlignment="1">
      <alignment vertical="center"/>
    </xf>
    <xf numFmtId="20" fontId="1" fillId="5" borderId="7" xfId="0" applyNumberFormat="1" applyFont="1" applyFill="1" applyBorder="1" applyAlignment="1">
      <alignment horizontal="center" vertical="center"/>
    </xf>
    <xf numFmtId="20" fontId="1" fillId="5" borderId="8" xfId="0" applyNumberFormat="1" applyFont="1" applyFill="1" applyBorder="1" applyAlignment="1">
      <alignment horizontal="center" vertical="center"/>
    </xf>
    <xf numFmtId="20" fontId="1" fillId="5" borderId="9" xfId="0" applyNumberFormat="1" applyFont="1" applyFill="1" applyBorder="1" applyAlignment="1">
      <alignment horizontal="center" vertical="center"/>
    </xf>
    <xf numFmtId="20" fontId="1" fillId="5" borderId="10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168" fontId="1" fillId="5" borderId="1" xfId="0" applyNumberFormat="1" applyFont="1" applyFill="1" applyBorder="1" applyAlignment="1">
      <alignment horizontal="center" vertical="center"/>
    </xf>
    <xf numFmtId="168" fontId="1" fillId="5" borderId="3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8" fontId="1" fillId="0" borderId="6" xfId="0" applyNumberFormat="1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0" fontId="0" fillId="12" borderId="0" xfId="0" applyFill="1"/>
    <xf numFmtId="0" fontId="1" fillId="12" borderId="0" xfId="0" applyFont="1" applyFill="1" applyAlignment="1">
      <alignment horizontal="center" vertical="center"/>
    </xf>
    <xf numFmtId="0" fontId="1" fillId="12" borderId="0" xfId="0" applyFont="1" applyFill="1" applyBorder="1" applyAlignment="1">
      <alignment horizontal="center" vertical="center"/>
    </xf>
    <xf numFmtId="0" fontId="1" fillId="12" borderId="0" xfId="0" applyFont="1" applyFill="1" applyAlignment="1">
      <alignment horizontal="center"/>
    </xf>
    <xf numFmtId="20" fontId="1" fillId="12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/>
    </xf>
    <xf numFmtId="20" fontId="1" fillId="5" borderId="0" xfId="0" applyNumberFormat="1" applyFont="1" applyFill="1" applyAlignment="1">
      <alignment horizontal="center" vertical="center"/>
    </xf>
    <xf numFmtId="168" fontId="1" fillId="3" borderId="1" xfId="0" applyNumberFormat="1" applyFont="1" applyFill="1" applyBorder="1" applyAlignment="1">
      <alignment horizontal="center" vertical="center"/>
    </xf>
    <xf numFmtId="168" fontId="1" fillId="3" borderId="3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/>
    </xf>
    <xf numFmtId="168" fontId="1" fillId="5" borderId="2" xfId="0" applyNumberFormat="1" applyFont="1" applyFill="1" applyBorder="1" applyAlignment="1">
      <alignment horizontal="center" vertical="center"/>
    </xf>
    <xf numFmtId="20" fontId="1" fillId="5" borderId="0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20" fontId="1" fillId="5" borderId="12" xfId="0" applyNumberFormat="1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/>
    </xf>
    <xf numFmtId="168" fontId="1" fillId="5" borderId="0" xfId="0" applyNumberFormat="1" applyFont="1" applyFill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0" fontId="1" fillId="7" borderId="2" xfId="0" applyFont="1" applyFill="1" applyBorder="1" applyAlignment="1">
      <alignment horizontal="center"/>
    </xf>
    <xf numFmtId="1" fontId="2" fillId="5" borderId="0" xfId="0" applyNumberFormat="1" applyFont="1" applyFill="1" applyBorder="1" applyAlignment="1">
      <alignment horizontal="center" vertical="center"/>
    </xf>
    <xf numFmtId="165" fontId="2" fillId="5" borderId="0" xfId="0" applyNumberFormat="1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 vertical="center"/>
    </xf>
    <xf numFmtId="168" fontId="1" fillId="0" borderId="0" xfId="0" applyNumberFormat="1" applyFont="1" applyBorder="1" applyAlignment="1">
      <alignment horizontal="center" vertical="center"/>
    </xf>
    <xf numFmtId="168" fontId="1" fillId="7" borderId="1" xfId="0" applyNumberFormat="1" applyFont="1" applyFill="1" applyBorder="1" applyAlignment="1">
      <alignment horizontal="center" vertical="center"/>
    </xf>
    <xf numFmtId="168" fontId="1" fillId="7" borderId="3" xfId="0" applyNumberFormat="1" applyFont="1" applyFill="1" applyBorder="1" applyAlignment="1">
      <alignment horizontal="center" vertical="center"/>
    </xf>
    <xf numFmtId="168" fontId="1" fillId="5" borderId="6" xfId="0" applyNumberFormat="1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8" fontId="1" fillId="0" borderId="3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8" fontId="0" fillId="0" borderId="0" xfId="0" applyNumberFormat="1"/>
    <xf numFmtId="20" fontId="1" fillId="13" borderId="18" xfId="0" applyNumberFormat="1" applyFont="1" applyFill="1" applyBorder="1" applyAlignment="1">
      <alignment horizontal="center" vertical="center"/>
    </xf>
    <xf numFmtId="168" fontId="1" fillId="13" borderId="21" xfId="0" applyNumberFormat="1" applyFont="1" applyFill="1" applyBorder="1" applyAlignment="1">
      <alignment horizontal="center" vertical="center"/>
    </xf>
    <xf numFmtId="0" fontId="1" fillId="13" borderId="9" xfId="0" applyFont="1" applyFill="1" applyBorder="1" applyAlignment="1">
      <alignment horizontal="center"/>
    </xf>
    <xf numFmtId="168" fontId="1" fillId="13" borderId="10" xfId="0" applyNumberFormat="1" applyFont="1" applyFill="1" applyBorder="1" applyAlignment="1">
      <alignment horizontal="center" vertical="center"/>
    </xf>
    <xf numFmtId="168" fontId="1" fillId="5" borderId="1" xfId="0" applyNumberFormat="1" applyFont="1" applyFill="1" applyBorder="1" applyAlignment="1">
      <alignment horizontal="center" vertical="center"/>
    </xf>
    <xf numFmtId="168" fontId="1" fillId="5" borderId="3" xfId="0" applyNumberFormat="1" applyFont="1" applyFill="1" applyBorder="1" applyAlignment="1">
      <alignment horizontal="center" vertical="center"/>
    </xf>
    <xf numFmtId="0" fontId="1" fillId="14" borderId="10" xfId="0" applyFont="1" applyFill="1" applyBorder="1" applyAlignment="1">
      <alignment horizontal="center" vertical="center"/>
    </xf>
    <xf numFmtId="0" fontId="1" fillId="14" borderId="12" xfId="0" applyFont="1" applyFill="1" applyBorder="1" applyAlignment="1">
      <alignment horizontal="center" vertical="center"/>
    </xf>
    <xf numFmtId="168" fontId="1" fillId="14" borderId="6" xfId="0" applyNumberFormat="1" applyFont="1" applyFill="1" applyBorder="1" applyAlignment="1">
      <alignment horizontal="center" vertical="center"/>
    </xf>
    <xf numFmtId="20" fontId="1" fillId="14" borderId="17" xfId="0" applyNumberFormat="1" applyFont="1" applyFill="1" applyBorder="1" applyAlignment="1">
      <alignment horizontal="center" vertical="center"/>
    </xf>
    <xf numFmtId="168" fontId="1" fillId="14" borderId="20" xfId="0" applyNumberFormat="1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/>
    </xf>
    <xf numFmtId="168" fontId="1" fillId="14" borderId="1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20" fontId="1" fillId="11" borderId="16" xfId="0" applyNumberFormat="1" applyFont="1" applyFill="1" applyBorder="1" applyAlignment="1">
      <alignment horizontal="center" vertical="center"/>
    </xf>
    <xf numFmtId="168" fontId="1" fillId="11" borderId="19" xfId="0" applyNumberFormat="1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/>
    </xf>
    <xf numFmtId="168" fontId="1" fillId="11" borderId="12" xfId="0" applyNumberFormat="1" applyFont="1" applyFill="1" applyBorder="1" applyAlignment="1">
      <alignment horizontal="center" vertical="center"/>
    </xf>
    <xf numFmtId="168" fontId="1" fillId="11" borderId="3" xfId="0" applyNumberFormat="1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11" borderId="7" xfId="0" applyFont="1" applyFill="1" applyBorder="1" applyAlignment="1">
      <alignment horizontal="center" vertical="center"/>
    </xf>
    <xf numFmtId="168" fontId="1" fillId="11" borderId="3" xfId="0" applyNumberFormat="1" applyFont="1" applyFill="1" applyBorder="1" applyAlignment="1">
      <alignment horizontal="center" vertical="center"/>
    </xf>
    <xf numFmtId="168" fontId="1" fillId="11" borderId="6" xfId="0" applyNumberFormat="1" applyFont="1" applyFill="1" applyBorder="1" applyAlignment="1">
      <alignment horizontal="center" vertical="center"/>
    </xf>
    <xf numFmtId="168" fontId="1" fillId="11" borderId="10" xfId="0" applyNumberFormat="1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0" fillId="11" borderId="0" xfId="0" applyFill="1"/>
    <xf numFmtId="168" fontId="1" fillId="11" borderId="9" xfId="0" applyNumberFormat="1" applyFont="1" applyFill="1" applyBorder="1" applyAlignment="1">
      <alignment horizontal="center" vertical="center"/>
    </xf>
    <xf numFmtId="0" fontId="1" fillId="14" borderId="0" xfId="0" applyFont="1" applyFill="1" applyBorder="1" applyAlignment="1">
      <alignment horizontal="center" vertical="center"/>
    </xf>
    <xf numFmtId="168" fontId="1" fillId="14" borderId="14" xfId="0" applyNumberFormat="1" applyFont="1" applyFill="1" applyBorder="1" applyAlignment="1">
      <alignment horizontal="center" vertical="center"/>
    </xf>
    <xf numFmtId="20" fontId="1" fillId="13" borderId="12" xfId="0" applyNumberFormat="1" applyFont="1" applyFill="1" applyBorder="1" applyAlignment="1">
      <alignment horizontal="center" vertical="center"/>
    </xf>
    <xf numFmtId="168" fontId="1" fillId="11" borderId="1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168" fontId="1" fillId="5" borderId="1" xfId="0" applyNumberFormat="1" applyFont="1" applyFill="1" applyBorder="1" applyAlignment="1">
      <alignment horizontal="center" vertical="center"/>
    </xf>
    <xf numFmtId="168" fontId="1" fillId="5" borderId="3" xfId="0" applyNumberFormat="1" applyFont="1" applyFill="1" applyBorder="1" applyAlignment="1">
      <alignment horizontal="center" vertical="center"/>
    </xf>
    <xf numFmtId="168" fontId="1" fillId="11" borderId="5" xfId="0" applyNumberFormat="1" applyFont="1" applyFill="1" applyBorder="1" applyAlignment="1">
      <alignment horizontal="center" vertical="center"/>
    </xf>
    <xf numFmtId="168" fontId="1" fillId="14" borderId="5" xfId="0" applyNumberFormat="1" applyFont="1" applyFill="1" applyBorder="1" applyAlignment="1">
      <alignment horizontal="center" vertical="center"/>
    </xf>
    <xf numFmtId="168" fontId="1" fillId="3" borderId="1" xfId="0" applyNumberFormat="1" applyFont="1" applyFill="1" applyBorder="1" applyAlignment="1">
      <alignment horizontal="center" vertical="center"/>
    </xf>
    <xf numFmtId="168" fontId="1" fillId="3" borderId="3" xfId="0" applyNumberFormat="1" applyFont="1" applyFill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8" fontId="1" fillId="0" borderId="3" xfId="0" applyNumberFormat="1" applyFont="1" applyBorder="1" applyAlignment="1">
      <alignment horizontal="center" vertical="center"/>
    </xf>
    <xf numFmtId="168" fontId="1" fillId="11" borderId="3" xfId="0" applyNumberFormat="1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/>
    </xf>
    <xf numFmtId="0" fontId="0" fillId="0" borderId="0" xfId="0" applyAlignment="1"/>
    <xf numFmtId="0" fontId="1" fillId="0" borderId="4" xfId="0" applyNumberFormat="1" applyFont="1" applyBorder="1" applyAlignment="1">
      <alignment horizontal="center" vertical="center"/>
    </xf>
    <xf numFmtId="0" fontId="1" fillId="11" borderId="16" xfId="0" applyFont="1" applyFill="1" applyBorder="1" applyAlignment="1">
      <alignment horizontal="center" vertical="center"/>
    </xf>
    <xf numFmtId="0" fontId="1" fillId="11" borderId="18" xfId="0" applyFont="1" applyFill="1" applyBorder="1" applyAlignment="1">
      <alignment horizontal="center" vertical="center"/>
    </xf>
    <xf numFmtId="0" fontId="1" fillId="13" borderId="19" xfId="0" applyFont="1" applyFill="1" applyBorder="1" applyAlignment="1">
      <alignment horizontal="center" vertical="center"/>
    </xf>
    <xf numFmtId="0" fontId="1" fillId="14" borderId="21" xfId="0" applyFont="1" applyFill="1" applyBorder="1" applyAlignment="1">
      <alignment horizontal="center" vertical="center"/>
    </xf>
    <xf numFmtId="20" fontId="1" fillId="5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13" borderId="22" xfId="0" applyFont="1" applyFill="1" applyBorder="1" applyAlignment="1">
      <alignment horizontal="center" vertical="center"/>
    </xf>
    <xf numFmtId="0" fontId="1" fillId="14" borderId="23" xfId="0" applyFont="1" applyFill="1" applyBorder="1" applyAlignment="1">
      <alignment horizontal="center" vertical="center"/>
    </xf>
    <xf numFmtId="0" fontId="1" fillId="11" borderId="22" xfId="0" applyFont="1" applyFill="1" applyBorder="1" applyAlignment="1">
      <alignment horizontal="center" vertical="center"/>
    </xf>
    <xf numFmtId="0" fontId="1" fillId="11" borderId="23" xfId="0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0" xfId="0" applyFont="1"/>
    <xf numFmtId="0" fontId="5" fillId="12" borderId="0" xfId="0" applyFont="1" applyFill="1"/>
    <xf numFmtId="0" fontId="5" fillId="5" borderId="0" xfId="0" applyFont="1" applyFill="1"/>
    <xf numFmtId="0" fontId="5" fillId="0" borderId="0" xfId="0" applyFont="1" applyBorder="1"/>
    <xf numFmtId="165" fontId="0" fillId="0" borderId="0" xfId="0" applyNumberFormat="1"/>
    <xf numFmtId="165" fontId="0" fillId="5" borderId="0" xfId="0" applyNumberFormat="1" applyFill="1"/>
    <xf numFmtId="165" fontId="0" fillId="11" borderId="0" xfId="0" applyNumberFormat="1" applyFill="1"/>
    <xf numFmtId="168" fontId="0" fillId="5" borderId="0" xfId="0" applyNumberFormat="1" applyFill="1"/>
    <xf numFmtId="20" fontId="1" fillId="4" borderId="0" xfId="0" applyNumberFormat="1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165" fontId="1" fillId="5" borderId="0" xfId="0" applyNumberFormat="1" applyFont="1" applyFill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168" fontId="1" fillId="5" borderId="1" xfId="0" applyNumberFormat="1" applyFont="1" applyFill="1" applyBorder="1" applyAlignment="1">
      <alignment horizontal="center" vertical="center"/>
    </xf>
    <xf numFmtId="168" fontId="1" fillId="5" borderId="3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5" borderId="0" xfId="0" applyFont="1" applyFill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168" fontId="1" fillId="5" borderId="0" xfId="0" applyNumberFormat="1" applyFont="1" applyFill="1" applyAlignment="1">
      <alignment horizontal="center" vertical="center"/>
    </xf>
    <xf numFmtId="165" fontId="6" fillId="5" borderId="0" xfId="0" applyNumberFormat="1" applyFont="1" applyFill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165" fontId="6" fillId="5" borderId="0" xfId="0" applyNumberFormat="1" applyFont="1" applyFill="1" applyBorder="1" applyAlignment="1">
      <alignment horizontal="center" vertical="center"/>
    </xf>
    <xf numFmtId="165" fontId="1" fillId="5" borderId="0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vertical="center"/>
    </xf>
    <xf numFmtId="0" fontId="1" fillId="5" borderId="6" xfId="0" applyFont="1" applyFill="1" applyBorder="1" applyAlignment="1">
      <alignment horizontal="center" vertical="center"/>
    </xf>
    <xf numFmtId="0" fontId="1" fillId="16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20" fontId="1" fillId="0" borderId="11" xfId="0" applyNumberFormat="1" applyFont="1" applyBorder="1" applyAlignment="1">
      <alignment horizontal="center" vertical="center"/>
    </xf>
    <xf numFmtId="20" fontId="1" fillId="0" borderId="12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11" borderId="2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165" fontId="2" fillId="4" borderId="7" xfId="0" applyNumberFormat="1" applyFont="1" applyFill="1" applyBorder="1" applyAlignment="1">
      <alignment horizontal="center" vertical="center"/>
    </xf>
    <xf numFmtId="165" fontId="2" fillId="4" borderId="8" xfId="0" applyNumberFormat="1" applyFont="1" applyFill="1" applyBorder="1" applyAlignment="1">
      <alignment horizontal="center" vertical="center"/>
    </xf>
    <xf numFmtId="165" fontId="2" fillId="4" borderId="9" xfId="0" applyNumberFormat="1" applyFont="1" applyFill="1" applyBorder="1" applyAlignment="1">
      <alignment horizontal="center" vertical="center"/>
    </xf>
    <xf numFmtId="165" fontId="2" fillId="4" borderId="10" xfId="0" applyNumberFormat="1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165" fontId="2" fillId="8" borderId="1" xfId="0" applyNumberFormat="1" applyFont="1" applyFill="1" applyBorder="1" applyAlignment="1">
      <alignment horizontal="center" vertical="center"/>
    </xf>
    <xf numFmtId="165" fontId="2" fillId="8" borderId="3" xfId="0" applyNumberFormat="1" applyFont="1" applyFill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8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165" fontId="2" fillId="7" borderId="1" xfId="0" applyNumberFormat="1" applyFont="1" applyFill="1" applyBorder="1" applyAlignment="1">
      <alignment horizontal="center" vertical="center"/>
    </xf>
    <xf numFmtId="165" fontId="2" fillId="7" borderId="3" xfId="0" applyNumberFormat="1" applyFont="1" applyFill="1" applyBorder="1" applyAlignment="1">
      <alignment horizontal="center" vertical="center"/>
    </xf>
    <xf numFmtId="20" fontId="1" fillId="7" borderId="1" xfId="0" applyNumberFormat="1" applyFont="1" applyFill="1" applyBorder="1" applyAlignment="1">
      <alignment horizontal="center" vertical="center"/>
    </xf>
    <xf numFmtId="20" fontId="1" fillId="7" borderId="3" xfId="0" applyNumberFormat="1" applyFont="1" applyFill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20" fontId="1" fillId="2" borderId="1" xfId="0" applyNumberFormat="1" applyFont="1" applyFill="1" applyBorder="1" applyAlignment="1">
      <alignment horizontal="center" vertical="center"/>
    </xf>
    <xf numFmtId="20" fontId="1" fillId="2" borderId="3" xfId="0" applyNumberFormat="1" applyFont="1" applyFill="1" applyBorder="1" applyAlignment="1">
      <alignment horizontal="center" vertical="center"/>
    </xf>
    <xf numFmtId="20" fontId="1" fillId="8" borderId="1" xfId="0" applyNumberFormat="1" applyFont="1" applyFill="1" applyBorder="1" applyAlignment="1">
      <alignment horizontal="center" vertical="center"/>
    </xf>
    <xf numFmtId="20" fontId="1" fillId="8" borderId="3" xfId="0" applyNumberFormat="1" applyFont="1" applyFill="1" applyBorder="1" applyAlignment="1">
      <alignment horizontal="center" vertical="center"/>
    </xf>
    <xf numFmtId="20" fontId="1" fillId="6" borderId="1" xfId="0" applyNumberFormat="1" applyFont="1" applyFill="1" applyBorder="1" applyAlignment="1">
      <alignment horizontal="center" vertical="center"/>
    </xf>
    <xf numFmtId="20" fontId="1" fillId="6" borderId="3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20" fontId="1" fillId="3" borderId="1" xfId="0" applyNumberFormat="1" applyFont="1" applyFill="1" applyBorder="1" applyAlignment="1">
      <alignment horizontal="center" vertical="center"/>
    </xf>
    <xf numFmtId="20" fontId="1" fillId="3" borderId="3" xfId="0" applyNumberFormat="1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20" fontId="1" fillId="5" borderId="3" xfId="0" applyNumberFormat="1" applyFont="1" applyFill="1" applyBorder="1" applyAlignment="1">
      <alignment horizontal="center" vertical="center"/>
    </xf>
    <xf numFmtId="20" fontId="1" fillId="9" borderId="1" xfId="0" applyNumberFormat="1" applyFont="1" applyFill="1" applyBorder="1" applyAlignment="1">
      <alignment horizontal="center" vertical="center"/>
    </xf>
    <xf numFmtId="20" fontId="1" fillId="9" borderId="3" xfId="0" applyNumberFormat="1" applyFont="1" applyFill="1" applyBorder="1" applyAlignment="1">
      <alignment horizontal="center" vertical="center"/>
    </xf>
    <xf numFmtId="20" fontId="1" fillId="10" borderId="1" xfId="0" applyNumberFormat="1" applyFont="1" applyFill="1" applyBorder="1" applyAlignment="1">
      <alignment horizontal="center" vertical="center"/>
    </xf>
    <xf numFmtId="20" fontId="1" fillId="10" borderId="3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9" borderId="7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3" xfId="0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3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10" borderId="8" xfId="0" applyFont="1" applyFill="1" applyBorder="1" applyAlignment="1">
      <alignment horizontal="center" vertical="center"/>
    </xf>
    <xf numFmtId="0" fontId="1" fillId="10" borderId="11" xfId="0" applyFont="1" applyFill="1" applyBorder="1" applyAlignment="1">
      <alignment horizontal="center" vertical="center"/>
    </xf>
    <xf numFmtId="0" fontId="1" fillId="10" borderId="12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166" fontId="2" fillId="4" borderId="2" xfId="0" applyNumberFormat="1" applyFont="1" applyFill="1" applyBorder="1" applyAlignment="1">
      <alignment horizontal="center" vertical="center"/>
    </xf>
    <xf numFmtId="166" fontId="2" fillId="4" borderId="3" xfId="0" applyNumberFormat="1" applyFont="1" applyFill="1" applyBorder="1" applyAlignment="1">
      <alignment horizontal="center" vertical="center"/>
    </xf>
    <xf numFmtId="1" fontId="2" fillId="4" borderId="1" xfId="0" applyNumberFormat="1" applyFont="1" applyFill="1" applyBorder="1" applyAlignment="1">
      <alignment horizontal="center" vertical="center"/>
    </xf>
    <xf numFmtId="1" fontId="2" fillId="4" borderId="2" xfId="0" applyNumberFormat="1" applyFont="1" applyFill="1" applyBorder="1" applyAlignment="1">
      <alignment horizontal="center" vertical="center"/>
    </xf>
    <xf numFmtId="1" fontId="2" fillId="4" borderId="3" xfId="0" applyNumberFormat="1" applyFont="1" applyFill="1" applyBorder="1" applyAlignment="1">
      <alignment horizontal="center" vertical="center"/>
    </xf>
    <xf numFmtId="168" fontId="1" fillId="3" borderId="1" xfId="0" applyNumberFormat="1" applyFont="1" applyFill="1" applyBorder="1" applyAlignment="1">
      <alignment horizontal="center" vertical="center"/>
    </xf>
    <xf numFmtId="168" fontId="1" fillId="3" borderId="3" xfId="0" applyNumberFormat="1" applyFont="1" applyFill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8" fontId="1" fillId="0" borderId="3" xfId="0" applyNumberFormat="1" applyFont="1" applyBorder="1" applyAlignment="1">
      <alignment horizontal="center" vertical="center"/>
    </xf>
    <xf numFmtId="166" fontId="2" fillId="7" borderId="1" xfId="0" applyNumberFormat="1" applyFont="1" applyFill="1" applyBorder="1" applyAlignment="1">
      <alignment horizontal="center" vertical="center"/>
    </xf>
    <xf numFmtId="166" fontId="2" fillId="7" borderId="2" xfId="0" applyNumberFormat="1" applyFont="1" applyFill="1" applyBorder="1" applyAlignment="1">
      <alignment horizontal="center" vertical="center"/>
    </xf>
    <xf numFmtId="166" fontId="2" fillId="7" borderId="3" xfId="0" applyNumberFormat="1" applyFont="1" applyFill="1" applyBorder="1" applyAlignment="1">
      <alignment horizontal="center" vertical="center"/>
    </xf>
    <xf numFmtId="1" fontId="2" fillId="7" borderId="7" xfId="0" applyNumberFormat="1" applyFont="1" applyFill="1" applyBorder="1" applyAlignment="1">
      <alignment horizontal="center" vertical="center"/>
    </xf>
    <xf numFmtId="1" fontId="2" fillId="7" borderId="11" xfId="0" applyNumberFormat="1" applyFont="1" applyFill="1" applyBorder="1" applyAlignment="1">
      <alignment horizontal="center" vertical="center"/>
    </xf>
    <xf numFmtId="1" fontId="2" fillId="7" borderId="9" xfId="0" applyNumberFormat="1" applyFont="1" applyFill="1" applyBorder="1" applyAlignment="1">
      <alignment horizontal="center" vertical="center"/>
    </xf>
    <xf numFmtId="1" fontId="2" fillId="7" borderId="1" xfId="0" applyNumberFormat="1" applyFont="1" applyFill="1" applyBorder="1" applyAlignment="1">
      <alignment horizontal="center" vertical="center"/>
    </xf>
    <xf numFmtId="1" fontId="2" fillId="7" borderId="2" xfId="0" applyNumberFormat="1" applyFont="1" applyFill="1" applyBorder="1" applyAlignment="1">
      <alignment horizontal="center" vertical="center"/>
    </xf>
    <xf numFmtId="1" fontId="2" fillId="7" borderId="3" xfId="0" applyNumberFormat="1" applyFont="1" applyFill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3" xfId="0" applyNumberFormat="1" applyFont="1" applyBorder="1" applyAlignment="1">
      <alignment horizontal="center" vertical="center"/>
    </xf>
    <xf numFmtId="168" fontId="1" fillId="11" borderId="4" xfId="0" applyNumberFormat="1" applyFont="1" applyFill="1" applyBorder="1" applyAlignment="1">
      <alignment horizontal="center" vertical="center"/>
    </xf>
    <xf numFmtId="168" fontId="1" fillId="11" borderId="5" xfId="0" applyNumberFormat="1" applyFont="1" applyFill="1" applyBorder="1" applyAlignment="1">
      <alignment horizontal="center" vertical="center"/>
    </xf>
    <xf numFmtId="168" fontId="1" fillId="11" borderId="15" xfId="0" applyNumberFormat="1" applyFont="1" applyFill="1" applyBorder="1" applyAlignment="1">
      <alignment horizontal="center" vertical="center"/>
    </xf>
    <xf numFmtId="168" fontId="1" fillId="13" borderId="4" xfId="0" applyNumberFormat="1" applyFont="1" applyFill="1" applyBorder="1" applyAlignment="1">
      <alignment horizontal="center" vertical="center"/>
    </xf>
    <xf numFmtId="168" fontId="1" fillId="13" borderId="5" xfId="0" applyNumberFormat="1" applyFont="1" applyFill="1" applyBorder="1" applyAlignment="1">
      <alignment horizontal="center" vertical="center"/>
    </xf>
    <xf numFmtId="168" fontId="1" fillId="14" borderId="4" xfId="0" applyNumberFormat="1" applyFont="1" applyFill="1" applyBorder="1" applyAlignment="1">
      <alignment horizontal="center" vertical="center"/>
    </xf>
    <xf numFmtId="168" fontId="1" fillId="14" borderId="15" xfId="0" applyNumberFormat="1" applyFont="1" applyFill="1" applyBorder="1" applyAlignment="1">
      <alignment horizontal="center" vertical="center"/>
    </xf>
    <xf numFmtId="168" fontId="1" fillId="14" borderId="5" xfId="0" applyNumberFormat="1" applyFont="1" applyFill="1" applyBorder="1" applyAlignment="1">
      <alignment horizontal="center" vertical="center"/>
    </xf>
    <xf numFmtId="168" fontId="1" fillId="0" borderId="7" xfId="0" applyNumberFormat="1" applyFont="1" applyBorder="1" applyAlignment="1">
      <alignment horizontal="center" vertical="center"/>
    </xf>
    <xf numFmtId="168" fontId="1" fillId="0" borderId="9" xfId="0" applyNumberFormat="1" applyFont="1" applyBorder="1" applyAlignment="1">
      <alignment horizontal="center" vertical="center"/>
    </xf>
    <xf numFmtId="168" fontId="1" fillId="11" borderId="1" xfId="0" applyNumberFormat="1" applyFont="1" applyFill="1" applyBorder="1" applyAlignment="1">
      <alignment horizontal="center" vertical="center"/>
    </xf>
    <xf numFmtId="168" fontId="1" fillId="11" borderId="3" xfId="0" applyNumberFormat="1" applyFont="1" applyFill="1" applyBorder="1" applyAlignment="1">
      <alignment horizontal="center" vertical="center"/>
    </xf>
    <xf numFmtId="168" fontId="1" fillId="5" borderId="1" xfId="0" applyNumberFormat="1" applyFont="1" applyFill="1" applyBorder="1" applyAlignment="1">
      <alignment horizontal="center" vertical="center"/>
    </xf>
    <xf numFmtId="168" fontId="1" fillId="5" borderId="3" xfId="0" applyNumberFormat="1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/>
    </xf>
    <xf numFmtId="168" fontId="2" fillId="5" borderId="1" xfId="0" applyNumberFormat="1" applyFont="1" applyFill="1" applyBorder="1" applyAlignment="1">
      <alignment horizontal="center" vertical="center"/>
    </xf>
    <xf numFmtId="168" fontId="2" fillId="5" borderId="3" xfId="0" applyNumberFormat="1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1" fontId="2" fillId="5" borderId="7" xfId="0" applyNumberFormat="1" applyFont="1" applyFill="1" applyBorder="1" applyAlignment="1">
      <alignment horizontal="center" vertical="center"/>
    </xf>
    <xf numFmtId="1" fontId="2" fillId="5" borderId="11" xfId="0" applyNumberFormat="1" applyFont="1" applyFill="1" applyBorder="1" applyAlignment="1">
      <alignment horizontal="center" vertical="center"/>
    </xf>
    <xf numFmtId="1" fontId="2" fillId="5" borderId="9" xfId="0" applyNumberFormat="1" applyFon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 vertical="center"/>
    </xf>
    <xf numFmtId="1" fontId="2" fillId="5" borderId="3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166" fontId="2" fillId="5" borderId="2" xfId="0" applyNumberFormat="1" applyFont="1" applyFill="1" applyBorder="1" applyAlignment="1">
      <alignment horizontal="center" vertical="center"/>
    </xf>
    <xf numFmtId="166" fontId="2" fillId="5" borderId="3" xfId="0" applyNumberFormat="1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168" fontId="2" fillId="0" borderId="2" xfId="0" applyNumberFormat="1" applyFont="1" applyBorder="1" applyAlignment="1">
      <alignment horizontal="center" vertical="center"/>
    </xf>
    <xf numFmtId="168" fontId="2" fillId="0" borderId="3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1" fontId="2" fillId="0" borderId="9" xfId="0" applyNumberFormat="1" applyFont="1" applyBorder="1" applyAlignment="1">
      <alignment horizontal="center" vertical="center"/>
    </xf>
    <xf numFmtId="165" fontId="2" fillId="8" borderId="8" xfId="0" applyNumberFormat="1" applyFont="1" applyFill="1" applyBorder="1" applyAlignment="1">
      <alignment horizontal="center" vertical="center"/>
    </xf>
    <xf numFmtId="165" fontId="2" fillId="8" borderId="10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" xfId="0" applyBorder="1" applyAlignment="1">
      <alignment horizontal="center"/>
    </xf>
    <xf numFmtId="168" fontId="1" fillId="14" borderId="7" xfId="0" applyNumberFormat="1" applyFont="1" applyFill="1" applyBorder="1" applyAlignment="1">
      <alignment horizontal="center" vertical="center"/>
    </xf>
    <xf numFmtId="168" fontId="1" fillId="14" borderId="8" xfId="0" applyNumberFormat="1" applyFont="1" applyFill="1" applyBorder="1" applyAlignment="1">
      <alignment horizontal="center" vertical="center"/>
    </xf>
    <xf numFmtId="168" fontId="1" fillId="14" borderId="9" xfId="0" applyNumberFormat="1" applyFont="1" applyFill="1" applyBorder="1" applyAlignment="1">
      <alignment horizontal="center" vertical="center"/>
    </xf>
    <xf numFmtId="168" fontId="1" fillId="14" borderId="10" xfId="0" applyNumberFormat="1" applyFont="1" applyFill="1" applyBorder="1" applyAlignment="1">
      <alignment horizontal="center" vertical="center"/>
    </xf>
    <xf numFmtId="168" fontId="1" fillId="5" borderId="7" xfId="0" applyNumberFormat="1" applyFont="1" applyFill="1" applyBorder="1" applyAlignment="1">
      <alignment horizontal="center" vertical="center"/>
    </xf>
    <xf numFmtId="168" fontId="1" fillId="5" borderId="8" xfId="0" applyNumberFormat="1" applyFont="1" applyFill="1" applyBorder="1" applyAlignment="1">
      <alignment horizontal="center" vertical="center"/>
    </xf>
    <xf numFmtId="168" fontId="1" fillId="5" borderId="9" xfId="0" applyNumberFormat="1" applyFont="1" applyFill="1" applyBorder="1" applyAlignment="1">
      <alignment horizontal="center" vertical="center"/>
    </xf>
    <xf numFmtId="168" fontId="1" fillId="5" borderId="10" xfId="0" applyNumberFormat="1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20" fontId="1" fillId="7" borderId="2" xfId="0" applyNumberFormat="1" applyFont="1" applyFill="1" applyBorder="1" applyAlignment="1">
      <alignment horizontal="center" vertical="center"/>
    </xf>
    <xf numFmtId="0" fontId="1" fillId="10" borderId="9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20" fontId="1" fillId="5" borderId="2" xfId="0" applyNumberFormat="1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 vertical="center"/>
    </xf>
    <xf numFmtId="165" fontId="1" fillId="3" borderId="3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" fillId="4" borderId="3" xfId="0" applyNumberFormat="1" applyFont="1" applyFill="1" applyBorder="1" applyAlignment="1">
      <alignment horizontal="center" vertical="center"/>
    </xf>
    <xf numFmtId="165" fontId="6" fillId="3" borderId="1" xfId="0" applyNumberFormat="1" applyFont="1" applyFill="1" applyBorder="1" applyAlignment="1">
      <alignment horizontal="center" vertical="center"/>
    </xf>
    <xf numFmtId="165" fontId="6" fillId="3" borderId="3" xfId="0" applyNumberFormat="1" applyFont="1" applyFill="1" applyBorder="1" applyAlignment="1">
      <alignment horizontal="center" vertical="center"/>
    </xf>
    <xf numFmtId="169" fontId="2" fillId="7" borderId="7" xfId="0" applyNumberFormat="1" applyFont="1" applyFill="1" applyBorder="1" applyAlignment="1">
      <alignment horizontal="center" vertical="center"/>
    </xf>
    <xf numFmtId="169" fontId="2" fillId="7" borderId="8" xfId="0" applyNumberFormat="1" applyFont="1" applyFill="1" applyBorder="1" applyAlignment="1">
      <alignment horizontal="center" vertical="center"/>
    </xf>
    <xf numFmtId="169" fontId="2" fillId="7" borderId="9" xfId="0" applyNumberFormat="1" applyFont="1" applyFill="1" applyBorder="1" applyAlignment="1">
      <alignment horizontal="center" vertical="center"/>
    </xf>
    <xf numFmtId="169" fontId="2" fillId="7" borderId="10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1" fontId="2" fillId="4" borderId="7" xfId="0" applyNumberFormat="1" applyFont="1" applyFill="1" applyBorder="1" applyAlignment="1">
      <alignment horizontal="center" vertical="center"/>
    </xf>
    <xf numFmtId="1" fontId="2" fillId="4" borderId="11" xfId="0" applyNumberFormat="1" applyFont="1" applyFill="1" applyBorder="1" applyAlignment="1">
      <alignment horizontal="center" vertical="center"/>
    </xf>
    <xf numFmtId="1" fontId="2" fillId="4" borderId="9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NumberFormat="1"/>
    <xf numFmtId="0" fontId="1" fillId="0" borderId="13" xfId="0" applyFont="1" applyBorder="1" applyAlignment="1">
      <alignment vertical="center"/>
    </xf>
    <xf numFmtId="168" fontId="0" fillId="0" borderId="0" xfId="0" pivotButton="1" applyNumberFormat="1"/>
    <xf numFmtId="167" fontId="0" fillId="0" borderId="0" xfId="1" applyNumberFormat="1" applyFont="1"/>
    <xf numFmtId="167" fontId="0" fillId="0" borderId="0" xfId="0" applyNumberFormat="1"/>
  </cellXfs>
  <cellStyles count="2">
    <cellStyle name="Milliers" xfId="1" builtinId="3"/>
    <cellStyle name="Normal" xfId="0" builtinId="0"/>
  </cellStyles>
  <dxfs count="392">
    <dxf>
      <numFmt numFmtId="168" formatCode="[mm]"/>
    </dxf>
    <dxf>
      <numFmt numFmtId="2" formatCode="0.00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8" formatCode="[mm]"/>
    </dxf>
    <dxf>
      <numFmt numFmtId="2" formatCode="0.00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8" formatCode="[mm]"/>
    </dxf>
    <dxf>
      <numFmt numFmtId="2" formatCode="0.00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71" formatCode="_-* #,##0.0\ _€_-;\-* #,##0.0\ _€_-;_-* &quot;-&quot;??\ _€_-;_-@_-"/>
    </dxf>
    <dxf>
      <numFmt numFmtId="167" formatCode="_-* #,##0\ _€_-;\-* #,##0\ _€_-;_-* &quot;-&quot;??\ _€_-;_-@_-"/>
    </dxf>
    <dxf>
      <numFmt numFmtId="35" formatCode="_-* #,##0.00\ _€_-;\-* #,##0.00\ _€_-;_-* &quot;-&quot;??\ _€_-;_-@_-"/>
    </dxf>
    <dxf>
      <numFmt numFmtId="168" formatCode="[mm]"/>
    </dxf>
    <dxf>
      <numFmt numFmtId="2" formatCode="0.00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8" formatCode="[mm]"/>
    </dxf>
    <dxf>
      <numFmt numFmtId="2" formatCode="0.00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8" formatCode="[mm]"/>
    </dxf>
    <dxf>
      <numFmt numFmtId="2" formatCode="0.00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8" formatCode="[mm]"/>
    </dxf>
    <dxf>
      <numFmt numFmtId="2" formatCode="0.00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8" formatCode="[mm]"/>
    </dxf>
    <dxf>
      <numFmt numFmtId="2" formatCode="0.00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71" formatCode="_-* #,##0.0\ _€_-;\-* #,##0.0\ _€_-;_-* &quot;-&quot;??\ _€_-;_-@_-"/>
    </dxf>
    <dxf>
      <numFmt numFmtId="35" formatCode="_-* #,##0.00\ _€_-;\-* #,##0.00\ _€_-;_-* &quot;-&quot;??\ _€_-;_-@_-"/>
    </dxf>
    <dxf>
      <numFmt numFmtId="168" formatCode="[mm]"/>
    </dxf>
    <dxf>
      <numFmt numFmtId="2" formatCode="0.00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68" formatCode="[mm]"/>
    </dxf>
    <dxf>
      <numFmt numFmtId="2" formatCode="0.00"/>
    </dxf>
    <dxf>
      <numFmt numFmtId="167" formatCode="_-* #,##0\ _€_-;\-* #,##0\ _€_-;_-* &quot;-&quot;??\ _€_-;_-@_-"/>
    </dxf>
    <dxf>
      <numFmt numFmtId="167" formatCode="_-* #,##0\ _€_-;\-* #,##0\ _€_-;_-* &quot;-&quot;??\ _€_-;_-@_-"/>
    </dxf>
    <dxf>
      <numFmt numFmtId="171" formatCode="_-* #,##0.0\ _€_-;\-* #,##0.0\ _€_-;_-* &quot;-&quot;??\ _€_-;_-@_-"/>
    </dxf>
    <dxf>
      <numFmt numFmtId="167" formatCode="_-* #,##0\ _€_-;\-* #,##0\ _€_-;_-* &quot;-&quot;??\ _€_-;_-@_-"/>
    </dxf>
    <dxf>
      <numFmt numFmtId="171" formatCode="_-* #,##0.0\ _€_-;\-* #,##0.0\ _€_-;_-* &quot;-&quot;??\ _€_-;_-@_-"/>
    </dxf>
    <dxf>
      <numFmt numFmtId="167" formatCode="_-* #,##0\ _€_-;\-* #,##0\ _€_-;_-* &quot;-&quot;??\ _€_-;_-@_-"/>
    </dxf>
    <dxf>
      <numFmt numFmtId="168" formatCode="[mm]"/>
    </dxf>
    <dxf>
      <numFmt numFmtId="2" formatCode="0.00"/>
    </dxf>
    <dxf>
      <numFmt numFmtId="171" formatCode="_-* #,##0.0\ _€_-;\-* #,##0.0\ _€_-;_-* &quot;-&quot;??\ _€_-;_-@_-"/>
    </dxf>
    <dxf>
      <numFmt numFmtId="171" formatCode="_-* #,##0.0\ _€_-;\-* #,##0.0\ _€_-;_-* &quot;-&quot;??\ _€_-;_-@_-"/>
    </dxf>
    <dxf>
      <numFmt numFmtId="168" formatCode="[mm]"/>
    </dxf>
    <dxf>
      <numFmt numFmtId="2" formatCode="0.00"/>
    </dxf>
    <dxf>
      <numFmt numFmtId="168" formatCode="[mm]"/>
    </dxf>
    <dxf>
      <numFmt numFmtId="2" formatCode="0.00"/>
    </dxf>
    <dxf>
      <numFmt numFmtId="2" formatCode="0.00"/>
    </dxf>
    <dxf>
      <numFmt numFmtId="168" formatCode="[mm]"/>
    </dxf>
    <dxf>
      <numFmt numFmtId="167" formatCode="_-* #,##0\ _€_-;\-* #,##0\ _€_-;_-* &quot;-&quot;??\ _€_-;_-@_-"/>
    </dxf>
    <dxf>
      <numFmt numFmtId="171" formatCode="_-* #,##0.0\ _€_-;\-* #,##0.0\ _€_-;_-* &quot;-&quot;??\ _€_-;_-@_-"/>
    </dxf>
    <dxf>
      <numFmt numFmtId="35" formatCode="_-* #,##0.00\ _€_-;\-* #,##0.00\ _€_-;_-* &quot;-&quot;??\ _€_-;_-@_-"/>
    </dxf>
    <dxf>
      <numFmt numFmtId="2" formatCode="0.00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0" formatCode="General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numFmt numFmtId="168" formatCode="[mm]"/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FF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FF33CC"/>
      <color rgb="FFFF00FF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BASTIEN" refreshedDate="43042.578880671295" createdVersion="4" refreshedVersion="4" minRefreshableVersion="3" recordCount="1181">
  <cacheSource type="worksheet">
    <worksheetSource ref="A1:J1048576" sheet="Base"/>
  </cacheSource>
  <cacheFields count="10">
    <cacheField name="1 à 366" numFmtId="0">
      <sharedItems containsString="0" containsBlank="1" containsNumber="1" containsInteger="1" minValue="0" maxValue="366" count="368">
        <n v="1"/>
        <n v="0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m/>
      </sharedItems>
    </cacheField>
    <cacheField name="jours" numFmtId="0">
      <sharedItems containsString="0" containsBlank="1" containsNumber="1" containsInteger="1" minValue="0" maxValue="31" count="33">
        <n v="1"/>
        <n v="0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m/>
      </sharedItems>
    </cacheField>
    <cacheField name="mois" numFmtId="0">
      <sharedItems containsBlank="1" containsMixedTypes="1" containsNumber="1" containsInteger="1" minValue="0" maxValue="0" count="15">
        <s v="Janvier"/>
        <n v="0"/>
        <s v="Fevrier"/>
        <s v="Mars"/>
        <s v="Avril"/>
        <s v="Mai"/>
        <s v="Juin"/>
        <s v="Juillet"/>
        <s v="Août"/>
        <s v="Septembre"/>
        <s v="Octobre"/>
        <s v="Novembre"/>
        <s v="Decembre"/>
        <s v="février"/>
        <m/>
      </sharedItems>
    </cacheField>
    <cacheField name="horaires de services" numFmtId="0">
      <sharedItems containsString="0" containsBlank="1" containsNumber="1" minValue="0" maxValue="0.85763888888888884"/>
    </cacheField>
    <cacheField name="horaires de services 2" numFmtId="0">
      <sharedItems containsString="0" containsBlank="1" containsNumber="1" minValue="0" maxValue="1.1090277777777777"/>
    </cacheField>
    <cacheField name="en h" numFmtId="168">
      <sharedItems containsNonDate="0" containsDate="1" containsString="0" containsBlank="1" minDate="1899-12-30T00:00:00" maxDate="1899-12-31T00:00:00"/>
    </cacheField>
    <cacheField name="en mn" numFmtId="168">
      <sharedItems containsNonDate="0" containsDate="1" containsString="0" containsBlank="1" minDate="1899-12-30T00:00:00" maxDate="1899-12-31T00:00:00" count="79">
        <d v="1899-12-30T00:00:00"/>
        <d v="1899-12-30T06:23:00"/>
        <d v="1899-12-30T06:29:00"/>
        <d v="1899-12-30T06:08:00"/>
        <d v="1899-12-30T05:53:00"/>
        <d v="1899-12-30T06:57:00"/>
        <d v="1899-12-30T06:37:00"/>
        <d v="1899-12-30T05:57:00"/>
        <d v="1899-12-30T06:32:00"/>
        <d v="1899-12-30T06:55:00"/>
        <d v="1899-12-30T06:54:00"/>
        <d v="1899-12-30T06:19:00"/>
        <d v="1899-12-30T06:43:00"/>
        <d v="1899-12-30T06:56:00"/>
        <d v="1899-12-30T06:17:00"/>
        <d v="1899-12-30T06:33:00"/>
        <d v="1899-12-30T06:16:00"/>
        <d v="1899-12-30T07:23:00"/>
        <d v="1899-12-30T05:52:00"/>
        <d v="1899-12-30T07:11:00"/>
        <d v="1899-12-30T06:58:00"/>
        <d v="1899-12-30T07:22:00"/>
        <d v="1899-12-30T06:28:00"/>
        <d v="1899-12-30T07:01:00"/>
        <d v="1899-12-30T06:36:00"/>
        <d v="1899-12-30T07:05:00"/>
        <d v="1899-12-30T07:21:00"/>
        <d v="1899-12-30T07:19:00"/>
        <d v="1899-12-30T06:10:00"/>
        <d v="1899-12-30T06:38:00"/>
        <d v="1899-12-30T06:31:00"/>
        <d v="1899-12-30T06:52:00"/>
        <d v="1899-12-30T06:24:00"/>
        <d v="1899-12-30T05:49:00"/>
        <d v="1899-12-30T05:59:00"/>
        <d v="1899-12-30T07:24:00"/>
        <d v="1899-12-30T06:49:00"/>
        <d v="1899-12-30T06:44:00"/>
        <d v="1899-12-30T06:30:00"/>
        <d v="1899-12-30T06:53:00"/>
        <d v="1899-12-30T07:28:00"/>
        <d v="1899-12-30T07:34:00"/>
        <d v="1899-12-30T06:14:00"/>
        <d v="1899-12-30T07:16:00"/>
        <d v="1899-12-30T07:06:00"/>
        <d v="1899-12-30T06:25:00"/>
        <d v="1899-12-30T07:26:00"/>
        <d v="1899-12-30T06:59:00"/>
        <d v="1899-12-30T07:09:00"/>
        <d v="1899-12-30T06:02:00"/>
        <d v="1899-12-30T04:50:00"/>
        <d v="1899-12-30T05:51:00"/>
        <d v="1899-12-30T06:46:00"/>
        <d v="1899-12-30T07:03:00"/>
        <d v="1899-12-30T06:39:00"/>
        <d v="1899-12-30T06:34:00"/>
        <d v="1899-12-30T06:51:00"/>
        <d v="1899-12-30T08:02:00"/>
        <d v="1899-12-30T07:54:00"/>
        <d v="1899-12-30T07:00:00"/>
        <d v="1899-12-30T07:17:00"/>
        <d v="1899-12-30T07:18:00"/>
        <d v="1899-12-30T05:46:00"/>
        <d v="1899-12-30T07:13:00"/>
        <d v="1899-12-30T06:42:00"/>
        <d v="1899-12-30T05:05:00"/>
        <d v="1899-12-30T05:37:00"/>
        <d v="1899-12-30T06:50:00"/>
        <d v="1899-12-30T04:19:00"/>
        <d v="1899-12-30T06:40:00"/>
        <d v="1899-12-30T04:47:00"/>
        <d v="1899-12-30T06:20:00"/>
        <d v="1899-12-30T05:38:00"/>
        <d v="1899-12-30T07:27:00"/>
        <d v="1899-12-30T07:30:00"/>
        <d v="1899-12-30T06:05:00"/>
        <d v="1899-12-30T05:34:00"/>
        <d v="1899-12-30T05:48:00"/>
        <m/>
      </sharedItems>
    </cacheField>
    <cacheField name="1 à 366 (bis)" numFmtId="0">
      <sharedItems containsString="0" containsBlank="1" containsNumber="1" containsInteger="1" minValue="0" maxValue="366"/>
    </cacheField>
    <cacheField name="clt" numFmtId="0">
      <sharedItems containsString="0" containsBlank="1" containsNumber="1" containsInteger="1" minValue="0" maxValue="366"/>
    </cacheField>
    <cacheField name="Décroissant" numFmtId="168">
      <sharedItems containsNonDate="0" containsDate="1" containsString="0" containsBlank="1" minDate="1899-12-30T00:00:00" maxDate="1899-12-30T08:02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81">
  <r>
    <x v="0"/>
    <x v="0"/>
    <x v="0"/>
    <n v="0"/>
    <n v="0"/>
    <d v="1899-12-30T00:00:00"/>
    <x v="0"/>
    <n v="1"/>
    <n v="1"/>
    <d v="1899-12-30T08:02:00"/>
  </r>
  <r>
    <x v="1"/>
    <x v="1"/>
    <x v="1"/>
    <n v="0"/>
    <n v="0"/>
    <d v="1899-12-30T00:00:00"/>
    <x v="0"/>
    <n v="0"/>
    <n v="0"/>
    <d v="1899-12-30T00:00:00"/>
  </r>
  <r>
    <x v="2"/>
    <x v="2"/>
    <x v="0"/>
    <n v="0"/>
    <n v="0"/>
    <d v="1899-12-30T00:00:00"/>
    <x v="0"/>
    <n v="2"/>
    <n v="2"/>
    <d v="1899-12-30T07:54:00"/>
  </r>
  <r>
    <x v="1"/>
    <x v="1"/>
    <x v="1"/>
    <n v="0"/>
    <n v="0"/>
    <d v="1899-12-30T00:00:00"/>
    <x v="0"/>
    <n v="0"/>
    <n v="0"/>
    <d v="1899-12-30T00:00:00"/>
  </r>
  <r>
    <x v="3"/>
    <x v="3"/>
    <x v="0"/>
    <n v="0.64722222222222225"/>
    <n v="0.91319444444444453"/>
    <d v="1899-12-30T06:23:00"/>
    <x v="1"/>
    <n v="3"/>
    <n v="3"/>
    <d v="1899-12-30T07:34:00"/>
  </r>
  <r>
    <x v="1"/>
    <x v="1"/>
    <x v="1"/>
    <n v="0"/>
    <n v="0"/>
    <d v="1899-12-30T00:00:00"/>
    <x v="0"/>
    <n v="0"/>
    <n v="0"/>
    <d v="1899-12-30T00:00:00"/>
  </r>
  <r>
    <x v="4"/>
    <x v="4"/>
    <x v="0"/>
    <n v="0.67847222222222225"/>
    <n v="0.94861111111111107"/>
    <d v="1899-12-30T06:29:00"/>
    <x v="2"/>
    <n v="4"/>
    <n v="4"/>
    <d v="1899-12-30T07:34:00"/>
  </r>
  <r>
    <x v="1"/>
    <x v="1"/>
    <x v="1"/>
    <n v="0"/>
    <n v="0"/>
    <d v="1899-12-30T00:00:00"/>
    <x v="0"/>
    <n v="0"/>
    <n v="0"/>
    <d v="1899-12-30T00:00:00"/>
  </r>
  <r>
    <x v="5"/>
    <x v="5"/>
    <x v="0"/>
    <n v="0.64722222222222225"/>
    <n v="0.91319444444444453"/>
    <d v="1899-12-30T06:23:00"/>
    <x v="1"/>
    <n v="5"/>
    <n v="5"/>
    <d v="1899-12-30T07:34:00"/>
  </r>
  <r>
    <x v="1"/>
    <x v="1"/>
    <x v="1"/>
    <n v="0"/>
    <n v="0"/>
    <d v="1899-12-30T00:00:00"/>
    <x v="0"/>
    <n v="0"/>
    <n v="0"/>
    <d v="1899-12-30T00:00:00"/>
  </r>
  <r>
    <x v="6"/>
    <x v="6"/>
    <x v="0"/>
    <n v="0.64722222222222225"/>
    <n v="0.91319444444444453"/>
    <d v="1899-12-30T06:23:00"/>
    <x v="1"/>
    <n v="6"/>
    <n v="6"/>
    <d v="1899-12-30T07:34:00"/>
  </r>
  <r>
    <x v="1"/>
    <x v="1"/>
    <x v="1"/>
    <n v="0"/>
    <n v="0"/>
    <d v="1899-12-30T00:00:00"/>
    <x v="0"/>
    <n v="0"/>
    <n v="0"/>
    <d v="1899-12-30T00:00:00"/>
  </r>
  <r>
    <x v="7"/>
    <x v="7"/>
    <x v="0"/>
    <n v="0"/>
    <n v="0"/>
    <d v="1899-12-30T00:00:00"/>
    <x v="0"/>
    <n v="7"/>
    <n v="7"/>
    <d v="1899-12-30T07:30:00"/>
  </r>
  <r>
    <x v="1"/>
    <x v="1"/>
    <x v="1"/>
    <n v="0"/>
    <n v="0"/>
    <d v="1899-12-30T00:00:00"/>
    <x v="0"/>
    <n v="0"/>
    <n v="0"/>
    <d v="1899-12-30T00:00:00"/>
  </r>
  <r>
    <x v="8"/>
    <x v="8"/>
    <x v="0"/>
    <n v="0"/>
    <n v="0"/>
    <d v="1899-12-30T00:00:00"/>
    <x v="0"/>
    <n v="8"/>
    <n v="8"/>
    <d v="1899-12-30T07:28:00"/>
  </r>
  <r>
    <x v="1"/>
    <x v="1"/>
    <x v="1"/>
    <n v="0"/>
    <n v="0"/>
    <d v="1899-12-30T00:00:00"/>
    <x v="0"/>
    <n v="0"/>
    <n v="0"/>
    <d v="1899-12-30T00:00:00"/>
  </r>
  <r>
    <x v="9"/>
    <x v="9"/>
    <x v="0"/>
    <n v="0.57916666666666672"/>
    <n v="0.83472222222222225"/>
    <d v="1899-12-30T06:08:00"/>
    <x v="3"/>
    <n v="9"/>
    <n v="9"/>
    <d v="1899-12-30T07:28:00"/>
  </r>
  <r>
    <x v="1"/>
    <x v="1"/>
    <x v="1"/>
    <n v="0"/>
    <n v="0"/>
    <d v="1899-12-30T00:00:00"/>
    <x v="0"/>
    <n v="0"/>
    <n v="0"/>
    <d v="1899-12-30T00:00:00"/>
  </r>
  <r>
    <x v="10"/>
    <x v="10"/>
    <x v="0"/>
    <n v="0.68055555555555547"/>
    <n v="0.9506944444444444"/>
    <d v="1899-12-30T06:29:00"/>
    <x v="2"/>
    <n v="10"/>
    <n v="10"/>
    <d v="1899-12-30T07:27:00"/>
  </r>
  <r>
    <x v="1"/>
    <x v="1"/>
    <x v="1"/>
    <n v="0"/>
    <n v="0"/>
    <d v="1899-12-30T00:00:00"/>
    <x v="0"/>
    <n v="0"/>
    <n v="0"/>
    <d v="1899-12-30T00:00:00"/>
  </r>
  <r>
    <x v="11"/>
    <x v="11"/>
    <x v="0"/>
    <n v="0"/>
    <n v="0"/>
    <d v="1899-12-30T00:00:00"/>
    <x v="0"/>
    <n v="11"/>
    <n v="11"/>
    <d v="1899-12-30T07:27:00"/>
  </r>
  <r>
    <x v="1"/>
    <x v="1"/>
    <x v="1"/>
    <n v="0"/>
    <n v="0"/>
    <d v="1899-12-30T00:00:00"/>
    <x v="0"/>
    <n v="0"/>
    <n v="0"/>
    <d v="1899-12-30T00:00:00"/>
  </r>
  <r>
    <x v="12"/>
    <x v="12"/>
    <x v="0"/>
    <n v="0"/>
    <n v="0"/>
    <d v="1899-12-30T00:00:00"/>
    <x v="0"/>
    <n v="12"/>
    <n v="12"/>
    <d v="1899-12-30T07:26:00"/>
  </r>
  <r>
    <x v="1"/>
    <x v="1"/>
    <x v="1"/>
    <n v="0"/>
    <n v="0"/>
    <d v="1899-12-30T00:00:00"/>
    <x v="0"/>
    <n v="0"/>
    <n v="0"/>
    <d v="1899-12-30T00:00:00"/>
  </r>
  <r>
    <x v="13"/>
    <x v="13"/>
    <x v="0"/>
    <n v="0"/>
    <n v="0"/>
    <d v="1899-12-30T00:00:00"/>
    <x v="0"/>
    <n v="13"/>
    <n v="13"/>
    <d v="1899-12-30T07:24:00"/>
  </r>
  <r>
    <x v="1"/>
    <x v="1"/>
    <x v="1"/>
    <n v="0"/>
    <n v="0"/>
    <d v="1899-12-30T00:00:00"/>
    <x v="0"/>
    <n v="0"/>
    <n v="0"/>
    <d v="1899-12-30T00:00:00"/>
  </r>
  <r>
    <x v="14"/>
    <x v="14"/>
    <x v="0"/>
    <n v="0.52569444444444446"/>
    <n v="0.77083333333333337"/>
    <d v="1899-12-30T05:53:00"/>
    <x v="4"/>
    <n v="14"/>
    <n v="14"/>
    <d v="1899-12-30T07:23:00"/>
  </r>
  <r>
    <x v="1"/>
    <x v="1"/>
    <x v="1"/>
    <n v="0"/>
    <n v="0"/>
    <d v="1899-12-30T00:00:00"/>
    <x v="0"/>
    <n v="0"/>
    <n v="0"/>
    <d v="1899-12-30T00:00:00"/>
  </r>
  <r>
    <x v="15"/>
    <x v="15"/>
    <x v="0"/>
    <n v="0.5180555555555556"/>
    <n v="0.80763888888888891"/>
    <d v="1899-12-30T06:57:00"/>
    <x v="5"/>
    <n v="15"/>
    <n v="15"/>
    <d v="1899-12-30T07:22:00"/>
  </r>
  <r>
    <x v="1"/>
    <x v="1"/>
    <x v="1"/>
    <n v="0"/>
    <n v="0"/>
    <d v="1899-12-30T00:00:00"/>
    <x v="0"/>
    <n v="0"/>
    <n v="0"/>
    <d v="1899-12-30T00:00:00"/>
  </r>
  <r>
    <x v="16"/>
    <x v="16"/>
    <x v="0"/>
    <n v="0.65972222222222221"/>
    <n v="0.93541666666666667"/>
    <d v="1899-12-30T06:37:00"/>
    <x v="6"/>
    <n v="16"/>
    <n v="16"/>
    <d v="1899-12-30T07:22:00"/>
  </r>
  <r>
    <x v="1"/>
    <x v="1"/>
    <x v="1"/>
    <n v="0"/>
    <n v="0"/>
    <d v="1899-12-30T00:00:00"/>
    <x v="0"/>
    <n v="0"/>
    <n v="0"/>
    <d v="1899-12-30T00:00:00"/>
  </r>
  <r>
    <x v="17"/>
    <x v="17"/>
    <x v="0"/>
    <n v="0.5"/>
    <n v="0.74791666666666667"/>
    <d v="1899-12-30T05:57:00"/>
    <x v="7"/>
    <n v="17"/>
    <n v="17"/>
    <d v="1899-12-30T07:22:00"/>
  </r>
  <r>
    <x v="1"/>
    <x v="1"/>
    <x v="1"/>
    <n v="0"/>
    <n v="0"/>
    <d v="1899-12-30T00:00:00"/>
    <x v="0"/>
    <n v="0"/>
    <n v="0"/>
    <d v="1899-12-30T00:00:00"/>
  </r>
  <r>
    <x v="18"/>
    <x v="18"/>
    <x v="0"/>
    <n v="0.65972222222222221"/>
    <n v="0.93541666666666667"/>
    <d v="1899-12-30T06:37:00"/>
    <x v="6"/>
    <n v="18"/>
    <n v="18"/>
    <d v="1899-12-30T07:22:00"/>
  </r>
  <r>
    <x v="1"/>
    <x v="1"/>
    <x v="1"/>
    <n v="0"/>
    <n v="0"/>
    <d v="1899-12-30T00:00:00"/>
    <x v="0"/>
    <n v="0"/>
    <n v="0"/>
    <d v="1899-12-30T00:00:00"/>
  </r>
  <r>
    <x v="19"/>
    <x v="19"/>
    <x v="0"/>
    <n v="0"/>
    <n v="0"/>
    <d v="1899-12-30T00:00:00"/>
    <x v="0"/>
    <n v="19"/>
    <n v="19"/>
    <d v="1899-12-30T07:22:00"/>
  </r>
  <r>
    <x v="1"/>
    <x v="1"/>
    <x v="1"/>
    <n v="0"/>
    <n v="0"/>
    <d v="1899-12-30T00:00:00"/>
    <x v="0"/>
    <n v="0"/>
    <n v="0"/>
    <d v="1899-12-30T00:00:00"/>
  </r>
  <r>
    <x v="20"/>
    <x v="20"/>
    <x v="0"/>
    <n v="0"/>
    <n v="0"/>
    <d v="1899-12-30T00:00:00"/>
    <x v="0"/>
    <n v="20"/>
    <n v="20"/>
    <d v="1899-12-30T07:22:00"/>
  </r>
  <r>
    <x v="1"/>
    <x v="1"/>
    <x v="1"/>
    <n v="0"/>
    <n v="0"/>
    <d v="1899-12-30T00:00:00"/>
    <x v="0"/>
    <n v="0"/>
    <n v="0"/>
    <d v="1899-12-30T00:00:00"/>
  </r>
  <r>
    <x v="21"/>
    <x v="21"/>
    <x v="0"/>
    <n v="0.48055555555555557"/>
    <n v="0.75277777777777777"/>
    <d v="1899-12-30T06:32:00"/>
    <x v="8"/>
    <n v="21"/>
    <n v="21"/>
    <d v="1899-12-30T07:21:00"/>
  </r>
  <r>
    <x v="1"/>
    <x v="1"/>
    <x v="1"/>
    <n v="0"/>
    <n v="0"/>
    <d v="1899-12-30T00:00:00"/>
    <x v="0"/>
    <n v="0"/>
    <n v="0"/>
    <d v="1899-12-30T00:00:00"/>
  </r>
  <r>
    <x v="22"/>
    <x v="22"/>
    <x v="0"/>
    <n v="0.79583333333333339"/>
    <n v="1.0840277777777778"/>
    <d v="1899-12-30T06:55:00"/>
    <x v="9"/>
    <n v="22"/>
    <n v="22"/>
    <d v="1899-12-30T07:21:00"/>
  </r>
  <r>
    <x v="1"/>
    <x v="1"/>
    <x v="1"/>
    <n v="0"/>
    <n v="0"/>
    <d v="1899-12-30T00:00:00"/>
    <x v="0"/>
    <n v="0"/>
    <n v="0"/>
    <d v="1899-12-30T00:00:00"/>
  </r>
  <r>
    <x v="23"/>
    <x v="23"/>
    <x v="0"/>
    <n v="0.79513888888888884"/>
    <n v="1.0826388888888889"/>
    <d v="1899-12-30T06:54:00"/>
    <x v="10"/>
    <n v="23"/>
    <n v="23"/>
    <d v="1899-12-30T07:21:00"/>
  </r>
  <r>
    <x v="1"/>
    <x v="1"/>
    <x v="1"/>
    <n v="0"/>
    <n v="0"/>
    <d v="1899-12-30T00:00:00"/>
    <x v="0"/>
    <n v="0"/>
    <n v="0"/>
    <d v="1899-12-30T00:00:00"/>
  </r>
  <r>
    <x v="24"/>
    <x v="24"/>
    <x v="0"/>
    <n v="0"/>
    <n v="0"/>
    <d v="1899-12-30T00:00:00"/>
    <x v="0"/>
    <n v="24"/>
    <n v="24"/>
    <d v="1899-12-30T07:21:00"/>
  </r>
  <r>
    <x v="1"/>
    <x v="1"/>
    <x v="1"/>
    <n v="0"/>
    <n v="0"/>
    <d v="1899-12-30T00:00:00"/>
    <x v="0"/>
    <n v="0"/>
    <n v="0"/>
    <d v="1899-12-30T00:00:00"/>
  </r>
  <r>
    <x v="25"/>
    <x v="25"/>
    <x v="0"/>
    <n v="0.79513888888888884"/>
    <n v="1.0826388888888889"/>
    <d v="1899-12-30T06:54:00"/>
    <x v="10"/>
    <n v="25"/>
    <n v="25"/>
    <d v="1899-12-30T07:21:00"/>
  </r>
  <r>
    <x v="1"/>
    <x v="1"/>
    <x v="1"/>
    <n v="0"/>
    <n v="0"/>
    <d v="1899-12-30T00:00:00"/>
    <x v="0"/>
    <n v="0"/>
    <n v="0"/>
    <d v="1899-12-30T00:00:00"/>
  </r>
  <r>
    <x v="26"/>
    <x v="26"/>
    <x v="0"/>
    <n v="0.79513888888888884"/>
    <n v="1.0826388888888889"/>
    <d v="1899-12-30T06:54:00"/>
    <x v="10"/>
    <n v="26"/>
    <n v="26"/>
    <d v="1899-12-30T07:21:00"/>
  </r>
  <r>
    <x v="1"/>
    <x v="1"/>
    <x v="1"/>
    <n v="0"/>
    <n v="0"/>
    <d v="1899-12-30T00:00:00"/>
    <x v="0"/>
    <n v="0"/>
    <n v="0"/>
    <d v="1899-12-30T00:00:00"/>
  </r>
  <r>
    <x v="27"/>
    <x v="27"/>
    <x v="0"/>
    <n v="0"/>
    <n v="0"/>
    <d v="1899-12-30T00:00:00"/>
    <x v="0"/>
    <n v="27"/>
    <n v="27"/>
    <d v="1899-12-30T07:19:00"/>
  </r>
  <r>
    <x v="1"/>
    <x v="1"/>
    <x v="1"/>
    <n v="0"/>
    <n v="0"/>
    <d v="1899-12-30T00:00:00"/>
    <x v="0"/>
    <n v="0"/>
    <n v="0"/>
    <d v="1899-12-30T00:00:00"/>
  </r>
  <r>
    <x v="28"/>
    <x v="28"/>
    <x v="0"/>
    <n v="0"/>
    <n v="0"/>
    <d v="1899-12-30T00:00:00"/>
    <x v="0"/>
    <n v="28"/>
    <n v="28"/>
    <d v="1899-12-30T07:19:00"/>
  </r>
  <r>
    <x v="1"/>
    <x v="1"/>
    <x v="1"/>
    <n v="0"/>
    <n v="0"/>
    <d v="1899-12-30T00:00:00"/>
    <x v="0"/>
    <n v="0"/>
    <n v="0"/>
    <d v="1899-12-30T00:00:00"/>
  </r>
  <r>
    <x v="29"/>
    <x v="29"/>
    <x v="0"/>
    <n v="0"/>
    <n v="0"/>
    <d v="1899-12-30T00:00:00"/>
    <x v="0"/>
    <n v="29"/>
    <n v="29"/>
    <d v="1899-12-30T07:18:00"/>
  </r>
  <r>
    <x v="1"/>
    <x v="1"/>
    <x v="1"/>
    <n v="0"/>
    <n v="0"/>
    <d v="1899-12-30T00:00:00"/>
    <x v="0"/>
    <n v="0"/>
    <n v="0"/>
    <d v="1899-12-30T00:00:00"/>
  </r>
  <r>
    <x v="30"/>
    <x v="30"/>
    <x v="0"/>
    <n v="0.55972222222222223"/>
    <n v="0.82986111111111116"/>
    <d v="1899-12-30T06:29:00"/>
    <x v="2"/>
    <n v="30"/>
    <n v="30"/>
    <d v="1899-12-30T07:17:00"/>
  </r>
  <r>
    <x v="1"/>
    <x v="1"/>
    <x v="1"/>
    <n v="0"/>
    <n v="0"/>
    <d v="1899-12-30T00:00:00"/>
    <x v="0"/>
    <n v="0"/>
    <n v="0"/>
    <d v="1899-12-30T00:00:00"/>
  </r>
  <r>
    <x v="31"/>
    <x v="31"/>
    <x v="0"/>
    <n v="0.55972222222222223"/>
    <n v="0.82986111111111116"/>
    <d v="1899-12-30T06:29:00"/>
    <x v="2"/>
    <n v="31"/>
    <n v="31"/>
    <d v="1899-12-30T07:16:00"/>
  </r>
  <r>
    <x v="1"/>
    <x v="1"/>
    <x v="1"/>
    <n v="0"/>
    <n v="0"/>
    <d v="1899-12-30T00:00:00"/>
    <x v="0"/>
    <n v="0"/>
    <n v="0"/>
    <d v="1899-12-30T00:00:00"/>
  </r>
  <r>
    <x v="32"/>
    <x v="0"/>
    <x v="2"/>
    <n v="0.55972222222222223"/>
    <n v="0.82986111111111116"/>
    <d v="1899-12-30T06:29:00"/>
    <x v="2"/>
    <n v="32"/>
    <n v="32"/>
    <d v="1899-12-30T07:16:00"/>
  </r>
  <r>
    <x v="1"/>
    <x v="1"/>
    <x v="1"/>
    <n v="0"/>
    <n v="0"/>
    <d v="1899-12-30T00:00:00"/>
    <x v="0"/>
    <n v="0"/>
    <n v="0"/>
    <d v="1899-12-30T00:00:00"/>
  </r>
  <r>
    <x v="33"/>
    <x v="2"/>
    <x v="2"/>
    <n v="0.55972222222222223"/>
    <n v="0.82986111111111116"/>
    <d v="1899-12-30T06:29:00"/>
    <x v="2"/>
    <n v="33"/>
    <n v="33"/>
    <d v="1899-12-30T07:16:00"/>
  </r>
  <r>
    <x v="1"/>
    <x v="1"/>
    <x v="1"/>
    <n v="0"/>
    <n v="0"/>
    <d v="1899-12-30T00:00:00"/>
    <x v="0"/>
    <n v="0"/>
    <n v="0"/>
    <d v="1899-12-30T00:00:00"/>
  </r>
  <r>
    <x v="34"/>
    <x v="3"/>
    <x v="2"/>
    <n v="0.55972222222222223"/>
    <n v="0.82986111111111116"/>
    <d v="1899-12-30T06:29:00"/>
    <x v="2"/>
    <n v="34"/>
    <n v="34"/>
    <d v="1899-12-30T07:16:00"/>
  </r>
  <r>
    <x v="1"/>
    <x v="1"/>
    <x v="1"/>
    <n v="0"/>
    <n v="0"/>
    <d v="1899-12-30T00:00:00"/>
    <x v="0"/>
    <n v="0"/>
    <n v="0"/>
    <d v="1899-12-30T00:00:00"/>
  </r>
  <r>
    <x v="35"/>
    <x v="4"/>
    <x v="2"/>
    <n v="0"/>
    <n v="0"/>
    <d v="1899-12-30T00:00:00"/>
    <x v="0"/>
    <n v="35"/>
    <n v="35"/>
    <d v="1899-12-30T07:16:00"/>
  </r>
  <r>
    <x v="1"/>
    <x v="1"/>
    <x v="1"/>
    <n v="0"/>
    <n v="0"/>
    <d v="1899-12-30T00:00:00"/>
    <x v="0"/>
    <n v="0"/>
    <n v="0"/>
    <d v="1899-12-30T00:00:00"/>
  </r>
  <r>
    <x v="36"/>
    <x v="5"/>
    <x v="2"/>
    <n v="0"/>
    <n v="0"/>
    <d v="1899-12-30T00:00:00"/>
    <x v="0"/>
    <n v="36"/>
    <n v="36"/>
    <d v="1899-12-30T07:16:00"/>
  </r>
  <r>
    <x v="1"/>
    <x v="1"/>
    <x v="1"/>
    <n v="0"/>
    <n v="0"/>
    <d v="1899-12-30T00:00:00"/>
    <x v="0"/>
    <n v="0"/>
    <n v="0"/>
    <d v="1899-12-30T00:00:00"/>
  </r>
  <r>
    <x v="37"/>
    <x v="6"/>
    <x v="2"/>
    <n v="0.50069444444444444"/>
    <n v="0.76388888888888884"/>
    <d v="1899-12-30T06:19:00"/>
    <x v="11"/>
    <n v="37"/>
    <n v="37"/>
    <d v="1899-12-30T07:13:00"/>
  </r>
  <r>
    <x v="1"/>
    <x v="1"/>
    <x v="1"/>
    <n v="0"/>
    <n v="0"/>
    <d v="1899-12-30T00:00:00"/>
    <x v="0"/>
    <n v="0"/>
    <n v="0"/>
    <d v="1899-12-30T00:00:00"/>
  </r>
  <r>
    <x v="38"/>
    <x v="7"/>
    <x v="2"/>
    <n v="0.67638888888888893"/>
    <n v="0.95624999999999993"/>
    <d v="1899-12-30T06:43:00"/>
    <x v="12"/>
    <n v="38"/>
    <n v="38"/>
    <d v="1899-12-30T07:11:00"/>
  </r>
  <r>
    <x v="1"/>
    <x v="1"/>
    <x v="1"/>
    <n v="0"/>
    <n v="0"/>
    <d v="1899-12-30T00:00:00"/>
    <x v="0"/>
    <n v="0"/>
    <n v="0"/>
    <d v="1899-12-30T00:00:00"/>
  </r>
  <r>
    <x v="39"/>
    <x v="8"/>
    <x v="2"/>
    <n v="0.25763888888888892"/>
    <n v="0.43124999999999997"/>
    <d v="1899-12-30T06:56:00"/>
    <x v="13"/>
    <n v="39"/>
    <n v="39"/>
    <d v="1899-12-30T07:09:00"/>
  </r>
  <r>
    <x v="1"/>
    <x v="1"/>
    <x v="1"/>
    <n v="0.68125000000000002"/>
    <n v="0.79652777777777783"/>
    <d v="1899-12-30T00:00:00"/>
    <x v="0"/>
    <n v="0"/>
    <n v="0"/>
    <d v="1899-12-30T00:00:00"/>
  </r>
  <r>
    <x v="40"/>
    <x v="9"/>
    <x v="2"/>
    <n v="0.25763888888888892"/>
    <n v="0.43124999999999997"/>
    <d v="1899-12-30T06:56:00"/>
    <x v="13"/>
    <n v="40"/>
    <n v="40"/>
    <d v="1899-12-30T07:09:00"/>
  </r>
  <r>
    <x v="1"/>
    <x v="1"/>
    <x v="1"/>
    <n v="0.68125000000000002"/>
    <n v="0.79652777777777783"/>
    <d v="1899-12-30T00:00:00"/>
    <x v="0"/>
    <n v="0"/>
    <n v="0"/>
    <d v="1899-12-30T00:00:00"/>
  </r>
  <r>
    <x v="41"/>
    <x v="10"/>
    <x v="2"/>
    <n v="0.5"/>
    <n v="0.76180555555555562"/>
    <d v="1899-12-30T06:17:00"/>
    <x v="14"/>
    <n v="41"/>
    <n v="41"/>
    <d v="1899-12-30T07:09:00"/>
  </r>
  <r>
    <x v="1"/>
    <x v="1"/>
    <x v="1"/>
    <n v="0"/>
    <n v="0"/>
    <d v="1899-12-30T00:00:00"/>
    <x v="0"/>
    <n v="0"/>
    <n v="0"/>
    <d v="1899-12-30T00:00:00"/>
  </r>
  <r>
    <x v="42"/>
    <x v="11"/>
    <x v="2"/>
    <n v="0"/>
    <n v="0"/>
    <d v="1899-12-30T00:00:00"/>
    <x v="0"/>
    <n v="42"/>
    <n v="42"/>
    <d v="1899-12-30T07:09:00"/>
  </r>
  <r>
    <x v="1"/>
    <x v="1"/>
    <x v="1"/>
    <n v="0"/>
    <n v="0"/>
    <d v="1899-12-30T00:00:00"/>
    <x v="0"/>
    <n v="0"/>
    <n v="0"/>
    <d v="1899-12-30T00:00:00"/>
  </r>
  <r>
    <x v="43"/>
    <x v="12"/>
    <x v="2"/>
    <n v="0"/>
    <n v="0"/>
    <d v="1899-12-30T00:00:00"/>
    <x v="0"/>
    <n v="43"/>
    <n v="43"/>
    <d v="1899-12-30T07:06:00"/>
  </r>
  <r>
    <x v="1"/>
    <x v="1"/>
    <x v="1"/>
    <n v="0"/>
    <n v="0"/>
    <d v="1899-12-30T00:00:00"/>
    <x v="0"/>
    <n v="0"/>
    <n v="0"/>
    <d v="1899-12-30T00:00:00"/>
  </r>
  <r>
    <x v="44"/>
    <x v="13"/>
    <x v="2"/>
    <n v="0"/>
    <n v="0"/>
    <d v="1899-12-30T00:00:00"/>
    <x v="0"/>
    <n v="44"/>
    <n v="44"/>
    <d v="1899-12-30T07:06:00"/>
  </r>
  <r>
    <x v="1"/>
    <x v="1"/>
    <x v="1"/>
    <n v="0"/>
    <n v="0"/>
    <d v="1899-12-30T00:00:00"/>
    <x v="0"/>
    <n v="0"/>
    <n v="0"/>
    <d v="1899-12-30T00:00:00"/>
  </r>
  <r>
    <x v="45"/>
    <x v="14"/>
    <x v="2"/>
    <n v="0.77083333333333337"/>
    <n v="1.04375"/>
    <d v="1899-12-30T06:33:00"/>
    <x v="15"/>
    <n v="45"/>
    <n v="45"/>
    <d v="1899-12-30T07:06:00"/>
  </r>
  <r>
    <x v="1"/>
    <x v="1"/>
    <x v="1"/>
    <n v="0"/>
    <n v="0"/>
    <d v="1899-12-30T00:00:00"/>
    <x v="0"/>
    <n v="0"/>
    <n v="0"/>
    <d v="1899-12-30T00:00:00"/>
  </r>
  <r>
    <x v="46"/>
    <x v="15"/>
    <x v="2"/>
    <n v="0.77083333333333337"/>
    <n v="1.04375"/>
    <d v="1899-12-30T06:33:00"/>
    <x v="15"/>
    <n v="46"/>
    <n v="46"/>
    <d v="1899-12-30T07:05:00"/>
  </r>
  <r>
    <x v="1"/>
    <x v="1"/>
    <x v="1"/>
    <n v="0"/>
    <n v="0"/>
    <d v="1899-12-30T00:00:00"/>
    <x v="0"/>
    <n v="0"/>
    <n v="0"/>
    <d v="1899-12-30T00:00:00"/>
  </r>
  <r>
    <x v="47"/>
    <x v="16"/>
    <x v="2"/>
    <n v="0.60277777777777775"/>
    <n v="0.86388888888888893"/>
    <d v="1899-12-30T06:16:00"/>
    <x v="16"/>
    <n v="47"/>
    <n v="47"/>
    <d v="1899-12-30T07:03:00"/>
  </r>
  <r>
    <x v="1"/>
    <x v="1"/>
    <x v="1"/>
    <n v="0"/>
    <n v="0"/>
    <d v="1899-12-30T00:00:00"/>
    <x v="0"/>
    <n v="0"/>
    <n v="0"/>
    <d v="1899-12-30T00:00:00"/>
  </r>
  <r>
    <x v="48"/>
    <x v="17"/>
    <x v="2"/>
    <n v="0.60277777777777775"/>
    <n v="0.86388888888888893"/>
    <d v="1899-12-30T06:16:00"/>
    <x v="16"/>
    <n v="48"/>
    <n v="48"/>
    <d v="1899-12-30T07:01:00"/>
  </r>
  <r>
    <x v="1"/>
    <x v="1"/>
    <x v="1"/>
    <n v="0"/>
    <n v="0"/>
    <d v="1899-12-30T00:00:00"/>
    <x v="0"/>
    <n v="0"/>
    <n v="0"/>
    <d v="1899-12-30T00:00:00"/>
  </r>
  <r>
    <x v="49"/>
    <x v="18"/>
    <x v="2"/>
    <n v="0.55138888888888882"/>
    <n v="0.85902777777777783"/>
    <d v="1899-12-30T07:23:00"/>
    <x v="17"/>
    <n v="49"/>
    <n v="49"/>
    <d v="1899-12-30T07:01:00"/>
  </r>
  <r>
    <x v="1"/>
    <x v="1"/>
    <x v="1"/>
    <n v="0"/>
    <n v="0"/>
    <d v="1899-12-30T00:00:00"/>
    <x v="0"/>
    <n v="0"/>
    <n v="0"/>
    <d v="1899-12-30T00:00:00"/>
  </r>
  <r>
    <x v="50"/>
    <x v="19"/>
    <x v="2"/>
    <n v="0"/>
    <n v="0"/>
    <d v="1899-12-30T00:00:00"/>
    <x v="0"/>
    <n v="50"/>
    <n v="50"/>
    <d v="1899-12-30T07:01:00"/>
  </r>
  <r>
    <x v="1"/>
    <x v="1"/>
    <x v="1"/>
    <n v="0"/>
    <n v="0"/>
    <d v="1899-12-30T00:00:00"/>
    <x v="0"/>
    <n v="0"/>
    <n v="0"/>
    <d v="1899-12-30T00:00:00"/>
  </r>
  <r>
    <x v="51"/>
    <x v="20"/>
    <x v="2"/>
    <n v="0"/>
    <n v="0"/>
    <d v="1899-12-30T00:00:00"/>
    <x v="0"/>
    <n v="51"/>
    <n v="51"/>
    <d v="1899-12-30T07:00:00"/>
  </r>
  <r>
    <x v="1"/>
    <x v="1"/>
    <x v="1"/>
    <n v="0"/>
    <n v="0"/>
    <d v="1899-12-30T00:00:00"/>
    <x v="0"/>
    <n v="0"/>
    <n v="0"/>
    <d v="1899-12-30T00:00:00"/>
  </r>
  <r>
    <x v="52"/>
    <x v="21"/>
    <x v="2"/>
    <n v="0"/>
    <n v="0"/>
    <d v="1899-12-30T00:00:00"/>
    <x v="0"/>
    <n v="52"/>
    <n v="52"/>
    <d v="1899-12-30T07:00:00"/>
  </r>
  <r>
    <x v="1"/>
    <x v="1"/>
    <x v="1"/>
    <n v="0"/>
    <n v="0"/>
    <d v="1899-12-30T00:00:00"/>
    <x v="0"/>
    <n v="0"/>
    <n v="0"/>
    <d v="1899-12-30T00:00:00"/>
  </r>
  <r>
    <x v="53"/>
    <x v="22"/>
    <x v="2"/>
    <n v="0.21249999999999999"/>
    <n v="0.4604166666666667"/>
    <d v="1899-12-30T05:57:00"/>
    <x v="7"/>
    <n v="53"/>
    <n v="53"/>
    <d v="1899-12-30T07:00:00"/>
  </r>
  <r>
    <x v="1"/>
    <x v="1"/>
    <x v="1"/>
    <n v="0"/>
    <n v="0"/>
    <d v="1899-12-30T00:00:00"/>
    <x v="0"/>
    <n v="0"/>
    <n v="0"/>
    <d v="1899-12-30T00:00:00"/>
  </r>
  <r>
    <x v="54"/>
    <x v="23"/>
    <x v="2"/>
    <n v="0"/>
    <n v="0"/>
    <d v="1899-12-30T00:00:00"/>
    <x v="0"/>
    <n v="54"/>
    <n v="54"/>
    <d v="1899-12-30T07:00:00"/>
  </r>
  <r>
    <x v="1"/>
    <x v="1"/>
    <x v="1"/>
    <n v="0"/>
    <n v="0"/>
    <d v="1899-12-30T00:00:00"/>
    <x v="0"/>
    <n v="0"/>
    <n v="0"/>
    <d v="1899-12-30T00:00:00"/>
  </r>
  <r>
    <x v="55"/>
    <x v="24"/>
    <x v="2"/>
    <n v="0.71666666666666667"/>
    <n v="0.96111111111111114"/>
    <d v="1899-12-30T05:52:00"/>
    <x v="18"/>
    <n v="55"/>
    <n v="55"/>
    <d v="1899-12-30T07:00:00"/>
  </r>
  <r>
    <x v="1"/>
    <x v="1"/>
    <x v="1"/>
    <n v="0"/>
    <n v="0"/>
    <d v="1899-12-30T00:00:00"/>
    <x v="0"/>
    <n v="0"/>
    <n v="0"/>
    <d v="1899-12-30T00:00:00"/>
  </r>
  <r>
    <x v="56"/>
    <x v="25"/>
    <x v="2"/>
    <n v="0.55902777777777779"/>
    <n v="0.85833333333333339"/>
    <d v="1899-12-30T07:11:00"/>
    <x v="19"/>
    <n v="56"/>
    <n v="56"/>
    <d v="1899-12-30T07:00:00"/>
  </r>
  <r>
    <x v="1"/>
    <x v="1"/>
    <x v="1"/>
    <n v="0"/>
    <n v="0"/>
    <d v="1899-12-30T00:00:00"/>
    <x v="0"/>
    <n v="0"/>
    <n v="0"/>
    <d v="1899-12-30T00:00:00"/>
  </r>
  <r>
    <x v="57"/>
    <x v="26"/>
    <x v="2"/>
    <n v="0.52708333333333335"/>
    <n v="0.80694444444444446"/>
    <d v="1899-12-30T06:43:00"/>
    <x v="12"/>
    <n v="57"/>
    <n v="57"/>
    <d v="1899-12-30T07:00:00"/>
  </r>
  <r>
    <x v="1"/>
    <x v="1"/>
    <x v="1"/>
    <n v="0"/>
    <n v="0"/>
    <d v="1899-12-30T00:00:00"/>
    <x v="0"/>
    <n v="0"/>
    <n v="0"/>
    <d v="1899-12-30T00:00:00"/>
  </r>
  <r>
    <x v="58"/>
    <x v="27"/>
    <x v="2"/>
    <n v="0.57638888888888895"/>
    <n v="0.8666666666666667"/>
    <d v="1899-12-30T06:58:00"/>
    <x v="20"/>
    <n v="58"/>
    <n v="58"/>
    <d v="1899-12-30T07:00:00"/>
  </r>
  <r>
    <x v="1"/>
    <x v="1"/>
    <x v="1"/>
    <n v="0"/>
    <n v="0"/>
    <d v="1899-12-30T00:00:00"/>
    <x v="0"/>
    <n v="0"/>
    <n v="0"/>
    <d v="1899-12-30T00:00:00"/>
  </r>
  <r>
    <x v="59"/>
    <x v="28"/>
    <x v="2"/>
    <n v="0"/>
    <n v="0"/>
    <d v="1899-12-30T00:00:00"/>
    <x v="0"/>
    <n v="59"/>
    <n v="59"/>
    <d v="1899-12-30T07:00:00"/>
  </r>
  <r>
    <x v="1"/>
    <x v="1"/>
    <x v="1"/>
    <n v="0"/>
    <n v="0"/>
    <d v="1899-12-30T00:00:00"/>
    <x v="0"/>
    <n v="0"/>
    <n v="0"/>
    <d v="1899-12-30T00:00:00"/>
  </r>
  <r>
    <x v="60"/>
    <x v="0"/>
    <x v="3"/>
    <n v="0"/>
    <n v="0"/>
    <d v="1899-12-30T00:00:00"/>
    <x v="0"/>
    <n v="60"/>
    <n v="60"/>
    <d v="1899-12-30T06:59:00"/>
  </r>
  <r>
    <x v="1"/>
    <x v="1"/>
    <x v="1"/>
    <n v="0"/>
    <n v="0"/>
    <d v="1899-12-30T00:00:00"/>
    <x v="0"/>
    <n v="0"/>
    <n v="0"/>
    <d v="1899-12-30T00:00:00"/>
  </r>
  <r>
    <x v="61"/>
    <x v="2"/>
    <x v="3"/>
    <n v="0.31597222222222221"/>
    <n v="0.44375000000000003"/>
    <d v="1899-12-30T07:22:00"/>
    <x v="21"/>
    <n v="61"/>
    <n v="61"/>
    <d v="1899-12-30T06:59:00"/>
  </r>
  <r>
    <x v="1"/>
    <x v="1"/>
    <x v="1"/>
    <n v="0.67499999999999993"/>
    <n v="0.85416666666666663"/>
    <d v="1899-12-30T00:00:00"/>
    <x v="0"/>
    <n v="0"/>
    <n v="0"/>
    <d v="1899-12-30T00:00:00"/>
  </r>
  <r>
    <x v="62"/>
    <x v="3"/>
    <x v="3"/>
    <n v="0.31597222222222221"/>
    <n v="0.44375000000000003"/>
    <d v="1899-12-30T07:22:00"/>
    <x v="21"/>
    <n v="62"/>
    <n v="62"/>
    <d v="1899-12-30T06:59:00"/>
  </r>
  <r>
    <x v="1"/>
    <x v="1"/>
    <x v="1"/>
    <n v="0.67499999999999993"/>
    <n v="0.85416666666666663"/>
    <d v="1899-12-30T00:00:00"/>
    <x v="0"/>
    <n v="0"/>
    <n v="0"/>
    <d v="1899-12-30T00:00:00"/>
  </r>
  <r>
    <x v="63"/>
    <x v="4"/>
    <x v="3"/>
    <n v="0.57708333333333328"/>
    <n v="0.84652777777777777"/>
    <d v="1899-12-30T06:28:00"/>
    <x v="22"/>
    <n v="63"/>
    <n v="63"/>
    <d v="1899-12-30T06:58:00"/>
  </r>
  <r>
    <x v="1"/>
    <x v="1"/>
    <x v="1"/>
    <n v="0"/>
    <n v="0"/>
    <d v="1899-12-30T00:00:00"/>
    <x v="0"/>
    <n v="0"/>
    <n v="0"/>
    <d v="1899-12-30T00:00:00"/>
  </r>
  <r>
    <x v="64"/>
    <x v="5"/>
    <x v="3"/>
    <n v="0"/>
    <n v="0"/>
    <d v="1899-12-30T00:00:00"/>
    <x v="0"/>
    <n v="64"/>
    <n v="64"/>
    <d v="1899-12-30T06:58:00"/>
  </r>
  <r>
    <x v="1"/>
    <x v="1"/>
    <x v="1"/>
    <n v="0"/>
    <n v="0"/>
    <d v="1899-12-30T00:00:00"/>
    <x v="0"/>
    <n v="0"/>
    <n v="0"/>
    <d v="1899-12-30T00:00:00"/>
  </r>
  <r>
    <x v="65"/>
    <x v="6"/>
    <x v="3"/>
    <n v="0"/>
    <n v="0"/>
    <d v="1899-12-30T00:00:00"/>
    <x v="0"/>
    <n v="65"/>
    <n v="65"/>
    <d v="1899-12-30T06:58:00"/>
  </r>
  <r>
    <x v="1"/>
    <x v="1"/>
    <x v="1"/>
    <n v="0"/>
    <n v="0"/>
    <d v="1899-12-30T00:00:00"/>
    <x v="0"/>
    <n v="0"/>
    <n v="0"/>
    <d v="1899-12-30T00:00:00"/>
  </r>
  <r>
    <x v="66"/>
    <x v="7"/>
    <x v="3"/>
    <n v="0.51388888888888895"/>
    <n v="0.80625000000000002"/>
    <d v="1899-12-30T07:01:00"/>
    <x v="23"/>
    <n v="66"/>
    <n v="66"/>
    <d v="1899-12-30T06:58:00"/>
  </r>
  <r>
    <x v="1"/>
    <x v="1"/>
    <x v="1"/>
    <n v="0"/>
    <n v="0"/>
    <d v="1899-12-30T00:00:00"/>
    <x v="0"/>
    <n v="0"/>
    <n v="0"/>
    <d v="1899-12-30T00:00:00"/>
  </r>
  <r>
    <x v="67"/>
    <x v="8"/>
    <x v="3"/>
    <n v="0.26458333333333334"/>
    <n v="0.55347222222222225"/>
    <d v="1899-12-30T06:56:00"/>
    <x v="13"/>
    <n v="67"/>
    <n v="67"/>
    <d v="1899-12-30T06:58:00"/>
  </r>
  <r>
    <x v="1"/>
    <x v="1"/>
    <x v="1"/>
    <n v="0"/>
    <n v="0"/>
    <d v="1899-12-30T00:00:00"/>
    <x v="0"/>
    <n v="0"/>
    <n v="0"/>
    <d v="1899-12-30T00:00:00"/>
  </r>
  <r>
    <x v="68"/>
    <x v="9"/>
    <x v="3"/>
    <n v="0.26458333333333334"/>
    <n v="0.55347222222222225"/>
    <d v="1899-12-30T06:56:00"/>
    <x v="13"/>
    <n v="68"/>
    <n v="68"/>
    <d v="1899-12-30T06:58:00"/>
  </r>
  <r>
    <x v="1"/>
    <x v="1"/>
    <x v="1"/>
    <n v="0"/>
    <n v="0"/>
    <d v="1899-12-30T00:00:00"/>
    <x v="0"/>
    <n v="0"/>
    <n v="0"/>
    <d v="1899-12-30T00:00:00"/>
  </r>
  <r>
    <x v="69"/>
    <x v="10"/>
    <x v="3"/>
    <n v="0.26458333333333334"/>
    <n v="0.55347222222222225"/>
    <d v="1899-12-30T06:56:00"/>
    <x v="13"/>
    <n v="69"/>
    <n v="69"/>
    <d v="1899-12-30T06:58:00"/>
  </r>
  <r>
    <x v="1"/>
    <x v="1"/>
    <x v="1"/>
    <n v="0"/>
    <n v="0"/>
    <d v="1899-12-30T00:00:00"/>
    <x v="0"/>
    <n v="0"/>
    <n v="0"/>
    <d v="1899-12-30T00:00:00"/>
  </r>
  <r>
    <x v="70"/>
    <x v="11"/>
    <x v="3"/>
    <n v="0"/>
    <n v="0"/>
    <d v="1899-12-30T00:00:00"/>
    <x v="0"/>
    <n v="70"/>
    <n v="70"/>
    <d v="1899-12-30T06:58:00"/>
  </r>
  <r>
    <x v="1"/>
    <x v="1"/>
    <x v="1"/>
    <n v="0"/>
    <n v="0"/>
    <d v="1899-12-30T00:00:00"/>
    <x v="0"/>
    <n v="0"/>
    <n v="0"/>
    <d v="1899-12-30T00:00:00"/>
  </r>
  <r>
    <x v="71"/>
    <x v="12"/>
    <x v="3"/>
    <n v="0"/>
    <n v="0"/>
    <d v="1899-12-30T00:00:00"/>
    <x v="0"/>
    <n v="71"/>
    <n v="71"/>
    <d v="1899-12-30T06:57:00"/>
  </r>
  <r>
    <x v="1"/>
    <x v="1"/>
    <x v="1"/>
    <n v="0"/>
    <n v="0"/>
    <d v="1899-12-30T00:00:00"/>
    <x v="0"/>
    <n v="0"/>
    <n v="0"/>
    <d v="1899-12-30T00:00:00"/>
  </r>
  <r>
    <x v="72"/>
    <x v="13"/>
    <x v="3"/>
    <n v="0"/>
    <n v="0"/>
    <d v="1899-12-30T00:00:00"/>
    <x v="0"/>
    <n v="72"/>
    <n v="72"/>
    <d v="1899-12-30T06:57:00"/>
  </r>
  <r>
    <x v="1"/>
    <x v="1"/>
    <x v="1"/>
    <n v="0"/>
    <n v="0"/>
    <d v="1899-12-30T00:00:00"/>
    <x v="0"/>
    <n v="0"/>
    <n v="0"/>
    <d v="1899-12-30T00:00:00"/>
  </r>
  <r>
    <x v="73"/>
    <x v="14"/>
    <x v="3"/>
    <n v="0.54027777777777775"/>
    <n v="0.81527777777777777"/>
    <d v="1899-12-30T06:36:00"/>
    <x v="24"/>
    <n v="73"/>
    <n v="73"/>
    <d v="1899-12-30T06:57:00"/>
  </r>
  <r>
    <x v="1"/>
    <x v="1"/>
    <x v="1"/>
    <n v="0"/>
    <n v="0"/>
    <d v="1899-12-30T00:00:00"/>
    <x v="0"/>
    <n v="0"/>
    <n v="0"/>
    <d v="1899-12-30T00:00:00"/>
  </r>
  <r>
    <x v="74"/>
    <x v="15"/>
    <x v="3"/>
    <n v="0.54027777777777775"/>
    <n v="0.81527777777777777"/>
    <d v="1899-12-30T06:36:00"/>
    <x v="24"/>
    <n v="74"/>
    <n v="74"/>
    <d v="1899-12-30T06:57:00"/>
  </r>
  <r>
    <x v="1"/>
    <x v="1"/>
    <x v="1"/>
    <n v="0"/>
    <n v="0"/>
    <d v="1899-12-30T00:00:00"/>
    <x v="0"/>
    <n v="0"/>
    <n v="0"/>
    <d v="1899-12-30T00:00:00"/>
  </r>
  <r>
    <x v="75"/>
    <x v="16"/>
    <x v="3"/>
    <n v="0.54027777777777775"/>
    <n v="0.81527777777777777"/>
    <d v="1899-12-30T06:36:00"/>
    <x v="24"/>
    <n v="75"/>
    <n v="75"/>
    <d v="1899-12-30T06:57:00"/>
  </r>
  <r>
    <x v="1"/>
    <x v="1"/>
    <x v="1"/>
    <n v="0"/>
    <n v="0"/>
    <d v="1899-12-30T00:00:00"/>
    <x v="0"/>
    <n v="0"/>
    <n v="0"/>
    <d v="1899-12-30T00:00:00"/>
  </r>
  <r>
    <x v="76"/>
    <x v="17"/>
    <x v="3"/>
    <n v="0.52083333333333337"/>
    <n v="0.81597222222222221"/>
    <d v="1899-12-30T07:05:00"/>
    <x v="25"/>
    <n v="76"/>
    <n v="76"/>
    <d v="1899-12-30T06:57:00"/>
  </r>
  <r>
    <x v="1"/>
    <x v="1"/>
    <x v="1"/>
    <n v="0"/>
    <n v="0"/>
    <d v="1899-12-30T00:00:00"/>
    <x v="0"/>
    <n v="0"/>
    <n v="0"/>
    <d v="1899-12-30T00:00:00"/>
  </r>
  <r>
    <x v="77"/>
    <x v="18"/>
    <x v="3"/>
    <n v="0"/>
    <n v="0"/>
    <d v="1899-12-30T00:00:00"/>
    <x v="0"/>
    <n v="77"/>
    <n v="77"/>
    <d v="1899-12-30T06:57:00"/>
  </r>
  <r>
    <x v="1"/>
    <x v="1"/>
    <x v="1"/>
    <n v="0"/>
    <n v="0"/>
    <d v="1899-12-30T00:00:00"/>
    <x v="0"/>
    <n v="0"/>
    <n v="0"/>
    <d v="1899-12-30T00:00:00"/>
  </r>
  <r>
    <x v="78"/>
    <x v="19"/>
    <x v="3"/>
    <n v="0"/>
    <n v="0"/>
    <d v="1899-12-30T00:00:00"/>
    <x v="0"/>
    <n v="78"/>
    <n v="78"/>
    <d v="1899-12-30T06:57:00"/>
  </r>
  <r>
    <x v="1"/>
    <x v="1"/>
    <x v="1"/>
    <n v="0"/>
    <n v="0"/>
    <d v="1899-12-30T00:00:00"/>
    <x v="0"/>
    <n v="0"/>
    <n v="0"/>
    <d v="1899-12-30T00:00:00"/>
  </r>
  <r>
    <x v="79"/>
    <x v="20"/>
    <x v="3"/>
    <n v="0.31597222222222221"/>
    <n v="0.44513888888888892"/>
    <d v="1899-12-30T07:21:00"/>
    <x v="26"/>
    <n v="79"/>
    <n v="79"/>
    <d v="1899-12-30T06:57:00"/>
  </r>
  <r>
    <x v="1"/>
    <x v="1"/>
    <x v="1"/>
    <n v="0.67708333333333337"/>
    <n v="0.85416666666666663"/>
    <d v="1899-12-30T00:00:00"/>
    <x v="0"/>
    <n v="0"/>
    <n v="0"/>
    <d v="1899-12-30T00:00:00"/>
  </r>
  <r>
    <x v="80"/>
    <x v="21"/>
    <x v="3"/>
    <n v="0.31597222222222221"/>
    <n v="0.44513888888888892"/>
    <d v="1899-12-30T07:21:00"/>
    <x v="26"/>
    <n v="80"/>
    <n v="80"/>
    <d v="1899-12-30T06:57:00"/>
  </r>
  <r>
    <x v="1"/>
    <x v="1"/>
    <x v="1"/>
    <n v="0.67708333333333337"/>
    <n v="0.85416666666666663"/>
    <d v="1899-12-30T00:00:00"/>
    <x v="0"/>
    <n v="0"/>
    <n v="0"/>
    <d v="1899-12-30T00:00:00"/>
  </r>
  <r>
    <x v="81"/>
    <x v="22"/>
    <x v="3"/>
    <n v="0"/>
    <n v="0"/>
    <d v="1899-12-30T00:00:00"/>
    <x v="0"/>
    <n v="81"/>
    <n v="81"/>
    <d v="1899-12-30T06:57:00"/>
  </r>
  <r>
    <x v="1"/>
    <x v="1"/>
    <x v="1"/>
    <n v="0"/>
    <n v="0"/>
    <d v="1899-12-30T00:00:00"/>
    <x v="0"/>
    <n v="0"/>
    <n v="0"/>
    <d v="1899-12-30T00:00:00"/>
  </r>
  <r>
    <x v="82"/>
    <x v="23"/>
    <x v="3"/>
    <n v="0"/>
    <n v="0"/>
    <d v="1899-12-30T00:00:00"/>
    <x v="0"/>
    <n v="82"/>
    <n v="82"/>
    <d v="1899-12-30T06:56:00"/>
  </r>
  <r>
    <x v="1"/>
    <x v="1"/>
    <x v="1"/>
    <n v="0"/>
    <n v="0"/>
    <d v="1899-12-30T00:00:00"/>
    <x v="0"/>
    <n v="0"/>
    <n v="0"/>
    <d v="1899-12-30T00:00:00"/>
  </r>
  <r>
    <x v="83"/>
    <x v="24"/>
    <x v="3"/>
    <n v="0.52569444444444446"/>
    <n v="0.8305555555555556"/>
    <d v="1899-12-30T07:19:00"/>
    <x v="27"/>
    <n v="83"/>
    <n v="83"/>
    <d v="1899-12-30T06:56:00"/>
  </r>
  <r>
    <x v="1"/>
    <x v="1"/>
    <x v="1"/>
    <n v="0"/>
    <n v="0"/>
    <d v="1899-12-30T00:00:00"/>
    <x v="0"/>
    <n v="0"/>
    <n v="0"/>
    <d v="1899-12-30T00:00:00"/>
  </r>
  <r>
    <x v="84"/>
    <x v="25"/>
    <x v="3"/>
    <n v="0.48749999999999999"/>
    <n v="0.74444444444444446"/>
    <d v="1899-12-30T06:10:00"/>
    <x v="28"/>
    <n v="84"/>
    <n v="84"/>
    <d v="1899-12-30T06:56:00"/>
  </r>
  <r>
    <x v="1"/>
    <x v="1"/>
    <x v="1"/>
    <n v="0"/>
    <n v="0"/>
    <d v="1899-12-30T00:00:00"/>
    <x v="0"/>
    <n v="0"/>
    <n v="0"/>
    <d v="1899-12-30T00:00:00"/>
  </r>
  <r>
    <x v="85"/>
    <x v="26"/>
    <x v="3"/>
    <n v="0.52013888888888882"/>
    <n v="0.79652777777777783"/>
    <d v="1899-12-30T06:38:00"/>
    <x v="29"/>
    <n v="85"/>
    <n v="85"/>
    <d v="1899-12-30T06:56:00"/>
  </r>
  <r>
    <x v="1"/>
    <x v="1"/>
    <x v="1"/>
    <n v="0"/>
    <n v="0"/>
    <d v="1899-12-30T00:00:00"/>
    <x v="0"/>
    <n v="0"/>
    <n v="0"/>
    <d v="1899-12-30T00:00:00"/>
  </r>
  <r>
    <x v="86"/>
    <x v="27"/>
    <x v="3"/>
    <n v="0.66388888888888886"/>
    <n v="0.93541666666666667"/>
    <d v="1899-12-30T06:31:00"/>
    <x v="30"/>
    <n v="86"/>
    <n v="86"/>
    <d v="1899-12-30T06:56:00"/>
  </r>
  <r>
    <x v="1"/>
    <x v="1"/>
    <x v="1"/>
    <n v="0"/>
    <n v="0"/>
    <d v="1899-12-30T00:00:00"/>
    <x v="0"/>
    <n v="0"/>
    <n v="0"/>
    <d v="1899-12-30T00:00:00"/>
  </r>
  <r>
    <x v="87"/>
    <x v="28"/>
    <x v="3"/>
    <n v="0.66388888888888886"/>
    <n v="0.93541666666666667"/>
    <d v="1899-12-30T06:31:00"/>
    <x v="30"/>
    <n v="87"/>
    <n v="87"/>
    <d v="1899-12-30T06:56:00"/>
  </r>
  <r>
    <x v="1"/>
    <x v="1"/>
    <x v="1"/>
    <n v="0"/>
    <n v="0"/>
    <d v="1899-12-30T00:00:00"/>
    <x v="0"/>
    <n v="0"/>
    <n v="0"/>
    <d v="1899-12-30T00:00:00"/>
  </r>
  <r>
    <x v="88"/>
    <x v="29"/>
    <x v="3"/>
    <n v="0.5"/>
    <n v="0.79236111111111107"/>
    <d v="1899-12-30T07:01:00"/>
    <x v="23"/>
    <n v="88"/>
    <n v="88"/>
    <d v="1899-12-30T06:56:00"/>
  </r>
  <r>
    <x v="1"/>
    <x v="1"/>
    <x v="1"/>
    <n v="0"/>
    <n v="0"/>
    <d v="1899-12-30T00:00:00"/>
    <x v="0"/>
    <n v="0"/>
    <n v="0"/>
    <d v="1899-12-30T00:00:00"/>
  </r>
  <r>
    <x v="89"/>
    <x v="30"/>
    <x v="3"/>
    <n v="0"/>
    <n v="0"/>
    <d v="1899-12-30T00:00:00"/>
    <x v="0"/>
    <n v="89"/>
    <n v="89"/>
    <d v="1899-12-30T06:56:00"/>
  </r>
  <r>
    <x v="1"/>
    <x v="1"/>
    <x v="1"/>
    <n v="0"/>
    <n v="0"/>
    <d v="1899-12-30T00:00:00"/>
    <x v="0"/>
    <n v="0"/>
    <n v="0"/>
    <d v="1899-12-30T00:00:00"/>
  </r>
  <r>
    <x v="90"/>
    <x v="31"/>
    <x v="3"/>
    <n v="0"/>
    <n v="0"/>
    <d v="1899-12-30T00:00:00"/>
    <x v="0"/>
    <n v="90"/>
    <n v="90"/>
    <d v="1899-12-30T06:56:00"/>
  </r>
  <r>
    <x v="1"/>
    <x v="1"/>
    <x v="1"/>
    <n v="0"/>
    <n v="0"/>
    <d v="1899-12-30T00:00:00"/>
    <x v="0"/>
    <n v="0"/>
    <n v="0"/>
    <d v="1899-12-30T00:00:00"/>
  </r>
  <r>
    <x v="91"/>
    <x v="0"/>
    <x v="4"/>
    <n v="0.55486111111111114"/>
    <n v="0.84305555555555556"/>
    <d v="1899-12-30T06:55:00"/>
    <x v="9"/>
    <n v="91"/>
    <n v="91"/>
    <d v="1899-12-30T06:55:00"/>
  </r>
  <r>
    <x v="1"/>
    <x v="1"/>
    <x v="1"/>
    <n v="0"/>
    <n v="0"/>
    <d v="1899-12-30T00:00:00"/>
    <x v="0"/>
    <n v="0"/>
    <n v="0"/>
    <d v="1899-12-30T00:00:00"/>
  </r>
  <r>
    <x v="92"/>
    <x v="2"/>
    <x v="4"/>
    <n v="0.56458333333333333"/>
    <n v="0.85069444444444453"/>
    <d v="1899-12-30T06:52:00"/>
    <x v="31"/>
    <n v="92"/>
    <n v="92"/>
    <d v="1899-12-30T06:55:00"/>
  </r>
  <r>
    <x v="1"/>
    <x v="1"/>
    <x v="1"/>
    <n v="0"/>
    <n v="0"/>
    <d v="1899-12-30T00:00:00"/>
    <x v="0"/>
    <n v="0"/>
    <n v="0"/>
    <d v="1899-12-30T00:00:00"/>
  </r>
  <r>
    <x v="93"/>
    <x v="3"/>
    <x v="4"/>
    <n v="0"/>
    <n v="0"/>
    <d v="1899-12-30T00:00:00"/>
    <x v="0"/>
    <n v="93"/>
    <n v="93"/>
    <d v="1899-12-30T06:55:00"/>
  </r>
  <r>
    <x v="1"/>
    <x v="1"/>
    <x v="1"/>
    <n v="0"/>
    <n v="0"/>
    <d v="1899-12-30T00:00:00"/>
    <x v="0"/>
    <n v="0"/>
    <n v="0"/>
    <d v="1899-12-30T00:00:00"/>
  </r>
  <r>
    <x v="94"/>
    <x v="4"/>
    <x v="4"/>
    <n v="0"/>
    <n v="0"/>
    <d v="1899-12-30T00:00:00"/>
    <x v="0"/>
    <n v="94"/>
    <n v="94"/>
    <d v="1899-12-30T06:55:00"/>
  </r>
  <r>
    <x v="1"/>
    <x v="1"/>
    <x v="1"/>
    <n v="0"/>
    <n v="0"/>
    <d v="1899-12-30T00:00:00"/>
    <x v="0"/>
    <n v="0"/>
    <n v="0"/>
    <d v="1899-12-30T00:00:00"/>
  </r>
  <r>
    <x v="95"/>
    <x v="5"/>
    <x v="4"/>
    <n v="0"/>
    <n v="0"/>
    <d v="1899-12-30T00:00:00"/>
    <x v="0"/>
    <n v="95"/>
    <n v="95"/>
    <d v="1899-12-30T06:54:00"/>
  </r>
  <r>
    <x v="1"/>
    <x v="1"/>
    <x v="1"/>
    <n v="0"/>
    <n v="0"/>
    <d v="1899-12-30T00:00:00"/>
    <x v="0"/>
    <n v="0"/>
    <n v="0"/>
    <d v="1899-12-30T00:00:00"/>
  </r>
  <r>
    <x v="96"/>
    <x v="6"/>
    <x v="4"/>
    <n v="0"/>
    <n v="0"/>
    <d v="1899-12-30T00:00:00"/>
    <x v="0"/>
    <n v="96"/>
    <n v="96"/>
    <d v="1899-12-30T06:54:00"/>
  </r>
  <r>
    <x v="1"/>
    <x v="1"/>
    <x v="1"/>
    <n v="0"/>
    <n v="0"/>
    <d v="1899-12-30T00:00:00"/>
    <x v="0"/>
    <n v="0"/>
    <n v="0"/>
    <d v="1899-12-30T00:00:00"/>
  </r>
  <r>
    <x v="97"/>
    <x v="7"/>
    <x v="4"/>
    <n v="0"/>
    <n v="0"/>
    <d v="1899-12-30T00:00:00"/>
    <x v="0"/>
    <n v="97"/>
    <n v="97"/>
    <d v="1899-12-30T06:54:00"/>
  </r>
  <r>
    <x v="1"/>
    <x v="1"/>
    <x v="1"/>
    <n v="0"/>
    <n v="0"/>
    <d v="1899-12-30T00:00:00"/>
    <x v="0"/>
    <n v="0"/>
    <n v="0"/>
    <d v="1899-12-30T00:00:00"/>
  </r>
  <r>
    <x v="98"/>
    <x v="8"/>
    <x v="4"/>
    <n v="0"/>
    <n v="0"/>
    <d v="1899-12-30T00:00:00"/>
    <x v="0"/>
    <n v="98"/>
    <n v="98"/>
    <d v="1899-12-30T06:54:00"/>
  </r>
  <r>
    <x v="1"/>
    <x v="1"/>
    <x v="1"/>
    <n v="0"/>
    <n v="0"/>
    <d v="1899-12-30T00:00:00"/>
    <x v="0"/>
    <n v="0"/>
    <n v="0"/>
    <d v="1899-12-30T00:00:00"/>
  </r>
  <r>
    <x v="99"/>
    <x v="9"/>
    <x v="4"/>
    <n v="0"/>
    <n v="0"/>
    <d v="1899-12-30T00:00:00"/>
    <x v="0"/>
    <n v="99"/>
    <n v="99"/>
    <d v="1899-12-30T06:53:00"/>
  </r>
  <r>
    <x v="1"/>
    <x v="1"/>
    <x v="1"/>
    <n v="0"/>
    <n v="0"/>
    <d v="1899-12-30T00:00:00"/>
    <x v="0"/>
    <n v="0"/>
    <n v="0"/>
    <d v="1899-12-30T00:00:00"/>
  </r>
  <r>
    <x v="100"/>
    <x v="10"/>
    <x v="4"/>
    <n v="0.28750000000000003"/>
    <n v="0.4152777777777778"/>
    <d v="1899-12-30T06:24:00"/>
    <x v="32"/>
    <n v="100"/>
    <n v="100"/>
    <d v="1899-12-30T06:53:00"/>
  </r>
  <r>
    <x v="1"/>
    <x v="1"/>
    <x v="1"/>
    <n v="0.68541666666666667"/>
    <n v="0.82430555555555562"/>
    <d v="1899-12-30T00:00:00"/>
    <x v="0"/>
    <n v="0"/>
    <n v="0"/>
    <d v="1899-12-30T00:00:00"/>
  </r>
  <r>
    <x v="101"/>
    <x v="11"/>
    <x v="4"/>
    <n v="0.28750000000000003"/>
    <n v="0.4152777777777778"/>
    <d v="1899-12-30T06:24:00"/>
    <x v="32"/>
    <n v="101"/>
    <n v="101"/>
    <d v="1899-12-30T06:53:00"/>
  </r>
  <r>
    <x v="1"/>
    <x v="1"/>
    <x v="1"/>
    <n v="0.68541666666666667"/>
    <n v="0.82430555555555562"/>
    <d v="1899-12-30T00:00:00"/>
    <x v="0"/>
    <n v="0"/>
    <n v="0"/>
    <d v="1899-12-30T00:00:00"/>
  </r>
  <r>
    <x v="102"/>
    <x v="12"/>
    <x v="4"/>
    <n v="0.28750000000000003"/>
    <n v="0.4152777777777778"/>
    <d v="1899-12-30T06:24:00"/>
    <x v="32"/>
    <n v="102"/>
    <n v="102"/>
    <d v="1899-12-30T06:53:00"/>
  </r>
  <r>
    <x v="1"/>
    <x v="1"/>
    <x v="1"/>
    <n v="0.68541666666666667"/>
    <n v="0.82430555555555562"/>
    <d v="1899-12-30T00:00:00"/>
    <x v="0"/>
    <n v="0"/>
    <n v="0"/>
    <d v="1899-12-30T00:00:00"/>
  </r>
  <r>
    <x v="103"/>
    <x v="13"/>
    <x v="4"/>
    <n v="0.53194444444444444"/>
    <n v="0.78749999999999998"/>
    <d v="1899-12-30T06:08:00"/>
    <x v="3"/>
    <n v="103"/>
    <n v="103"/>
    <d v="1899-12-30T06:53:00"/>
  </r>
  <r>
    <x v="1"/>
    <x v="1"/>
    <x v="1"/>
    <n v="0"/>
    <n v="0"/>
    <d v="1899-12-30T00:00:00"/>
    <x v="0"/>
    <n v="0"/>
    <n v="0"/>
    <d v="1899-12-30T00:00:00"/>
  </r>
  <r>
    <x v="104"/>
    <x v="14"/>
    <x v="4"/>
    <n v="0.7006944444444444"/>
    <n v="0.94305555555555554"/>
    <d v="1899-12-30T05:49:00"/>
    <x v="33"/>
    <n v="104"/>
    <n v="104"/>
    <d v="1899-12-30T06:52:00"/>
  </r>
  <r>
    <x v="1"/>
    <x v="1"/>
    <x v="1"/>
    <n v="0"/>
    <n v="0"/>
    <d v="1899-12-30T00:00:00"/>
    <x v="0"/>
    <n v="0"/>
    <n v="0"/>
    <d v="1899-12-30T00:00:00"/>
  </r>
  <r>
    <x v="105"/>
    <x v="15"/>
    <x v="4"/>
    <n v="0"/>
    <n v="0"/>
    <d v="1899-12-30T00:00:00"/>
    <x v="0"/>
    <n v="105"/>
    <n v="105"/>
    <d v="1899-12-30T06:52:00"/>
  </r>
  <r>
    <x v="1"/>
    <x v="1"/>
    <x v="1"/>
    <n v="0"/>
    <n v="0"/>
    <d v="1899-12-30T00:00:00"/>
    <x v="0"/>
    <n v="0"/>
    <n v="0"/>
    <d v="1899-12-30T00:00:00"/>
  </r>
  <r>
    <x v="106"/>
    <x v="16"/>
    <x v="4"/>
    <n v="0"/>
    <n v="0"/>
    <d v="1899-12-30T00:00:00"/>
    <x v="0"/>
    <n v="106"/>
    <n v="106"/>
    <d v="1899-12-30T06:52:00"/>
  </r>
  <r>
    <x v="1"/>
    <x v="1"/>
    <x v="1"/>
    <n v="0"/>
    <n v="0"/>
    <d v="1899-12-30T00:00:00"/>
    <x v="0"/>
    <n v="0"/>
    <n v="0"/>
    <d v="1899-12-30T00:00:00"/>
  </r>
  <r>
    <x v="107"/>
    <x v="17"/>
    <x v="4"/>
    <n v="0"/>
    <n v="0"/>
    <d v="1899-12-30T00:00:00"/>
    <x v="0"/>
    <n v="107"/>
    <n v="107"/>
    <d v="1899-12-30T06:51:00"/>
  </r>
  <r>
    <x v="1"/>
    <x v="1"/>
    <x v="1"/>
    <n v="0"/>
    <n v="0"/>
    <d v="1899-12-30T00:00:00"/>
    <x v="0"/>
    <n v="0"/>
    <n v="0"/>
    <d v="1899-12-30T00:00:00"/>
  </r>
  <r>
    <x v="108"/>
    <x v="18"/>
    <x v="4"/>
    <n v="0.2388888888888889"/>
    <n v="0.51458333333333328"/>
    <d v="1899-12-30T06:37:00"/>
    <x v="6"/>
    <n v="108"/>
    <n v="108"/>
    <d v="1899-12-30T06:50:00"/>
  </r>
  <r>
    <x v="1"/>
    <x v="1"/>
    <x v="1"/>
    <n v="0"/>
    <n v="0"/>
    <d v="1899-12-30T00:00:00"/>
    <x v="0"/>
    <n v="0"/>
    <n v="0"/>
    <d v="1899-12-30T00:00:00"/>
  </r>
  <r>
    <x v="109"/>
    <x v="19"/>
    <x v="4"/>
    <n v="0.77222222222222225"/>
    <n v="1.0618055555555557"/>
    <d v="1899-12-30T06:57:00"/>
    <x v="5"/>
    <n v="109"/>
    <n v="109"/>
    <d v="1899-12-30T06:50:00"/>
  </r>
  <r>
    <x v="1"/>
    <x v="1"/>
    <x v="1"/>
    <n v="0"/>
    <n v="0"/>
    <d v="1899-12-30T00:00:00"/>
    <x v="0"/>
    <n v="0"/>
    <n v="0"/>
    <d v="1899-12-30T00:00:00"/>
  </r>
  <r>
    <x v="110"/>
    <x v="20"/>
    <x v="4"/>
    <n v="0.77222222222222225"/>
    <n v="1.0618055555555557"/>
    <d v="1899-12-30T06:57:00"/>
    <x v="5"/>
    <n v="110"/>
    <n v="110"/>
    <d v="1899-12-30T06:49:00"/>
  </r>
  <r>
    <x v="1"/>
    <x v="1"/>
    <x v="1"/>
    <n v="0"/>
    <n v="0"/>
    <d v="1899-12-30T00:00:00"/>
    <x v="0"/>
    <n v="0"/>
    <n v="0"/>
    <d v="1899-12-30T00:00:00"/>
  </r>
  <r>
    <x v="111"/>
    <x v="21"/>
    <x v="4"/>
    <n v="0.85416666666666663"/>
    <n v="1.1034722222222222"/>
    <d v="1899-12-30T05:59:00"/>
    <x v="34"/>
    <n v="111"/>
    <n v="111"/>
    <d v="1899-12-30T06:49:00"/>
  </r>
  <r>
    <x v="1"/>
    <x v="1"/>
    <x v="1"/>
    <n v="0"/>
    <n v="0"/>
    <d v="1899-12-30T00:00:00"/>
    <x v="0"/>
    <n v="0"/>
    <n v="0"/>
    <d v="1899-12-30T00:00:00"/>
  </r>
  <r>
    <x v="112"/>
    <x v="22"/>
    <x v="4"/>
    <n v="0"/>
    <n v="0"/>
    <d v="1899-12-30T00:00:00"/>
    <x v="0"/>
    <n v="112"/>
    <n v="112"/>
    <d v="1899-12-30T06:49:00"/>
  </r>
  <r>
    <x v="1"/>
    <x v="1"/>
    <x v="1"/>
    <n v="0"/>
    <n v="0"/>
    <d v="1899-12-30T00:00:00"/>
    <x v="0"/>
    <n v="0"/>
    <n v="0"/>
    <d v="1899-12-30T00:00:00"/>
  </r>
  <r>
    <x v="113"/>
    <x v="23"/>
    <x v="4"/>
    <n v="0"/>
    <n v="0"/>
    <d v="1899-12-30T00:00:00"/>
    <x v="0"/>
    <n v="113"/>
    <n v="113"/>
    <d v="1899-12-30T06:49:00"/>
  </r>
  <r>
    <x v="1"/>
    <x v="1"/>
    <x v="1"/>
    <n v="0"/>
    <n v="0"/>
    <d v="1899-12-30T00:00:00"/>
    <x v="0"/>
    <n v="0"/>
    <n v="0"/>
    <d v="1899-12-30T00:00:00"/>
  </r>
  <r>
    <x v="114"/>
    <x v="24"/>
    <x v="4"/>
    <n v="0"/>
    <n v="0"/>
    <d v="1899-12-30T00:00:00"/>
    <x v="0"/>
    <n v="114"/>
    <n v="114"/>
    <d v="1899-12-30T06:49:00"/>
  </r>
  <r>
    <x v="1"/>
    <x v="1"/>
    <x v="1"/>
    <n v="0"/>
    <n v="0"/>
    <d v="1899-12-30T00:00:00"/>
    <x v="0"/>
    <n v="0"/>
    <n v="0"/>
    <d v="1899-12-30T00:00:00"/>
  </r>
  <r>
    <x v="115"/>
    <x v="25"/>
    <x v="4"/>
    <n v="0.77222222222222225"/>
    <n v="1.0618055555555557"/>
    <d v="1899-12-30T06:57:00"/>
    <x v="5"/>
    <n v="115"/>
    <n v="115"/>
    <d v="1899-12-30T06:49:00"/>
  </r>
  <r>
    <x v="1"/>
    <x v="1"/>
    <x v="1"/>
    <n v="0"/>
    <n v="0"/>
    <d v="1899-12-30T00:00:00"/>
    <x v="0"/>
    <n v="0"/>
    <n v="0"/>
    <d v="1899-12-30T00:00:00"/>
  </r>
  <r>
    <x v="116"/>
    <x v="26"/>
    <x v="4"/>
    <n v="0.77222222222222225"/>
    <n v="1.0618055555555557"/>
    <d v="1899-12-30T06:57:00"/>
    <x v="5"/>
    <n v="116"/>
    <n v="116"/>
    <d v="1899-12-30T06:49:00"/>
  </r>
  <r>
    <x v="1"/>
    <x v="1"/>
    <x v="1"/>
    <n v="0"/>
    <n v="0"/>
    <d v="1899-12-30T00:00:00"/>
    <x v="0"/>
    <n v="0"/>
    <n v="0"/>
    <d v="1899-12-30T00:00:00"/>
  </r>
  <r>
    <x v="117"/>
    <x v="27"/>
    <x v="4"/>
    <n v="0.77222222222222225"/>
    <n v="1.0618055555555557"/>
    <d v="1899-12-30T06:57:00"/>
    <x v="5"/>
    <n v="117"/>
    <n v="117"/>
    <d v="1899-12-30T06:46:00"/>
  </r>
  <r>
    <x v="1"/>
    <x v="1"/>
    <x v="1"/>
    <n v="0"/>
    <n v="0"/>
    <d v="1899-12-30T00:00:00"/>
    <x v="0"/>
    <n v="0"/>
    <n v="0"/>
    <d v="1899-12-30T00:00:00"/>
  </r>
  <r>
    <x v="118"/>
    <x v="28"/>
    <x v="4"/>
    <n v="0.85416666666666663"/>
    <n v="1.1034722222222222"/>
    <d v="1899-12-30T05:59:00"/>
    <x v="34"/>
    <n v="118"/>
    <n v="118"/>
    <d v="1899-12-30T06:46:00"/>
  </r>
  <r>
    <x v="1"/>
    <x v="1"/>
    <x v="1"/>
    <n v="0"/>
    <n v="0"/>
    <d v="1899-12-30T00:00:00"/>
    <x v="0"/>
    <n v="0"/>
    <n v="0"/>
    <d v="1899-12-30T00:00:00"/>
  </r>
  <r>
    <x v="119"/>
    <x v="29"/>
    <x v="4"/>
    <n v="0.57708333333333328"/>
    <n v="0.88541666666666663"/>
    <d v="1899-12-30T07:24:00"/>
    <x v="35"/>
    <n v="119"/>
    <n v="119"/>
    <d v="1899-12-30T06:44:00"/>
  </r>
  <r>
    <x v="1"/>
    <x v="1"/>
    <x v="1"/>
    <n v="0"/>
    <n v="0"/>
    <d v="1899-12-30T00:00:00"/>
    <x v="0"/>
    <n v="0"/>
    <n v="0"/>
    <d v="1899-12-30T00:00:00"/>
  </r>
  <r>
    <x v="120"/>
    <x v="30"/>
    <x v="4"/>
    <n v="0"/>
    <n v="0"/>
    <d v="1899-12-30T00:00:00"/>
    <x v="0"/>
    <n v="120"/>
    <n v="120"/>
    <d v="1899-12-30T06:43:00"/>
  </r>
  <r>
    <x v="1"/>
    <x v="1"/>
    <x v="1"/>
    <n v="0"/>
    <n v="0"/>
    <d v="1899-12-30T00:00:00"/>
    <x v="0"/>
    <n v="0"/>
    <n v="0"/>
    <d v="1899-12-30T00:00:00"/>
  </r>
  <r>
    <x v="121"/>
    <x v="0"/>
    <x v="5"/>
    <n v="0"/>
    <n v="0"/>
    <d v="1899-12-30T00:00:00"/>
    <x v="0"/>
    <n v="121"/>
    <n v="121"/>
    <d v="1899-12-30T06:43:00"/>
  </r>
  <r>
    <x v="1"/>
    <x v="1"/>
    <x v="1"/>
    <n v="0"/>
    <n v="0"/>
    <d v="1899-12-30T00:00:00"/>
    <x v="0"/>
    <n v="0"/>
    <n v="0"/>
    <d v="1899-12-30T00:00:00"/>
  </r>
  <r>
    <x v="122"/>
    <x v="2"/>
    <x v="5"/>
    <n v="0"/>
    <n v="0"/>
    <d v="1899-12-30T00:00:00"/>
    <x v="0"/>
    <n v="122"/>
    <n v="122"/>
    <d v="1899-12-30T06:43:00"/>
  </r>
  <r>
    <x v="1"/>
    <x v="1"/>
    <x v="1"/>
    <n v="0"/>
    <n v="0"/>
    <d v="1899-12-30T00:00:00"/>
    <x v="0"/>
    <n v="0"/>
    <n v="0"/>
    <d v="1899-12-30T00:00:00"/>
  </r>
  <r>
    <x v="123"/>
    <x v="3"/>
    <x v="5"/>
    <n v="0.7597222222222223"/>
    <n v="1.04375"/>
    <d v="1899-12-30T06:49:00"/>
    <x v="36"/>
    <n v="123"/>
    <n v="123"/>
    <d v="1899-12-30T06:43:00"/>
  </r>
  <r>
    <x v="1"/>
    <x v="1"/>
    <x v="1"/>
    <n v="0"/>
    <n v="0"/>
    <d v="1899-12-30T00:00:00"/>
    <x v="0"/>
    <n v="0"/>
    <n v="0"/>
    <d v="1899-12-30T00:00:00"/>
  </r>
  <r>
    <x v="124"/>
    <x v="4"/>
    <x v="5"/>
    <n v="0.7597222222222223"/>
    <n v="1.04375"/>
    <d v="1899-12-30T06:49:00"/>
    <x v="36"/>
    <n v="124"/>
    <n v="124"/>
    <d v="1899-12-30T06:43:00"/>
  </r>
  <r>
    <x v="1"/>
    <x v="1"/>
    <x v="1"/>
    <n v="0"/>
    <n v="0"/>
    <d v="1899-12-30T00:00:00"/>
    <x v="0"/>
    <n v="0"/>
    <n v="0"/>
    <d v="1899-12-30T00:00:00"/>
  </r>
  <r>
    <x v="125"/>
    <x v="5"/>
    <x v="5"/>
    <n v="0.7597222222222223"/>
    <n v="1.04375"/>
    <d v="1899-12-30T06:49:00"/>
    <x v="36"/>
    <n v="125"/>
    <n v="125"/>
    <d v="1899-12-30T06:42:00"/>
  </r>
  <r>
    <x v="1"/>
    <x v="1"/>
    <x v="1"/>
    <n v="0"/>
    <n v="0"/>
    <d v="1899-12-30T00:00:00"/>
    <x v="0"/>
    <n v="0"/>
    <n v="0"/>
    <d v="1899-12-30T00:00:00"/>
  </r>
  <r>
    <x v="126"/>
    <x v="6"/>
    <x v="5"/>
    <n v="0.76597222222222217"/>
    <n v="1.0416666666666667"/>
    <d v="1899-12-30T06:37:00"/>
    <x v="6"/>
    <n v="126"/>
    <n v="126"/>
    <d v="1899-12-30T06:42:00"/>
  </r>
  <r>
    <x v="1"/>
    <x v="1"/>
    <x v="1"/>
    <n v="0"/>
    <n v="0"/>
    <d v="1899-12-30T00:00:00"/>
    <x v="0"/>
    <n v="0"/>
    <n v="0"/>
    <d v="1899-12-30T00:00:00"/>
  </r>
  <r>
    <x v="127"/>
    <x v="7"/>
    <x v="5"/>
    <n v="0.82430555555555562"/>
    <n v="1.1048611111111111"/>
    <d v="1899-12-30T06:44:00"/>
    <x v="37"/>
    <n v="127"/>
    <n v="127"/>
    <d v="1899-12-30T06:42:00"/>
  </r>
  <r>
    <x v="1"/>
    <x v="1"/>
    <x v="1"/>
    <n v="0"/>
    <n v="0"/>
    <d v="1899-12-30T00:00:00"/>
    <x v="0"/>
    <n v="0"/>
    <n v="0"/>
    <d v="1899-12-30T00:00:00"/>
  </r>
  <r>
    <x v="128"/>
    <x v="8"/>
    <x v="5"/>
    <n v="0"/>
    <n v="0"/>
    <d v="1899-12-30T00:00:00"/>
    <x v="0"/>
    <n v="128"/>
    <n v="128"/>
    <d v="1899-12-30T06:42:00"/>
  </r>
  <r>
    <x v="1"/>
    <x v="1"/>
    <x v="1"/>
    <n v="0"/>
    <n v="0"/>
    <d v="1899-12-30T00:00:00"/>
    <x v="0"/>
    <n v="0"/>
    <n v="0"/>
    <d v="1899-12-30T00:00:00"/>
  </r>
  <r>
    <x v="129"/>
    <x v="9"/>
    <x v="5"/>
    <n v="0"/>
    <n v="0"/>
    <d v="1899-12-30T00:00:00"/>
    <x v="0"/>
    <n v="129"/>
    <n v="129"/>
    <d v="1899-12-30T06:42:00"/>
  </r>
  <r>
    <x v="1"/>
    <x v="1"/>
    <x v="1"/>
    <n v="0"/>
    <n v="0"/>
    <d v="1899-12-30T00:00:00"/>
    <x v="0"/>
    <n v="0"/>
    <n v="0"/>
    <d v="1899-12-30T00:00:00"/>
  </r>
  <r>
    <x v="130"/>
    <x v="10"/>
    <x v="5"/>
    <n v="0"/>
    <n v="0"/>
    <d v="1899-12-30T00:00:00"/>
    <x v="0"/>
    <n v="130"/>
    <n v="130"/>
    <d v="1899-12-30T06:42:00"/>
  </r>
  <r>
    <x v="1"/>
    <x v="1"/>
    <x v="1"/>
    <n v="0"/>
    <n v="0"/>
    <d v="1899-12-30T00:00:00"/>
    <x v="0"/>
    <n v="0"/>
    <n v="0"/>
    <d v="1899-12-30T00:00:00"/>
  </r>
  <r>
    <x v="131"/>
    <x v="11"/>
    <x v="5"/>
    <n v="0.55972222222222223"/>
    <n v="0.8305555555555556"/>
    <d v="1899-12-30T06:30:00"/>
    <x v="38"/>
    <n v="131"/>
    <n v="131"/>
    <d v="1899-12-30T06:42:00"/>
  </r>
  <r>
    <x v="1"/>
    <x v="1"/>
    <x v="1"/>
    <n v="0"/>
    <n v="0"/>
    <d v="1899-12-30T00:00:00"/>
    <x v="0"/>
    <n v="0"/>
    <n v="0"/>
    <d v="1899-12-30T00:00:00"/>
  </r>
  <r>
    <x v="132"/>
    <x v="12"/>
    <x v="5"/>
    <n v="0.48402777777777778"/>
    <n v="0.77083333333333337"/>
    <d v="1899-12-30T06:53:00"/>
    <x v="39"/>
    <n v="132"/>
    <n v="132"/>
    <d v="1899-12-30T06:40:00"/>
  </r>
  <r>
    <x v="1"/>
    <x v="1"/>
    <x v="1"/>
    <n v="0"/>
    <n v="0"/>
    <d v="1899-12-30T00:00:00"/>
    <x v="0"/>
    <n v="0"/>
    <n v="0"/>
    <d v="1899-12-30T00:00:00"/>
  </r>
  <r>
    <x v="133"/>
    <x v="13"/>
    <x v="5"/>
    <n v="0.55486111111111114"/>
    <n v="0.84305555555555556"/>
    <d v="1899-12-30T06:55:00"/>
    <x v="9"/>
    <n v="133"/>
    <n v="133"/>
    <d v="1899-12-30T06:40:00"/>
  </r>
  <r>
    <x v="1"/>
    <x v="1"/>
    <x v="1"/>
    <n v="0"/>
    <n v="0"/>
    <d v="1899-12-30T00:00:00"/>
    <x v="0"/>
    <n v="0"/>
    <n v="0"/>
    <d v="1899-12-30T00:00:00"/>
  </r>
  <r>
    <x v="134"/>
    <x v="14"/>
    <x v="5"/>
    <n v="0"/>
    <n v="0"/>
    <d v="1899-12-30T00:00:00"/>
    <x v="0"/>
    <n v="134"/>
    <n v="134"/>
    <d v="1899-12-30T06:39:00"/>
  </r>
  <r>
    <x v="1"/>
    <x v="1"/>
    <x v="1"/>
    <n v="0"/>
    <n v="0"/>
    <d v="1899-12-30T00:00:00"/>
    <x v="0"/>
    <n v="0"/>
    <n v="0"/>
    <d v="1899-12-30T00:00:00"/>
  </r>
  <r>
    <x v="135"/>
    <x v="15"/>
    <x v="5"/>
    <n v="0"/>
    <n v="0"/>
    <d v="1899-12-30T00:00:00"/>
    <x v="0"/>
    <n v="135"/>
    <n v="135"/>
    <d v="1899-12-30T06:38:00"/>
  </r>
  <r>
    <x v="1"/>
    <x v="1"/>
    <x v="1"/>
    <n v="0"/>
    <n v="0"/>
    <d v="1899-12-30T00:00:00"/>
    <x v="0"/>
    <n v="0"/>
    <n v="0"/>
    <d v="1899-12-30T00:00:00"/>
  </r>
  <r>
    <x v="136"/>
    <x v="16"/>
    <x v="5"/>
    <n v="0.26041666666666669"/>
    <n v="0.4291666666666667"/>
    <d v="1899-12-30T07:28:00"/>
    <x v="40"/>
    <n v="136"/>
    <n v="136"/>
    <d v="1899-12-30T06:38:00"/>
  </r>
  <r>
    <x v="1"/>
    <x v="1"/>
    <x v="1"/>
    <n v="0.65972222222222221"/>
    <n v="0.80208333333333337"/>
    <d v="1899-12-30T00:00:00"/>
    <x v="0"/>
    <n v="0"/>
    <n v="0"/>
    <d v="1899-12-30T00:00:00"/>
  </r>
  <r>
    <x v="137"/>
    <x v="17"/>
    <x v="5"/>
    <n v="0.26041666666666669"/>
    <n v="0.4291666666666667"/>
    <d v="1899-12-30T07:28:00"/>
    <x v="40"/>
    <n v="137"/>
    <n v="137"/>
    <d v="1899-12-30T06:38:00"/>
  </r>
  <r>
    <x v="1"/>
    <x v="1"/>
    <x v="1"/>
    <n v="0.65972222222222221"/>
    <n v="0.80208333333333337"/>
    <d v="1899-12-30T00:00:00"/>
    <x v="0"/>
    <n v="0"/>
    <n v="0"/>
    <d v="1899-12-30T00:00:00"/>
  </r>
  <r>
    <x v="138"/>
    <x v="18"/>
    <x v="5"/>
    <n v="0.31041666666666667"/>
    <n v="0.40277777777777773"/>
    <d v="1899-12-30T07:34:00"/>
    <x v="41"/>
    <n v="138"/>
    <n v="138"/>
    <d v="1899-12-30T06:37:00"/>
  </r>
  <r>
    <x v="1"/>
    <x v="1"/>
    <x v="1"/>
    <n v="0.6118055555555556"/>
    <n v="0.83472222222222225"/>
    <d v="1899-12-30T00:00:00"/>
    <x v="0"/>
    <n v="0"/>
    <n v="0"/>
    <d v="1899-12-30T00:00:00"/>
  </r>
  <r>
    <x v="139"/>
    <x v="19"/>
    <x v="5"/>
    <n v="0.31041666666666667"/>
    <n v="0.40277777777777773"/>
    <d v="1899-12-30T07:34:00"/>
    <x v="41"/>
    <n v="139"/>
    <n v="139"/>
    <d v="1899-12-30T06:37:00"/>
  </r>
  <r>
    <x v="1"/>
    <x v="1"/>
    <x v="1"/>
    <n v="0.6118055555555556"/>
    <n v="0.83472222222222225"/>
    <d v="1899-12-30T00:00:00"/>
    <x v="0"/>
    <n v="0"/>
    <n v="0"/>
    <d v="1899-12-30T00:00:00"/>
  </r>
  <r>
    <x v="140"/>
    <x v="20"/>
    <x v="5"/>
    <n v="0"/>
    <n v="0"/>
    <d v="1899-12-30T00:00:00"/>
    <x v="0"/>
    <n v="140"/>
    <n v="140"/>
    <d v="1899-12-30T06:37:00"/>
  </r>
  <r>
    <x v="1"/>
    <x v="1"/>
    <x v="1"/>
    <n v="0"/>
    <n v="0"/>
    <d v="1899-12-30T00:00:00"/>
    <x v="0"/>
    <n v="0"/>
    <n v="0"/>
    <d v="1899-12-30T00:00:00"/>
  </r>
  <r>
    <x v="141"/>
    <x v="21"/>
    <x v="5"/>
    <n v="0"/>
    <n v="0"/>
    <d v="1899-12-30T00:00:00"/>
    <x v="0"/>
    <n v="141"/>
    <n v="141"/>
    <d v="1899-12-30T06:37:00"/>
  </r>
  <r>
    <x v="1"/>
    <x v="1"/>
    <x v="1"/>
    <n v="0"/>
    <n v="0"/>
    <d v="1899-12-30T00:00:00"/>
    <x v="0"/>
    <n v="0"/>
    <n v="0"/>
    <d v="1899-12-30T00:00:00"/>
  </r>
  <r>
    <x v="142"/>
    <x v="22"/>
    <x v="5"/>
    <n v="0.57638888888888895"/>
    <n v="0.8666666666666667"/>
    <d v="1899-12-30T06:58:00"/>
    <x v="20"/>
    <n v="142"/>
    <n v="142"/>
    <d v="1899-12-30T06:36:00"/>
  </r>
  <r>
    <x v="1"/>
    <x v="1"/>
    <x v="1"/>
    <n v="0"/>
    <n v="0"/>
    <d v="1899-12-30T00:00:00"/>
    <x v="0"/>
    <n v="0"/>
    <n v="0"/>
    <d v="1899-12-30T00:00:00"/>
  </r>
  <r>
    <x v="143"/>
    <x v="23"/>
    <x v="5"/>
    <n v="0.62569444444444444"/>
    <n v="0.88541666666666663"/>
    <d v="1899-12-30T06:14:00"/>
    <x v="42"/>
    <n v="143"/>
    <n v="143"/>
    <d v="1899-12-30T06:36:00"/>
  </r>
  <r>
    <x v="1"/>
    <x v="1"/>
    <x v="1"/>
    <n v="0"/>
    <n v="0"/>
    <d v="1899-12-30T00:00:00"/>
    <x v="0"/>
    <n v="0"/>
    <n v="0"/>
    <d v="1899-12-30T00:00:00"/>
  </r>
  <r>
    <x v="144"/>
    <x v="24"/>
    <x v="5"/>
    <n v="0.62569444444444444"/>
    <n v="0.88541666666666663"/>
    <d v="1899-12-30T06:14:00"/>
    <x v="42"/>
    <n v="144"/>
    <n v="144"/>
    <d v="1899-12-30T06:36:00"/>
  </r>
  <r>
    <x v="1"/>
    <x v="1"/>
    <x v="1"/>
    <n v="0"/>
    <n v="0"/>
    <d v="1899-12-30T00:00:00"/>
    <x v="0"/>
    <n v="0"/>
    <n v="0"/>
    <d v="1899-12-30T00:00:00"/>
  </r>
  <r>
    <x v="145"/>
    <x v="25"/>
    <x v="5"/>
    <n v="0"/>
    <n v="0"/>
    <d v="1899-12-30T00:00:00"/>
    <x v="0"/>
    <n v="145"/>
    <n v="145"/>
    <d v="1899-12-30T06:36:00"/>
  </r>
  <r>
    <x v="1"/>
    <x v="1"/>
    <x v="1"/>
    <n v="0"/>
    <n v="0"/>
    <d v="1899-12-30T00:00:00"/>
    <x v="0"/>
    <n v="0"/>
    <n v="0"/>
    <d v="1899-12-30T00:00:00"/>
  </r>
  <r>
    <x v="146"/>
    <x v="26"/>
    <x v="5"/>
    <n v="0.62569444444444444"/>
    <n v="0.88541666666666663"/>
    <d v="1899-12-30T06:14:00"/>
    <x v="42"/>
    <n v="146"/>
    <n v="146"/>
    <d v="1899-12-30T06:36:00"/>
  </r>
  <r>
    <x v="1"/>
    <x v="1"/>
    <x v="1"/>
    <n v="0"/>
    <n v="0"/>
    <d v="1899-12-30T00:00:00"/>
    <x v="0"/>
    <n v="0"/>
    <n v="0"/>
    <d v="1899-12-30T00:00:00"/>
  </r>
  <r>
    <x v="147"/>
    <x v="27"/>
    <x v="5"/>
    <n v="0.57708333333333328"/>
    <n v="0.88194444444444453"/>
    <d v="1899-12-30T07:19:00"/>
    <x v="27"/>
    <n v="147"/>
    <n v="147"/>
    <d v="1899-12-30T06:36:00"/>
  </r>
  <r>
    <x v="1"/>
    <x v="1"/>
    <x v="1"/>
    <n v="0"/>
    <n v="0"/>
    <d v="1899-12-30T00:00:00"/>
    <x v="0"/>
    <n v="0"/>
    <n v="0"/>
    <d v="1899-12-30T00:00:00"/>
  </r>
  <r>
    <x v="148"/>
    <x v="28"/>
    <x v="5"/>
    <n v="0"/>
    <n v="0"/>
    <d v="1899-12-30T00:00:00"/>
    <x v="0"/>
    <n v="148"/>
    <n v="148"/>
    <d v="1899-12-30T06:34:00"/>
  </r>
  <r>
    <x v="1"/>
    <x v="1"/>
    <x v="1"/>
    <n v="0"/>
    <n v="0"/>
    <d v="1899-12-30T00:00:00"/>
    <x v="0"/>
    <n v="0"/>
    <n v="0"/>
    <d v="1899-12-30T00:00:00"/>
  </r>
  <r>
    <x v="149"/>
    <x v="29"/>
    <x v="5"/>
    <n v="0.55972222222222223"/>
    <n v="0.8305555555555556"/>
    <d v="1899-12-30T06:30:00"/>
    <x v="38"/>
    <n v="149"/>
    <n v="149"/>
    <d v="1899-12-30T06:33:00"/>
  </r>
  <r>
    <x v="1"/>
    <x v="1"/>
    <x v="1"/>
    <n v="0"/>
    <n v="0"/>
    <d v="1899-12-30T00:00:00"/>
    <x v="0"/>
    <n v="0"/>
    <n v="0"/>
    <d v="1899-12-30T00:00:00"/>
  </r>
  <r>
    <x v="150"/>
    <x v="30"/>
    <x v="5"/>
    <n v="0.49583333333333335"/>
    <n v="0.79861111111111116"/>
    <d v="1899-12-30T07:16:00"/>
    <x v="43"/>
    <n v="150"/>
    <n v="150"/>
    <d v="1899-12-30T06:33:00"/>
  </r>
  <r>
    <x v="1"/>
    <x v="1"/>
    <x v="1"/>
    <n v="0"/>
    <n v="0"/>
    <d v="1899-12-30T00:00:00"/>
    <x v="0"/>
    <n v="0"/>
    <n v="0"/>
    <d v="1899-12-30T00:00:00"/>
  </r>
  <r>
    <x v="151"/>
    <x v="31"/>
    <x v="5"/>
    <n v="0"/>
    <n v="0"/>
    <d v="1899-12-30T00:00:00"/>
    <x v="0"/>
    <n v="151"/>
    <n v="151"/>
    <d v="1899-12-30T06:33:00"/>
  </r>
  <r>
    <x v="1"/>
    <x v="1"/>
    <x v="1"/>
    <n v="0"/>
    <n v="0"/>
    <d v="1899-12-30T00:00:00"/>
    <x v="0"/>
    <n v="0"/>
    <n v="0"/>
    <d v="1899-12-30T00:00:00"/>
  </r>
  <r>
    <x v="152"/>
    <x v="0"/>
    <x v="6"/>
    <n v="0"/>
    <n v="0"/>
    <d v="1899-12-30T00:00:00"/>
    <x v="0"/>
    <n v="152"/>
    <n v="152"/>
    <d v="1899-12-30T06:32:00"/>
  </r>
  <r>
    <x v="1"/>
    <x v="1"/>
    <x v="1"/>
    <n v="0"/>
    <n v="0"/>
    <d v="1899-12-30T00:00:00"/>
    <x v="0"/>
    <n v="0"/>
    <n v="0"/>
    <d v="1899-12-30T00:00:00"/>
  </r>
  <r>
    <x v="153"/>
    <x v="2"/>
    <x v="6"/>
    <n v="0.65486111111111112"/>
    <n v="0.9506944444444444"/>
    <d v="1899-12-30T07:06:00"/>
    <x v="44"/>
    <n v="153"/>
    <n v="153"/>
    <d v="1899-12-30T06:31:00"/>
  </r>
  <r>
    <x v="1"/>
    <x v="1"/>
    <x v="1"/>
    <n v="0"/>
    <n v="0"/>
    <d v="1899-12-30T00:00:00"/>
    <x v="0"/>
    <n v="0"/>
    <n v="0"/>
    <d v="1899-12-30T00:00:00"/>
  </r>
  <r>
    <x v="154"/>
    <x v="3"/>
    <x v="6"/>
    <n v="0.77777777777777779"/>
    <n v="1.0618055555555557"/>
    <d v="1899-12-30T06:49:00"/>
    <x v="36"/>
    <n v="154"/>
    <n v="154"/>
    <d v="1899-12-30T06:31:00"/>
  </r>
  <r>
    <x v="1"/>
    <x v="1"/>
    <x v="1"/>
    <n v="0"/>
    <n v="0"/>
    <d v="1899-12-30T00:00:00"/>
    <x v="0"/>
    <n v="0"/>
    <n v="0"/>
    <d v="1899-12-30T00:00:00"/>
  </r>
  <r>
    <x v="155"/>
    <x v="4"/>
    <x v="6"/>
    <n v="0.7895833333333333"/>
    <n v="1.0493055555555555"/>
    <d v="1899-12-30T06:14:00"/>
    <x v="42"/>
    <n v="155"/>
    <n v="155"/>
    <d v="1899-12-30T06:31:00"/>
  </r>
  <r>
    <x v="1"/>
    <x v="1"/>
    <x v="1"/>
    <n v="0"/>
    <n v="0"/>
    <d v="1899-12-30T00:00:00"/>
    <x v="0"/>
    <n v="0"/>
    <n v="0"/>
    <d v="1899-12-30T00:00:00"/>
  </r>
  <r>
    <x v="156"/>
    <x v="5"/>
    <x v="6"/>
    <n v="0.52569444444444446"/>
    <n v="0.79305555555555562"/>
    <d v="1899-12-30T06:25:00"/>
    <x v="45"/>
    <n v="156"/>
    <n v="156"/>
    <d v="1899-12-30T06:30:00"/>
  </r>
  <r>
    <x v="1"/>
    <x v="1"/>
    <x v="1"/>
    <n v="0"/>
    <n v="0"/>
    <d v="1899-12-30T00:00:00"/>
    <x v="0"/>
    <n v="0"/>
    <n v="0"/>
    <d v="1899-12-30T00:00:00"/>
  </r>
  <r>
    <x v="157"/>
    <x v="6"/>
    <x v="6"/>
    <n v="0.65486111111111112"/>
    <n v="0.9506944444444444"/>
    <d v="1899-12-30T07:06:00"/>
    <x v="44"/>
    <n v="157"/>
    <n v="157"/>
    <d v="1899-12-30T06:30:00"/>
  </r>
  <r>
    <x v="1"/>
    <x v="1"/>
    <x v="1"/>
    <n v="0"/>
    <n v="0"/>
    <d v="1899-12-30T00:00:00"/>
    <x v="0"/>
    <n v="0"/>
    <n v="0"/>
    <d v="1899-12-30T00:00:00"/>
  </r>
  <r>
    <x v="158"/>
    <x v="7"/>
    <x v="6"/>
    <n v="0.65486111111111112"/>
    <n v="0.9506944444444444"/>
    <d v="1899-12-30T07:06:00"/>
    <x v="44"/>
    <n v="158"/>
    <n v="158"/>
    <d v="1899-12-30T06:29:00"/>
  </r>
  <r>
    <x v="1"/>
    <x v="1"/>
    <x v="1"/>
    <n v="0"/>
    <n v="0"/>
    <d v="1899-12-30T00:00:00"/>
    <x v="0"/>
    <n v="0"/>
    <n v="0"/>
    <d v="1899-12-30T00:00:00"/>
  </r>
  <r>
    <x v="159"/>
    <x v="8"/>
    <x v="6"/>
    <n v="0"/>
    <n v="0"/>
    <d v="1899-12-30T00:00:00"/>
    <x v="0"/>
    <n v="159"/>
    <n v="159"/>
    <d v="1899-12-30T06:29:00"/>
  </r>
  <r>
    <x v="1"/>
    <x v="1"/>
    <x v="1"/>
    <n v="0"/>
    <n v="0"/>
    <d v="1899-12-30T00:00:00"/>
    <x v="0"/>
    <n v="0"/>
    <n v="0"/>
    <d v="1899-12-30T00:00:00"/>
  </r>
  <r>
    <x v="160"/>
    <x v="9"/>
    <x v="6"/>
    <n v="0"/>
    <n v="0"/>
    <d v="1899-12-30T00:00:00"/>
    <x v="0"/>
    <n v="160"/>
    <n v="160"/>
    <d v="1899-12-30T06:29:00"/>
  </r>
  <r>
    <x v="1"/>
    <x v="1"/>
    <x v="1"/>
    <n v="0"/>
    <n v="0"/>
    <d v="1899-12-30T00:00:00"/>
    <x v="0"/>
    <n v="0"/>
    <n v="0"/>
    <d v="1899-12-30T00:00:00"/>
  </r>
  <r>
    <x v="161"/>
    <x v="10"/>
    <x v="6"/>
    <n v="0.57708333333333328"/>
    <n v="0.84652777777777777"/>
    <d v="1899-12-30T06:28:00"/>
    <x v="22"/>
    <n v="161"/>
    <n v="161"/>
    <d v="1899-12-30T06:29:00"/>
  </r>
  <r>
    <x v="1"/>
    <x v="1"/>
    <x v="1"/>
    <n v="0"/>
    <n v="0"/>
    <d v="1899-12-30T00:00:00"/>
    <x v="0"/>
    <n v="0"/>
    <n v="0"/>
    <d v="1899-12-30T00:00:00"/>
  </r>
  <r>
    <x v="162"/>
    <x v="11"/>
    <x v="6"/>
    <n v="0.57430555555555551"/>
    <n v="0.88402777777777775"/>
    <d v="1899-12-30T07:26:00"/>
    <x v="46"/>
    <n v="162"/>
    <n v="162"/>
    <d v="1899-12-30T06:29:00"/>
  </r>
  <r>
    <x v="1"/>
    <x v="1"/>
    <x v="1"/>
    <n v="0"/>
    <n v="0"/>
    <d v="1899-12-30T00:00:00"/>
    <x v="0"/>
    <n v="0"/>
    <n v="0"/>
    <d v="1899-12-30T00:00:00"/>
  </r>
  <r>
    <x v="163"/>
    <x v="12"/>
    <x v="6"/>
    <n v="0.49583333333333335"/>
    <n v="0.79861111111111116"/>
    <d v="1899-12-30T07:16:00"/>
    <x v="43"/>
    <n v="163"/>
    <n v="163"/>
    <d v="1899-12-30T06:29:00"/>
  </r>
  <r>
    <x v="1"/>
    <x v="1"/>
    <x v="1"/>
    <n v="0"/>
    <n v="0"/>
    <d v="1899-12-30T00:00:00"/>
    <x v="0"/>
    <n v="0"/>
    <n v="0"/>
    <d v="1899-12-30T00:00:00"/>
  </r>
  <r>
    <x v="164"/>
    <x v="13"/>
    <x v="6"/>
    <n v="0.49583333333333335"/>
    <n v="0.79861111111111116"/>
    <d v="1899-12-30T07:16:00"/>
    <x v="43"/>
    <n v="164"/>
    <n v="164"/>
    <d v="1899-12-30T06:29:00"/>
  </r>
  <r>
    <x v="1"/>
    <x v="1"/>
    <x v="1"/>
    <n v="0"/>
    <n v="0"/>
    <d v="1899-12-30T00:00:00"/>
    <x v="0"/>
    <n v="0"/>
    <n v="0"/>
    <d v="1899-12-30T00:00:00"/>
  </r>
  <r>
    <x v="165"/>
    <x v="14"/>
    <x v="6"/>
    <n v="0.49583333333333335"/>
    <n v="0.79861111111111116"/>
    <d v="1899-12-30T07:16:00"/>
    <x v="43"/>
    <n v="165"/>
    <n v="165"/>
    <d v="1899-12-30T06:29:00"/>
  </r>
  <r>
    <x v="1"/>
    <x v="1"/>
    <x v="1"/>
    <n v="0"/>
    <n v="0"/>
    <d v="1899-12-30T00:00:00"/>
    <x v="0"/>
    <n v="0"/>
    <n v="0"/>
    <d v="1899-12-30T00:00:00"/>
  </r>
  <r>
    <x v="166"/>
    <x v="15"/>
    <x v="6"/>
    <n v="0.49583333333333335"/>
    <n v="0.79861111111111116"/>
    <d v="1899-12-30T07:16:00"/>
    <x v="43"/>
    <n v="166"/>
    <n v="166"/>
    <d v="1899-12-30T06:28:00"/>
  </r>
  <r>
    <x v="1"/>
    <x v="1"/>
    <x v="1"/>
    <n v="0"/>
    <n v="0"/>
    <d v="1899-12-30T00:00:00"/>
    <x v="0"/>
    <n v="0"/>
    <n v="0"/>
    <d v="1899-12-30T00:00:00"/>
  </r>
  <r>
    <x v="167"/>
    <x v="16"/>
    <x v="6"/>
    <n v="0"/>
    <n v="0"/>
    <d v="1899-12-30T00:00:00"/>
    <x v="0"/>
    <n v="167"/>
    <n v="167"/>
    <d v="1899-12-30T06:28:00"/>
  </r>
  <r>
    <x v="1"/>
    <x v="1"/>
    <x v="1"/>
    <n v="0"/>
    <n v="0"/>
    <d v="1899-12-30T00:00:00"/>
    <x v="0"/>
    <n v="0"/>
    <n v="0"/>
    <d v="1899-12-30T00:00:00"/>
  </r>
  <r>
    <x v="168"/>
    <x v="17"/>
    <x v="6"/>
    <n v="0"/>
    <n v="0"/>
    <d v="1899-12-30T00:00:00"/>
    <x v="0"/>
    <n v="168"/>
    <n v="168"/>
    <d v="1899-12-30T06:25:00"/>
  </r>
  <r>
    <x v="1"/>
    <x v="1"/>
    <x v="1"/>
    <n v="0"/>
    <n v="0"/>
    <d v="1899-12-30T00:00:00"/>
    <x v="0"/>
    <n v="0"/>
    <n v="0"/>
    <d v="1899-12-30T00:00:00"/>
  </r>
  <r>
    <x v="169"/>
    <x v="18"/>
    <x v="6"/>
    <n v="0"/>
    <n v="0"/>
    <d v="1899-12-30T00:00:00"/>
    <x v="0"/>
    <n v="169"/>
    <n v="169"/>
    <d v="1899-12-30T06:24:00"/>
  </r>
  <r>
    <x v="1"/>
    <x v="1"/>
    <x v="1"/>
    <n v="0"/>
    <n v="0"/>
    <d v="1899-12-30T00:00:00"/>
    <x v="0"/>
    <n v="0"/>
    <n v="0"/>
    <d v="1899-12-30T00:00:00"/>
  </r>
  <r>
    <x v="170"/>
    <x v="19"/>
    <x v="6"/>
    <n v="0.57361111111111118"/>
    <n v="0.86458333333333337"/>
    <d v="1899-12-30T06:59:00"/>
    <x v="47"/>
    <n v="170"/>
    <n v="170"/>
    <d v="1899-12-30T06:24:00"/>
  </r>
  <r>
    <x v="1"/>
    <x v="1"/>
    <x v="1"/>
    <n v="0"/>
    <n v="0"/>
    <d v="1899-12-30T00:00:00"/>
    <x v="0"/>
    <n v="0"/>
    <n v="0"/>
    <d v="1899-12-30T00:00:00"/>
  </r>
  <r>
    <x v="171"/>
    <x v="20"/>
    <x v="6"/>
    <n v="0.5"/>
    <n v="0.79791666666666661"/>
    <d v="1899-12-30T07:09:00"/>
    <x v="48"/>
    <n v="171"/>
    <n v="171"/>
    <d v="1899-12-30T06:24:00"/>
  </r>
  <r>
    <x v="1"/>
    <x v="1"/>
    <x v="1"/>
    <n v="0"/>
    <n v="0"/>
    <d v="1899-12-30T00:00:00"/>
    <x v="0"/>
    <n v="0"/>
    <n v="0"/>
    <d v="1899-12-30T00:00:00"/>
  </r>
  <r>
    <x v="172"/>
    <x v="21"/>
    <x v="6"/>
    <n v="0.57361111111111118"/>
    <n v="0.86458333333333337"/>
    <d v="1899-12-30T06:59:00"/>
    <x v="47"/>
    <n v="172"/>
    <n v="172"/>
    <d v="1899-12-30T06:23:00"/>
  </r>
  <r>
    <x v="1"/>
    <x v="1"/>
    <x v="1"/>
    <n v="0"/>
    <n v="0"/>
    <d v="1899-12-30T00:00:00"/>
    <x v="0"/>
    <n v="0"/>
    <n v="0"/>
    <d v="1899-12-30T00:00:00"/>
  </r>
  <r>
    <x v="173"/>
    <x v="22"/>
    <x v="6"/>
    <n v="0.57638888888888895"/>
    <n v="0.8666666666666667"/>
    <d v="1899-12-30T06:58:00"/>
    <x v="20"/>
    <n v="173"/>
    <n v="173"/>
    <d v="1899-12-30T06:23:00"/>
  </r>
  <r>
    <x v="1"/>
    <x v="1"/>
    <x v="1"/>
    <n v="0"/>
    <n v="0"/>
    <d v="1899-12-30T00:00:00"/>
    <x v="0"/>
    <n v="0"/>
    <n v="0"/>
    <d v="1899-12-30T00:00:00"/>
  </r>
  <r>
    <x v="174"/>
    <x v="23"/>
    <x v="6"/>
    <n v="0.57638888888888895"/>
    <n v="0.8666666666666667"/>
    <d v="1899-12-30T06:58:00"/>
    <x v="20"/>
    <n v="174"/>
    <n v="174"/>
    <d v="1899-12-30T06:23:00"/>
  </r>
  <r>
    <x v="1"/>
    <x v="1"/>
    <x v="1"/>
    <n v="0"/>
    <n v="0"/>
    <d v="1899-12-30T00:00:00"/>
    <x v="0"/>
    <n v="0"/>
    <n v="0"/>
    <d v="1899-12-30T00:00:00"/>
  </r>
  <r>
    <x v="175"/>
    <x v="24"/>
    <x v="6"/>
    <n v="0"/>
    <n v="0"/>
    <d v="1899-12-30T00:00:00"/>
    <x v="0"/>
    <n v="175"/>
    <n v="175"/>
    <d v="1899-12-30T06:20:00"/>
  </r>
  <r>
    <x v="1"/>
    <x v="1"/>
    <x v="1"/>
    <n v="0"/>
    <n v="0"/>
    <d v="1899-12-30T00:00:00"/>
    <x v="0"/>
    <n v="0"/>
    <n v="0"/>
    <d v="1899-12-30T00:00:00"/>
  </r>
  <r>
    <x v="176"/>
    <x v="25"/>
    <x v="6"/>
    <n v="0"/>
    <n v="0"/>
    <d v="1899-12-30T00:00:00"/>
    <x v="0"/>
    <n v="176"/>
    <n v="176"/>
    <d v="1899-12-30T06:20:00"/>
  </r>
  <r>
    <x v="1"/>
    <x v="1"/>
    <x v="1"/>
    <n v="0"/>
    <n v="0"/>
    <d v="1899-12-30T00:00:00"/>
    <x v="0"/>
    <n v="0"/>
    <n v="0"/>
    <d v="1899-12-30T00:00:00"/>
  </r>
  <r>
    <x v="177"/>
    <x v="26"/>
    <x v="6"/>
    <n v="0.27083333333333331"/>
    <n v="0.37083333333333335"/>
    <d v="1899-12-30T06:02:00"/>
    <x v="49"/>
    <n v="177"/>
    <n v="177"/>
    <d v="1899-12-30T06:19:00"/>
  </r>
  <r>
    <x v="1"/>
    <x v="1"/>
    <x v="1"/>
    <n v="0.65486111111111112"/>
    <n v="0.80625000000000002"/>
    <d v="1899-12-30T00:00:00"/>
    <x v="0"/>
    <n v="0"/>
    <n v="0"/>
    <d v="1899-12-30T00:00:00"/>
  </r>
  <r>
    <x v="178"/>
    <x v="27"/>
    <x v="6"/>
    <n v="0.27083333333333331"/>
    <n v="0.37083333333333335"/>
    <d v="1899-12-30T06:02:00"/>
    <x v="49"/>
    <n v="178"/>
    <n v="178"/>
    <d v="1899-12-30T06:17:00"/>
  </r>
  <r>
    <x v="1"/>
    <x v="1"/>
    <x v="1"/>
    <n v="0.65486111111111112"/>
    <n v="0.80625000000000002"/>
    <d v="1899-12-30T00:00:00"/>
    <x v="0"/>
    <n v="0"/>
    <n v="0"/>
    <d v="1899-12-30T00:00:00"/>
  </r>
  <r>
    <x v="179"/>
    <x v="28"/>
    <x v="6"/>
    <n v="0.27083333333333331"/>
    <n v="0.37083333333333335"/>
    <d v="1899-12-30T06:02:00"/>
    <x v="49"/>
    <n v="179"/>
    <n v="179"/>
    <d v="1899-12-30T06:16:00"/>
  </r>
  <r>
    <x v="1"/>
    <x v="1"/>
    <x v="1"/>
    <n v="0.65486111111111112"/>
    <n v="0.80625000000000002"/>
    <d v="1899-12-30T00:00:00"/>
    <x v="0"/>
    <n v="0"/>
    <n v="0"/>
    <d v="1899-12-30T00:00:00"/>
  </r>
  <r>
    <x v="180"/>
    <x v="29"/>
    <x v="6"/>
    <n v="0.55902777777777779"/>
    <n v="0.76041666666666663"/>
    <d v="1899-12-30T04:50:00"/>
    <x v="50"/>
    <n v="180"/>
    <n v="180"/>
    <d v="1899-12-30T06:16:00"/>
  </r>
  <r>
    <x v="1"/>
    <x v="1"/>
    <x v="1"/>
    <n v="0"/>
    <n v="0"/>
    <d v="1899-12-30T00:00:00"/>
    <x v="0"/>
    <n v="0"/>
    <n v="0"/>
    <d v="1899-12-30T00:00:00"/>
  </r>
  <r>
    <x v="181"/>
    <x v="30"/>
    <x v="6"/>
    <n v="0.27083333333333331"/>
    <n v="0.56319444444444444"/>
    <d v="1899-12-30T07:01:00"/>
    <x v="23"/>
    <n v="181"/>
    <n v="181"/>
    <d v="1899-12-30T06:14:00"/>
  </r>
  <r>
    <x v="1"/>
    <x v="1"/>
    <x v="1"/>
    <n v="0"/>
    <n v="0"/>
    <d v="1899-12-30T00:00:00"/>
    <x v="0"/>
    <n v="0"/>
    <n v="0"/>
    <d v="1899-12-30T00:00:00"/>
  </r>
  <r>
    <x v="182"/>
    <x v="0"/>
    <x v="7"/>
    <n v="0.8520833333333333"/>
    <n v="1.0958333333333334"/>
    <d v="1899-12-30T05:51:00"/>
    <x v="51"/>
    <n v="182"/>
    <n v="182"/>
    <d v="1899-12-30T06:14:00"/>
  </r>
  <r>
    <x v="1"/>
    <x v="1"/>
    <x v="1"/>
    <n v="0"/>
    <n v="0"/>
    <d v="1899-12-30T00:00:00"/>
    <x v="0"/>
    <n v="0"/>
    <n v="0"/>
    <d v="1899-12-30T00:00:00"/>
  </r>
  <r>
    <x v="183"/>
    <x v="2"/>
    <x v="7"/>
    <n v="0"/>
    <n v="0"/>
    <d v="1899-12-30T00:00:00"/>
    <x v="0"/>
    <n v="183"/>
    <n v="183"/>
    <d v="1899-12-30T06:14:00"/>
  </r>
  <r>
    <x v="1"/>
    <x v="1"/>
    <x v="1"/>
    <n v="0"/>
    <n v="0"/>
    <d v="1899-12-30T00:00:00"/>
    <x v="0"/>
    <n v="0"/>
    <n v="0"/>
    <d v="1899-12-30T00:00:00"/>
  </r>
  <r>
    <x v="184"/>
    <x v="3"/>
    <x v="7"/>
    <n v="0"/>
    <n v="0"/>
    <d v="1899-12-30T00:00:00"/>
    <x v="0"/>
    <n v="184"/>
    <n v="184"/>
    <d v="1899-12-30T06:14:00"/>
  </r>
  <r>
    <x v="1"/>
    <x v="1"/>
    <x v="1"/>
    <n v="0"/>
    <n v="0"/>
    <d v="1899-12-30T00:00:00"/>
    <x v="0"/>
    <n v="0"/>
    <n v="0"/>
    <d v="1899-12-30T00:00:00"/>
  </r>
  <r>
    <x v="185"/>
    <x v="4"/>
    <x v="7"/>
    <n v="0.5"/>
    <n v="0.78194444444444444"/>
    <d v="1899-12-30T06:46:00"/>
    <x v="52"/>
    <n v="185"/>
    <n v="185"/>
    <d v="1899-12-30T06:10:00"/>
  </r>
  <r>
    <x v="1"/>
    <x v="1"/>
    <x v="1"/>
    <n v="0"/>
    <n v="0"/>
    <d v="1899-12-30T00:00:00"/>
    <x v="0"/>
    <n v="0"/>
    <n v="0"/>
    <d v="1899-12-30T00:00:00"/>
  </r>
  <r>
    <x v="186"/>
    <x v="5"/>
    <x v="7"/>
    <n v="0.61527777777777781"/>
    <n v="0.90138888888888891"/>
    <d v="1899-12-30T06:52:00"/>
    <x v="31"/>
    <n v="186"/>
    <n v="186"/>
    <d v="1899-12-30T06:08:00"/>
  </r>
  <r>
    <x v="1"/>
    <x v="1"/>
    <x v="1"/>
    <n v="0"/>
    <n v="0"/>
    <d v="1899-12-30T00:00:00"/>
    <x v="0"/>
    <n v="0"/>
    <n v="0"/>
    <d v="1899-12-30T00:00:00"/>
  </r>
  <r>
    <x v="187"/>
    <x v="6"/>
    <x v="7"/>
    <n v="0.5"/>
    <n v="0.78194444444444444"/>
    <d v="1899-12-30T06:46:00"/>
    <x v="52"/>
    <n v="187"/>
    <n v="187"/>
    <d v="1899-12-30T06:08:00"/>
  </r>
  <r>
    <x v="1"/>
    <x v="1"/>
    <x v="1"/>
    <n v="0"/>
    <n v="0"/>
    <d v="1899-12-30T00:00:00"/>
    <x v="0"/>
    <n v="0"/>
    <n v="0"/>
    <d v="1899-12-30T00:00:00"/>
  </r>
  <r>
    <x v="188"/>
    <x v="7"/>
    <x v="7"/>
    <n v="0"/>
    <n v="0"/>
    <d v="1899-12-30T00:00:00"/>
    <x v="0"/>
    <n v="188"/>
    <n v="188"/>
    <d v="1899-12-30T06:05:00"/>
  </r>
  <r>
    <x v="1"/>
    <x v="1"/>
    <x v="1"/>
    <n v="0"/>
    <n v="0"/>
    <d v="1899-12-30T00:00:00"/>
    <x v="0"/>
    <n v="0"/>
    <n v="0"/>
    <d v="1899-12-30T00:00:00"/>
  </r>
  <r>
    <x v="189"/>
    <x v="8"/>
    <x v="7"/>
    <n v="0.74791666666666667"/>
    <n v="1.0340277777777778"/>
    <d v="1899-12-30T06:52:00"/>
    <x v="31"/>
    <n v="189"/>
    <n v="189"/>
    <d v="1899-12-30T06:05:00"/>
  </r>
  <r>
    <x v="1"/>
    <x v="1"/>
    <x v="1"/>
    <n v="0"/>
    <n v="0"/>
    <d v="1899-12-30T00:00:00"/>
    <x v="0"/>
    <n v="0"/>
    <n v="0"/>
    <d v="1899-12-30T00:00:00"/>
  </r>
  <r>
    <x v="190"/>
    <x v="9"/>
    <x v="7"/>
    <n v="0.57986111111111105"/>
    <n v="0.87361111111111101"/>
    <d v="1899-12-30T07:03:00"/>
    <x v="53"/>
    <n v="190"/>
    <n v="190"/>
    <d v="1899-12-30T06:02:00"/>
  </r>
  <r>
    <x v="1"/>
    <x v="1"/>
    <x v="1"/>
    <n v="0"/>
    <n v="0"/>
    <d v="1899-12-30T00:00:00"/>
    <x v="0"/>
    <n v="0"/>
    <n v="0"/>
    <d v="1899-12-30T00:00:00"/>
  </r>
  <r>
    <x v="191"/>
    <x v="10"/>
    <x v="7"/>
    <n v="0"/>
    <n v="0"/>
    <d v="1899-12-30T00:00:00"/>
    <x v="0"/>
    <n v="191"/>
    <n v="191"/>
    <d v="1899-12-30T06:02:00"/>
  </r>
  <r>
    <x v="1"/>
    <x v="1"/>
    <x v="1"/>
    <n v="0"/>
    <n v="0"/>
    <d v="1899-12-30T00:00:00"/>
    <x v="0"/>
    <n v="0"/>
    <n v="0"/>
    <d v="1899-12-30T00:00:00"/>
  </r>
  <r>
    <x v="192"/>
    <x v="11"/>
    <x v="7"/>
    <n v="0"/>
    <n v="0"/>
    <d v="1899-12-30T00:00:00"/>
    <x v="0"/>
    <n v="192"/>
    <n v="192"/>
    <d v="1899-12-30T06:02:00"/>
  </r>
  <r>
    <x v="1"/>
    <x v="1"/>
    <x v="1"/>
    <n v="0"/>
    <n v="0"/>
    <d v="1899-12-30T00:00:00"/>
    <x v="0"/>
    <n v="0"/>
    <n v="0"/>
    <d v="1899-12-30T00:00:00"/>
  </r>
  <r>
    <x v="193"/>
    <x v="12"/>
    <x v="7"/>
    <n v="0.77013888888888893"/>
    <n v="1.0465277777777777"/>
    <d v="1899-12-30T06:38:00"/>
    <x v="29"/>
    <n v="193"/>
    <n v="193"/>
    <d v="1899-12-30T06:02:00"/>
  </r>
  <r>
    <x v="1"/>
    <x v="1"/>
    <x v="1"/>
    <n v="0"/>
    <n v="0"/>
    <d v="1899-12-30T00:00:00"/>
    <x v="0"/>
    <n v="0"/>
    <n v="0"/>
    <d v="1899-12-30T00:00:00"/>
  </r>
  <r>
    <x v="194"/>
    <x v="13"/>
    <x v="7"/>
    <n v="0.80902777777777779"/>
    <n v="1.086111111111111"/>
    <d v="1899-12-30T06:39:00"/>
    <x v="54"/>
    <n v="194"/>
    <n v="194"/>
    <d v="1899-12-30T05:59:00"/>
  </r>
  <r>
    <x v="1"/>
    <x v="1"/>
    <x v="1"/>
    <n v="0"/>
    <n v="0"/>
    <d v="1899-12-30T00:00:00"/>
    <x v="0"/>
    <n v="0"/>
    <n v="0"/>
    <d v="1899-12-30T00:00:00"/>
  </r>
  <r>
    <x v="195"/>
    <x v="14"/>
    <x v="7"/>
    <n v="0.81041666666666667"/>
    <n v="1.0840277777777778"/>
    <d v="1899-12-30T06:34:00"/>
    <x v="55"/>
    <n v="195"/>
    <n v="195"/>
    <d v="1899-12-30T05:59:00"/>
  </r>
  <r>
    <x v="1"/>
    <x v="1"/>
    <x v="1"/>
    <n v="0"/>
    <n v="0"/>
    <d v="1899-12-30T00:00:00"/>
    <x v="0"/>
    <n v="0"/>
    <n v="0"/>
    <d v="1899-12-30T00:00:00"/>
  </r>
  <r>
    <x v="196"/>
    <x v="15"/>
    <x v="7"/>
    <n v="0.7993055555555556"/>
    <n v="1.0847222222222224"/>
    <d v="1899-12-30T06:51:00"/>
    <x v="56"/>
    <n v="196"/>
    <n v="196"/>
    <d v="1899-12-30T05:57:00"/>
  </r>
  <r>
    <x v="1"/>
    <x v="1"/>
    <x v="1"/>
    <n v="0"/>
    <n v="0"/>
    <d v="1899-12-30T00:00:00"/>
    <x v="0"/>
    <n v="0"/>
    <n v="0"/>
    <d v="1899-12-30T00:00:00"/>
  </r>
  <r>
    <x v="197"/>
    <x v="16"/>
    <x v="7"/>
    <n v="0.79236111111111107"/>
    <n v="1.0652777777777778"/>
    <d v="1899-12-30T06:33:00"/>
    <x v="15"/>
    <n v="197"/>
    <n v="197"/>
    <d v="1899-12-30T05:57:00"/>
  </r>
  <r>
    <x v="1"/>
    <x v="1"/>
    <x v="1"/>
    <n v="0"/>
    <n v="0"/>
    <d v="1899-12-30T00:00:00"/>
    <x v="0"/>
    <n v="0"/>
    <n v="0"/>
    <d v="1899-12-30T00:00:00"/>
  </r>
  <r>
    <x v="198"/>
    <x v="17"/>
    <x v="7"/>
    <n v="0.75763888888888886"/>
    <n v="1.0465277777777777"/>
    <d v="1899-12-30T06:56:00"/>
    <x v="13"/>
    <n v="198"/>
    <n v="198"/>
    <d v="1899-12-30T05:57:00"/>
  </r>
  <r>
    <x v="1"/>
    <x v="1"/>
    <x v="1"/>
    <n v="0"/>
    <n v="0"/>
    <d v="1899-12-30T00:00:00"/>
    <x v="0"/>
    <n v="0"/>
    <n v="0"/>
    <d v="1899-12-30T00:00:00"/>
  </r>
  <r>
    <x v="199"/>
    <x v="18"/>
    <x v="7"/>
    <n v="0"/>
    <n v="0"/>
    <d v="1899-12-30T00:00:00"/>
    <x v="0"/>
    <n v="199"/>
    <n v="199"/>
    <d v="1899-12-30T05:53:00"/>
  </r>
  <r>
    <x v="1"/>
    <x v="1"/>
    <x v="1"/>
    <n v="0"/>
    <n v="0"/>
    <d v="1899-12-30T00:00:00"/>
    <x v="0"/>
    <n v="0"/>
    <n v="0"/>
    <d v="1899-12-30T00:00:00"/>
  </r>
  <r>
    <x v="200"/>
    <x v="19"/>
    <x v="7"/>
    <n v="0"/>
    <n v="0"/>
    <d v="1899-12-30T00:00:00"/>
    <x v="0"/>
    <n v="200"/>
    <n v="200"/>
    <d v="1899-12-30T05:53:00"/>
  </r>
  <r>
    <x v="1"/>
    <x v="1"/>
    <x v="1"/>
    <n v="0"/>
    <n v="0"/>
    <d v="1899-12-30T00:00:00"/>
    <x v="0"/>
    <n v="0"/>
    <n v="0"/>
    <d v="1899-12-30T00:00:00"/>
  </r>
  <r>
    <x v="201"/>
    <x v="20"/>
    <x v="7"/>
    <n v="0.29305555555555557"/>
    <n v="0.44930555555555557"/>
    <d v="1899-12-30T08:02:00"/>
    <x v="57"/>
    <n v="201"/>
    <n v="201"/>
    <d v="1899-12-30T05:53:00"/>
  </r>
  <r>
    <x v="1"/>
    <x v="1"/>
    <x v="1"/>
    <n v="0.63472222222222219"/>
    <n v="0.81319444444444444"/>
    <d v="1899-12-30T00:00:00"/>
    <x v="0"/>
    <n v="0"/>
    <n v="0"/>
    <d v="1899-12-30T00:00:00"/>
  </r>
  <r>
    <x v="202"/>
    <x v="21"/>
    <x v="7"/>
    <n v="0.30555555555555552"/>
    <n v="0.46180555555555558"/>
    <d v="1899-12-30T07:54:00"/>
    <x v="58"/>
    <n v="202"/>
    <n v="202"/>
    <d v="1899-12-30T05:53:00"/>
  </r>
  <r>
    <x v="1"/>
    <x v="1"/>
    <x v="1"/>
    <n v="0.64722222222222225"/>
    <n v="0.82013888888888886"/>
    <d v="1899-12-30T00:00:00"/>
    <x v="0"/>
    <n v="0"/>
    <n v="0"/>
    <d v="1899-12-30T00:00:00"/>
  </r>
  <r>
    <x v="203"/>
    <x v="22"/>
    <x v="7"/>
    <n v="0"/>
    <n v="0"/>
    <d v="1899-12-30T00:00:00"/>
    <x v="0"/>
    <n v="203"/>
    <n v="203"/>
    <d v="1899-12-30T05:53:00"/>
  </r>
  <r>
    <x v="1"/>
    <x v="1"/>
    <x v="1"/>
    <n v="0"/>
    <n v="0"/>
    <d v="1899-12-30T00:00:00"/>
    <x v="0"/>
    <n v="0"/>
    <n v="0"/>
    <d v="1899-12-30T00:00:00"/>
  </r>
  <r>
    <x v="204"/>
    <x v="23"/>
    <x v="7"/>
    <n v="0"/>
    <n v="0"/>
    <d v="1899-12-30T00:00:00"/>
    <x v="0"/>
    <n v="204"/>
    <n v="204"/>
    <d v="1899-12-30T05:53:00"/>
  </r>
  <r>
    <x v="1"/>
    <x v="1"/>
    <x v="1"/>
    <n v="0"/>
    <n v="0"/>
    <d v="1899-12-30T00:00:00"/>
    <x v="0"/>
    <n v="0"/>
    <n v="0"/>
    <d v="1899-12-30T00:00:00"/>
  </r>
  <r>
    <x v="205"/>
    <x v="24"/>
    <x v="7"/>
    <n v="0.64652777777777781"/>
    <n v="0.93611111111111101"/>
    <d v="1899-12-30T06:57:00"/>
    <x v="5"/>
    <n v="205"/>
    <n v="205"/>
    <d v="1899-12-30T05:52:00"/>
  </r>
  <r>
    <x v="1"/>
    <x v="1"/>
    <x v="1"/>
    <n v="0"/>
    <n v="0"/>
    <d v="1899-12-30T00:00:00"/>
    <x v="0"/>
    <n v="0"/>
    <n v="0"/>
    <d v="1899-12-30T00:00:00"/>
  </r>
  <r>
    <x v="206"/>
    <x v="25"/>
    <x v="7"/>
    <n v="0.75208333333333333"/>
    <n v="1.04375"/>
    <d v="1899-12-30T07:00:00"/>
    <x v="59"/>
    <n v="206"/>
    <n v="206"/>
    <d v="1899-12-30T05:51:00"/>
  </r>
  <r>
    <x v="1"/>
    <x v="1"/>
    <x v="1"/>
    <n v="0"/>
    <n v="0"/>
    <d v="1899-12-30T00:00:00"/>
    <x v="0"/>
    <n v="0"/>
    <n v="0"/>
    <d v="1899-12-30T00:00:00"/>
  </r>
  <r>
    <x v="207"/>
    <x v="26"/>
    <x v="7"/>
    <n v="0.75208333333333333"/>
    <n v="1.04375"/>
    <d v="1899-12-30T07:00:00"/>
    <x v="59"/>
    <n v="207"/>
    <n v="207"/>
    <d v="1899-12-30T05:49:00"/>
  </r>
  <r>
    <x v="1"/>
    <x v="1"/>
    <x v="1"/>
    <n v="0"/>
    <n v="0"/>
    <d v="1899-12-30T00:00:00"/>
    <x v="0"/>
    <n v="0"/>
    <n v="0"/>
    <d v="1899-12-30T00:00:00"/>
  </r>
  <r>
    <x v="208"/>
    <x v="27"/>
    <x v="7"/>
    <n v="0.64652777777777781"/>
    <n v="0.93611111111111101"/>
    <d v="1899-12-30T06:57:00"/>
    <x v="5"/>
    <n v="208"/>
    <n v="208"/>
    <d v="1899-12-30T05:48:00"/>
  </r>
  <r>
    <x v="1"/>
    <x v="1"/>
    <x v="1"/>
    <n v="0"/>
    <n v="0"/>
    <d v="1899-12-30T00:00:00"/>
    <x v="0"/>
    <n v="0"/>
    <n v="0"/>
    <d v="1899-12-30T00:00:00"/>
  </r>
  <r>
    <x v="209"/>
    <x v="28"/>
    <x v="7"/>
    <n v="0.5"/>
    <n v="0.80347222222222225"/>
    <d v="1899-12-30T07:17:00"/>
    <x v="60"/>
    <n v="209"/>
    <n v="209"/>
    <d v="1899-12-30T05:46:00"/>
  </r>
  <r>
    <x v="1"/>
    <x v="1"/>
    <x v="1"/>
    <n v="0"/>
    <n v="0"/>
    <d v="1899-12-30T00:00:00"/>
    <x v="0"/>
    <n v="0"/>
    <n v="0"/>
    <d v="1899-12-30T00:00:00"/>
  </r>
  <r>
    <x v="210"/>
    <x v="29"/>
    <x v="7"/>
    <n v="0"/>
    <n v="0"/>
    <d v="1899-12-30T00:00:00"/>
    <x v="0"/>
    <n v="210"/>
    <n v="210"/>
    <d v="1899-12-30T05:38:00"/>
  </r>
  <r>
    <x v="1"/>
    <x v="1"/>
    <x v="1"/>
    <n v="0"/>
    <n v="0"/>
    <d v="1899-12-30T00:00:00"/>
    <x v="0"/>
    <n v="0"/>
    <n v="0"/>
    <d v="1899-12-30T00:00:00"/>
  </r>
  <r>
    <x v="211"/>
    <x v="30"/>
    <x v="7"/>
    <n v="0"/>
    <n v="0"/>
    <d v="1899-12-30T00:00:00"/>
    <x v="0"/>
    <n v="211"/>
    <n v="211"/>
    <d v="1899-12-30T05:37:00"/>
  </r>
  <r>
    <x v="1"/>
    <x v="1"/>
    <x v="1"/>
    <n v="0"/>
    <n v="0"/>
    <d v="1899-12-30T00:00:00"/>
    <x v="0"/>
    <n v="0"/>
    <n v="0"/>
    <d v="1899-12-30T00:00:00"/>
  </r>
  <r>
    <x v="212"/>
    <x v="31"/>
    <x v="7"/>
    <n v="0"/>
    <n v="0"/>
    <d v="1899-12-30T00:00:00"/>
    <x v="0"/>
    <n v="212"/>
    <n v="212"/>
    <d v="1899-12-30T05:34:00"/>
  </r>
  <r>
    <x v="1"/>
    <x v="1"/>
    <x v="1"/>
    <n v="0"/>
    <n v="0"/>
    <d v="1899-12-30T00:00:00"/>
    <x v="0"/>
    <n v="0"/>
    <n v="0"/>
    <d v="1899-12-30T00:00:00"/>
  </r>
  <r>
    <x v="213"/>
    <x v="0"/>
    <x v="8"/>
    <n v="0"/>
    <n v="0"/>
    <d v="1899-12-30T00:00:00"/>
    <x v="0"/>
    <n v="213"/>
    <n v="213"/>
    <d v="1899-12-30T05:05:00"/>
  </r>
  <r>
    <x v="1"/>
    <x v="1"/>
    <x v="1"/>
    <n v="0"/>
    <n v="0"/>
    <d v="1899-12-30T00:00:00"/>
    <x v="0"/>
    <n v="0"/>
    <n v="0"/>
    <d v="1899-12-30T00:00:00"/>
  </r>
  <r>
    <x v="214"/>
    <x v="2"/>
    <x v="8"/>
    <n v="0"/>
    <n v="0"/>
    <d v="1899-12-30T00:00:00"/>
    <x v="0"/>
    <n v="214"/>
    <n v="214"/>
    <d v="1899-12-30T04:50:00"/>
  </r>
  <r>
    <x v="1"/>
    <x v="1"/>
    <x v="1"/>
    <n v="0"/>
    <n v="0"/>
    <d v="1899-12-30T00:00:00"/>
    <x v="0"/>
    <n v="0"/>
    <n v="0"/>
    <d v="1899-12-30T00:00:00"/>
  </r>
  <r>
    <x v="215"/>
    <x v="3"/>
    <x v="8"/>
    <n v="0"/>
    <n v="0"/>
    <d v="1899-12-30T00:00:00"/>
    <x v="0"/>
    <n v="215"/>
    <n v="215"/>
    <d v="1899-12-30T04:47:00"/>
  </r>
  <r>
    <x v="1"/>
    <x v="1"/>
    <x v="1"/>
    <n v="0"/>
    <n v="0"/>
    <d v="1899-12-30T00:00:00"/>
    <x v="0"/>
    <n v="0"/>
    <n v="0"/>
    <d v="1899-12-30T00:00:00"/>
  </r>
  <r>
    <x v="216"/>
    <x v="4"/>
    <x v="8"/>
    <n v="0"/>
    <n v="0"/>
    <d v="1899-12-30T00:00:00"/>
    <x v="0"/>
    <n v="216"/>
    <n v="216"/>
    <d v="1899-12-30T04:19:00"/>
  </r>
  <r>
    <x v="1"/>
    <x v="1"/>
    <x v="1"/>
    <n v="0"/>
    <n v="0"/>
    <d v="1899-12-30T00:00:00"/>
    <x v="0"/>
    <n v="0"/>
    <n v="0"/>
    <d v="1899-12-30T00:00:00"/>
  </r>
  <r>
    <x v="217"/>
    <x v="5"/>
    <x v="8"/>
    <n v="0"/>
    <n v="0"/>
    <d v="1899-12-30T00:00:00"/>
    <x v="0"/>
    <n v="217"/>
    <n v="217"/>
    <d v="1899-12-30T00:00:00"/>
  </r>
  <r>
    <x v="1"/>
    <x v="1"/>
    <x v="1"/>
    <n v="0"/>
    <n v="0"/>
    <d v="1899-12-30T00:00:00"/>
    <x v="0"/>
    <n v="0"/>
    <n v="0"/>
    <d v="1899-12-30T00:00:00"/>
  </r>
  <r>
    <x v="218"/>
    <x v="6"/>
    <x v="8"/>
    <n v="0"/>
    <n v="0"/>
    <d v="1899-12-30T00:00:00"/>
    <x v="0"/>
    <n v="218"/>
    <n v="218"/>
    <d v="1899-12-30T00:00:00"/>
  </r>
  <r>
    <x v="1"/>
    <x v="1"/>
    <x v="1"/>
    <n v="0"/>
    <n v="0"/>
    <d v="1899-12-30T00:00:00"/>
    <x v="0"/>
    <n v="0"/>
    <n v="0"/>
    <d v="1899-12-30T00:00:00"/>
  </r>
  <r>
    <x v="219"/>
    <x v="7"/>
    <x v="8"/>
    <n v="0"/>
    <n v="0"/>
    <d v="1899-12-30T00:00:00"/>
    <x v="0"/>
    <n v="219"/>
    <n v="219"/>
    <d v="1899-12-30T00:00:00"/>
  </r>
  <r>
    <x v="1"/>
    <x v="1"/>
    <x v="1"/>
    <n v="0"/>
    <n v="0"/>
    <d v="1899-12-30T00:00:00"/>
    <x v="0"/>
    <n v="0"/>
    <n v="0"/>
    <d v="1899-12-30T00:00:00"/>
  </r>
  <r>
    <x v="220"/>
    <x v="8"/>
    <x v="8"/>
    <n v="0"/>
    <n v="0"/>
    <d v="1899-12-30T00:00:00"/>
    <x v="0"/>
    <n v="220"/>
    <n v="220"/>
    <d v="1899-12-30T00:00:00"/>
  </r>
  <r>
    <x v="1"/>
    <x v="1"/>
    <x v="1"/>
    <n v="0"/>
    <n v="0"/>
    <d v="1899-12-30T00:00:00"/>
    <x v="0"/>
    <n v="0"/>
    <n v="0"/>
    <d v="1899-12-30T00:00:00"/>
  </r>
  <r>
    <x v="221"/>
    <x v="9"/>
    <x v="8"/>
    <n v="0"/>
    <n v="0"/>
    <d v="1899-12-30T00:00:00"/>
    <x v="0"/>
    <n v="221"/>
    <n v="221"/>
    <d v="1899-12-30T00:00:00"/>
  </r>
  <r>
    <x v="1"/>
    <x v="1"/>
    <x v="1"/>
    <n v="0"/>
    <n v="0"/>
    <d v="1899-12-30T00:00:00"/>
    <x v="0"/>
    <n v="0"/>
    <n v="0"/>
    <d v="1899-12-30T00:00:00"/>
  </r>
  <r>
    <x v="222"/>
    <x v="10"/>
    <x v="8"/>
    <n v="0"/>
    <n v="0"/>
    <d v="1899-12-30T00:00:00"/>
    <x v="0"/>
    <n v="222"/>
    <n v="222"/>
    <d v="1899-12-30T00:00:00"/>
  </r>
  <r>
    <x v="1"/>
    <x v="1"/>
    <x v="1"/>
    <n v="0"/>
    <n v="0"/>
    <d v="1899-12-30T00:00:00"/>
    <x v="0"/>
    <n v="0"/>
    <n v="0"/>
    <d v="1899-12-30T00:00:00"/>
  </r>
  <r>
    <x v="223"/>
    <x v="11"/>
    <x v="8"/>
    <n v="0"/>
    <n v="0"/>
    <d v="1899-12-30T00:00:00"/>
    <x v="0"/>
    <n v="223"/>
    <n v="223"/>
    <d v="1899-12-30T00:00:00"/>
  </r>
  <r>
    <x v="1"/>
    <x v="1"/>
    <x v="1"/>
    <n v="0"/>
    <n v="0"/>
    <d v="1899-12-30T00:00:00"/>
    <x v="0"/>
    <n v="0"/>
    <n v="0"/>
    <d v="1899-12-30T00:00:00"/>
  </r>
  <r>
    <x v="224"/>
    <x v="12"/>
    <x v="8"/>
    <n v="0"/>
    <n v="0"/>
    <d v="1899-12-30T00:00:00"/>
    <x v="0"/>
    <n v="224"/>
    <n v="224"/>
    <d v="1899-12-30T00:00:00"/>
  </r>
  <r>
    <x v="1"/>
    <x v="1"/>
    <x v="1"/>
    <n v="0"/>
    <n v="0"/>
    <d v="1899-12-30T00:00:00"/>
    <x v="0"/>
    <n v="0"/>
    <n v="0"/>
    <d v="1899-12-30T00:00:00"/>
  </r>
  <r>
    <x v="225"/>
    <x v="13"/>
    <x v="8"/>
    <n v="0"/>
    <n v="0"/>
    <d v="1899-12-30T00:00:00"/>
    <x v="0"/>
    <n v="225"/>
    <n v="225"/>
    <d v="1899-12-30T00:00:00"/>
  </r>
  <r>
    <x v="1"/>
    <x v="1"/>
    <x v="1"/>
    <n v="0"/>
    <n v="0"/>
    <d v="1899-12-30T00:00:00"/>
    <x v="0"/>
    <n v="0"/>
    <n v="0"/>
    <d v="1899-12-30T00:00:00"/>
  </r>
  <r>
    <x v="226"/>
    <x v="14"/>
    <x v="8"/>
    <n v="0"/>
    <n v="0"/>
    <d v="1899-12-30T00:00:00"/>
    <x v="0"/>
    <n v="226"/>
    <n v="226"/>
    <d v="1899-12-30T00:00:00"/>
  </r>
  <r>
    <x v="1"/>
    <x v="1"/>
    <x v="1"/>
    <n v="0"/>
    <n v="0"/>
    <d v="1899-12-30T00:00:00"/>
    <x v="0"/>
    <n v="0"/>
    <n v="0"/>
    <d v="1899-12-30T00:00:00"/>
  </r>
  <r>
    <x v="227"/>
    <x v="15"/>
    <x v="8"/>
    <n v="0"/>
    <n v="0"/>
    <d v="1899-12-30T00:00:00"/>
    <x v="0"/>
    <n v="227"/>
    <n v="227"/>
    <d v="1899-12-30T00:00:00"/>
  </r>
  <r>
    <x v="1"/>
    <x v="1"/>
    <x v="1"/>
    <n v="0"/>
    <n v="0"/>
    <d v="1899-12-30T00:00:00"/>
    <x v="0"/>
    <n v="0"/>
    <n v="0"/>
    <d v="1899-12-30T00:00:00"/>
  </r>
  <r>
    <x v="228"/>
    <x v="16"/>
    <x v="8"/>
    <n v="0"/>
    <n v="0"/>
    <d v="1899-12-30T00:00:00"/>
    <x v="0"/>
    <n v="228"/>
    <n v="228"/>
    <d v="1899-12-30T00:00:00"/>
  </r>
  <r>
    <x v="1"/>
    <x v="1"/>
    <x v="1"/>
    <n v="0"/>
    <n v="0"/>
    <d v="1899-12-30T00:00:00"/>
    <x v="0"/>
    <n v="0"/>
    <n v="0"/>
    <d v="1899-12-30T00:00:00"/>
  </r>
  <r>
    <x v="229"/>
    <x v="17"/>
    <x v="8"/>
    <n v="0"/>
    <n v="0"/>
    <d v="1899-12-30T00:00:00"/>
    <x v="0"/>
    <n v="229"/>
    <n v="229"/>
    <d v="1899-12-30T00:00:00"/>
  </r>
  <r>
    <x v="1"/>
    <x v="1"/>
    <x v="1"/>
    <n v="0"/>
    <n v="0"/>
    <d v="1899-12-30T00:00:00"/>
    <x v="0"/>
    <n v="0"/>
    <n v="0"/>
    <d v="1899-12-30T00:00:00"/>
  </r>
  <r>
    <x v="230"/>
    <x v="18"/>
    <x v="8"/>
    <n v="0"/>
    <n v="0"/>
    <d v="1899-12-30T00:00:00"/>
    <x v="0"/>
    <n v="230"/>
    <n v="230"/>
    <d v="1899-12-30T00:00:00"/>
  </r>
  <r>
    <x v="1"/>
    <x v="1"/>
    <x v="1"/>
    <n v="0"/>
    <n v="0"/>
    <d v="1899-12-30T00:00:00"/>
    <x v="0"/>
    <n v="0"/>
    <n v="0"/>
    <d v="1899-12-30T00:00:00"/>
  </r>
  <r>
    <x v="231"/>
    <x v="19"/>
    <x v="8"/>
    <n v="0.52361111111111114"/>
    <n v="0.82777777777777783"/>
    <d v="1899-12-30T07:18:00"/>
    <x v="61"/>
    <n v="231"/>
    <n v="231"/>
    <d v="1899-12-30T00:00:00"/>
  </r>
  <r>
    <x v="1"/>
    <x v="1"/>
    <x v="1"/>
    <n v="0"/>
    <n v="0"/>
    <d v="1899-12-30T00:00:00"/>
    <x v="0"/>
    <n v="0"/>
    <n v="0"/>
    <d v="1899-12-30T00:00:00"/>
  </r>
  <r>
    <x v="232"/>
    <x v="20"/>
    <x v="8"/>
    <n v="0.48194444444444445"/>
    <n v="0.72222222222222221"/>
    <d v="1899-12-30T05:46:00"/>
    <x v="62"/>
    <n v="232"/>
    <n v="232"/>
    <d v="1899-12-30T00:00:00"/>
  </r>
  <r>
    <x v="1"/>
    <x v="1"/>
    <x v="1"/>
    <n v="0"/>
    <n v="0"/>
    <d v="1899-12-30T00:00:00"/>
    <x v="0"/>
    <n v="0"/>
    <n v="0"/>
    <d v="1899-12-30T00:00:00"/>
  </r>
  <r>
    <x v="233"/>
    <x v="21"/>
    <x v="8"/>
    <n v="0.3"/>
    <n v="0.41388888888888892"/>
    <d v="1899-12-30T07:13:00"/>
    <x v="63"/>
    <n v="233"/>
    <n v="233"/>
    <d v="1899-12-30T00:00:00"/>
  </r>
  <r>
    <x v="1"/>
    <x v="1"/>
    <x v="1"/>
    <n v="0.65486111111111112"/>
    <n v="0.84166666666666667"/>
    <d v="1899-12-30T00:00:00"/>
    <x v="0"/>
    <n v="0"/>
    <n v="0"/>
    <d v="1899-12-30T00:00:00"/>
  </r>
  <r>
    <x v="234"/>
    <x v="22"/>
    <x v="8"/>
    <n v="0.51458333333333328"/>
    <n v="0.80555555555555547"/>
    <d v="1899-12-30T06:59:00"/>
    <x v="47"/>
    <n v="234"/>
    <n v="234"/>
    <d v="1899-12-30T00:00:00"/>
  </r>
  <r>
    <x v="1"/>
    <x v="1"/>
    <x v="1"/>
    <n v="0"/>
    <n v="0"/>
    <d v="1899-12-30T00:00:00"/>
    <x v="0"/>
    <n v="0"/>
    <n v="0"/>
    <d v="1899-12-30T00:00:00"/>
  </r>
  <r>
    <x v="235"/>
    <x v="23"/>
    <x v="8"/>
    <n v="0.38194444444444442"/>
    <n v="0.4909722222222222"/>
    <d v="1899-12-30T06:42:00"/>
    <x v="64"/>
    <n v="235"/>
    <n v="235"/>
    <d v="1899-12-30T00:00:00"/>
  </r>
  <r>
    <x v="1"/>
    <x v="1"/>
    <x v="1"/>
    <n v="0.65833333333333333"/>
    <n v="0.82847222222222217"/>
    <d v="1899-12-30T00:00:00"/>
    <x v="0"/>
    <n v="0"/>
    <n v="0"/>
    <d v="1899-12-30T00:00:00"/>
  </r>
  <r>
    <x v="236"/>
    <x v="24"/>
    <x v="8"/>
    <n v="0"/>
    <n v="0"/>
    <d v="1899-12-30T00:00:00"/>
    <x v="0"/>
    <n v="236"/>
    <n v="236"/>
    <d v="1899-12-30T00:00:00"/>
  </r>
  <r>
    <x v="1"/>
    <x v="1"/>
    <x v="1"/>
    <n v="0"/>
    <n v="0"/>
    <d v="1899-12-30T00:00:00"/>
    <x v="0"/>
    <n v="0"/>
    <n v="0"/>
    <d v="1899-12-30T00:00:00"/>
  </r>
  <r>
    <x v="237"/>
    <x v="25"/>
    <x v="8"/>
    <n v="0"/>
    <n v="0"/>
    <d v="1899-12-30T00:00:00"/>
    <x v="0"/>
    <n v="237"/>
    <n v="237"/>
    <d v="1899-12-30T00:00:00"/>
  </r>
  <r>
    <x v="1"/>
    <x v="1"/>
    <x v="1"/>
    <n v="0"/>
    <n v="0"/>
    <d v="1899-12-30T00:00:00"/>
    <x v="0"/>
    <n v="0"/>
    <n v="0"/>
    <d v="1899-12-30T00:00:00"/>
  </r>
  <r>
    <x v="238"/>
    <x v="26"/>
    <x v="8"/>
    <n v="0"/>
    <n v="0"/>
    <d v="1899-12-30T00:00:00"/>
    <x v="0"/>
    <n v="238"/>
    <n v="238"/>
    <d v="1899-12-30T00:00:00"/>
  </r>
  <r>
    <x v="1"/>
    <x v="1"/>
    <x v="1"/>
    <n v="0"/>
    <n v="0"/>
    <d v="1899-12-30T00:00:00"/>
    <x v="0"/>
    <n v="0"/>
    <n v="0"/>
    <d v="1899-12-30T00:00:00"/>
  </r>
  <r>
    <x v="239"/>
    <x v="27"/>
    <x v="8"/>
    <n v="0"/>
    <n v="0"/>
    <d v="1899-12-30T00:00:00"/>
    <x v="0"/>
    <n v="239"/>
    <n v="239"/>
    <d v="1899-12-30T00:00:00"/>
  </r>
  <r>
    <x v="1"/>
    <x v="1"/>
    <x v="1"/>
    <n v="0"/>
    <n v="0"/>
    <d v="1899-12-30T00:00:00"/>
    <x v="0"/>
    <n v="0"/>
    <n v="0"/>
    <d v="1899-12-30T00:00:00"/>
  </r>
  <r>
    <x v="240"/>
    <x v="28"/>
    <x v="8"/>
    <n v="0.22847222222222222"/>
    <n v="0.44027777777777777"/>
    <d v="1899-12-30T05:05:00"/>
    <x v="65"/>
    <n v="240"/>
    <n v="240"/>
    <d v="1899-12-30T00:00:00"/>
  </r>
  <r>
    <x v="1"/>
    <x v="1"/>
    <x v="1"/>
    <n v="0"/>
    <n v="0"/>
    <d v="1899-12-30T00:00:00"/>
    <x v="0"/>
    <n v="0"/>
    <n v="0"/>
    <d v="1899-12-30T00:00:00"/>
  </r>
  <r>
    <x v="241"/>
    <x v="29"/>
    <x v="8"/>
    <n v="0.80069444444444438"/>
    <n v="1.0347222222222221"/>
    <d v="1899-12-30T05:37:00"/>
    <x v="66"/>
    <n v="241"/>
    <n v="241"/>
    <d v="1899-12-30T00:00:00"/>
  </r>
  <r>
    <x v="1"/>
    <x v="1"/>
    <x v="1"/>
    <n v="0"/>
    <n v="0"/>
    <d v="1899-12-30T00:00:00"/>
    <x v="0"/>
    <n v="0"/>
    <n v="0"/>
    <d v="1899-12-30T00:00:00"/>
  </r>
  <r>
    <x v="242"/>
    <x v="30"/>
    <x v="8"/>
    <n v="0.54375000000000007"/>
    <n v="0.82847222222222217"/>
    <d v="1899-12-30T06:50:00"/>
    <x v="67"/>
    <n v="242"/>
    <n v="242"/>
    <d v="1899-12-30T00:00:00"/>
  </r>
  <r>
    <x v="1"/>
    <x v="1"/>
    <x v="1"/>
    <n v="0"/>
    <n v="0"/>
    <d v="1899-12-30T00:00:00"/>
    <x v="0"/>
    <n v="0"/>
    <n v="0"/>
    <d v="1899-12-30T00:00:00"/>
  </r>
  <r>
    <x v="243"/>
    <x v="31"/>
    <x v="8"/>
    <n v="0.48541666666666666"/>
    <n v="0.78819444444444453"/>
    <d v="1899-12-30T07:16:00"/>
    <x v="43"/>
    <n v="243"/>
    <n v="243"/>
    <d v="1899-12-30T00:00:00"/>
  </r>
  <r>
    <x v="1"/>
    <x v="1"/>
    <x v="1"/>
    <n v="0"/>
    <n v="0"/>
    <d v="1899-12-30T00:00:00"/>
    <x v="0"/>
    <n v="0"/>
    <n v="0"/>
    <d v="1899-12-30T00:00:00"/>
  </r>
  <r>
    <x v="244"/>
    <x v="0"/>
    <x v="9"/>
    <n v="0.5"/>
    <n v="0.67986111111111114"/>
    <d v="1899-12-30T04:19:00"/>
    <x v="68"/>
    <n v="244"/>
    <n v="244"/>
    <d v="1899-12-30T00:00:00"/>
  </r>
  <r>
    <x v="1"/>
    <x v="1"/>
    <x v="1"/>
    <n v="0"/>
    <n v="0"/>
    <d v="1899-12-30T00:00:00"/>
    <x v="0"/>
    <n v="0"/>
    <n v="0"/>
    <d v="1899-12-30T00:00:00"/>
  </r>
  <r>
    <x v="245"/>
    <x v="2"/>
    <x v="9"/>
    <n v="0"/>
    <n v="0"/>
    <d v="1899-12-30T00:00:00"/>
    <x v="0"/>
    <n v="245"/>
    <n v="245"/>
    <d v="1899-12-30T00:00:00"/>
  </r>
  <r>
    <x v="1"/>
    <x v="1"/>
    <x v="1"/>
    <n v="0"/>
    <n v="0"/>
    <d v="1899-12-30T00:00:00"/>
    <x v="0"/>
    <n v="0"/>
    <n v="0"/>
    <d v="1899-12-30T00:00:00"/>
  </r>
  <r>
    <x v="246"/>
    <x v="3"/>
    <x v="9"/>
    <n v="0"/>
    <n v="0"/>
    <d v="1899-12-30T00:00:00"/>
    <x v="0"/>
    <n v="246"/>
    <n v="246"/>
    <d v="1899-12-30T00:00:00"/>
  </r>
  <r>
    <x v="1"/>
    <x v="1"/>
    <x v="1"/>
    <n v="0"/>
    <n v="0"/>
    <d v="1899-12-30T00:00:00"/>
    <x v="0"/>
    <n v="0"/>
    <n v="0"/>
    <d v="1899-12-30T00:00:00"/>
  </r>
  <r>
    <x v="247"/>
    <x v="4"/>
    <x v="9"/>
    <n v="0.63541666666666663"/>
    <n v="0.91041666666666676"/>
    <d v="1899-12-30T06:36:00"/>
    <x v="24"/>
    <n v="247"/>
    <n v="247"/>
    <d v="1899-12-30T00:00:00"/>
  </r>
  <r>
    <x v="1"/>
    <x v="1"/>
    <x v="1"/>
    <n v="0"/>
    <n v="0"/>
    <d v="1899-12-30T00:00:00"/>
    <x v="0"/>
    <n v="0"/>
    <n v="0"/>
    <d v="1899-12-30T00:00:00"/>
  </r>
  <r>
    <x v="248"/>
    <x v="5"/>
    <x v="9"/>
    <n v="0.77222222222222225"/>
    <n v="1.0618055555555557"/>
    <d v="1899-12-30T06:57:00"/>
    <x v="5"/>
    <n v="248"/>
    <n v="248"/>
    <d v="1899-12-30T00:00:00"/>
  </r>
  <r>
    <x v="1"/>
    <x v="1"/>
    <x v="1"/>
    <n v="0"/>
    <n v="0"/>
    <d v="1899-12-30T00:00:00"/>
    <x v="0"/>
    <n v="0"/>
    <n v="0"/>
    <d v="1899-12-30T00:00:00"/>
  </r>
  <r>
    <x v="249"/>
    <x v="6"/>
    <x v="9"/>
    <n v="0.63541666666666663"/>
    <n v="0.91041666666666676"/>
    <d v="1899-12-30T06:36:00"/>
    <x v="24"/>
    <n v="249"/>
    <n v="249"/>
    <d v="1899-12-30T00:00:00"/>
  </r>
  <r>
    <x v="1"/>
    <x v="1"/>
    <x v="1"/>
    <n v="0"/>
    <n v="0"/>
    <d v="1899-12-30T00:00:00"/>
    <x v="0"/>
    <n v="0"/>
    <n v="0"/>
    <d v="1899-12-30T00:00:00"/>
  </r>
  <r>
    <x v="250"/>
    <x v="7"/>
    <x v="9"/>
    <n v="0.77222222222222225"/>
    <n v="1.0618055555555557"/>
    <d v="1899-12-30T06:57:00"/>
    <x v="5"/>
    <n v="250"/>
    <n v="250"/>
    <d v="1899-12-30T00:00:00"/>
  </r>
  <r>
    <x v="1"/>
    <x v="1"/>
    <x v="1"/>
    <n v="0"/>
    <n v="0"/>
    <d v="1899-12-30T00:00:00"/>
    <x v="0"/>
    <n v="0"/>
    <n v="0"/>
    <d v="1899-12-30T00:00:00"/>
  </r>
  <r>
    <x v="251"/>
    <x v="8"/>
    <x v="9"/>
    <n v="0.63541666666666663"/>
    <n v="0.91041666666666676"/>
    <d v="1899-12-30T06:36:00"/>
    <x v="24"/>
    <n v="251"/>
    <n v="251"/>
    <d v="1899-12-30T00:00:00"/>
  </r>
  <r>
    <x v="1"/>
    <x v="1"/>
    <x v="1"/>
    <n v="0"/>
    <n v="0"/>
    <d v="1899-12-30T00:00:00"/>
    <x v="0"/>
    <n v="0"/>
    <n v="0"/>
    <d v="1899-12-30T00:00:00"/>
  </r>
  <r>
    <x v="252"/>
    <x v="9"/>
    <x v="9"/>
    <n v="0.77777777777777779"/>
    <n v="1.0618055555555557"/>
    <d v="1899-12-30T06:49:00"/>
    <x v="36"/>
    <n v="252"/>
    <n v="252"/>
    <d v="1899-12-30T00:00:00"/>
  </r>
  <r>
    <x v="1"/>
    <x v="1"/>
    <x v="1"/>
    <n v="0"/>
    <n v="0"/>
    <d v="1899-12-30T00:00:00"/>
    <x v="0"/>
    <n v="0"/>
    <n v="0"/>
    <d v="1899-12-30T00:00:00"/>
  </r>
  <r>
    <x v="253"/>
    <x v="10"/>
    <x v="9"/>
    <n v="0"/>
    <n v="0"/>
    <d v="1899-12-30T00:00:00"/>
    <x v="0"/>
    <n v="253"/>
    <n v="253"/>
    <d v="1899-12-30T00:00:00"/>
  </r>
  <r>
    <x v="1"/>
    <x v="1"/>
    <x v="1"/>
    <n v="0"/>
    <n v="0"/>
    <d v="1899-12-30T00:00:00"/>
    <x v="0"/>
    <n v="0"/>
    <n v="0"/>
    <d v="1899-12-30T00:00:00"/>
  </r>
  <r>
    <x v="254"/>
    <x v="11"/>
    <x v="9"/>
    <n v="0"/>
    <n v="0"/>
    <d v="1899-12-30T00:00:00"/>
    <x v="0"/>
    <n v="254"/>
    <n v="254"/>
    <d v="1899-12-30T00:00:00"/>
  </r>
  <r>
    <x v="1"/>
    <x v="1"/>
    <x v="1"/>
    <n v="0"/>
    <n v="0"/>
    <d v="1899-12-30T00:00:00"/>
    <x v="0"/>
    <n v="0"/>
    <n v="0"/>
    <d v="1899-12-30T00:00:00"/>
  </r>
  <r>
    <x v="255"/>
    <x v="12"/>
    <x v="9"/>
    <n v="0.28958333333333336"/>
    <n v="0.57708333333333328"/>
    <d v="1899-12-30T06:54:00"/>
    <x v="10"/>
    <n v="255"/>
    <n v="255"/>
    <d v="1899-12-30T00:00:00"/>
  </r>
  <r>
    <x v="1"/>
    <x v="1"/>
    <x v="1"/>
    <n v="0"/>
    <n v="0"/>
    <d v="1899-12-30T00:00:00"/>
    <x v="0"/>
    <n v="0"/>
    <n v="0"/>
    <d v="1899-12-30T00:00:00"/>
  </r>
  <r>
    <x v="256"/>
    <x v="13"/>
    <x v="9"/>
    <n v="0.54999999999999993"/>
    <n v="0.82777777777777783"/>
    <d v="1899-12-30T06:40:00"/>
    <x v="69"/>
    <n v="256"/>
    <n v="256"/>
    <d v="1899-12-30T00:00:00"/>
  </r>
  <r>
    <x v="1"/>
    <x v="1"/>
    <x v="1"/>
    <n v="0"/>
    <n v="0"/>
    <d v="1899-12-30T00:00:00"/>
    <x v="0"/>
    <n v="0"/>
    <n v="0"/>
    <d v="1899-12-30T00:00:00"/>
  </r>
  <r>
    <x v="257"/>
    <x v="14"/>
    <x v="9"/>
    <n v="0.54999999999999993"/>
    <n v="0.82777777777777783"/>
    <d v="1899-12-30T06:40:00"/>
    <x v="69"/>
    <n v="257"/>
    <n v="257"/>
    <d v="1899-12-30T00:00:00"/>
  </r>
  <r>
    <x v="1"/>
    <x v="1"/>
    <x v="1"/>
    <n v="0"/>
    <n v="0"/>
    <d v="1899-12-30T00:00:00"/>
    <x v="0"/>
    <n v="0"/>
    <n v="0"/>
    <d v="1899-12-30T00:00:00"/>
  </r>
  <r>
    <x v="258"/>
    <x v="15"/>
    <x v="9"/>
    <n v="0.55972222222222223"/>
    <n v="0.82986111111111116"/>
    <d v="1899-12-30T06:29:00"/>
    <x v="2"/>
    <n v="258"/>
    <n v="258"/>
    <d v="1899-12-30T00:00:00"/>
  </r>
  <r>
    <x v="1"/>
    <x v="1"/>
    <x v="1"/>
    <n v="0"/>
    <n v="0"/>
    <d v="1899-12-30T00:00:00"/>
    <x v="0"/>
    <n v="0"/>
    <n v="0"/>
    <d v="1899-12-30T00:00:00"/>
  </r>
  <r>
    <x v="259"/>
    <x v="16"/>
    <x v="9"/>
    <n v="0.49652777777777773"/>
    <n v="0.6958333333333333"/>
    <d v="1899-12-30T04:47:00"/>
    <x v="70"/>
    <n v="259"/>
    <n v="259"/>
    <d v="1899-12-30T00:00:00"/>
  </r>
  <r>
    <x v="1"/>
    <x v="1"/>
    <x v="1"/>
    <n v="0"/>
    <n v="0"/>
    <d v="1899-12-30T00:00:00"/>
    <x v="0"/>
    <n v="0"/>
    <n v="0"/>
    <d v="1899-12-30T00:00:00"/>
  </r>
  <r>
    <x v="260"/>
    <x v="17"/>
    <x v="9"/>
    <n v="0"/>
    <n v="0"/>
    <d v="1899-12-30T00:00:00"/>
    <x v="0"/>
    <n v="260"/>
    <n v="260"/>
    <d v="1899-12-30T00:00:00"/>
  </r>
  <r>
    <x v="1"/>
    <x v="1"/>
    <x v="1"/>
    <n v="0"/>
    <n v="0"/>
    <d v="1899-12-30T00:00:00"/>
    <x v="0"/>
    <n v="0"/>
    <n v="0"/>
    <d v="1899-12-30T00:00:00"/>
  </r>
  <r>
    <x v="261"/>
    <x v="18"/>
    <x v="9"/>
    <n v="0"/>
    <n v="0"/>
    <d v="1899-12-30T00:00:00"/>
    <x v="0"/>
    <n v="261"/>
    <n v="261"/>
    <d v="1899-12-30T00:00:00"/>
  </r>
  <r>
    <x v="1"/>
    <x v="1"/>
    <x v="1"/>
    <n v="0"/>
    <n v="0"/>
    <d v="1899-12-30T00:00:00"/>
    <x v="0"/>
    <n v="0"/>
    <n v="0"/>
    <d v="1899-12-30T00:00:00"/>
  </r>
  <r>
    <x v="262"/>
    <x v="19"/>
    <x v="9"/>
    <n v="0"/>
    <n v="0"/>
    <d v="1899-12-30T00:00:00"/>
    <x v="0"/>
    <n v="262"/>
    <n v="262"/>
    <d v="1899-12-30T00:00:00"/>
  </r>
  <r>
    <x v="1"/>
    <x v="1"/>
    <x v="1"/>
    <n v="0"/>
    <n v="0"/>
    <d v="1899-12-30T00:00:00"/>
    <x v="0"/>
    <n v="0"/>
    <n v="0"/>
    <d v="1899-12-30T00:00:00"/>
  </r>
  <r>
    <x v="263"/>
    <x v="20"/>
    <x v="9"/>
    <n v="0.31597222222222221"/>
    <n v="0.44513888888888892"/>
    <d v="1899-12-30T07:21:00"/>
    <x v="26"/>
    <n v="263"/>
    <n v="263"/>
    <d v="1899-12-30T00:00:00"/>
  </r>
  <r>
    <x v="1"/>
    <x v="1"/>
    <x v="1"/>
    <n v="0.67708333333333337"/>
    <n v="0.85416666666666663"/>
    <d v="1899-12-30T00:00:00"/>
    <x v="0"/>
    <n v="0"/>
    <n v="0"/>
    <d v="1899-12-30T00:00:00"/>
  </r>
  <r>
    <x v="264"/>
    <x v="21"/>
    <x v="9"/>
    <n v="0.31597222222222221"/>
    <n v="0.44513888888888892"/>
    <d v="1899-12-30T07:21:00"/>
    <x v="26"/>
    <n v="264"/>
    <n v="264"/>
    <d v="1899-12-30T00:00:00"/>
  </r>
  <r>
    <x v="1"/>
    <x v="1"/>
    <x v="1"/>
    <n v="0.67708333333333337"/>
    <n v="0.85416666666666663"/>
    <d v="1899-12-30T00:00:00"/>
    <x v="0"/>
    <n v="0"/>
    <n v="0"/>
    <d v="1899-12-30T00:00:00"/>
  </r>
  <r>
    <x v="265"/>
    <x v="22"/>
    <x v="9"/>
    <n v="0.31597222222222221"/>
    <n v="0.44513888888888892"/>
    <d v="1899-12-30T07:21:00"/>
    <x v="26"/>
    <n v="265"/>
    <n v="265"/>
    <d v="1899-12-30T00:00:00"/>
  </r>
  <r>
    <x v="1"/>
    <x v="1"/>
    <x v="1"/>
    <n v="0.67708333333333337"/>
    <n v="0.85416666666666663"/>
    <d v="1899-12-30T00:00:00"/>
    <x v="0"/>
    <n v="0"/>
    <n v="0"/>
    <d v="1899-12-30T00:00:00"/>
  </r>
  <r>
    <x v="266"/>
    <x v="23"/>
    <x v="9"/>
    <n v="0.58680555555555558"/>
    <n v="0.86319444444444438"/>
    <d v="1899-12-30T06:38:00"/>
    <x v="29"/>
    <n v="266"/>
    <n v="266"/>
    <d v="1899-12-30T00:00:00"/>
  </r>
  <r>
    <x v="1"/>
    <x v="1"/>
    <x v="1"/>
    <n v="0"/>
    <n v="0"/>
    <d v="1899-12-30T00:00:00"/>
    <x v="0"/>
    <n v="0"/>
    <n v="0"/>
    <d v="1899-12-30T00:00:00"/>
  </r>
  <r>
    <x v="267"/>
    <x v="24"/>
    <x v="9"/>
    <n v="0"/>
    <n v="0"/>
    <d v="1899-12-30T00:00:00"/>
    <x v="0"/>
    <n v="267"/>
    <n v="267"/>
    <d v="1899-12-30T00:00:00"/>
  </r>
  <r>
    <x v="1"/>
    <x v="1"/>
    <x v="1"/>
    <n v="0"/>
    <n v="0"/>
    <d v="1899-12-30T00:00:00"/>
    <x v="0"/>
    <n v="0"/>
    <n v="0"/>
    <d v="1899-12-30T00:00:00"/>
  </r>
  <r>
    <x v="268"/>
    <x v="25"/>
    <x v="9"/>
    <n v="0.31597222222222221"/>
    <n v="0.44513888888888892"/>
    <d v="1899-12-30T07:21:00"/>
    <x v="26"/>
    <n v="268"/>
    <n v="268"/>
    <d v="1899-12-30T00:00:00"/>
  </r>
  <r>
    <x v="1"/>
    <x v="1"/>
    <x v="1"/>
    <n v="0.67708333333333337"/>
    <n v="0.85416666666666663"/>
    <d v="1899-12-30T00:00:00"/>
    <x v="0"/>
    <n v="0"/>
    <n v="0"/>
    <d v="1899-12-30T00:00:00"/>
  </r>
  <r>
    <x v="269"/>
    <x v="26"/>
    <x v="9"/>
    <n v="0"/>
    <n v="0"/>
    <d v="1899-12-30T00:00:00"/>
    <x v="0"/>
    <n v="269"/>
    <n v="269"/>
    <d v="1899-12-30T00:00:00"/>
  </r>
  <r>
    <x v="1"/>
    <x v="1"/>
    <x v="1"/>
    <n v="0"/>
    <n v="0"/>
    <d v="1899-12-30T00:00:00"/>
    <x v="0"/>
    <n v="0"/>
    <n v="0"/>
    <d v="1899-12-30T00:00:00"/>
  </r>
  <r>
    <x v="270"/>
    <x v="27"/>
    <x v="9"/>
    <n v="0"/>
    <n v="0"/>
    <d v="1899-12-30T00:00:00"/>
    <x v="0"/>
    <n v="270"/>
    <n v="270"/>
    <d v="1899-12-30T00:00:00"/>
  </r>
  <r>
    <x v="1"/>
    <x v="1"/>
    <x v="1"/>
    <n v="0"/>
    <n v="0"/>
    <d v="1899-12-30T00:00:00"/>
    <x v="0"/>
    <n v="0"/>
    <n v="0"/>
    <d v="1899-12-30T00:00:00"/>
  </r>
  <r>
    <x v="271"/>
    <x v="28"/>
    <x v="9"/>
    <n v="0.50763888888888886"/>
    <n v="0.77916666666666667"/>
    <d v="1899-12-30T06:31:00"/>
    <x v="30"/>
    <n v="271"/>
    <n v="271"/>
    <d v="1899-12-30T00:00:00"/>
  </r>
  <r>
    <x v="1"/>
    <x v="1"/>
    <x v="1"/>
    <n v="0"/>
    <n v="0"/>
    <d v="1899-12-30T00:00:00"/>
    <x v="0"/>
    <n v="0"/>
    <n v="0"/>
    <d v="1899-12-30T00:00:00"/>
  </r>
  <r>
    <x v="272"/>
    <x v="29"/>
    <x v="9"/>
    <n v="0.57361111111111118"/>
    <n v="0.85763888888888884"/>
    <d v="1899-12-30T06:49:00"/>
    <x v="36"/>
    <n v="272"/>
    <n v="272"/>
    <d v="1899-12-30T00:00:00"/>
  </r>
  <r>
    <x v="1"/>
    <x v="1"/>
    <x v="1"/>
    <n v="0"/>
    <n v="0"/>
    <d v="1899-12-30T00:00:00"/>
    <x v="0"/>
    <n v="0"/>
    <n v="0"/>
    <d v="1899-12-30T00:00:00"/>
  </r>
  <r>
    <x v="273"/>
    <x v="30"/>
    <x v="9"/>
    <n v="0"/>
    <n v="0"/>
    <d v="1899-12-30T00:00:00"/>
    <x v="0"/>
    <n v="273"/>
    <n v="273"/>
    <d v="1899-12-30T00:00:00"/>
  </r>
  <r>
    <x v="1"/>
    <x v="1"/>
    <x v="1"/>
    <n v="0"/>
    <n v="0"/>
    <d v="1899-12-30T00:00:00"/>
    <x v="0"/>
    <n v="0"/>
    <n v="0"/>
    <d v="1899-12-30T00:00:00"/>
  </r>
  <r>
    <x v="274"/>
    <x v="0"/>
    <x v="10"/>
    <n v="0"/>
    <n v="0"/>
    <d v="1899-12-30T00:00:00"/>
    <x v="0"/>
    <n v="274"/>
    <n v="274"/>
    <d v="1899-12-30T00:00:00"/>
  </r>
  <r>
    <x v="1"/>
    <x v="1"/>
    <x v="1"/>
    <n v="0"/>
    <n v="0"/>
    <d v="1899-12-30T00:00:00"/>
    <x v="0"/>
    <n v="0"/>
    <n v="0"/>
    <d v="1899-12-30T00:00:00"/>
  </r>
  <r>
    <x v="275"/>
    <x v="2"/>
    <x v="10"/>
    <n v="0.56388888888888888"/>
    <n v="0.82777777777777783"/>
    <d v="1899-12-30T06:20:00"/>
    <x v="71"/>
    <n v="275"/>
    <n v="275"/>
    <d v="1899-12-30T00:00:00"/>
  </r>
  <r>
    <x v="1"/>
    <x v="1"/>
    <x v="1"/>
    <n v="0"/>
    <n v="0"/>
    <d v="1899-12-30T00:00:00"/>
    <x v="0"/>
    <n v="0"/>
    <n v="0"/>
    <d v="1899-12-30T00:00:00"/>
  </r>
  <r>
    <x v="276"/>
    <x v="3"/>
    <x v="10"/>
    <n v="0.56388888888888888"/>
    <n v="0.82777777777777783"/>
    <d v="1899-12-30T06:20:00"/>
    <x v="71"/>
    <n v="276"/>
    <n v="276"/>
    <d v="1899-12-30T00:00:00"/>
  </r>
  <r>
    <x v="1"/>
    <x v="1"/>
    <x v="1"/>
    <n v="0"/>
    <n v="0"/>
    <d v="1899-12-30T00:00:00"/>
    <x v="0"/>
    <n v="0"/>
    <n v="0"/>
    <d v="1899-12-30T00:00:00"/>
  </r>
  <r>
    <x v="277"/>
    <x v="4"/>
    <x v="10"/>
    <n v="0.62986111111111109"/>
    <n v="0.92152777777777783"/>
    <d v="1899-12-30T07:00:00"/>
    <x v="59"/>
    <n v="277"/>
    <n v="277"/>
    <d v="1899-12-30T00:00:00"/>
  </r>
  <r>
    <x v="1"/>
    <x v="1"/>
    <x v="1"/>
    <n v="0"/>
    <n v="0"/>
    <d v="1899-12-30T00:00:00"/>
    <x v="0"/>
    <n v="0"/>
    <n v="0"/>
    <d v="1899-12-30T00:00:00"/>
  </r>
  <r>
    <x v="278"/>
    <x v="5"/>
    <x v="10"/>
    <n v="0.62986111111111109"/>
    <n v="0.92152777777777783"/>
    <d v="1899-12-30T07:00:00"/>
    <x v="59"/>
    <n v="278"/>
    <n v="278"/>
    <d v="1899-12-30T00:00:00"/>
  </r>
  <r>
    <x v="1"/>
    <x v="1"/>
    <x v="1"/>
    <n v="0"/>
    <n v="0"/>
    <d v="1899-12-30T00:00:00"/>
    <x v="0"/>
    <n v="0"/>
    <n v="0"/>
    <d v="1899-12-30T00:00:00"/>
  </r>
  <r>
    <x v="279"/>
    <x v="6"/>
    <x v="10"/>
    <n v="0"/>
    <n v="0"/>
    <d v="1899-12-30T00:00:00"/>
    <x v="0"/>
    <n v="279"/>
    <n v="279"/>
    <d v="1899-12-30T00:00:00"/>
  </r>
  <r>
    <x v="1"/>
    <x v="1"/>
    <x v="1"/>
    <n v="0"/>
    <n v="0"/>
    <d v="1899-12-30T00:00:00"/>
    <x v="0"/>
    <n v="0"/>
    <n v="0"/>
    <d v="1899-12-30T00:00:00"/>
  </r>
  <r>
    <x v="280"/>
    <x v="7"/>
    <x v="10"/>
    <n v="0"/>
    <n v="0"/>
    <d v="1899-12-30T00:00:00"/>
    <x v="0"/>
    <n v="280"/>
    <n v="280"/>
    <d v="1899-12-30T00:00:00"/>
  </r>
  <r>
    <x v="1"/>
    <x v="1"/>
    <x v="1"/>
    <n v="0"/>
    <n v="0"/>
    <d v="1899-12-30T00:00:00"/>
    <x v="0"/>
    <n v="0"/>
    <n v="0"/>
    <d v="1899-12-30T00:00:00"/>
  </r>
  <r>
    <x v="281"/>
    <x v="8"/>
    <x v="10"/>
    <n v="0"/>
    <n v="0"/>
    <d v="1899-12-30T00:00:00"/>
    <x v="0"/>
    <n v="281"/>
    <n v="281"/>
    <d v="1899-12-30T00:00:00"/>
  </r>
  <r>
    <x v="1"/>
    <x v="1"/>
    <x v="1"/>
    <n v="0"/>
    <n v="0"/>
    <d v="1899-12-30T00:00:00"/>
    <x v="0"/>
    <n v="0"/>
    <n v="0"/>
    <d v="1899-12-30T00:00:00"/>
  </r>
  <r>
    <x v="282"/>
    <x v="9"/>
    <x v="10"/>
    <n v="0.48402777777777778"/>
    <n v="0.77083333333333337"/>
    <d v="1899-12-30T06:53:00"/>
    <x v="39"/>
    <n v="282"/>
    <n v="282"/>
    <d v="1899-12-30T00:00:00"/>
  </r>
  <r>
    <x v="1"/>
    <x v="1"/>
    <x v="1"/>
    <n v="0"/>
    <n v="0"/>
    <d v="1899-12-30T00:00:00"/>
    <x v="0"/>
    <n v="0"/>
    <n v="0"/>
    <d v="1899-12-30T00:00:00"/>
  </r>
  <r>
    <x v="283"/>
    <x v="10"/>
    <x v="10"/>
    <n v="0"/>
    <n v="0"/>
    <d v="1899-12-30T00:00:00"/>
    <x v="0"/>
    <n v="283"/>
    <n v="283"/>
    <d v="1899-12-30T00:00:00"/>
  </r>
  <r>
    <x v="1"/>
    <x v="1"/>
    <x v="1"/>
    <n v="0"/>
    <n v="0"/>
    <d v="1899-12-30T00:00:00"/>
    <x v="0"/>
    <n v="0"/>
    <n v="0"/>
    <d v="1899-12-30T00:00:00"/>
  </r>
  <r>
    <x v="284"/>
    <x v="11"/>
    <x v="10"/>
    <n v="0.48402777777777778"/>
    <n v="0.77083333333333337"/>
    <d v="1899-12-30T06:53:00"/>
    <x v="39"/>
    <n v="284"/>
    <n v="284"/>
    <d v="1899-12-30T00:00:00"/>
  </r>
  <r>
    <x v="1"/>
    <x v="1"/>
    <x v="1"/>
    <n v="0"/>
    <n v="0"/>
    <d v="1899-12-30T00:00:00"/>
    <x v="0"/>
    <n v="0"/>
    <n v="0"/>
    <d v="1899-12-30T00:00:00"/>
  </r>
  <r>
    <x v="285"/>
    <x v="12"/>
    <x v="10"/>
    <n v="0.48402777777777778"/>
    <n v="0.77083333333333337"/>
    <d v="1899-12-30T06:53:00"/>
    <x v="39"/>
    <n v="285"/>
    <n v="285"/>
    <d v="1899-12-30T00:00:00"/>
  </r>
  <r>
    <x v="1"/>
    <x v="1"/>
    <x v="1"/>
    <n v="0"/>
    <n v="0"/>
    <d v="1899-12-30T00:00:00"/>
    <x v="0"/>
    <n v="0"/>
    <n v="0"/>
    <d v="1899-12-30T00:00:00"/>
  </r>
  <r>
    <x v="286"/>
    <x v="13"/>
    <x v="10"/>
    <n v="0.48402777777777778"/>
    <n v="0.77083333333333337"/>
    <d v="1899-12-30T06:53:00"/>
    <x v="39"/>
    <n v="286"/>
    <n v="286"/>
    <d v="1899-12-30T00:00:00"/>
  </r>
  <r>
    <x v="1"/>
    <x v="1"/>
    <x v="1"/>
    <n v="0"/>
    <n v="0"/>
    <d v="1899-12-30T00:00:00"/>
    <x v="0"/>
    <n v="0"/>
    <n v="0"/>
    <d v="1899-12-30T00:00:00"/>
  </r>
  <r>
    <x v="287"/>
    <x v="14"/>
    <x v="10"/>
    <n v="0"/>
    <n v="0"/>
    <d v="1899-12-30T00:00:00"/>
    <x v="0"/>
    <n v="287"/>
    <n v="287"/>
    <d v="1899-12-30T00:00:00"/>
  </r>
  <r>
    <x v="1"/>
    <x v="1"/>
    <x v="1"/>
    <n v="0"/>
    <n v="0"/>
    <d v="1899-12-30T00:00:00"/>
    <x v="0"/>
    <n v="0"/>
    <n v="0"/>
    <d v="1899-12-30T00:00:00"/>
  </r>
  <r>
    <x v="288"/>
    <x v="15"/>
    <x v="10"/>
    <n v="0"/>
    <n v="0"/>
    <d v="1899-12-30T00:00:00"/>
    <x v="0"/>
    <n v="288"/>
    <n v="288"/>
    <d v="1899-12-30T00:00:00"/>
  </r>
  <r>
    <x v="1"/>
    <x v="1"/>
    <x v="1"/>
    <n v="0"/>
    <n v="0"/>
    <d v="1899-12-30T00:00:00"/>
    <x v="0"/>
    <n v="0"/>
    <n v="0"/>
    <d v="1899-12-30T00:00:00"/>
  </r>
  <r>
    <x v="289"/>
    <x v="16"/>
    <x v="10"/>
    <n v="0"/>
    <n v="0"/>
    <d v="1899-12-30T00:00:00"/>
    <x v="0"/>
    <n v="289"/>
    <n v="289"/>
    <d v="1899-12-30T00:00:00"/>
  </r>
  <r>
    <x v="1"/>
    <x v="1"/>
    <x v="1"/>
    <n v="0"/>
    <n v="0"/>
    <d v="1899-12-30T00:00:00"/>
    <x v="0"/>
    <n v="0"/>
    <n v="0"/>
    <d v="1899-12-30T00:00:00"/>
  </r>
  <r>
    <x v="290"/>
    <x v="17"/>
    <x v="10"/>
    <n v="0.21249999999999999"/>
    <n v="0.4604166666666667"/>
    <d v="1899-12-30T05:57:00"/>
    <x v="7"/>
    <n v="290"/>
    <n v="290"/>
    <d v="1899-12-30T00:00:00"/>
  </r>
  <r>
    <x v="1"/>
    <x v="1"/>
    <x v="1"/>
    <n v="0"/>
    <n v="0"/>
    <d v="1899-12-30T00:00:00"/>
    <x v="0"/>
    <n v="0"/>
    <n v="0"/>
    <d v="1899-12-30T00:00:00"/>
  </r>
  <r>
    <x v="291"/>
    <x v="18"/>
    <x v="10"/>
    <n v="0"/>
    <n v="0"/>
    <d v="1899-12-30T00:00:00"/>
    <x v="0"/>
    <n v="291"/>
    <n v="291"/>
    <d v="1899-12-30T00:00:00"/>
  </r>
  <r>
    <x v="1"/>
    <x v="1"/>
    <x v="1"/>
    <n v="0"/>
    <n v="0"/>
    <d v="1899-12-30T00:00:00"/>
    <x v="0"/>
    <n v="0"/>
    <n v="0"/>
    <d v="1899-12-30T00:00:00"/>
  </r>
  <r>
    <x v="292"/>
    <x v="19"/>
    <x v="10"/>
    <n v="0.1986111111111111"/>
    <n v="0.48749999999999999"/>
    <d v="1899-12-30T06:56:00"/>
    <x v="13"/>
    <n v="292"/>
    <n v="292"/>
    <d v="1899-12-30T00:00:00"/>
  </r>
  <r>
    <x v="1"/>
    <x v="1"/>
    <x v="1"/>
    <n v="0"/>
    <n v="0"/>
    <d v="1899-12-30T00:00:00"/>
    <x v="0"/>
    <n v="0"/>
    <n v="0"/>
    <d v="1899-12-30T00:00:00"/>
  </r>
  <r>
    <x v="293"/>
    <x v="20"/>
    <x v="10"/>
    <n v="0.1986111111111111"/>
    <n v="0.48749999999999999"/>
    <d v="1899-12-30T06:56:00"/>
    <x v="13"/>
    <n v="293"/>
    <n v="293"/>
    <d v="1899-12-30T00:00:00"/>
  </r>
  <r>
    <x v="1"/>
    <x v="1"/>
    <x v="1"/>
    <n v="0"/>
    <n v="0"/>
    <d v="1899-12-30T00:00:00"/>
    <x v="0"/>
    <n v="0"/>
    <n v="0"/>
    <d v="1899-12-30T00:00:00"/>
  </r>
  <r>
    <x v="294"/>
    <x v="21"/>
    <x v="10"/>
    <n v="0.85763888888888884"/>
    <n v="1.1090277777777777"/>
    <d v="1899-12-30T06:02:00"/>
    <x v="49"/>
    <n v="294"/>
    <n v="294"/>
    <d v="1899-12-30T00:00:00"/>
  </r>
  <r>
    <x v="1"/>
    <x v="1"/>
    <x v="1"/>
    <n v="0"/>
    <n v="0"/>
    <d v="1899-12-30T00:00:00"/>
    <x v="0"/>
    <n v="0"/>
    <n v="0"/>
    <d v="1899-12-30T00:00:00"/>
  </r>
  <r>
    <x v="295"/>
    <x v="22"/>
    <x v="10"/>
    <n v="0.65763888888888888"/>
    <n v="0.9472222222222223"/>
    <d v="1899-12-30T06:57:00"/>
    <x v="5"/>
    <n v="295"/>
    <n v="295"/>
    <d v="1899-12-30T00:00:00"/>
  </r>
  <r>
    <x v="1"/>
    <x v="1"/>
    <x v="1"/>
    <n v="0"/>
    <n v="0"/>
    <d v="1899-12-30T00:00:00"/>
    <x v="0"/>
    <n v="0"/>
    <n v="0"/>
    <d v="1899-12-30T00:00:00"/>
  </r>
  <r>
    <x v="296"/>
    <x v="23"/>
    <x v="10"/>
    <n v="0"/>
    <n v="0"/>
    <d v="1899-12-30T00:00:00"/>
    <x v="0"/>
    <n v="296"/>
    <n v="296"/>
    <d v="1899-12-30T00:00:00"/>
  </r>
  <r>
    <x v="1"/>
    <x v="1"/>
    <x v="1"/>
    <n v="0"/>
    <n v="0"/>
    <d v="1899-12-30T00:00:00"/>
    <x v="0"/>
    <n v="0"/>
    <n v="0"/>
    <d v="1899-12-30T00:00:00"/>
  </r>
  <r>
    <x v="297"/>
    <x v="24"/>
    <x v="10"/>
    <n v="0"/>
    <n v="0"/>
    <d v="1899-12-30T00:00:00"/>
    <x v="0"/>
    <n v="297"/>
    <n v="297"/>
    <d v="1899-12-30T00:00:00"/>
  </r>
  <r>
    <x v="1"/>
    <x v="1"/>
    <x v="1"/>
    <n v="0"/>
    <n v="0"/>
    <d v="1899-12-30T00:00:00"/>
    <x v="0"/>
    <n v="0"/>
    <n v="0"/>
    <d v="1899-12-30T00:00:00"/>
  </r>
  <r>
    <x v="298"/>
    <x v="25"/>
    <x v="10"/>
    <n v="0.67638888888888893"/>
    <n v="0.95624999999999993"/>
    <d v="1899-12-30T06:43:00"/>
    <x v="12"/>
    <n v="298"/>
    <n v="298"/>
    <d v="1899-12-30T00:00:00"/>
  </r>
  <r>
    <x v="1"/>
    <x v="1"/>
    <x v="1"/>
    <n v="0"/>
    <n v="0"/>
    <d v="1899-12-30T00:00:00"/>
    <x v="0"/>
    <n v="0"/>
    <n v="0"/>
    <d v="1899-12-30T00:00:00"/>
  </r>
  <r>
    <x v="299"/>
    <x v="26"/>
    <x v="10"/>
    <n v="0"/>
    <n v="0"/>
    <d v="1899-12-30T00:00:00"/>
    <x v="0"/>
    <n v="299"/>
    <n v="299"/>
    <d v="1899-12-30T00:00:00"/>
  </r>
  <r>
    <x v="1"/>
    <x v="1"/>
    <x v="1"/>
    <n v="0"/>
    <n v="0"/>
    <d v="1899-12-30T00:00:00"/>
    <x v="0"/>
    <n v="0"/>
    <n v="0"/>
    <d v="1899-12-30T00:00:00"/>
  </r>
  <r>
    <x v="300"/>
    <x v="27"/>
    <x v="10"/>
    <n v="0.67638888888888893"/>
    <n v="0.95624999999999993"/>
    <d v="1899-12-30T06:43:00"/>
    <x v="12"/>
    <n v="300"/>
    <n v="300"/>
    <d v="1899-12-30T00:00:00"/>
  </r>
  <r>
    <x v="1"/>
    <x v="1"/>
    <x v="1"/>
    <n v="0"/>
    <n v="0"/>
    <d v="1899-12-30T00:00:00"/>
    <x v="0"/>
    <n v="0"/>
    <n v="0"/>
    <d v="1899-12-30T00:00:00"/>
  </r>
  <r>
    <x v="301"/>
    <x v="28"/>
    <x v="10"/>
    <n v="0.72083333333333333"/>
    <n v="0.9555555555555556"/>
    <d v="1899-12-30T05:38:00"/>
    <x v="72"/>
    <n v="301"/>
    <n v="301"/>
    <d v="1899-12-30T00:00:00"/>
  </r>
  <r>
    <x v="1"/>
    <x v="1"/>
    <x v="1"/>
    <n v="0"/>
    <n v="0"/>
    <d v="1899-12-30T00:00:00"/>
    <x v="0"/>
    <n v="0"/>
    <n v="0"/>
    <d v="1899-12-30T00:00:00"/>
  </r>
  <r>
    <x v="302"/>
    <x v="29"/>
    <x v="10"/>
    <n v="0.66597222222222219"/>
    <n v="0.95486111111111116"/>
    <d v="1899-12-30T06:56:00"/>
    <x v="13"/>
    <n v="302"/>
    <n v="302"/>
    <d v="1899-12-30T00:00:00"/>
  </r>
  <r>
    <x v="1"/>
    <x v="1"/>
    <x v="1"/>
    <n v="0"/>
    <n v="0"/>
    <d v="1899-12-30T00:00:00"/>
    <x v="0"/>
    <n v="0"/>
    <n v="0"/>
    <d v="1899-12-30T00:00:00"/>
  </r>
  <r>
    <x v="303"/>
    <x v="30"/>
    <x v="10"/>
    <n v="0.67638888888888893"/>
    <n v="0.95624999999999993"/>
    <d v="1899-12-30T06:43:00"/>
    <x v="12"/>
    <n v="303"/>
    <n v="303"/>
    <d v="1899-12-30T00:00:00"/>
  </r>
  <r>
    <x v="1"/>
    <x v="1"/>
    <x v="1"/>
    <n v="0"/>
    <n v="0"/>
    <d v="1899-12-30T00:00:00"/>
    <x v="0"/>
    <n v="0"/>
    <n v="0"/>
    <d v="1899-12-30T00:00:00"/>
  </r>
  <r>
    <x v="304"/>
    <x v="31"/>
    <x v="10"/>
    <n v="0"/>
    <n v="0"/>
    <d v="1899-12-30T00:00:00"/>
    <x v="0"/>
    <n v="304"/>
    <n v="304"/>
    <d v="1899-12-30T00:00:00"/>
  </r>
  <r>
    <x v="1"/>
    <x v="1"/>
    <x v="1"/>
    <n v="0"/>
    <n v="0"/>
    <d v="1899-12-30T00:00:00"/>
    <x v="0"/>
    <n v="0"/>
    <n v="0"/>
    <d v="1899-12-30T00:00:00"/>
  </r>
  <r>
    <x v="305"/>
    <x v="0"/>
    <x v="11"/>
    <n v="0"/>
    <n v="0"/>
    <d v="1899-12-30T00:00:00"/>
    <x v="0"/>
    <n v="305"/>
    <n v="305"/>
    <d v="1899-12-30T00:00:00"/>
  </r>
  <r>
    <x v="1"/>
    <x v="1"/>
    <x v="1"/>
    <n v="0"/>
    <n v="0"/>
    <d v="1899-12-30T00:00:00"/>
    <x v="0"/>
    <n v="0"/>
    <n v="0"/>
    <d v="1899-12-30T00:00:00"/>
  </r>
  <r>
    <x v="306"/>
    <x v="2"/>
    <x v="11"/>
    <n v="0.49722222222222223"/>
    <n v="0.80763888888888891"/>
    <d v="1899-12-30T07:27:00"/>
    <x v="73"/>
    <n v="306"/>
    <n v="306"/>
    <d v="1899-12-30T00:00:00"/>
  </r>
  <r>
    <x v="1"/>
    <x v="1"/>
    <x v="1"/>
    <n v="0"/>
    <n v="0"/>
    <d v="1899-12-30T00:00:00"/>
    <x v="0"/>
    <n v="0"/>
    <n v="0"/>
    <d v="1899-12-30T00:00:00"/>
  </r>
  <r>
    <x v="307"/>
    <x v="3"/>
    <x v="11"/>
    <n v="0.49722222222222223"/>
    <n v="0.80763888888888891"/>
    <d v="1899-12-30T07:27:00"/>
    <x v="73"/>
    <n v="307"/>
    <n v="307"/>
    <d v="1899-12-30T00:00:00"/>
  </r>
  <r>
    <x v="1"/>
    <x v="1"/>
    <x v="1"/>
    <n v="0"/>
    <n v="0"/>
    <d v="1899-12-30T00:00:00"/>
    <x v="0"/>
    <n v="0"/>
    <n v="0"/>
    <d v="1899-12-30T00:00:00"/>
  </r>
  <r>
    <x v="308"/>
    <x v="4"/>
    <x v="11"/>
    <n v="0.54166666666666663"/>
    <n v="0.85416666666666663"/>
    <d v="1899-12-30T07:30:00"/>
    <x v="74"/>
    <n v="308"/>
    <n v="308"/>
    <d v="1899-12-30T00:00:00"/>
  </r>
  <r>
    <x v="1"/>
    <x v="1"/>
    <x v="1"/>
    <n v="0"/>
    <n v="0"/>
    <d v="1899-12-30T00:00:00"/>
    <x v="0"/>
    <n v="0"/>
    <n v="0"/>
    <d v="1899-12-30T00:00:00"/>
  </r>
  <r>
    <x v="309"/>
    <x v="5"/>
    <x v="11"/>
    <n v="0"/>
    <n v="0"/>
    <d v="1899-12-30T00:00:00"/>
    <x v="0"/>
    <n v="309"/>
    <n v="309"/>
    <d v="1899-12-30T00:00:00"/>
  </r>
  <r>
    <x v="1"/>
    <x v="1"/>
    <x v="1"/>
    <n v="0"/>
    <n v="0"/>
    <d v="1899-12-30T00:00:00"/>
    <x v="0"/>
    <n v="0"/>
    <n v="0"/>
    <d v="1899-12-30T00:00:00"/>
  </r>
  <r>
    <x v="310"/>
    <x v="6"/>
    <x v="11"/>
    <n v="0"/>
    <n v="0"/>
    <d v="1899-12-30T00:00:00"/>
    <x v="0"/>
    <n v="310"/>
    <n v="310"/>
    <d v="1899-12-30T00:00:00"/>
  </r>
  <r>
    <x v="1"/>
    <x v="1"/>
    <x v="1"/>
    <n v="0"/>
    <n v="0"/>
    <d v="1899-12-30T00:00:00"/>
    <x v="0"/>
    <n v="0"/>
    <n v="0"/>
    <d v="1899-12-30T00:00:00"/>
  </r>
  <r>
    <x v="311"/>
    <x v="7"/>
    <x v="11"/>
    <n v="0.21249999999999999"/>
    <n v="0.40833333333333338"/>
    <d v="1899-12-30T07:22:00"/>
    <x v="21"/>
    <n v="311"/>
    <n v="311"/>
    <d v="1899-12-30T00:00:00"/>
  </r>
  <r>
    <x v="1"/>
    <x v="1"/>
    <x v="1"/>
    <n v="0.50416666666666665"/>
    <n v="0.61527777777777781"/>
    <d v="1899-12-30T00:00:00"/>
    <x v="0"/>
    <n v="0"/>
    <n v="0"/>
    <d v="1899-12-30T00:00:00"/>
  </r>
  <r>
    <x v="312"/>
    <x v="8"/>
    <x v="11"/>
    <n v="0.21249999999999999"/>
    <n v="0.40833333333333338"/>
    <d v="1899-12-30T07:22:00"/>
    <x v="21"/>
    <n v="312"/>
    <n v="312"/>
    <d v="1899-12-30T00:00:00"/>
  </r>
  <r>
    <x v="1"/>
    <x v="1"/>
    <x v="1"/>
    <n v="0.50416666666666665"/>
    <n v="0.61527777777777781"/>
    <d v="1899-12-30T00:00:00"/>
    <x v="0"/>
    <n v="0"/>
    <n v="0"/>
    <d v="1899-12-30T00:00:00"/>
  </r>
  <r>
    <x v="313"/>
    <x v="9"/>
    <x v="11"/>
    <n v="0.21249999999999999"/>
    <n v="0.40833333333333338"/>
    <d v="1899-12-30T07:22:00"/>
    <x v="21"/>
    <n v="313"/>
    <n v="313"/>
    <d v="1899-12-30T00:00:00"/>
  </r>
  <r>
    <x v="1"/>
    <x v="1"/>
    <x v="1"/>
    <n v="0.50416666666666665"/>
    <n v="0.61527777777777781"/>
    <d v="1899-12-30T00:00:00"/>
    <x v="0"/>
    <n v="0"/>
    <n v="0"/>
    <d v="1899-12-30T00:00:00"/>
  </r>
  <r>
    <x v="314"/>
    <x v="10"/>
    <x v="11"/>
    <n v="0.21249999999999999"/>
    <n v="0.40833333333333338"/>
    <d v="1899-12-30T07:22:00"/>
    <x v="21"/>
    <n v="314"/>
    <n v="314"/>
    <d v="1899-12-30T00:00:00"/>
  </r>
  <r>
    <x v="1"/>
    <x v="1"/>
    <x v="1"/>
    <n v="0.50416666666666665"/>
    <n v="0.61527777777777781"/>
    <d v="1899-12-30T00:00:00"/>
    <x v="0"/>
    <n v="0"/>
    <n v="0"/>
    <d v="1899-12-30T00:00:00"/>
  </r>
  <r>
    <x v="315"/>
    <x v="11"/>
    <x v="11"/>
    <n v="0"/>
    <n v="0"/>
    <d v="1899-12-30T00:00:00"/>
    <x v="0"/>
    <n v="315"/>
    <n v="315"/>
    <d v="1899-12-30T00:00:00"/>
  </r>
  <r>
    <x v="1"/>
    <x v="1"/>
    <x v="1"/>
    <n v="0"/>
    <n v="0"/>
    <d v="1899-12-30T00:00:00"/>
    <x v="0"/>
    <n v="0"/>
    <n v="0"/>
    <d v="1899-12-30T00:00:00"/>
  </r>
  <r>
    <x v="316"/>
    <x v="12"/>
    <x v="11"/>
    <n v="0"/>
    <n v="0"/>
    <d v="1899-12-30T00:00:00"/>
    <x v="0"/>
    <n v="316"/>
    <n v="316"/>
    <d v="1899-12-30T00:00:00"/>
  </r>
  <r>
    <x v="1"/>
    <x v="1"/>
    <x v="1"/>
    <n v="0"/>
    <n v="0"/>
    <d v="1899-12-30T00:00:00"/>
    <x v="0"/>
    <n v="0"/>
    <n v="0"/>
    <d v="1899-12-30T00:00:00"/>
  </r>
  <r>
    <x v="317"/>
    <x v="13"/>
    <x v="11"/>
    <n v="0.57638888888888895"/>
    <n v="0.8666666666666667"/>
    <d v="1899-12-30T06:58:00"/>
    <x v="20"/>
    <n v="317"/>
    <n v="317"/>
    <d v="1899-12-30T00:00:00"/>
  </r>
  <r>
    <x v="1"/>
    <x v="1"/>
    <x v="1"/>
    <n v="0"/>
    <n v="0"/>
    <d v="1899-12-30T00:00:00"/>
    <x v="0"/>
    <n v="0"/>
    <n v="0"/>
    <d v="1899-12-30T00:00:00"/>
  </r>
  <r>
    <x v="318"/>
    <x v="14"/>
    <x v="11"/>
    <n v="0.57638888888888895"/>
    <n v="0.8666666666666667"/>
    <d v="1899-12-30T06:58:00"/>
    <x v="20"/>
    <n v="318"/>
    <n v="318"/>
    <d v="1899-12-30T00:00:00"/>
  </r>
  <r>
    <x v="1"/>
    <x v="1"/>
    <x v="1"/>
    <n v="0"/>
    <n v="0"/>
    <d v="1899-12-30T00:00:00"/>
    <x v="0"/>
    <n v="0"/>
    <n v="0"/>
    <d v="1899-12-30T00:00:00"/>
  </r>
  <r>
    <x v="319"/>
    <x v="15"/>
    <x v="11"/>
    <n v="0.57638888888888895"/>
    <n v="0.8666666666666667"/>
    <d v="1899-12-30T06:58:00"/>
    <x v="20"/>
    <n v="319"/>
    <n v="319"/>
    <d v="1899-12-30T00:00:00"/>
  </r>
  <r>
    <x v="1"/>
    <x v="1"/>
    <x v="1"/>
    <n v="0"/>
    <n v="0"/>
    <d v="1899-12-30T00:00:00"/>
    <x v="0"/>
    <n v="0"/>
    <n v="0"/>
    <d v="1899-12-30T00:00:00"/>
  </r>
  <r>
    <x v="320"/>
    <x v="16"/>
    <x v="11"/>
    <n v="0.57638888888888895"/>
    <n v="0.8666666666666667"/>
    <d v="1899-12-30T06:58:00"/>
    <x v="20"/>
    <n v="320"/>
    <n v="320"/>
    <d v="1899-12-30T00:00:00"/>
  </r>
  <r>
    <x v="1"/>
    <x v="1"/>
    <x v="1"/>
    <n v="0"/>
    <n v="0"/>
    <d v="1899-12-30T00:00:00"/>
    <x v="0"/>
    <n v="0"/>
    <n v="0"/>
    <d v="1899-12-30T00:00:00"/>
  </r>
  <r>
    <x v="321"/>
    <x v="17"/>
    <x v="11"/>
    <n v="0"/>
    <n v="0"/>
    <d v="1899-12-30T00:00:00"/>
    <x v="0"/>
    <n v="321"/>
    <n v="321"/>
    <d v="1899-12-30T00:00:00"/>
  </r>
  <r>
    <x v="1"/>
    <x v="1"/>
    <x v="1"/>
    <n v="0"/>
    <n v="0"/>
    <d v="1899-12-30T00:00:00"/>
    <x v="0"/>
    <n v="0"/>
    <n v="0"/>
    <d v="1899-12-30T00:00:00"/>
  </r>
  <r>
    <x v="322"/>
    <x v="18"/>
    <x v="11"/>
    <n v="0"/>
    <n v="0"/>
    <d v="1899-12-30T00:00:00"/>
    <x v="0"/>
    <n v="322"/>
    <n v="322"/>
    <d v="1899-12-30T00:00:00"/>
  </r>
  <r>
    <x v="1"/>
    <x v="1"/>
    <x v="1"/>
    <n v="0"/>
    <n v="0"/>
    <d v="1899-12-30T00:00:00"/>
    <x v="0"/>
    <n v="0"/>
    <n v="0"/>
    <d v="1899-12-30T00:00:00"/>
  </r>
  <r>
    <x v="323"/>
    <x v="19"/>
    <x v="11"/>
    <n v="0"/>
    <n v="0"/>
    <d v="1899-12-30T00:00:00"/>
    <x v="0"/>
    <n v="323"/>
    <n v="323"/>
    <d v="1899-12-30T00:00:00"/>
  </r>
  <r>
    <x v="1"/>
    <x v="1"/>
    <x v="1"/>
    <n v="0"/>
    <n v="0"/>
    <d v="1899-12-30T00:00:00"/>
    <x v="0"/>
    <n v="0"/>
    <n v="0"/>
    <d v="1899-12-30T00:00:00"/>
  </r>
  <r>
    <x v="324"/>
    <x v="20"/>
    <x v="11"/>
    <n v="0.31041666666666667"/>
    <n v="0.40277777777777773"/>
    <d v="1899-12-30T07:34:00"/>
    <x v="41"/>
    <n v="324"/>
    <n v="324"/>
    <d v="1899-12-30T00:00:00"/>
  </r>
  <r>
    <x v="1"/>
    <x v="1"/>
    <x v="1"/>
    <n v="0.6118055555555556"/>
    <n v="0.83472222222222225"/>
    <d v="1899-12-30T00:00:00"/>
    <x v="0"/>
    <n v="0"/>
    <n v="0"/>
    <d v="1899-12-30T00:00:00"/>
  </r>
  <r>
    <x v="325"/>
    <x v="21"/>
    <x v="11"/>
    <n v="0.31041666666666667"/>
    <n v="0.40277777777777773"/>
    <d v="1899-12-30T07:34:00"/>
    <x v="41"/>
    <n v="325"/>
    <n v="325"/>
    <d v="1899-12-30T00:00:00"/>
  </r>
  <r>
    <x v="1"/>
    <x v="1"/>
    <x v="1"/>
    <n v="0.6118055555555556"/>
    <n v="0.83472222222222225"/>
    <d v="1899-12-30T00:00:00"/>
    <x v="0"/>
    <n v="0"/>
    <n v="0"/>
    <d v="1899-12-30T00:00:00"/>
  </r>
  <r>
    <x v="326"/>
    <x v="22"/>
    <x v="11"/>
    <n v="0"/>
    <n v="0"/>
    <d v="1899-12-30T00:00:00"/>
    <x v="0"/>
    <n v="326"/>
    <n v="326"/>
    <d v="1899-12-30T00:00:00"/>
  </r>
  <r>
    <x v="1"/>
    <x v="1"/>
    <x v="1"/>
    <n v="0"/>
    <n v="0"/>
    <d v="1899-12-30T00:00:00"/>
    <x v="0"/>
    <n v="0"/>
    <n v="0"/>
    <d v="1899-12-30T00:00:00"/>
  </r>
  <r>
    <x v="327"/>
    <x v="23"/>
    <x v="11"/>
    <n v="0"/>
    <n v="0"/>
    <d v="1899-12-30T00:00:00"/>
    <x v="0"/>
    <n v="327"/>
    <n v="327"/>
    <d v="1899-12-30T00:00:00"/>
  </r>
  <r>
    <x v="1"/>
    <x v="1"/>
    <x v="1"/>
    <n v="0"/>
    <n v="0"/>
    <d v="1899-12-30T00:00:00"/>
    <x v="0"/>
    <n v="0"/>
    <n v="0"/>
    <d v="1899-12-30T00:00:00"/>
  </r>
  <r>
    <x v="328"/>
    <x v="24"/>
    <x v="11"/>
    <n v="0.81458333333333333"/>
    <n v="1.0680555555555555"/>
    <d v="1899-12-30T06:05:00"/>
    <x v="75"/>
    <n v="328"/>
    <n v="328"/>
    <d v="1899-12-30T00:00:00"/>
  </r>
  <r>
    <x v="1"/>
    <x v="1"/>
    <x v="1"/>
    <n v="0"/>
    <n v="0"/>
    <d v="1899-12-30T00:00:00"/>
    <x v="0"/>
    <n v="0"/>
    <n v="0"/>
    <d v="1899-12-30T00:00:00"/>
  </r>
  <r>
    <x v="329"/>
    <x v="25"/>
    <x v="11"/>
    <n v="0.77777777777777779"/>
    <n v="1.0659722222222221"/>
    <d v="1899-12-30T06:55:00"/>
    <x v="9"/>
    <n v="329"/>
    <n v="329"/>
    <d v="1899-12-30T00:00:00"/>
  </r>
  <r>
    <x v="1"/>
    <x v="1"/>
    <x v="1"/>
    <n v="0"/>
    <n v="0"/>
    <d v="1899-12-30T00:00:00"/>
    <x v="0"/>
    <n v="0"/>
    <n v="0"/>
    <d v="1899-12-30T00:00:00"/>
  </r>
  <r>
    <x v="330"/>
    <x v="26"/>
    <x v="11"/>
    <n v="0.83333333333333337"/>
    <n v="1.0652777777777778"/>
    <d v="1899-12-30T05:34:00"/>
    <x v="76"/>
    <n v="330"/>
    <n v="330"/>
    <d v="1899-12-30T00:00:00"/>
  </r>
  <r>
    <x v="1"/>
    <x v="1"/>
    <x v="1"/>
    <n v="0"/>
    <n v="0"/>
    <d v="1899-12-30T00:00:00"/>
    <x v="0"/>
    <n v="0"/>
    <n v="0"/>
    <d v="1899-12-30T00:00:00"/>
  </r>
  <r>
    <x v="331"/>
    <x v="27"/>
    <x v="11"/>
    <n v="0.77708333333333324"/>
    <n v="1.0562500000000001"/>
    <d v="1899-12-30T06:42:00"/>
    <x v="64"/>
    <n v="331"/>
    <n v="331"/>
    <d v="1899-12-30T00:00:00"/>
  </r>
  <r>
    <x v="1"/>
    <x v="1"/>
    <x v="1"/>
    <n v="0"/>
    <n v="0"/>
    <d v="1899-12-30T00:00:00"/>
    <x v="0"/>
    <n v="0"/>
    <n v="0"/>
    <d v="1899-12-30T00:00:00"/>
  </r>
  <r>
    <x v="332"/>
    <x v="28"/>
    <x v="11"/>
    <n v="0.81458333333333333"/>
    <n v="1.0680555555555555"/>
    <d v="1899-12-30T06:05:00"/>
    <x v="75"/>
    <n v="332"/>
    <n v="332"/>
    <d v="1899-12-30T00:00:00"/>
  </r>
  <r>
    <x v="1"/>
    <x v="1"/>
    <x v="1"/>
    <n v="0"/>
    <n v="0"/>
    <d v="1899-12-30T00:00:00"/>
    <x v="0"/>
    <n v="0"/>
    <n v="0"/>
    <d v="1899-12-30T00:00:00"/>
  </r>
  <r>
    <x v="333"/>
    <x v="29"/>
    <x v="11"/>
    <n v="0.8027777777777777"/>
    <n v="1.0868055555555556"/>
    <d v="1899-12-30T06:49:00"/>
    <x v="36"/>
    <n v="333"/>
    <n v="333"/>
    <d v="1899-12-30T00:00:00"/>
  </r>
  <r>
    <x v="1"/>
    <x v="1"/>
    <x v="1"/>
    <n v="0"/>
    <n v="0"/>
    <d v="1899-12-30T00:00:00"/>
    <x v="0"/>
    <n v="0"/>
    <n v="0"/>
    <d v="1899-12-30T00:00:00"/>
  </r>
  <r>
    <x v="334"/>
    <x v="30"/>
    <x v="11"/>
    <n v="0"/>
    <n v="0"/>
    <d v="1899-12-30T00:00:00"/>
    <x v="0"/>
    <n v="334"/>
    <n v="334"/>
    <d v="1899-12-30T00:00:00"/>
  </r>
  <r>
    <x v="1"/>
    <x v="1"/>
    <x v="1"/>
    <n v="0"/>
    <n v="0"/>
    <d v="1899-12-30T00:00:00"/>
    <x v="0"/>
    <n v="0"/>
    <n v="0"/>
    <d v="1899-12-30T00:00:00"/>
  </r>
  <r>
    <x v="335"/>
    <x v="0"/>
    <x v="12"/>
    <n v="0"/>
    <n v="0"/>
    <d v="1899-12-30T00:00:00"/>
    <x v="0"/>
    <n v="335"/>
    <n v="335"/>
    <d v="1899-12-30T00:00:00"/>
  </r>
  <r>
    <x v="1"/>
    <x v="1"/>
    <x v="1"/>
    <n v="0"/>
    <n v="0"/>
    <d v="1899-12-30T00:00:00"/>
    <x v="0"/>
    <n v="0"/>
    <n v="0"/>
    <d v="1899-12-30T00:00:00"/>
  </r>
  <r>
    <x v="336"/>
    <x v="2"/>
    <x v="12"/>
    <n v="0.52569444444444446"/>
    <n v="0.77083333333333337"/>
    <d v="1899-12-30T05:53:00"/>
    <x v="4"/>
    <n v="336"/>
    <n v="336"/>
    <d v="1899-12-30T00:00:00"/>
  </r>
  <r>
    <x v="1"/>
    <x v="1"/>
    <x v="1"/>
    <n v="0"/>
    <n v="0"/>
    <d v="1899-12-30T00:00:00"/>
    <x v="0"/>
    <n v="0"/>
    <n v="0"/>
    <d v="1899-12-30T00:00:00"/>
  </r>
  <r>
    <x v="337"/>
    <x v="3"/>
    <x v="12"/>
    <n v="0.47916666666666669"/>
    <n v="0.76388888888888884"/>
    <d v="1899-12-30T06:50:00"/>
    <x v="67"/>
    <n v="337"/>
    <n v="337"/>
    <d v="1899-12-30T00:00:00"/>
  </r>
  <r>
    <x v="1"/>
    <x v="1"/>
    <x v="1"/>
    <n v="0"/>
    <n v="0"/>
    <d v="1899-12-30T00:00:00"/>
    <x v="0"/>
    <n v="0"/>
    <n v="0"/>
    <d v="1899-12-30T00:00:00"/>
  </r>
  <r>
    <x v="338"/>
    <x v="4"/>
    <x v="12"/>
    <n v="0.55555555555555558"/>
    <n v="0.8534722222222223"/>
    <d v="1899-12-30T07:09:00"/>
    <x v="48"/>
    <n v="338"/>
    <n v="338"/>
    <d v="1899-12-30T00:00:00"/>
  </r>
  <r>
    <x v="1"/>
    <x v="1"/>
    <x v="1"/>
    <n v="0"/>
    <n v="0"/>
    <d v="1899-12-30T00:00:00"/>
    <x v="0"/>
    <n v="0"/>
    <n v="0"/>
    <d v="1899-12-30T00:00:00"/>
  </r>
  <r>
    <x v="339"/>
    <x v="5"/>
    <x v="12"/>
    <n v="0.55555555555555558"/>
    <n v="0.8534722222222223"/>
    <d v="1899-12-30T07:09:00"/>
    <x v="48"/>
    <n v="339"/>
    <n v="339"/>
    <d v="1899-12-30T00:00:00"/>
  </r>
  <r>
    <x v="1"/>
    <x v="1"/>
    <x v="1"/>
    <n v="0"/>
    <n v="0"/>
    <d v="1899-12-30T00:00:00"/>
    <x v="0"/>
    <n v="0"/>
    <n v="0"/>
    <d v="1899-12-30T00:00:00"/>
  </r>
  <r>
    <x v="340"/>
    <x v="6"/>
    <x v="12"/>
    <n v="0.55555555555555558"/>
    <n v="0.8534722222222223"/>
    <d v="1899-12-30T07:09:00"/>
    <x v="48"/>
    <n v="340"/>
    <n v="340"/>
    <d v="1899-12-30T00:00:00"/>
  </r>
  <r>
    <x v="1"/>
    <x v="1"/>
    <x v="1"/>
    <n v="0"/>
    <n v="0"/>
    <d v="1899-12-30T00:00:00"/>
    <x v="0"/>
    <n v="0"/>
    <n v="0"/>
    <d v="1899-12-30T00:00:00"/>
  </r>
  <r>
    <x v="341"/>
    <x v="7"/>
    <x v="12"/>
    <n v="0"/>
    <n v="0"/>
    <d v="1899-12-30T00:00:00"/>
    <x v="0"/>
    <n v="341"/>
    <n v="341"/>
    <d v="1899-12-30T00:00:00"/>
  </r>
  <r>
    <x v="1"/>
    <x v="1"/>
    <x v="1"/>
    <n v="0"/>
    <n v="0"/>
    <d v="1899-12-30T00:00:00"/>
    <x v="0"/>
    <n v="0"/>
    <n v="0"/>
    <d v="1899-12-30T00:00:00"/>
  </r>
  <r>
    <x v="342"/>
    <x v="8"/>
    <x v="12"/>
    <n v="0"/>
    <n v="0"/>
    <d v="1899-12-30T00:00:00"/>
    <x v="0"/>
    <n v="342"/>
    <n v="342"/>
    <d v="1899-12-30T00:00:00"/>
  </r>
  <r>
    <x v="1"/>
    <x v="1"/>
    <x v="1"/>
    <n v="0"/>
    <n v="0"/>
    <d v="1899-12-30T00:00:00"/>
    <x v="0"/>
    <n v="0"/>
    <n v="0"/>
    <d v="1899-12-30T00:00:00"/>
  </r>
  <r>
    <x v="343"/>
    <x v="9"/>
    <x v="12"/>
    <n v="0"/>
    <n v="0"/>
    <d v="1899-12-30T00:00:00"/>
    <x v="0"/>
    <n v="343"/>
    <n v="343"/>
    <d v="1899-12-30T00:00:00"/>
  </r>
  <r>
    <x v="1"/>
    <x v="1"/>
    <x v="1"/>
    <n v="0"/>
    <n v="0"/>
    <d v="1899-12-30T00:00:00"/>
    <x v="0"/>
    <n v="0"/>
    <n v="0"/>
    <d v="1899-12-30T00:00:00"/>
  </r>
  <r>
    <x v="344"/>
    <x v="10"/>
    <x v="12"/>
    <n v="0"/>
    <n v="0"/>
    <d v="1899-12-30T00:00:00"/>
    <x v="0"/>
    <n v="344"/>
    <n v="344"/>
    <d v="1899-12-30T00:00:00"/>
  </r>
  <r>
    <x v="1"/>
    <x v="1"/>
    <x v="1"/>
    <n v="0"/>
    <n v="0"/>
    <d v="1899-12-30T00:00:00"/>
    <x v="0"/>
    <n v="0"/>
    <n v="0"/>
    <d v="1899-12-30T00:00:00"/>
  </r>
  <r>
    <x v="345"/>
    <x v="11"/>
    <x v="12"/>
    <n v="0.27361111111111108"/>
    <n v="0.43958333333333338"/>
    <d v="1899-12-30T06:42:00"/>
    <x v="64"/>
    <n v="345"/>
    <n v="345"/>
    <d v="1899-12-30T00:00:00"/>
  </r>
  <r>
    <x v="1"/>
    <x v="1"/>
    <x v="1"/>
    <n v="0.70208333333333339"/>
    <n v="0.81527777777777777"/>
    <d v="1899-12-30T00:00:00"/>
    <x v="0"/>
    <n v="0"/>
    <n v="0"/>
    <d v="1899-12-30T00:00:00"/>
  </r>
  <r>
    <x v="346"/>
    <x v="12"/>
    <x v="12"/>
    <n v="0.27361111111111108"/>
    <n v="0.43958333333333338"/>
    <d v="1899-12-30T06:42:00"/>
    <x v="64"/>
    <n v="346"/>
    <n v="346"/>
    <d v="1899-12-30T00:00:00"/>
  </r>
  <r>
    <x v="1"/>
    <x v="1"/>
    <x v="1"/>
    <n v="0.70208333333333339"/>
    <n v="0.81527777777777777"/>
    <d v="1899-12-30T00:00:00"/>
    <x v="0"/>
    <n v="0"/>
    <n v="0"/>
    <d v="1899-12-30T00:00:00"/>
  </r>
  <r>
    <x v="347"/>
    <x v="13"/>
    <x v="12"/>
    <n v="0.27361111111111108"/>
    <n v="0.43958333333333338"/>
    <d v="1899-12-30T06:42:00"/>
    <x v="64"/>
    <n v="347"/>
    <n v="347"/>
    <d v="1899-12-30T00:00:00"/>
  </r>
  <r>
    <x v="1"/>
    <x v="1"/>
    <x v="1"/>
    <n v="0.70208333333333339"/>
    <n v="0.81527777777777777"/>
    <d v="1899-12-30T00:00:00"/>
    <x v="0"/>
    <n v="0"/>
    <n v="0"/>
    <d v="1899-12-30T00:00:00"/>
  </r>
  <r>
    <x v="348"/>
    <x v="14"/>
    <x v="12"/>
    <n v="0.27361111111111108"/>
    <n v="0.43958333333333338"/>
    <d v="1899-12-30T06:42:00"/>
    <x v="64"/>
    <n v="348"/>
    <n v="348"/>
    <d v="1899-12-30T00:00:00"/>
  </r>
  <r>
    <x v="1"/>
    <x v="1"/>
    <x v="1"/>
    <n v="0.70208333333333339"/>
    <n v="0.81527777777777777"/>
    <d v="1899-12-30T00:00:00"/>
    <x v="0"/>
    <n v="0"/>
    <n v="0"/>
    <d v="1899-12-30T00:00:00"/>
  </r>
  <r>
    <x v="349"/>
    <x v="15"/>
    <x v="12"/>
    <n v="0.27361111111111108"/>
    <n v="0.43958333333333338"/>
    <d v="1899-12-30T06:42:00"/>
    <x v="64"/>
    <n v="349"/>
    <n v="349"/>
    <d v="1899-12-30T00:00:00"/>
  </r>
  <r>
    <x v="1"/>
    <x v="1"/>
    <x v="1"/>
    <n v="0.70208333333333339"/>
    <n v="0.81527777777777777"/>
    <d v="1899-12-30T00:00:00"/>
    <x v="0"/>
    <n v="0"/>
    <n v="0"/>
    <d v="1899-12-30T00:00:00"/>
  </r>
  <r>
    <x v="350"/>
    <x v="16"/>
    <x v="12"/>
    <n v="0"/>
    <n v="0"/>
    <d v="1899-12-30T00:00:00"/>
    <x v="0"/>
    <n v="350"/>
    <n v="350"/>
    <d v="1899-12-30T00:00:00"/>
  </r>
  <r>
    <x v="1"/>
    <x v="1"/>
    <x v="1"/>
    <n v="0"/>
    <n v="0"/>
    <d v="1899-12-30T00:00:00"/>
    <x v="0"/>
    <n v="0"/>
    <n v="0"/>
    <d v="1899-12-30T00:00:00"/>
  </r>
  <r>
    <x v="351"/>
    <x v="17"/>
    <x v="12"/>
    <n v="0"/>
    <n v="0"/>
    <d v="1899-12-30T00:00:00"/>
    <x v="0"/>
    <n v="351"/>
    <n v="351"/>
    <d v="1899-12-30T00:00:00"/>
  </r>
  <r>
    <x v="1"/>
    <x v="1"/>
    <x v="1"/>
    <n v="0"/>
    <n v="0"/>
    <d v="1899-12-30T00:00:00"/>
    <x v="0"/>
    <n v="0"/>
    <n v="0"/>
    <d v="1899-12-30T00:00:00"/>
  </r>
  <r>
    <x v="352"/>
    <x v="18"/>
    <x v="12"/>
    <n v="0.28194444444444444"/>
    <n v="0.57361111111111118"/>
    <d v="1899-12-30T07:00:00"/>
    <x v="59"/>
    <n v="352"/>
    <n v="352"/>
    <d v="1899-12-30T00:00:00"/>
  </r>
  <r>
    <x v="1"/>
    <x v="1"/>
    <x v="1"/>
    <n v="0"/>
    <n v="0"/>
    <d v="1899-12-30T00:00:00"/>
    <x v="0"/>
    <n v="0"/>
    <n v="0"/>
    <d v="1899-12-30T00:00:00"/>
  </r>
  <r>
    <x v="353"/>
    <x v="19"/>
    <x v="12"/>
    <n v="0.28194444444444444"/>
    <n v="0.57361111111111118"/>
    <d v="1899-12-30T07:00:00"/>
    <x v="59"/>
    <n v="353"/>
    <n v="353"/>
    <d v="1899-12-30T00:00:00"/>
  </r>
  <r>
    <x v="1"/>
    <x v="1"/>
    <x v="1"/>
    <n v="0"/>
    <n v="0"/>
    <d v="1899-12-30T00:00:00"/>
    <x v="0"/>
    <n v="0"/>
    <n v="0"/>
    <d v="1899-12-30T00:00:00"/>
  </r>
  <r>
    <x v="354"/>
    <x v="20"/>
    <x v="12"/>
    <n v="0.28194444444444444"/>
    <n v="0.57361111111111118"/>
    <d v="1899-12-30T07:00:00"/>
    <x v="59"/>
    <n v="354"/>
    <n v="354"/>
    <d v="1899-12-30T00:00:00"/>
  </r>
  <r>
    <x v="1"/>
    <x v="1"/>
    <x v="1"/>
    <n v="0"/>
    <n v="0"/>
    <d v="1899-12-30T00:00:00"/>
    <x v="0"/>
    <n v="0"/>
    <n v="0"/>
    <d v="1899-12-30T00:00:00"/>
  </r>
  <r>
    <x v="355"/>
    <x v="21"/>
    <x v="12"/>
    <n v="0.28194444444444444"/>
    <n v="0.57361111111111118"/>
    <d v="1899-12-30T07:00:00"/>
    <x v="59"/>
    <n v="355"/>
    <n v="355"/>
    <d v="1899-12-30T00:00:00"/>
  </r>
  <r>
    <x v="1"/>
    <x v="1"/>
    <x v="1"/>
    <n v="0"/>
    <n v="0"/>
    <d v="1899-12-30T00:00:00"/>
    <x v="0"/>
    <n v="0"/>
    <n v="0"/>
    <d v="1899-12-30T00:00:00"/>
  </r>
  <r>
    <x v="356"/>
    <x v="22"/>
    <x v="12"/>
    <n v="0.28194444444444444"/>
    <n v="0.57361111111111118"/>
    <d v="1899-12-30T07:00:00"/>
    <x v="59"/>
    <n v="356"/>
    <n v="356"/>
    <d v="1899-12-30T00:00:00"/>
  </r>
  <r>
    <x v="1"/>
    <x v="1"/>
    <x v="1"/>
    <n v="0"/>
    <n v="0"/>
    <d v="1899-12-30T00:00:00"/>
    <x v="0"/>
    <n v="0"/>
    <n v="0"/>
    <d v="1899-12-30T00:00:00"/>
  </r>
  <r>
    <x v="357"/>
    <x v="23"/>
    <x v="12"/>
    <n v="0"/>
    <n v="0"/>
    <d v="1899-12-30T00:00:00"/>
    <x v="0"/>
    <n v="357"/>
    <n v="357"/>
    <d v="1899-12-30T00:00:00"/>
  </r>
  <r>
    <x v="1"/>
    <x v="1"/>
    <x v="1"/>
    <n v="0"/>
    <n v="0"/>
    <d v="1899-12-30T00:00:00"/>
    <x v="0"/>
    <n v="0"/>
    <n v="0"/>
    <d v="1899-12-30T00:00:00"/>
  </r>
  <r>
    <x v="358"/>
    <x v="24"/>
    <x v="12"/>
    <n v="0"/>
    <n v="0"/>
    <d v="1899-12-30T00:00:00"/>
    <x v="0"/>
    <n v="358"/>
    <n v="358"/>
    <d v="1899-12-30T00:00:00"/>
  </r>
  <r>
    <x v="1"/>
    <x v="1"/>
    <x v="1"/>
    <n v="0"/>
    <n v="0"/>
    <d v="1899-12-30T00:00:00"/>
    <x v="0"/>
    <n v="0"/>
    <n v="0"/>
    <d v="1899-12-30T00:00:00"/>
  </r>
  <r>
    <x v="359"/>
    <x v="25"/>
    <x v="12"/>
    <n v="0"/>
    <n v="0"/>
    <d v="1899-12-30T00:00:00"/>
    <x v="0"/>
    <n v="359"/>
    <n v="359"/>
    <d v="1899-12-30T00:00:00"/>
  </r>
  <r>
    <x v="1"/>
    <x v="1"/>
    <x v="1"/>
    <n v="0"/>
    <n v="0"/>
    <d v="1899-12-30T00:00:00"/>
    <x v="0"/>
    <n v="0"/>
    <n v="0"/>
    <d v="1899-12-30T00:00:00"/>
  </r>
  <r>
    <x v="360"/>
    <x v="26"/>
    <x v="12"/>
    <n v="0.69652777777777775"/>
    <n v="0.94166666666666676"/>
    <d v="1899-12-30T05:53:00"/>
    <x v="4"/>
    <n v="360"/>
    <n v="360"/>
    <d v="1899-12-30T00:00:00"/>
  </r>
  <r>
    <x v="1"/>
    <x v="1"/>
    <x v="1"/>
    <n v="0"/>
    <n v="0"/>
    <d v="1899-12-30T00:00:00"/>
    <x v="0"/>
    <n v="0"/>
    <n v="0"/>
    <d v="1899-12-30T00:00:00"/>
  </r>
  <r>
    <x v="361"/>
    <x v="27"/>
    <x v="12"/>
    <n v="0.69652777777777775"/>
    <n v="0.94166666666666676"/>
    <d v="1899-12-30T05:53:00"/>
    <x v="4"/>
    <n v="361"/>
    <n v="361"/>
    <d v="1899-12-30T00:00:00"/>
  </r>
  <r>
    <x v="1"/>
    <x v="1"/>
    <x v="1"/>
    <n v="0"/>
    <n v="0"/>
    <d v="1899-12-30T00:00:00"/>
    <x v="0"/>
    <n v="0"/>
    <n v="0"/>
    <d v="1899-12-30T00:00:00"/>
  </r>
  <r>
    <x v="362"/>
    <x v="28"/>
    <x v="12"/>
    <n v="0.69652777777777775"/>
    <n v="0.94166666666666676"/>
    <d v="1899-12-30T05:53:00"/>
    <x v="4"/>
    <n v="362"/>
    <n v="362"/>
    <d v="1899-12-30T00:00:00"/>
  </r>
  <r>
    <x v="1"/>
    <x v="1"/>
    <x v="1"/>
    <n v="0"/>
    <n v="0"/>
    <d v="1899-12-30T00:00:00"/>
    <x v="0"/>
    <n v="0"/>
    <n v="0"/>
    <d v="1899-12-30T00:00:00"/>
  </r>
  <r>
    <x v="363"/>
    <x v="29"/>
    <x v="12"/>
    <n v="0.69652777777777775"/>
    <n v="0.94166666666666676"/>
    <d v="1899-12-30T05:53:00"/>
    <x v="4"/>
    <n v="363"/>
    <n v="363"/>
    <d v="1899-12-30T00:00:00"/>
  </r>
  <r>
    <x v="1"/>
    <x v="1"/>
    <x v="1"/>
    <n v="0"/>
    <n v="0"/>
    <d v="1899-12-30T00:00:00"/>
    <x v="0"/>
    <n v="0"/>
    <n v="0"/>
    <d v="1899-12-30T00:00:00"/>
  </r>
  <r>
    <x v="364"/>
    <x v="30"/>
    <x v="12"/>
    <n v="0.67499999999999993"/>
    <n v="0.91666666666666663"/>
    <d v="1899-12-30T05:48:00"/>
    <x v="77"/>
    <n v="364"/>
    <n v="364"/>
    <d v="1899-12-30T00:00:00"/>
  </r>
  <r>
    <x v="1"/>
    <x v="1"/>
    <x v="1"/>
    <n v="0"/>
    <n v="0"/>
    <d v="1899-12-30T00:00:00"/>
    <x v="0"/>
    <n v="0"/>
    <n v="0"/>
    <d v="1899-12-30T00:00:00"/>
  </r>
  <r>
    <x v="365"/>
    <x v="31"/>
    <x v="12"/>
    <n v="0"/>
    <n v="0"/>
    <d v="1899-12-30T00:00:00"/>
    <x v="0"/>
    <n v="365"/>
    <n v="365"/>
    <d v="1899-12-30T00:00:00"/>
  </r>
  <r>
    <x v="1"/>
    <x v="1"/>
    <x v="1"/>
    <n v="0"/>
    <n v="0"/>
    <d v="1899-12-30T00:00:00"/>
    <x v="0"/>
    <n v="0"/>
    <n v="0"/>
    <d v="1899-12-30T00:00:00"/>
  </r>
  <r>
    <x v="366"/>
    <x v="29"/>
    <x v="13"/>
    <n v="0"/>
    <n v="0"/>
    <d v="1899-12-30T00:00:00"/>
    <x v="0"/>
    <n v="366"/>
    <n v="366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1"/>
    <x v="1"/>
    <x v="1"/>
    <n v="0"/>
    <n v="0"/>
    <d v="1899-12-30T00:00:00"/>
    <x v="0"/>
    <n v="0"/>
    <n v="0"/>
    <d v="1899-12-30T00:00:00"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  <r>
    <x v="367"/>
    <x v="32"/>
    <x v="14"/>
    <m/>
    <m/>
    <m/>
    <x v="78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3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L1:O369" firstHeaderRow="1" firstDataRow="1" firstDataCol="3"/>
  <pivotFields count="10">
    <pivotField dataField="1" compact="0" outline="0" showAll="0" defaultSubtotal="0">
      <items count="368">
        <item x="1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33">
        <item x="1"/>
        <item x="0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</items>
    </pivotField>
    <pivotField axis="axisRow" compact="0" outline="0" showAll="0" defaultSubtotal="0">
      <items count="15">
        <item x="1"/>
        <item x="0"/>
        <item x="2"/>
        <item x="13"/>
        <item x="3"/>
        <item x="4"/>
        <item x="5"/>
        <item x="6"/>
        <item x="7"/>
        <item x="8"/>
        <item x="9"/>
        <item x="10"/>
        <item x="11"/>
        <item x="12"/>
        <item x="14"/>
      </items>
    </pivotField>
    <pivotField compact="0" outline="0" showAll="0"/>
    <pivotField compact="0" outline="0" showAll="0"/>
    <pivotField compact="0" outline="0" showAll="0"/>
    <pivotField axis="axisRow" compact="0" outline="0" showAll="0" sortType="descending" defaultSubtotal="0">
      <items count="79">
        <item h="1" x="78"/>
        <item x="57"/>
        <item x="58"/>
        <item x="41"/>
        <item x="74"/>
        <item x="40"/>
        <item x="73"/>
        <item x="46"/>
        <item x="35"/>
        <item x="17"/>
        <item x="21"/>
        <item x="26"/>
        <item x="27"/>
        <item x="61"/>
        <item x="60"/>
        <item x="43"/>
        <item x="63"/>
        <item x="19"/>
        <item x="48"/>
        <item x="44"/>
        <item x="25"/>
        <item x="53"/>
        <item x="23"/>
        <item x="59"/>
        <item x="47"/>
        <item x="20"/>
        <item x="5"/>
        <item x="13"/>
        <item x="9"/>
        <item x="10"/>
        <item x="39"/>
        <item x="31"/>
        <item x="56"/>
        <item x="67"/>
        <item x="36"/>
        <item x="52"/>
        <item x="37"/>
        <item x="12"/>
        <item x="64"/>
        <item x="69"/>
        <item x="54"/>
        <item x="29"/>
        <item x="6"/>
        <item x="24"/>
        <item x="55"/>
        <item x="15"/>
        <item x="8"/>
        <item x="30"/>
        <item x="38"/>
        <item x="2"/>
        <item x="22"/>
        <item x="45"/>
        <item x="32"/>
        <item x="1"/>
        <item x="71"/>
        <item x="11"/>
        <item x="14"/>
        <item x="16"/>
        <item x="42"/>
        <item x="28"/>
        <item x="3"/>
        <item x="75"/>
        <item x="49"/>
        <item x="34"/>
        <item x="7"/>
        <item x="4"/>
        <item x="18"/>
        <item x="51"/>
        <item x="33"/>
        <item x="77"/>
        <item x="62"/>
        <item x="72"/>
        <item x="66"/>
        <item x="76"/>
        <item x="65"/>
        <item x="50"/>
        <item x="70"/>
        <item x="68"/>
        <item x="0"/>
      </items>
    </pivotField>
    <pivotField compact="0" outline="0" showAll="0"/>
    <pivotField compact="0" outline="0" showAll="0"/>
    <pivotField compact="0" outline="0" showAll="0" sortType="descending"/>
  </pivotFields>
  <rowFields count="3">
    <field x="6"/>
    <field x="2"/>
    <field x="1"/>
  </rowFields>
  <rowItems count="368">
    <i>
      <x v="1"/>
      <x v="8"/>
      <x v="20"/>
    </i>
    <i>
      <x v="2"/>
      <x v="8"/>
      <x v="21"/>
    </i>
    <i>
      <x v="3"/>
      <x v="6"/>
      <x v="18"/>
    </i>
    <i r="2">
      <x v="19"/>
    </i>
    <i r="1">
      <x v="12"/>
      <x v="20"/>
    </i>
    <i r="2">
      <x v="21"/>
    </i>
    <i>
      <x v="4"/>
      <x v="12"/>
      <x v="4"/>
    </i>
    <i>
      <x v="5"/>
      <x v="6"/>
      <x v="16"/>
    </i>
    <i r="2">
      <x v="17"/>
    </i>
    <i>
      <x v="6"/>
      <x v="12"/>
      <x v="2"/>
    </i>
    <i r="2">
      <x v="3"/>
    </i>
    <i>
      <x v="7"/>
      <x v="7"/>
      <x v="11"/>
    </i>
    <i>
      <x v="8"/>
      <x v="5"/>
      <x v="29"/>
    </i>
    <i>
      <x v="9"/>
      <x v="2"/>
      <x v="18"/>
    </i>
    <i>
      <x v="10"/>
      <x v="4"/>
      <x v="2"/>
    </i>
    <i r="2">
      <x v="3"/>
    </i>
    <i r="1">
      <x v="12"/>
      <x v="7"/>
    </i>
    <i r="2">
      <x v="8"/>
    </i>
    <i r="2">
      <x v="9"/>
    </i>
    <i r="2">
      <x v="10"/>
    </i>
    <i>
      <x v="11"/>
      <x v="4"/>
      <x v="20"/>
    </i>
    <i r="2">
      <x v="21"/>
    </i>
    <i r="1">
      <x v="10"/>
      <x v="20"/>
    </i>
    <i r="2">
      <x v="21"/>
    </i>
    <i r="2">
      <x v="22"/>
    </i>
    <i r="2">
      <x v="25"/>
    </i>
    <i>
      <x v="12"/>
      <x v="4"/>
      <x v="24"/>
    </i>
    <i r="1">
      <x v="6"/>
      <x v="27"/>
    </i>
    <i>
      <x v="13"/>
      <x v="9"/>
      <x v="19"/>
    </i>
    <i>
      <x v="14"/>
      <x v="8"/>
      <x v="28"/>
    </i>
    <i>
      <x v="15"/>
      <x v="6"/>
      <x v="30"/>
    </i>
    <i r="1">
      <x v="7"/>
      <x v="12"/>
    </i>
    <i r="2">
      <x v="13"/>
    </i>
    <i r="2">
      <x v="14"/>
    </i>
    <i r="2">
      <x v="15"/>
    </i>
    <i r="1">
      <x v="9"/>
      <x v="31"/>
    </i>
    <i>
      <x v="16"/>
      <x v="9"/>
      <x v="21"/>
    </i>
    <i>
      <x v="17"/>
      <x v="2"/>
      <x v="25"/>
    </i>
    <i>
      <x v="18"/>
      <x v="7"/>
      <x v="20"/>
    </i>
    <i r="1">
      <x v="13"/>
      <x v="4"/>
    </i>
    <i r="2">
      <x v="5"/>
    </i>
    <i r="2">
      <x v="6"/>
    </i>
    <i>
      <x v="19"/>
      <x v="7"/>
      <x v="2"/>
    </i>
    <i r="2">
      <x v="6"/>
    </i>
    <i r="2">
      <x v="7"/>
    </i>
    <i>
      <x v="20"/>
      <x v="4"/>
      <x v="17"/>
    </i>
    <i>
      <x v="21"/>
      <x v="8"/>
      <x v="9"/>
    </i>
    <i>
      <x v="22"/>
      <x v="4"/>
      <x v="7"/>
    </i>
    <i r="2">
      <x v="29"/>
    </i>
    <i r="1">
      <x v="7"/>
      <x v="30"/>
    </i>
    <i>
      <x v="23"/>
      <x v="8"/>
      <x v="25"/>
    </i>
    <i r="2">
      <x v="26"/>
    </i>
    <i r="1">
      <x v="11"/>
      <x v="4"/>
    </i>
    <i r="2">
      <x v="5"/>
    </i>
    <i r="1">
      <x v="13"/>
      <x v="18"/>
    </i>
    <i r="2">
      <x v="19"/>
    </i>
    <i r="2">
      <x v="20"/>
    </i>
    <i r="2">
      <x v="21"/>
    </i>
    <i r="2">
      <x v="22"/>
    </i>
    <i>
      <x v="24"/>
      <x v="7"/>
      <x v="19"/>
    </i>
    <i r="2">
      <x v="21"/>
    </i>
    <i r="1">
      <x v="9"/>
      <x v="22"/>
    </i>
    <i>
      <x v="25"/>
      <x v="2"/>
      <x v="27"/>
    </i>
    <i r="1">
      <x v="6"/>
      <x v="22"/>
    </i>
    <i r="1">
      <x v="7"/>
      <x v="22"/>
    </i>
    <i r="2">
      <x v="23"/>
    </i>
    <i r="1">
      <x v="12"/>
      <x v="13"/>
    </i>
    <i r="2">
      <x v="14"/>
    </i>
    <i r="2">
      <x v="15"/>
    </i>
    <i r="2">
      <x v="16"/>
    </i>
    <i>
      <x v="26"/>
      <x v="1"/>
      <x v="15"/>
    </i>
    <i r="1">
      <x v="5"/>
      <x v="19"/>
    </i>
    <i r="2">
      <x v="20"/>
    </i>
    <i r="2">
      <x v="25"/>
    </i>
    <i r="2">
      <x v="26"/>
    </i>
    <i r="2">
      <x v="27"/>
    </i>
    <i r="1">
      <x v="8"/>
      <x v="24"/>
    </i>
    <i r="2">
      <x v="27"/>
    </i>
    <i r="1">
      <x v="10"/>
      <x v="5"/>
    </i>
    <i r="2">
      <x v="7"/>
    </i>
    <i r="1">
      <x v="11"/>
      <x v="22"/>
    </i>
    <i>
      <x v="27"/>
      <x v="2"/>
      <x v="8"/>
    </i>
    <i r="2">
      <x v="9"/>
    </i>
    <i r="1">
      <x v="4"/>
      <x v="8"/>
    </i>
    <i r="2">
      <x v="9"/>
    </i>
    <i r="2">
      <x v="10"/>
    </i>
    <i r="1">
      <x v="8"/>
      <x v="17"/>
    </i>
    <i r="1">
      <x v="11"/>
      <x v="19"/>
    </i>
    <i r="2">
      <x v="20"/>
    </i>
    <i r="2">
      <x v="29"/>
    </i>
    <i>
      <x v="28"/>
      <x v="1"/>
      <x v="22"/>
    </i>
    <i r="1">
      <x v="5"/>
      <x v="1"/>
    </i>
    <i r="1">
      <x v="6"/>
      <x v="13"/>
    </i>
    <i r="1">
      <x v="12"/>
      <x v="25"/>
    </i>
    <i>
      <x v="29"/>
      <x v="1"/>
      <x v="23"/>
    </i>
    <i r="2">
      <x v="25"/>
    </i>
    <i r="2">
      <x v="26"/>
    </i>
    <i r="1">
      <x v="10"/>
      <x v="12"/>
    </i>
    <i>
      <x v="30"/>
      <x v="6"/>
      <x v="12"/>
    </i>
    <i r="1">
      <x v="11"/>
      <x v="9"/>
    </i>
    <i r="2">
      <x v="11"/>
    </i>
    <i r="2">
      <x v="12"/>
    </i>
    <i r="2">
      <x v="13"/>
    </i>
    <i>
      <x v="31"/>
      <x v="5"/>
      <x v="2"/>
    </i>
    <i r="1">
      <x v="8"/>
      <x v="5"/>
    </i>
    <i r="2">
      <x v="8"/>
    </i>
    <i>
      <x v="32"/>
      <x v="8"/>
      <x v="15"/>
    </i>
    <i>
      <x v="33"/>
      <x v="9"/>
      <x v="30"/>
    </i>
    <i r="1">
      <x v="13"/>
      <x v="3"/>
    </i>
    <i>
      <x v="34"/>
      <x v="6"/>
      <x v="3"/>
    </i>
    <i r="2">
      <x v="4"/>
    </i>
    <i r="2">
      <x v="5"/>
    </i>
    <i r="1">
      <x v="7"/>
      <x v="3"/>
    </i>
    <i r="1">
      <x v="10"/>
      <x v="9"/>
    </i>
    <i r="2">
      <x v="29"/>
    </i>
    <i r="1">
      <x v="12"/>
      <x v="29"/>
    </i>
    <i>
      <x v="35"/>
      <x v="8"/>
      <x v="4"/>
    </i>
    <i r="2">
      <x v="6"/>
    </i>
    <i>
      <x v="36"/>
      <x v="6"/>
      <x v="7"/>
    </i>
    <i>
      <x v="37"/>
      <x v="2"/>
      <x v="7"/>
    </i>
    <i r="2">
      <x v="26"/>
    </i>
    <i r="1">
      <x v="11"/>
      <x v="25"/>
    </i>
    <i r="2">
      <x v="27"/>
    </i>
    <i r="2">
      <x v="30"/>
    </i>
    <i>
      <x v="38"/>
      <x v="9"/>
      <x v="23"/>
    </i>
    <i r="1">
      <x v="12"/>
      <x v="27"/>
    </i>
    <i r="1">
      <x v="13"/>
      <x v="11"/>
    </i>
    <i r="2">
      <x v="12"/>
    </i>
    <i r="2">
      <x v="13"/>
    </i>
    <i r="2">
      <x v="14"/>
    </i>
    <i r="2">
      <x v="15"/>
    </i>
    <i>
      <x v="39"/>
      <x v="10"/>
      <x v="13"/>
    </i>
    <i r="2">
      <x v="14"/>
    </i>
    <i>
      <x v="40"/>
      <x v="8"/>
      <x v="13"/>
    </i>
    <i>
      <x v="41"/>
      <x v="4"/>
      <x v="26"/>
    </i>
    <i r="1">
      <x v="8"/>
      <x v="12"/>
    </i>
    <i r="1">
      <x v="10"/>
      <x v="23"/>
    </i>
    <i>
      <x v="42"/>
      <x v="1"/>
      <x v="16"/>
    </i>
    <i r="2">
      <x v="18"/>
    </i>
    <i r="1">
      <x v="5"/>
      <x v="18"/>
    </i>
    <i r="1">
      <x v="6"/>
      <x v="6"/>
    </i>
    <i>
      <x v="43"/>
      <x v="4"/>
      <x v="14"/>
    </i>
    <i r="2">
      <x v="15"/>
    </i>
    <i r="2">
      <x v="16"/>
    </i>
    <i r="1">
      <x v="10"/>
      <x v="4"/>
    </i>
    <i r="2">
      <x v="6"/>
    </i>
    <i r="2">
      <x v="8"/>
    </i>
    <i>
      <x v="44"/>
      <x v="8"/>
      <x v="14"/>
    </i>
    <i>
      <x v="45"/>
      <x v="2"/>
      <x v="14"/>
    </i>
    <i r="2">
      <x v="15"/>
    </i>
    <i r="1">
      <x v="8"/>
      <x v="16"/>
    </i>
    <i>
      <x v="46"/>
      <x v="1"/>
      <x v="21"/>
    </i>
    <i>
      <x v="47"/>
      <x v="4"/>
      <x v="27"/>
    </i>
    <i r="2">
      <x v="28"/>
    </i>
    <i r="1">
      <x v="10"/>
      <x v="28"/>
    </i>
    <i>
      <x v="48"/>
      <x v="6"/>
      <x v="11"/>
    </i>
    <i r="2">
      <x v="29"/>
    </i>
    <i>
      <x v="49"/>
      <x v="1"/>
      <x v="4"/>
    </i>
    <i r="2">
      <x v="10"/>
    </i>
    <i r="2">
      <x v="30"/>
    </i>
    <i r="2">
      <x v="31"/>
    </i>
    <i r="1">
      <x v="2"/>
      <x v="1"/>
    </i>
    <i r="2">
      <x v="2"/>
    </i>
    <i r="2">
      <x v="3"/>
    </i>
    <i r="1">
      <x v="10"/>
      <x v="15"/>
    </i>
    <i>
      <x v="50"/>
      <x v="4"/>
      <x v="4"/>
    </i>
    <i r="1">
      <x v="7"/>
      <x v="10"/>
    </i>
    <i>
      <x v="51"/>
      <x v="7"/>
      <x v="5"/>
    </i>
    <i>
      <x v="52"/>
      <x v="5"/>
      <x v="10"/>
    </i>
    <i r="2">
      <x v="11"/>
    </i>
    <i r="2">
      <x v="12"/>
    </i>
    <i>
      <x v="53"/>
      <x v="1"/>
      <x v="3"/>
    </i>
    <i r="2">
      <x v="5"/>
    </i>
    <i r="2">
      <x v="6"/>
    </i>
    <i>
      <x v="54"/>
      <x v="11"/>
      <x v="2"/>
    </i>
    <i r="2">
      <x v="3"/>
    </i>
    <i>
      <x v="55"/>
      <x v="2"/>
      <x v="6"/>
    </i>
    <i>
      <x v="56"/>
      <x v="2"/>
      <x v="10"/>
    </i>
    <i>
      <x v="57"/>
      <x v="2"/>
      <x v="16"/>
    </i>
    <i r="2">
      <x v="17"/>
    </i>
    <i>
      <x v="58"/>
      <x v="6"/>
      <x v="23"/>
    </i>
    <i r="2">
      <x v="24"/>
    </i>
    <i r="2">
      <x v="26"/>
    </i>
    <i r="1">
      <x v="7"/>
      <x v="4"/>
    </i>
    <i>
      <x v="59"/>
      <x v="4"/>
      <x v="25"/>
    </i>
    <i>
      <x v="60"/>
      <x v="1"/>
      <x v="9"/>
    </i>
    <i r="1">
      <x v="5"/>
      <x v="13"/>
    </i>
    <i>
      <x v="61"/>
      <x v="12"/>
      <x v="24"/>
    </i>
    <i r="2">
      <x v="28"/>
    </i>
    <i>
      <x v="62"/>
      <x v="7"/>
      <x v="26"/>
    </i>
    <i r="2">
      <x v="27"/>
    </i>
    <i r="2">
      <x v="28"/>
    </i>
    <i r="1">
      <x v="11"/>
      <x v="21"/>
    </i>
    <i>
      <x v="63"/>
      <x v="5"/>
      <x v="21"/>
    </i>
    <i r="2">
      <x v="28"/>
    </i>
    <i>
      <x v="64"/>
      <x v="1"/>
      <x v="17"/>
    </i>
    <i r="1">
      <x v="2"/>
      <x v="22"/>
    </i>
    <i r="1">
      <x v="11"/>
      <x v="17"/>
    </i>
    <i>
      <x v="65"/>
      <x v="1"/>
      <x v="14"/>
    </i>
    <i r="1">
      <x v="13"/>
      <x v="2"/>
    </i>
    <i r="2">
      <x v="26"/>
    </i>
    <i r="2">
      <x v="27"/>
    </i>
    <i r="2">
      <x v="28"/>
    </i>
    <i r="2">
      <x v="29"/>
    </i>
    <i>
      <x v="66"/>
      <x v="2"/>
      <x v="24"/>
    </i>
    <i>
      <x v="67"/>
      <x v="8"/>
      <x v="1"/>
    </i>
    <i>
      <x v="68"/>
      <x v="5"/>
      <x v="14"/>
    </i>
    <i>
      <x v="69"/>
      <x v="13"/>
      <x v="30"/>
    </i>
    <i>
      <x v="70"/>
      <x v="9"/>
      <x v="20"/>
    </i>
    <i>
      <x v="71"/>
      <x v="11"/>
      <x v="28"/>
    </i>
    <i>
      <x v="72"/>
      <x v="9"/>
      <x v="29"/>
    </i>
    <i>
      <x v="73"/>
      <x v="12"/>
      <x v="26"/>
    </i>
    <i>
      <x v="74"/>
      <x v="9"/>
      <x v="28"/>
    </i>
    <i>
      <x v="75"/>
      <x v="7"/>
      <x v="29"/>
    </i>
    <i>
      <x v="76"/>
      <x v="10"/>
      <x v="16"/>
    </i>
    <i>
      <x v="77"/>
      <x v="10"/>
      <x v="1"/>
    </i>
    <i>
      <x v="78"/>
      <x/>
      <x/>
    </i>
    <i r="1">
      <x v="1"/>
      <x v="1"/>
    </i>
    <i r="2">
      <x v="2"/>
    </i>
    <i r="2">
      <x v="7"/>
    </i>
    <i r="2">
      <x v="8"/>
    </i>
    <i r="2">
      <x v="11"/>
    </i>
    <i r="2">
      <x v="12"/>
    </i>
    <i r="2">
      <x v="13"/>
    </i>
    <i r="2">
      <x v="19"/>
    </i>
    <i r="2">
      <x v="20"/>
    </i>
    <i r="2">
      <x v="24"/>
    </i>
    <i r="2">
      <x v="27"/>
    </i>
    <i r="2">
      <x v="28"/>
    </i>
    <i r="2">
      <x v="29"/>
    </i>
    <i r="1">
      <x v="2"/>
      <x v="4"/>
    </i>
    <i r="2">
      <x v="5"/>
    </i>
    <i r="2">
      <x v="11"/>
    </i>
    <i r="2">
      <x v="12"/>
    </i>
    <i r="2">
      <x v="13"/>
    </i>
    <i r="2">
      <x v="19"/>
    </i>
    <i r="2">
      <x v="20"/>
    </i>
    <i r="2">
      <x v="21"/>
    </i>
    <i r="2">
      <x v="23"/>
    </i>
    <i r="2">
      <x v="28"/>
    </i>
    <i r="1">
      <x v="3"/>
      <x v="29"/>
    </i>
    <i r="1">
      <x v="4"/>
      <x v="1"/>
    </i>
    <i r="2">
      <x v="5"/>
    </i>
    <i r="2">
      <x v="6"/>
    </i>
    <i r="2">
      <x v="11"/>
    </i>
    <i r="2">
      <x v="12"/>
    </i>
    <i r="2">
      <x v="13"/>
    </i>
    <i r="2">
      <x v="18"/>
    </i>
    <i r="2">
      <x v="19"/>
    </i>
    <i r="2">
      <x v="22"/>
    </i>
    <i r="2">
      <x v="23"/>
    </i>
    <i r="2">
      <x v="30"/>
    </i>
    <i r="2">
      <x v="31"/>
    </i>
    <i r="1">
      <x v="5"/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5"/>
    </i>
    <i r="2">
      <x v="16"/>
    </i>
    <i r="2">
      <x v="17"/>
    </i>
    <i r="2">
      <x v="22"/>
    </i>
    <i r="2">
      <x v="23"/>
    </i>
    <i r="2">
      <x v="24"/>
    </i>
    <i r="2">
      <x v="30"/>
    </i>
    <i r="1">
      <x v="6"/>
      <x v="1"/>
    </i>
    <i r="2">
      <x v="2"/>
    </i>
    <i r="2">
      <x v="8"/>
    </i>
    <i r="2">
      <x v="9"/>
    </i>
    <i r="2">
      <x v="10"/>
    </i>
    <i r="2">
      <x v="14"/>
    </i>
    <i r="2">
      <x v="15"/>
    </i>
    <i r="2">
      <x v="20"/>
    </i>
    <i r="2">
      <x v="21"/>
    </i>
    <i r="2">
      <x v="25"/>
    </i>
    <i r="2">
      <x v="28"/>
    </i>
    <i r="2">
      <x v="31"/>
    </i>
    <i r="1">
      <x v="7"/>
      <x v="1"/>
    </i>
    <i r="2">
      <x v="8"/>
    </i>
    <i r="2">
      <x v="9"/>
    </i>
    <i r="2">
      <x v="16"/>
    </i>
    <i r="2">
      <x v="17"/>
    </i>
    <i r="2">
      <x v="18"/>
    </i>
    <i r="2">
      <x v="24"/>
    </i>
    <i r="2">
      <x v="25"/>
    </i>
    <i r="1">
      <x v="8"/>
      <x v="2"/>
    </i>
    <i r="2">
      <x v="3"/>
    </i>
    <i r="2">
      <x v="7"/>
    </i>
    <i r="2">
      <x v="10"/>
    </i>
    <i r="2">
      <x v="11"/>
    </i>
    <i r="2">
      <x v="18"/>
    </i>
    <i r="2">
      <x v="19"/>
    </i>
    <i r="2">
      <x v="22"/>
    </i>
    <i r="2">
      <x v="23"/>
    </i>
    <i r="2">
      <x v="29"/>
    </i>
    <i r="2">
      <x v="30"/>
    </i>
    <i r="2">
      <x v="31"/>
    </i>
    <i r="1">
      <x v="9"/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r="2">
      <x v="15"/>
    </i>
    <i r="2">
      <x v="16"/>
    </i>
    <i r="2">
      <x v="17"/>
    </i>
    <i r="2">
      <x v="18"/>
    </i>
    <i r="2">
      <x v="24"/>
    </i>
    <i r="2">
      <x v="25"/>
    </i>
    <i r="2">
      <x v="26"/>
    </i>
    <i r="2">
      <x v="27"/>
    </i>
    <i r="1">
      <x v="10"/>
      <x v="2"/>
    </i>
    <i r="2">
      <x v="3"/>
    </i>
    <i r="2">
      <x v="10"/>
    </i>
    <i r="2">
      <x v="11"/>
    </i>
    <i r="2">
      <x v="17"/>
    </i>
    <i r="2">
      <x v="18"/>
    </i>
    <i r="2">
      <x v="19"/>
    </i>
    <i r="2">
      <x v="24"/>
    </i>
    <i r="2">
      <x v="26"/>
    </i>
    <i r="2">
      <x v="27"/>
    </i>
    <i r="2">
      <x v="30"/>
    </i>
    <i r="1">
      <x v="11"/>
      <x v="1"/>
    </i>
    <i r="2">
      <x v="6"/>
    </i>
    <i r="2">
      <x v="7"/>
    </i>
    <i r="2">
      <x v="8"/>
    </i>
    <i r="2">
      <x v="10"/>
    </i>
    <i r="2">
      <x v="14"/>
    </i>
    <i r="2">
      <x v="15"/>
    </i>
    <i r="2">
      <x v="16"/>
    </i>
    <i r="2">
      <x v="18"/>
    </i>
    <i r="2">
      <x v="23"/>
    </i>
    <i r="2">
      <x v="24"/>
    </i>
    <i r="2">
      <x v="26"/>
    </i>
    <i r="2">
      <x v="31"/>
    </i>
    <i r="1">
      <x v="12"/>
      <x v="1"/>
    </i>
    <i r="2">
      <x v="5"/>
    </i>
    <i r="2">
      <x v="6"/>
    </i>
    <i r="2">
      <x v="11"/>
    </i>
    <i r="2">
      <x v="12"/>
    </i>
    <i r="2">
      <x v="17"/>
    </i>
    <i r="2">
      <x v="18"/>
    </i>
    <i r="2">
      <x v="19"/>
    </i>
    <i r="2">
      <x v="22"/>
    </i>
    <i r="2">
      <x v="23"/>
    </i>
    <i r="2">
      <x v="30"/>
    </i>
    <i r="1">
      <x v="13"/>
      <x v="1"/>
    </i>
    <i r="2">
      <x v="7"/>
    </i>
    <i r="2">
      <x v="8"/>
    </i>
    <i r="2">
      <x v="9"/>
    </i>
    <i r="2">
      <x v="10"/>
    </i>
    <i r="2">
      <x v="16"/>
    </i>
    <i r="2">
      <x v="17"/>
    </i>
    <i r="2">
      <x v="23"/>
    </i>
    <i r="2">
      <x v="24"/>
    </i>
    <i r="2">
      <x v="25"/>
    </i>
    <i r="2">
      <x v="31"/>
    </i>
    <i t="grand">
      <x/>
    </i>
  </rowItems>
  <colItems count="1">
    <i/>
  </colItems>
  <dataFields count="1">
    <dataField name="Somme de 1 à 366" fld="0" baseField="0" baseItem="0" numFmtId="167"/>
  </dataFields>
  <formats count="13">
    <format dxfId="135">
      <pivotArea type="all" dataOnly="0" outline="0" fieldPosition="0"/>
    </format>
    <format dxfId="93">
      <pivotArea collapsedLevelsAreSubtotals="1" fieldPosition="0">
        <references count="1">
          <reference field="6" count="1">
            <x v="1"/>
          </reference>
        </references>
      </pivotArea>
    </format>
    <format dxfId="84">
      <pivotArea outline="0" collapsedLevelsAreSubtotals="1" fieldPosition="0"/>
    </format>
    <format dxfId="82">
      <pivotArea dataOnly="0" labelOnly="1" outline="0" axis="axisValues" fieldPosition="0"/>
    </format>
    <format dxfId="48">
      <pivotArea dataOnly="0" labelOnly="1" fieldPosition="0">
        <references count="3">
          <reference field="1" count="1">
            <x v="4"/>
          </reference>
          <reference field="2" count="1" selected="0">
            <x v="12"/>
          </reference>
          <reference field="6" count="1" selected="0">
            <x v="4"/>
          </reference>
        </references>
      </pivotArea>
    </format>
    <format dxfId="46">
      <pivotArea dataOnly="0" labelOnly="1" fieldPosition="0">
        <references count="3">
          <reference field="1" count="1">
            <x v="21"/>
          </reference>
          <reference field="2" count="1" selected="0">
            <x v="12"/>
          </reference>
          <reference field="6" count="1" selected="0">
            <x v="3"/>
          </reference>
        </references>
      </pivotArea>
    </format>
    <format dxfId="45">
      <pivotArea dataOnly="0" labelOnly="1" fieldPosition="0">
        <references count="3">
          <reference field="1" count="2">
            <x v="18"/>
            <x v="19"/>
          </reference>
          <reference field="2" count="1" selected="0">
            <x v="6"/>
          </reference>
          <reference field="6" count="1" selected="0">
            <x v="3"/>
          </reference>
        </references>
      </pivotArea>
    </format>
    <format dxfId="44">
      <pivotArea dataOnly="0" labelOnly="1" fieldPosition="0">
        <references count="3">
          <reference field="1" count="1">
            <x v="21"/>
          </reference>
          <reference field="2" count="1" selected="0">
            <x v="8"/>
          </reference>
          <reference field="6" count="1" selected="0">
            <x v="2"/>
          </reference>
        </references>
      </pivotArea>
    </format>
    <format dxfId="43">
      <pivotArea dataOnly="0" labelOnly="1" fieldPosition="0">
        <references count="3">
          <reference field="1" count="1">
            <x v="20"/>
          </reference>
          <reference field="2" count="1" selected="0">
            <x v="8"/>
          </reference>
          <reference field="6" count="1" selected="0">
            <x v="1"/>
          </reference>
        </references>
      </pivotArea>
    </format>
    <format dxfId="42">
      <pivotArea dataOnly="0" labelOnly="1" fieldPosition="0">
        <references count="3">
          <reference field="1" count="1">
            <x v="20"/>
          </reference>
          <reference field="2" count="1" selected="0">
            <x v="12"/>
          </reference>
          <reference field="6" count="1" selected="0">
            <x v="3"/>
          </reference>
        </references>
      </pivotArea>
    </format>
    <format dxfId="41">
      <pivotArea dataOnly="0" labelOnly="1" fieldPosition="0">
        <references count="3">
          <reference field="1" count="2">
            <x v="16"/>
            <x v="17"/>
          </reference>
          <reference field="2" count="1" selected="0">
            <x v="6"/>
          </reference>
          <reference field="6" count="1" selected="0">
            <x v="5"/>
          </reference>
        </references>
      </pivotArea>
    </format>
    <format dxfId="40">
      <pivotArea dataOnly="0" labelOnly="1" fieldPosition="0">
        <references count="3">
          <reference field="1" count="2">
            <x v="2"/>
            <x v="3"/>
          </reference>
          <reference field="2" count="1" selected="0">
            <x v="12"/>
          </reference>
          <reference field="6" count="1" selected="0">
            <x v="6"/>
          </reference>
        </references>
      </pivotArea>
    </format>
    <format dxfId="39">
      <pivotArea dataOnly="0" labelOnly="1" fieldPosition="0">
        <references count="3">
          <reference field="1" count="1">
            <x v="11"/>
          </reference>
          <reference field="2" count="1" selected="0">
            <x v="7"/>
          </reference>
          <reference field="6" count="1" selected="0">
            <x v="7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J968" totalsRowShown="0">
  <autoFilter ref="A1:J968"/>
  <tableColumns count="10">
    <tableColumn id="1" name="1 à 366" dataDxfId="110">
      <calculatedColumnFormula>'2017 Vincent'!AC8</calculatedColumnFormula>
    </tableColumn>
    <tableColumn id="2" name="jours">
      <calculatedColumnFormula>'2017 Vincent'!AD8</calculatedColumnFormula>
    </tableColumn>
    <tableColumn id="3" name="mois">
      <calculatedColumnFormula>'2017 Vincent'!AE8</calculatedColumnFormula>
    </tableColumn>
    <tableColumn id="4" name="horaires de services">
      <calculatedColumnFormula>'2017 Vincent'!AF8</calculatedColumnFormula>
    </tableColumn>
    <tableColumn id="5" name="horaires de services 2">
      <calculatedColumnFormula>'2017 Vincent'!AG8</calculatedColumnFormula>
    </tableColumn>
    <tableColumn id="6" name="en h" dataDxfId="102">
      <calculatedColumnFormula>'2017 Vincent'!AH8</calculatedColumnFormula>
    </tableColumn>
    <tableColumn id="7" name="en mn" dataDxfId="117">
      <calculatedColumnFormula>'2017 Vincent'!AI8</calculatedColumnFormula>
    </tableColumn>
    <tableColumn id="8" name="1 à 366 (bis)">
      <calculatedColumnFormula>'2017 Vincent'!AJ8</calculatedColumnFormula>
    </tableColumn>
    <tableColumn id="9" name="clt">
      <calculatedColumnFormula>'2017 Vincent'!AK8</calculatedColumnFormula>
    </tableColumn>
    <tableColumn id="10" name="Décroissant" dataDxfId="136">
      <calculatedColumnFormula>'2017 Vincent'!AL8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917"/>
  <sheetViews>
    <sheetView zoomScaleNormal="100" workbookViewId="0">
      <selection activeCell="V10" sqref="V10"/>
    </sheetView>
  </sheetViews>
  <sheetFormatPr baseColWidth="10" defaultRowHeight="15" x14ac:dyDescent="0.25"/>
  <cols>
    <col min="5" max="7" width="2.7109375" style="1" customWidth="1"/>
    <col min="10" max="10" width="11.42578125" style="1"/>
    <col min="11" max="11" width="12" customWidth="1"/>
    <col min="12" max="13" width="11.42578125" style="36"/>
    <col min="14" max="14" width="12" style="36" bestFit="1" customWidth="1"/>
    <col min="16" max="16" width="12.42578125" bestFit="1" customWidth="1"/>
    <col min="18" max="18" width="12.42578125" bestFit="1" customWidth="1"/>
  </cols>
  <sheetData>
    <row r="2" spans="1:18" ht="15.75" thickBot="1" x14ac:dyDescent="0.3"/>
    <row r="3" spans="1:18" ht="15.75" thickBot="1" x14ac:dyDescent="0.3">
      <c r="A3" s="2"/>
      <c r="B3" s="2"/>
      <c r="C3" s="2"/>
      <c r="D3" s="2"/>
      <c r="E3" s="2"/>
      <c r="F3" s="2"/>
      <c r="G3" s="2"/>
      <c r="H3" s="314" t="s">
        <v>0</v>
      </c>
      <c r="I3" s="3" t="s">
        <v>49</v>
      </c>
      <c r="J3" s="4" t="s">
        <v>1</v>
      </c>
      <c r="L3" s="41" t="s">
        <v>61</v>
      </c>
      <c r="M3" s="42" t="s">
        <v>62</v>
      </c>
      <c r="N3" s="66" t="s">
        <v>1</v>
      </c>
      <c r="R3" s="57" t="s">
        <v>69</v>
      </c>
    </row>
    <row r="4" spans="1:18" ht="15.75" thickBot="1" x14ac:dyDescent="0.3">
      <c r="A4" s="2"/>
      <c r="B4" s="2"/>
      <c r="C4" s="2"/>
      <c r="D4" s="2"/>
      <c r="E4" s="11" t="s">
        <v>53</v>
      </c>
      <c r="F4" s="11" t="s">
        <v>54</v>
      </c>
      <c r="G4" s="11" t="s">
        <v>56</v>
      </c>
      <c r="H4" s="382"/>
      <c r="I4" s="5" t="s">
        <v>50</v>
      </c>
      <c r="J4" s="6" t="s">
        <v>2</v>
      </c>
      <c r="L4" s="309" t="s">
        <v>63</v>
      </c>
      <c r="M4" s="310"/>
      <c r="N4" s="37" t="s">
        <v>64</v>
      </c>
      <c r="R4" s="59" t="s">
        <v>70</v>
      </c>
    </row>
    <row r="5" spans="1:18" ht="15.75" thickBot="1" x14ac:dyDescent="0.3">
      <c r="A5" s="2"/>
      <c r="B5" s="2"/>
      <c r="C5" s="2"/>
      <c r="D5" s="2"/>
      <c r="E5" s="11" t="s">
        <v>15</v>
      </c>
      <c r="F5" s="11" t="s">
        <v>55</v>
      </c>
      <c r="G5" s="32" t="s">
        <v>57</v>
      </c>
      <c r="H5" s="383"/>
      <c r="I5" s="5"/>
      <c r="J5" s="6" t="s">
        <v>3</v>
      </c>
      <c r="L5" s="43"/>
      <c r="M5" s="44"/>
      <c r="N5" s="67" t="s">
        <v>65</v>
      </c>
      <c r="R5" s="58" t="s">
        <v>71</v>
      </c>
    </row>
    <row r="6" spans="1:18" ht="15" customHeight="1" x14ac:dyDescent="0.25">
      <c r="A6" s="314" t="s">
        <v>4</v>
      </c>
      <c r="B6" s="314">
        <v>1</v>
      </c>
      <c r="C6" s="314" t="s">
        <v>5</v>
      </c>
      <c r="D6" s="314"/>
      <c r="E6" s="23">
        <f>IF(D6="repos",1,0)</f>
        <v>0</v>
      </c>
      <c r="F6" s="23">
        <f>IF(D6="S",1,0)</f>
        <v>0</v>
      </c>
      <c r="G6" s="23">
        <f>IF(D6="FO",1,0)</f>
        <v>0</v>
      </c>
      <c r="H6" s="3">
        <v>130</v>
      </c>
      <c r="I6" s="3"/>
      <c r="J6" s="52">
        <v>0.28472222222222221</v>
      </c>
      <c r="L6" s="41">
        <v>0.78263888888888899</v>
      </c>
      <c r="M6" s="42">
        <v>1.0340277777777778</v>
      </c>
      <c r="N6" s="374">
        <f>(M6-L6)+(M7-L7)</f>
        <v>0.25138888888888877</v>
      </c>
      <c r="R6" s="314">
        <v>1</v>
      </c>
    </row>
    <row r="7" spans="1:18" ht="15.75" customHeight="1" thickBot="1" x14ac:dyDescent="0.3">
      <c r="A7" s="331"/>
      <c r="B7" s="331"/>
      <c r="C7" s="331"/>
      <c r="D7" s="331"/>
      <c r="E7" s="22">
        <f>IF(D6="CA",1,0)</f>
        <v>0</v>
      </c>
      <c r="F7" s="22">
        <f>IF(D6="TC",1,0)</f>
        <v>0</v>
      </c>
      <c r="G7" s="22">
        <f>IF(D6="FNO",1,0)</f>
        <v>0</v>
      </c>
      <c r="H7" s="70"/>
      <c r="I7" s="7"/>
      <c r="J7" s="86"/>
      <c r="L7" s="43"/>
      <c r="M7" s="44"/>
      <c r="N7" s="375"/>
      <c r="R7" s="312"/>
    </row>
    <row r="8" spans="1:18" ht="15" customHeight="1" x14ac:dyDescent="0.25">
      <c r="A8" s="314" t="s">
        <v>6</v>
      </c>
      <c r="B8" s="314">
        <v>2</v>
      </c>
      <c r="C8" s="314" t="s">
        <v>5</v>
      </c>
      <c r="D8" s="334" t="s">
        <v>7</v>
      </c>
      <c r="E8" s="23">
        <f t="shared" ref="E8" si="0">IF(D8="repos",1,0)</f>
        <v>1</v>
      </c>
      <c r="F8" s="23">
        <f t="shared" ref="F8" si="1">IF(D8="S",1,0)</f>
        <v>0</v>
      </c>
      <c r="G8" s="23">
        <f t="shared" ref="G8" si="2">IF(D8="FO",1,0)</f>
        <v>0</v>
      </c>
      <c r="H8" s="3">
        <v>660</v>
      </c>
      <c r="I8" s="3"/>
      <c r="J8" s="80"/>
      <c r="L8" s="41"/>
      <c r="M8" s="42"/>
      <c r="N8" s="364">
        <f t="shared" ref="N8" si="3">(M8-L8)+(M9-L9)</f>
        <v>0</v>
      </c>
      <c r="R8" s="311">
        <v>0</v>
      </c>
    </row>
    <row r="9" spans="1:18" ht="15.75" customHeight="1" thickBot="1" x14ac:dyDescent="0.3">
      <c r="A9" s="331"/>
      <c r="B9" s="331"/>
      <c r="C9" s="331"/>
      <c r="D9" s="329"/>
      <c r="E9" s="22">
        <f t="shared" ref="E9" si="4">IF(D8="CA",1,0)</f>
        <v>0</v>
      </c>
      <c r="F9" s="22">
        <f t="shared" ref="F9" si="5">IF(D8="TC",1,0)</f>
        <v>0</v>
      </c>
      <c r="G9" s="22">
        <f t="shared" ref="G9" si="6">IF(D8="FNO",1,0)</f>
        <v>0</v>
      </c>
      <c r="H9" s="63"/>
      <c r="I9" s="7"/>
      <c r="J9" s="79"/>
      <c r="L9" s="43"/>
      <c r="M9" s="44"/>
      <c r="N9" s="365"/>
      <c r="R9" s="311"/>
    </row>
    <row r="10" spans="1:18" ht="15" customHeight="1" x14ac:dyDescent="0.25">
      <c r="A10" s="314" t="s">
        <v>8</v>
      </c>
      <c r="B10" s="314">
        <v>3</v>
      </c>
      <c r="C10" s="314" t="s">
        <v>5</v>
      </c>
      <c r="D10" s="334" t="s">
        <v>7</v>
      </c>
      <c r="E10" s="23">
        <f t="shared" ref="E10" si="7">IF(D10="repos",1,0)</f>
        <v>1</v>
      </c>
      <c r="F10" s="23">
        <f t="shared" ref="F10" si="8">IF(D10="S",1,0)</f>
        <v>0</v>
      </c>
      <c r="G10" s="23">
        <f t="shared" ref="G10" si="9">IF(D10="FO",1,0)</f>
        <v>0</v>
      </c>
      <c r="H10" s="68">
        <v>660</v>
      </c>
      <c r="I10" s="3"/>
      <c r="J10" s="80"/>
      <c r="L10" s="41"/>
      <c r="M10" s="42"/>
      <c r="N10" s="364">
        <f t="shared" ref="N10" si="10">(M10-L10)+(M11-L11)</f>
        <v>0</v>
      </c>
      <c r="R10" s="311">
        <v>0</v>
      </c>
    </row>
    <row r="11" spans="1:18" ht="15.75" customHeight="1" thickBot="1" x14ac:dyDescent="0.3">
      <c r="A11" s="331"/>
      <c r="B11" s="331"/>
      <c r="C11" s="331"/>
      <c r="D11" s="329"/>
      <c r="E11" s="22">
        <f t="shared" ref="E11" si="11">IF(D10="CA",1,0)</f>
        <v>0</v>
      </c>
      <c r="F11" s="22">
        <f t="shared" ref="F11" si="12">IF(D10="TC",1,0)</f>
        <v>0</v>
      </c>
      <c r="G11" s="22">
        <f t="shared" ref="G11" si="13">IF(D10="FNO",1,0)</f>
        <v>0</v>
      </c>
      <c r="H11" s="63"/>
      <c r="I11" s="7"/>
      <c r="J11" s="79"/>
      <c r="L11" s="43"/>
      <c r="M11" s="44"/>
      <c r="N11" s="365"/>
      <c r="R11" s="311"/>
    </row>
    <row r="12" spans="1:18" ht="15" customHeight="1" x14ac:dyDescent="0.25">
      <c r="A12" s="314" t="s">
        <v>9</v>
      </c>
      <c r="B12" s="314">
        <v>4</v>
      </c>
      <c r="C12" s="314" t="s">
        <v>5</v>
      </c>
      <c r="D12" s="314"/>
      <c r="E12" s="23">
        <f t="shared" ref="E12" si="14">IF(D12="repos",1,0)</f>
        <v>0</v>
      </c>
      <c r="F12" s="23">
        <f t="shared" ref="F12" si="15">IF(D12="S",1,0)</f>
        <v>0</v>
      </c>
      <c r="G12" s="23">
        <f t="shared" ref="G12" si="16">IF(D12="FO",1,0)</f>
        <v>0</v>
      </c>
      <c r="H12" s="3">
        <v>130</v>
      </c>
      <c r="I12" s="3"/>
      <c r="J12" s="52">
        <v>0.3354166666666667</v>
      </c>
      <c r="L12" s="41">
        <v>0.50208333333333333</v>
      </c>
      <c r="M12" s="42">
        <v>0.79999999999999993</v>
      </c>
      <c r="N12" s="374">
        <f t="shared" ref="N12" si="17">(M12-L12)+(M13-L13)</f>
        <v>0.29791666666666661</v>
      </c>
      <c r="R12" s="312">
        <v>1</v>
      </c>
    </row>
    <row r="13" spans="1:18" ht="15.75" customHeight="1" thickBot="1" x14ac:dyDescent="0.3">
      <c r="A13" s="331"/>
      <c r="B13" s="331"/>
      <c r="C13" s="331"/>
      <c r="D13" s="331"/>
      <c r="E13" s="22">
        <f t="shared" ref="E13" si="18">IF(D12="CA",1,0)</f>
        <v>0</v>
      </c>
      <c r="F13" s="22">
        <f t="shared" ref="F13" si="19">IF(D12="TC",1,0)</f>
        <v>0</v>
      </c>
      <c r="G13" s="22">
        <f t="shared" ref="G13" si="20">IF(D12="FNO",1,0)</f>
        <v>0</v>
      </c>
      <c r="H13" s="70"/>
      <c r="I13" s="7"/>
      <c r="J13" s="86"/>
      <c r="L13" s="43"/>
      <c r="M13" s="44"/>
      <c r="N13" s="375"/>
      <c r="R13" s="312"/>
    </row>
    <row r="14" spans="1:18" ht="15" customHeight="1" x14ac:dyDescent="0.25">
      <c r="A14" s="314" t="s">
        <v>10</v>
      </c>
      <c r="B14" s="314">
        <v>5</v>
      </c>
      <c r="C14" s="314" t="s">
        <v>5</v>
      </c>
      <c r="D14" s="380"/>
      <c r="E14" s="23">
        <f t="shared" ref="E14" si="21">IF(D14="repos",1,0)</f>
        <v>0</v>
      </c>
      <c r="F14" s="23">
        <f t="shared" ref="F14" si="22">IF(D14="S",1,0)</f>
        <v>0</v>
      </c>
      <c r="G14" s="23">
        <f t="shared" ref="G14" si="23">IF(D14="FO",1,0)</f>
        <v>0</v>
      </c>
      <c r="H14" s="69">
        <v>130</v>
      </c>
      <c r="I14" s="3"/>
      <c r="J14" s="52">
        <v>0.28958333333333336</v>
      </c>
      <c r="L14" s="41">
        <v>0.54305555555555551</v>
      </c>
      <c r="M14" s="42">
        <v>0.80972222222222223</v>
      </c>
      <c r="N14" s="374">
        <f t="shared" ref="N14" si="24">(M14-L14)+(M15-L15)</f>
        <v>0.26666666666666672</v>
      </c>
      <c r="R14" s="312">
        <v>1</v>
      </c>
    </row>
    <row r="15" spans="1:18" ht="15.75" customHeight="1" thickBot="1" x14ac:dyDescent="0.3">
      <c r="A15" s="331"/>
      <c r="B15" s="331"/>
      <c r="C15" s="331"/>
      <c r="D15" s="381"/>
      <c r="E15" s="22">
        <f t="shared" ref="E15" si="25">IF(D14="CA",1,0)</f>
        <v>0</v>
      </c>
      <c r="F15" s="22">
        <f t="shared" ref="F15" si="26">IF(D14="TC",1,0)</f>
        <v>0</v>
      </c>
      <c r="G15" s="22">
        <f t="shared" ref="G15" si="27">IF(D14="FNO",1,0)</f>
        <v>0</v>
      </c>
      <c r="H15" s="70"/>
      <c r="I15" s="7"/>
      <c r="J15" s="86"/>
      <c r="L15" s="43"/>
      <c r="M15" s="44"/>
      <c r="N15" s="375"/>
      <c r="R15" s="312"/>
    </row>
    <row r="16" spans="1:18" ht="15" customHeight="1" x14ac:dyDescent="0.25">
      <c r="A16" s="314" t="s">
        <v>11</v>
      </c>
      <c r="B16" s="314">
        <v>6</v>
      </c>
      <c r="C16" s="314" t="s">
        <v>5</v>
      </c>
      <c r="D16" s="380"/>
      <c r="E16" s="23">
        <f t="shared" ref="E16" si="28">IF(D16="repos",1,0)</f>
        <v>0</v>
      </c>
      <c r="F16" s="23">
        <f t="shared" ref="F16" si="29">IF(D16="S",1,0)</f>
        <v>0</v>
      </c>
      <c r="G16" s="23">
        <f t="shared" ref="G16" si="30">IF(D16="FO",1,0)</f>
        <v>0</v>
      </c>
      <c r="H16" s="3">
        <v>60</v>
      </c>
      <c r="I16" s="3"/>
      <c r="J16" s="54">
        <v>9.9999999999999992E-2</v>
      </c>
      <c r="L16" s="41">
        <v>0.57013888888888886</v>
      </c>
      <c r="M16" s="42">
        <v>0.875</v>
      </c>
      <c r="N16" s="360">
        <f t="shared" ref="N16" si="31">(M16-L16)+(M17-L17)</f>
        <v>0.30486111111111114</v>
      </c>
      <c r="R16" s="312">
        <v>1</v>
      </c>
    </row>
    <row r="17" spans="1:18" ht="15.75" customHeight="1" thickBot="1" x14ac:dyDescent="0.3">
      <c r="A17" s="331"/>
      <c r="B17" s="331"/>
      <c r="C17" s="331"/>
      <c r="D17" s="381"/>
      <c r="E17" s="22">
        <f t="shared" ref="E17" si="32">IF(D16="CA",1,0)</f>
        <v>0</v>
      </c>
      <c r="F17" s="22">
        <f t="shared" ref="F17" si="33">IF(D16="TC",1,0)</f>
        <v>0</v>
      </c>
      <c r="G17" s="22">
        <f t="shared" ref="G17" si="34">IF(D16="FNO",1,0)</f>
        <v>0</v>
      </c>
      <c r="H17" s="7">
        <v>130</v>
      </c>
      <c r="I17" s="7"/>
      <c r="J17" s="50">
        <v>0.23750000000000002</v>
      </c>
      <c r="L17" s="43"/>
      <c r="M17" s="44"/>
      <c r="N17" s="361"/>
      <c r="R17" s="312"/>
    </row>
    <row r="18" spans="1:18" ht="15" customHeight="1" x14ac:dyDescent="0.25">
      <c r="A18" s="314" t="s">
        <v>12</v>
      </c>
      <c r="B18" s="314">
        <v>7</v>
      </c>
      <c r="C18" s="314" t="s">
        <v>5</v>
      </c>
      <c r="D18" s="314"/>
      <c r="E18" s="23">
        <f t="shared" ref="E18" si="35">IF(D18="repos",1,0)</f>
        <v>0</v>
      </c>
      <c r="F18" s="23">
        <f t="shared" ref="F18" si="36">IF(D18="S",1,0)</f>
        <v>0</v>
      </c>
      <c r="G18" s="23">
        <f t="shared" ref="G18" si="37">IF(D18="FO",1,0)</f>
        <v>0</v>
      </c>
      <c r="H18" s="3">
        <v>130</v>
      </c>
      <c r="I18" s="3"/>
      <c r="J18" s="52">
        <v>0.30833333333333335</v>
      </c>
      <c r="L18" s="41">
        <v>0.78263888888888899</v>
      </c>
      <c r="M18" s="42">
        <v>1.0743055555555556</v>
      </c>
      <c r="N18" s="374">
        <f t="shared" ref="N18" si="38">(M18-L18)+(M19-L19)</f>
        <v>0.29166666666666663</v>
      </c>
      <c r="R18" s="312">
        <v>1</v>
      </c>
    </row>
    <row r="19" spans="1:18" ht="15.75" customHeight="1" thickBot="1" x14ac:dyDescent="0.3">
      <c r="A19" s="331"/>
      <c r="B19" s="331"/>
      <c r="C19" s="331"/>
      <c r="D19" s="331"/>
      <c r="E19" s="22">
        <f t="shared" ref="E19" si="39">IF(D18="CA",1,0)</f>
        <v>0</v>
      </c>
      <c r="F19" s="22">
        <f t="shared" ref="F19" si="40">IF(D18="TC",1,0)</f>
        <v>0</v>
      </c>
      <c r="G19" s="22">
        <f t="shared" ref="G19" si="41">IF(D18="FNO",1,0)</f>
        <v>0</v>
      </c>
      <c r="H19" s="70"/>
      <c r="I19" s="7"/>
      <c r="J19" s="86"/>
      <c r="L19" s="43"/>
      <c r="M19" s="44"/>
      <c r="N19" s="375"/>
      <c r="R19" s="312"/>
    </row>
    <row r="20" spans="1:18" ht="15" customHeight="1" x14ac:dyDescent="0.25">
      <c r="A20" s="314" t="s">
        <v>4</v>
      </c>
      <c r="B20" s="314">
        <v>8</v>
      </c>
      <c r="C20" s="314" t="s">
        <v>5</v>
      </c>
      <c r="D20" s="314"/>
      <c r="E20" s="23">
        <f t="shared" ref="E20" si="42">IF(D20="repos",1,0)</f>
        <v>0</v>
      </c>
      <c r="F20" s="23">
        <f t="shared" ref="F20" si="43">IF(D20="S",1,0)</f>
        <v>0</v>
      </c>
      <c r="G20" s="23">
        <f t="shared" ref="G20" si="44">IF(D20="FO",1,0)</f>
        <v>0</v>
      </c>
      <c r="H20" s="69">
        <v>130</v>
      </c>
      <c r="I20" s="3"/>
      <c r="J20" s="52">
        <v>0.32222222222222224</v>
      </c>
      <c r="L20" s="41">
        <v>0.59236111111111112</v>
      </c>
      <c r="M20" s="42">
        <v>0.88124999999999998</v>
      </c>
      <c r="N20" s="374">
        <f t="shared" ref="N20" si="45">(M20-L20)+(M21-L21)</f>
        <v>0.28888888888888886</v>
      </c>
      <c r="R20" s="312">
        <v>1</v>
      </c>
    </row>
    <row r="21" spans="1:18" ht="15.75" customHeight="1" thickBot="1" x14ac:dyDescent="0.3">
      <c r="A21" s="331"/>
      <c r="B21" s="331"/>
      <c r="C21" s="331"/>
      <c r="D21" s="331"/>
      <c r="E21" s="22">
        <f t="shared" ref="E21" si="46">IF(D20="CA",1,0)</f>
        <v>0</v>
      </c>
      <c r="F21" s="22">
        <f t="shared" ref="F21" si="47">IF(D20="TC",1,0)</f>
        <v>0</v>
      </c>
      <c r="G21" s="22">
        <f t="shared" ref="G21" si="48">IF(D20="FNO",1,0)</f>
        <v>0</v>
      </c>
      <c r="H21" s="70"/>
      <c r="I21" s="7"/>
      <c r="J21" s="86"/>
      <c r="L21" s="43"/>
      <c r="M21" s="44"/>
      <c r="N21" s="375"/>
      <c r="R21" s="312"/>
    </row>
    <row r="22" spans="1:18" ht="15" customHeight="1" x14ac:dyDescent="0.25">
      <c r="A22" s="314" t="s">
        <v>6</v>
      </c>
      <c r="B22" s="314">
        <v>9</v>
      </c>
      <c r="C22" s="314" t="s">
        <v>5</v>
      </c>
      <c r="D22" s="334" t="s">
        <v>7</v>
      </c>
      <c r="E22" s="23">
        <f t="shared" ref="E22" si="49">IF(D22="repos",1,0)</f>
        <v>1</v>
      </c>
      <c r="F22" s="23">
        <f t="shared" ref="F22" si="50">IF(D22="S",1,0)</f>
        <v>0</v>
      </c>
      <c r="G22" s="23">
        <f t="shared" ref="G22" si="51">IF(D22="FO",1,0)</f>
        <v>0</v>
      </c>
      <c r="H22" s="3">
        <v>660</v>
      </c>
      <c r="I22" s="3"/>
      <c r="J22" s="80"/>
      <c r="L22" s="41"/>
      <c r="M22" s="42"/>
      <c r="N22" s="364">
        <f t="shared" ref="N22" si="52">(M22-L22)+(M23-L23)</f>
        <v>0</v>
      </c>
      <c r="R22" s="311">
        <v>0</v>
      </c>
    </row>
    <row r="23" spans="1:18" ht="15.75" customHeight="1" thickBot="1" x14ac:dyDescent="0.3">
      <c r="A23" s="331"/>
      <c r="B23" s="331"/>
      <c r="C23" s="331"/>
      <c r="D23" s="329"/>
      <c r="E23" s="22">
        <f t="shared" ref="E23" si="53">IF(D22="CA",1,0)</f>
        <v>0</v>
      </c>
      <c r="F23" s="22">
        <f t="shared" ref="F23" si="54">IF(D22="TC",1,0)</f>
        <v>0</v>
      </c>
      <c r="G23" s="22">
        <f t="shared" ref="G23" si="55">IF(D22="FNO",1,0)</f>
        <v>0</v>
      </c>
      <c r="H23" s="63"/>
      <c r="I23" s="7"/>
      <c r="J23" s="79"/>
      <c r="L23" s="43"/>
      <c r="M23" s="44"/>
      <c r="N23" s="365"/>
      <c r="R23" s="311"/>
    </row>
    <row r="24" spans="1:18" ht="15" customHeight="1" x14ac:dyDescent="0.25">
      <c r="A24" s="314" t="s">
        <v>8</v>
      </c>
      <c r="B24" s="314">
        <v>10</v>
      </c>
      <c r="C24" s="314" t="s">
        <v>5</v>
      </c>
      <c r="D24" s="334" t="s">
        <v>7</v>
      </c>
      <c r="E24" s="23">
        <f t="shared" ref="E24" si="56">IF(D24="repos",1,0)</f>
        <v>1</v>
      </c>
      <c r="F24" s="23">
        <f t="shared" ref="F24" si="57">IF(D24="S",1,0)</f>
        <v>0</v>
      </c>
      <c r="G24" s="23">
        <f t="shared" ref="G24" si="58">IF(D24="FO",1,0)</f>
        <v>0</v>
      </c>
      <c r="H24" s="3">
        <v>660</v>
      </c>
      <c r="I24" s="3"/>
      <c r="J24" s="80"/>
      <c r="L24" s="41"/>
      <c r="M24" s="42"/>
      <c r="N24" s="364">
        <f t="shared" ref="N24" si="59">(M24-L24)+(M25-L25)</f>
        <v>0</v>
      </c>
      <c r="R24" s="311">
        <v>0</v>
      </c>
    </row>
    <row r="25" spans="1:18" ht="15.75" customHeight="1" thickBot="1" x14ac:dyDescent="0.3">
      <c r="A25" s="331"/>
      <c r="B25" s="331"/>
      <c r="C25" s="331"/>
      <c r="D25" s="329"/>
      <c r="E25" s="22">
        <f t="shared" ref="E25" si="60">IF(D24="CA",1,0)</f>
        <v>0</v>
      </c>
      <c r="F25" s="22">
        <f t="shared" ref="F25" si="61">IF(D24="TC",1,0)</f>
        <v>0</v>
      </c>
      <c r="G25" s="22">
        <f t="shared" ref="G25" si="62">IF(D24="FNO",1,0)</f>
        <v>0</v>
      </c>
      <c r="H25" s="63"/>
      <c r="I25" s="7"/>
      <c r="J25" s="79"/>
      <c r="L25" s="43"/>
      <c r="M25" s="44"/>
      <c r="N25" s="365"/>
      <c r="R25" s="311"/>
    </row>
    <row r="26" spans="1:18" ht="15" customHeight="1" x14ac:dyDescent="0.25">
      <c r="A26" s="314" t="s">
        <v>9</v>
      </c>
      <c r="B26" s="314">
        <v>11</v>
      </c>
      <c r="C26" s="314" t="s">
        <v>5</v>
      </c>
      <c r="D26" s="314"/>
      <c r="E26" s="23">
        <f t="shared" ref="E26" si="63">IF(D26="repos",1,0)</f>
        <v>0</v>
      </c>
      <c r="F26" s="23">
        <f t="shared" ref="F26" si="64">IF(D26="S",1,0)</f>
        <v>0</v>
      </c>
      <c r="G26" s="23">
        <f t="shared" ref="G26" si="65">IF(D26="FO",1,0)</f>
        <v>0</v>
      </c>
      <c r="H26" s="3">
        <v>130</v>
      </c>
      <c r="I26" s="3"/>
      <c r="J26" s="52">
        <v>0.33749999999999997</v>
      </c>
      <c r="L26" s="41">
        <v>0.57013888888888886</v>
      </c>
      <c r="M26" s="42">
        <v>0.875</v>
      </c>
      <c r="N26" s="374">
        <f t="shared" ref="N26" si="66">(M26-L26)+(M27-L27)</f>
        <v>0.30486111111111114</v>
      </c>
      <c r="R26" s="312">
        <v>1</v>
      </c>
    </row>
    <row r="27" spans="1:18" ht="15.75" customHeight="1" thickBot="1" x14ac:dyDescent="0.3">
      <c r="A27" s="331"/>
      <c r="B27" s="331"/>
      <c r="C27" s="331"/>
      <c r="D27" s="331"/>
      <c r="E27" s="22">
        <f t="shared" ref="E27" si="67">IF(D26="CA",1,0)</f>
        <v>0</v>
      </c>
      <c r="F27" s="22">
        <f t="shared" ref="F27" si="68">IF(D26="TC",1,0)</f>
        <v>0</v>
      </c>
      <c r="G27" s="22">
        <f t="shared" ref="G27" si="69">IF(D26="FNO",1,0)</f>
        <v>0</v>
      </c>
      <c r="H27" s="70"/>
      <c r="I27" s="7"/>
      <c r="J27" s="86"/>
      <c r="L27" s="43"/>
      <c r="M27" s="44"/>
      <c r="N27" s="375"/>
      <c r="R27" s="312"/>
    </row>
    <row r="28" spans="1:18" ht="15" customHeight="1" x14ac:dyDescent="0.25">
      <c r="A28" s="314" t="s">
        <v>10</v>
      </c>
      <c r="B28" s="314">
        <v>12</v>
      </c>
      <c r="C28" s="314" t="s">
        <v>5</v>
      </c>
      <c r="D28" s="314"/>
      <c r="E28" s="23">
        <f t="shared" ref="E28" si="70">IF(D28="repos",1,0)</f>
        <v>0</v>
      </c>
      <c r="F28" s="23">
        <f t="shared" ref="F28" si="71">IF(D28="S",1,0)</f>
        <v>0</v>
      </c>
      <c r="G28" s="23">
        <f t="shared" ref="G28" si="72">IF(D28="FO",1,0)</f>
        <v>0</v>
      </c>
      <c r="H28" s="69">
        <v>130</v>
      </c>
      <c r="I28" s="3"/>
      <c r="J28" s="52">
        <v>0.28402777777777777</v>
      </c>
      <c r="L28" s="41">
        <v>0.56666666666666665</v>
      </c>
      <c r="M28" s="42">
        <v>0.82777777777777783</v>
      </c>
      <c r="N28" s="374">
        <f t="shared" ref="N28" si="73">(M28-L28)+(M29-L29)</f>
        <v>0.26111111111111118</v>
      </c>
      <c r="R28" s="312">
        <v>1</v>
      </c>
    </row>
    <row r="29" spans="1:18" ht="15.75" customHeight="1" thickBot="1" x14ac:dyDescent="0.3">
      <c r="A29" s="331"/>
      <c r="B29" s="331"/>
      <c r="C29" s="331"/>
      <c r="D29" s="331"/>
      <c r="E29" s="22">
        <f t="shared" ref="E29" si="74">IF(D28="CA",1,0)</f>
        <v>0</v>
      </c>
      <c r="F29" s="22">
        <f t="shared" ref="F29" si="75">IF(D28="TC",1,0)</f>
        <v>0</v>
      </c>
      <c r="G29" s="22">
        <f t="shared" ref="G29" si="76">IF(D28="FNO",1,0)</f>
        <v>0</v>
      </c>
      <c r="H29" s="70"/>
      <c r="I29" s="7"/>
      <c r="J29" s="86"/>
      <c r="L29" s="43"/>
      <c r="M29" s="44"/>
      <c r="N29" s="375"/>
      <c r="R29" s="312"/>
    </row>
    <row r="30" spans="1:18" ht="15" customHeight="1" x14ac:dyDescent="0.25">
      <c r="A30" s="314" t="s">
        <v>11</v>
      </c>
      <c r="B30" s="314">
        <v>13</v>
      </c>
      <c r="C30" s="314" t="s">
        <v>5</v>
      </c>
      <c r="D30" s="334" t="s">
        <v>54</v>
      </c>
      <c r="E30" s="23">
        <f t="shared" ref="E30" si="77">IF(D30="repos",1,0)</f>
        <v>0</v>
      </c>
      <c r="F30" s="23">
        <f t="shared" ref="F30" si="78">IF(D30="S",1,0)</f>
        <v>1</v>
      </c>
      <c r="G30" s="23">
        <f t="shared" ref="G30" si="79">IF(D30="FO",1,0)</f>
        <v>0</v>
      </c>
      <c r="H30" s="3">
        <v>90</v>
      </c>
      <c r="I30" s="3"/>
      <c r="J30" s="54"/>
      <c r="L30" s="41"/>
      <c r="M30" s="42"/>
      <c r="N30" s="376">
        <f t="shared" ref="N30" si="80">(M30-L30)+(M31-L31)</f>
        <v>0</v>
      </c>
      <c r="R30" s="313">
        <v>0</v>
      </c>
    </row>
    <row r="31" spans="1:18" ht="15.75" customHeight="1" thickBot="1" x14ac:dyDescent="0.3">
      <c r="A31" s="331"/>
      <c r="B31" s="331"/>
      <c r="C31" s="331"/>
      <c r="D31" s="329"/>
      <c r="E31" s="22">
        <f t="shared" ref="E31" si="81">IF(D30="CA",1,0)</f>
        <v>0</v>
      </c>
      <c r="F31" s="22">
        <f t="shared" ref="F31" si="82">IF(D30="TC",1,0)</f>
        <v>0</v>
      </c>
      <c r="G31" s="22">
        <f t="shared" ref="G31" si="83">IF(D30="FNO",1,0)</f>
        <v>0</v>
      </c>
      <c r="H31" s="84"/>
      <c r="I31" s="7"/>
      <c r="J31" s="85"/>
      <c r="L31" s="43"/>
      <c r="M31" s="44"/>
      <c r="N31" s="377"/>
      <c r="R31" s="313"/>
    </row>
    <row r="32" spans="1:18" ht="15" customHeight="1" x14ac:dyDescent="0.25">
      <c r="A32" s="314" t="s">
        <v>12</v>
      </c>
      <c r="B32" s="314">
        <v>14</v>
      </c>
      <c r="C32" s="314" t="s">
        <v>5</v>
      </c>
      <c r="D32" s="334" t="s">
        <v>7</v>
      </c>
      <c r="E32" s="23">
        <f t="shared" ref="E32" si="84">IF(D32="repos",1,0)</f>
        <v>1</v>
      </c>
      <c r="F32" s="23">
        <f t="shared" ref="F32" si="85">IF(D32="S",1,0)</f>
        <v>0</v>
      </c>
      <c r="G32" s="23">
        <f t="shared" ref="G32" si="86">IF(D32="FO",1,0)</f>
        <v>0</v>
      </c>
      <c r="H32" s="3">
        <v>660</v>
      </c>
      <c r="I32" s="3"/>
      <c r="J32" s="78"/>
      <c r="L32" s="41"/>
      <c r="M32" s="42"/>
      <c r="N32" s="364">
        <f t="shared" ref="N32" si="87">(M32-L32)+(M33-L33)</f>
        <v>0</v>
      </c>
      <c r="R32" s="311">
        <v>0</v>
      </c>
    </row>
    <row r="33" spans="1:18" ht="15.75" customHeight="1" thickBot="1" x14ac:dyDescent="0.3">
      <c r="A33" s="331"/>
      <c r="B33" s="331"/>
      <c r="C33" s="331"/>
      <c r="D33" s="329"/>
      <c r="E33" s="22">
        <f t="shared" ref="E33" si="88">IF(D32="CA",1,0)</f>
        <v>0</v>
      </c>
      <c r="F33" s="22">
        <f t="shared" ref="F33" si="89">IF(D32="TC",1,0)</f>
        <v>0</v>
      </c>
      <c r="G33" s="22">
        <f t="shared" ref="G33" si="90">IF(D32="FNO",1,0)</f>
        <v>0</v>
      </c>
      <c r="H33" s="63"/>
      <c r="I33" s="7"/>
      <c r="J33" s="79"/>
      <c r="L33" s="43"/>
      <c r="M33" s="44"/>
      <c r="N33" s="365"/>
      <c r="R33" s="311"/>
    </row>
    <row r="34" spans="1:18" ht="15" customHeight="1" x14ac:dyDescent="0.25">
      <c r="A34" s="314" t="s">
        <v>4</v>
      </c>
      <c r="B34" s="314">
        <v>15</v>
      </c>
      <c r="C34" s="314" t="s">
        <v>5</v>
      </c>
      <c r="D34" s="314"/>
      <c r="E34" s="23">
        <f t="shared" ref="E34" si="91">IF(D34="repos",1,0)</f>
        <v>0</v>
      </c>
      <c r="F34" s="23">
        <f t="shared" ref="F34" si="92">IF(D34="S",1,0)</f>
        <v>0</v>
      </c>
      <c r="G34" s="23">
        <f t="shared" ref="G34" si="93">IF(D34="FO",1,0)</f>
        <v>0</v>
      </c>
      <c r="H34" s="3">
        <v>130</v>
      </c>
      <c r="I34" s="3"/>
      <c r="J34" s="52">
        <v>0.2986111111111111</v>
      </c>
      <c r="L34" s="41">
        <v>0.63680555555555551</v>
      </c>
      <c r="M34" s="42">
        <v>0.8979166666666667</v>
      </c>
      <c r="N34" s="374">
        <f t="shared" ref="N34" si="94">(M34-L34)+(M35-L35)</f>
        <v>0.26111111111111118</v>
      </c>
      <c r="R34" s="312">
        <v>1</v>
      </c>
    </row>
    <row r="35" spans="1:18" ht="15.75" customHeight="1" thickBot="1" x14ac:dyDescent="0.3">
      <c r="A35" s="331"/>
      <c r="B35" s="331"/>
      <c r="C35" s="331"/>
      <c r="D35" s="331"/>
      <c r="E35" s="22">
        <f t="shared" ref="E35" si="95">IF(D34="CA",1,0)</f>
        <v>0</v>
      </c>
      <c r="F35" s="22">
        <f t="shared" ref="F35" si="96">IF(D34="TC",1,0)</f>
        <v>0</v>
      </c>
      <c r="G35" s="22">
        <f t="shared" ref="G35" si="97">IF(D34="FNO",1,0)</f>
        <v>0</v>
      </c>
      <c r="H35" s="70"/>
      <c r="I35" s="7"/>
      <c r="J35" s="86"/>
      <c r="L35" s="43"/>
      <c r="M35" s="44"/>
      <c r="N35" s="375"/>
      <c r="R35" s="312"/>
    </row>
    <row r="36" spans="1:18" ht="15" customHeight="1" x14ac:dyDescent="0.25">
      <c r="A36" s="314" t="s">
        <v>6</v>
      </c>
      <c r="B36" s="314">
        <v>16</v>
      </c>
      <c r="C36" s="314" t="s">
        <v>5</v>
      </c>
      <c r="D36" s="380"/>
      <c r="E36" s="23">
        <f t="shared" ref="E36" si="98">IF(D36="repos",1,0)</f>
        <v>0</v>
      </c>
      <c r="F36" s="23">
        <f t="shared" ref="F36" si="99">IF(D36="S",1,0)</f>
        <v>0</v>
      </c>
      <c r="G36" s="23">
        <f t="shared" ref="G36" si="100">IF(D36="FO",1,0)</f>
        <v>0</v>
      </c>
      <c r="H36" s="69">
        <v>130</v>
      </c>
      <c r="I36" s="3"/>
      <c r="J36" s="52">
        <v>0.32361111111111113</v>
      </c>
      <c r="L36" s="41">
        <v>0.5708333333333333</v>
      </c>
      <c r="M36" s="42">
        <v>0.86111111111111116</v>
      </c>
      <c r="N36" s="374">
        <f t="shared" ref="N36" si="101">(M36-L36)+(M37-L37)</f>
        <v>0.29027777777777786</v>
      </c>
      <c r="R36" s="312">
        <v>1</v>
      </c>
    </row>
    <row r="37" spans="1:18" ht="15.75" customHeight="1" thickBot="1" x14ac:dyDescent="0.3">
      <c r="A37" s="331"/>
      <c r="B37" s="331"/>
      <c r="C37" s="331"/>
      <c r="D37" s="381"/>
      <c r="E37" s="22">
        <f t="shared" ref="E37" si="102">IF(D36="CA",1,0)</f>
        <v>0</v>
      </c>
      <c r="F37" s="22">
        <f t="shared" ref="F37" si="103">IF(D36="TC",1,0)</f>
        <v>0</v>
      </c>
      <c r="G37" s="22">
        <f t="shared" ref="G37" si="104">IF(D36="FNO",1,0)</f>
        <v>0</v>
      </c>
      <c r="H37" s="70"/>
      <c r="I37" s="7"/>
      <c r="J37" s="86"/>
      <c r="L37" s="43"/>
      <c r="M37" s="44"/>
      <c r="N37" s="375"/>
      <c r="R37" s="312"/>
    </row>
    <row r="38" spans="1:18" ht="15" customHeight="1" x14ac:dyDescent="0.25">
      <c r="A38" s="314" t="s">
        <v>8</v>
      </c>
      <c r="B38" s="314">
        <v>17</v>
      </c>
      <c r="C38" s="314" t="s">
        <v>5</v>
      </c>
      <c r="D38" s="380"/>
      <c r="E38" s="23">
        <f t="shared" ref="E38" si="105">IF(D38="repos",1,0)</f>
        <v>0</v>
      </c>
      <c r="F38" s="23">
        <f t="shared" ref="F38" si="106">IF(D38="S",1,0)</f>
        <v>0</v>
      </c>
      <c r="G38" s="23">
        <f t="shared" ref="G38" si="107">IF(D38="FO",1,0)</f>
        <v>0</v>
      </c>
      <c r="H38" s="69">
        <v>130</v>
      </c>
      <c r="I38" s="3"/>
      <c r="J38" s="52">
        <v>0.30208333333333331</v>
      </c>
      <c r="L38" s="41">
        <v>0.78472222222222221</v>
      </c>
      <c r="M38" s="42">
        <v>1.0534722222222224</v>
      </c>
      <c r="N38" s="374">
        <f t="shared" ref="N38" si="108">(M38-L38)+(M39-L39)</f>
        <v>0.26875000000000016</v>
      </c>
      <c r="R38" s="312">
        <v>1</v>
      </c>
    </row>
    <row r="39" spans="1:18" ht="15.75" customHeight="1" thickBot="1" x14ac:dyDescent="0.3">
      <c r="A39" s="331"/>
      <c r="B39" s="331"/>
      <c r="C39" s="331"/>
      <c r="D39" s="381"/>
      <c r="E39" s="22">
        <f t="shared" ref="E39" si="109">IF(D38="CA",1,0)</f>
        <v>0</v>
      </c>
      <c r="F39" s="22">
        <f t="shared" ref="F39" si="110">IF(D38="TC",1,0)</f>
        <v>0</v>
      </c>
      <c r="G39" s="22">
        <f t="shared" ref="G39" si="111">IF(D38="FNO",1,0)</f>
        <v>0</v>
      </c>
      <c r="H39" s="70"/>
      <c r="I39" s="7"/>
      <c r="J39" s="86"/>
      <c r="L39" s="43"/>
      <c r="M39" s="44"/>
      <c r="N39" s="375"/>
      <c r="R39" s="312"/>
    </row>
    <row r="40" spans="1:18" ht="15" customHeight="1" x14ac:dyDescent="0.25">
      <c r="A40" s="314" t="s">
        <v>9</v>
      </c>
      <c r="B40" s="384">
        <v>18</v>
      </c>
      <c r="C40" s="314" t="s">
        <v>5</v>
      </c>
      <c r="D40" s="314"/>
      <c r="E40" s="23">
        <f t="shared" ref="E40" si="112">IF(D40="repos",1,0)</f>
        <v>0</v>
      </c>
      <c r="F40" s="23">
        <f t="shared" ref="F40" si="113">IF(D40="S",1,0)</f>
        <v>0</v>
      </c>
      <c r="G40" s="23">
        <f t="shared" ref="G40" si="114">IF(D40="FO",1,0)</f>
        <v>0</v>
      </c>
      <c r="H40" s="69">
        <v>130</v>
      </c>
      <c r="I40" s="3"/>
      <c r="J40" s="56">
        <v>0.34166666666666662</v>
      </c>
      <c r="L40" s="41">
        <v>0.52013888888888882</v>
      </c>
      <c r="M40" s="42">
        <v>0.82013888888888886</v>
      </c>
      <c r="N40" s="360">
        <f t="shared" ref="N40" si="115">(M40-L40)+(M41-L41)</f>
        <v>0.30000000000000004</v>
      </c>
      <c r="R40" s="312">
        <v>1</v>
      </c>
    </row>
    <row r="41" spans="1:18" ht="15.75" customHeight="1" thickBot="1" x14ac:dyDescent="0.3">
      <c r="A41" s="331"/>
      <c r="B41" s="385"/>
      <c r="C41" s="331"/>
      <c r="D41" s="331"/>
      <c r="E41" s="22">
        <f t="shared" ref="E41" si="116">IF(D40="CA",1,0)</f>
        <v>0</v>
      </c>
      <c r="F41" s="22">
        <f t="shared" ref="F41" si="117">IF(D40="TC",1,0)</f>
        <v>0</v>
      </c>
      <c r="G41" s="22">
        <f t="shared" ref="G41" si="118">IF(D40="FNO",1,0)</f>
        <v>0</v>
      </c>
      <c r="H41" s="70"/>
      <c r="I41" s="7"/>
      <c r="J41" s="107"/>
      <c r="L41" s="43"/>
      <c r="M41" s="44"/>
      <c r="N41" s="361"/>
      <c r="R41" s="312"/>
    </row>
    <row r="42" spans="1:18" ht="15" customHeight="1" x14ac:dyDescent="0.25">
      <c r="A42" s="314" t="s">
        <v>10</v>
      </c>
      <c r="B42" s="314">
        <v>19</v>
      </c>
      <c r="C42" s="314" t="s">
        <v>5</v>
      </c>
      <c r="D42" s="314"/>
      <c r="E42" s="23">
        <f t="shared" ref="E42" si="119">IF(D42="repos",1,0)</f>
        <v>0</v>
      </c>
      <c r="F42" s="23">
        <f t="shared" ref="F42" si="120">IF(D42="S",1,0)</f>
        <v>0</v>
      </c>
      <c r="G42" s="23">
        <f t="shared" ref="G42" si="121">IF(D42="FO",1,0)</f>
        <v>0</v>
      </c>
      <c r="H42" s="3">
        <v>59</v>
      </c>
      <c r="I42" s="3"/>
      <c r="J42" s="54">
        <v>0.29652777777777778</v>
      </c>
      <c r="L42" s="41">
        <v>0.5</v>
      </c>
      <c r="M42" s="42">
        <v>0.79652777777777783</v>
      </c>
      <c r="N42" s="366">
        <f t="shared" ref="N42" si="122">(M42-L42)+(M43-L43)</f>
        <v>0.29652777777777783</v>
      </c>
      <c r="R42" s="312">
        <v>1</v>
      </c>
    </row>
    <row r="43" spans="1:18" ht="15.75" customHeight="1" thickBot="1" x14ac:dyDescent="0.3">
      <c r="A43" s="331"/>
      <c r="B43" s="331"/>
      <c r="C43" s="331"/>
      <c r="D43" s="331"/>
      <c r="E43" s="22">
        <f t="shared" ref="E43" si="123">IF(D42="CA",1,0)</f>
        <v>0</v>
      </c>
      <c r="F43" s="22">
        <f t="shared" ref="F43" si="124">IF(D42="TC",1,0)</f>
        <v>0</v>
      </c>
      <c r="G43" s="22">
        <f t="shared" ref="G43" si="125">IF(D42="FNO",1,0)</f>
        <v>0</v>
      </c>
      <c r="H43" s="84"/>
      <c r="I43" s="7"/>
      <c r="J43" s="85"/>
      <c r="L43" s="43"/>
      <c r="M43" s="44"/>
      <c r="N43" s="367"/>
      <c r="R43" s="312"/>
    </row>
    <row r="44" spans="1:18" ht="15" customHeight="1" x14ac:dyDescent="0.25">
      <c r="A44" s="314" t="s">
        <v>11</v>
      </c>
      <c r="B44" s="314">
        <v>20</v>
      </c>
      <c r="C44" s="314" t="s">
        <v>5</v>
      </c>
      <c r="D44" s="334" t="s">
        <v>54</v>
      </c>
      <c r="E44" s="23">
        <f t="shared" ref="E44" si="126">IF(D44="repos",1,0)</f>
        <v>0</v>
      </c>
      <c r="F44" s="23">
        <f t="shared" ref="F44" si="127">IF(D44="S",1,0)</f>
        <v>1</v>
      </c>
      <c r="G44" s="23">
        <f t="shared" ref="G44" si="128">IF(D44="FO",1,0)</f>
        <v>0</v>
      </c>
      <c r="H44" s="3">
        <v>60</v>
      </c>
      <c r="I44" s="3"/>
      <c r="J44" s="54"/>
      <c r="L44" s="41"/>
      <c r="M44" s="42"/>
      <c r="N44" s="376">
        <f t="shared" ref="N44" si="129">(M44-L44)+(M45-L45)</f>
        <v>0</v>
      </c>
      <c r="R44" s="313">
        <v>0</v>
      </c>
    </row>
    <row r="45" spans="1:18" ht="15.75" customHeight="1" thickBot="1" x14ac:dyDescent="0.3">
      <c r="A45" s="331"/>
      <c r="B45" s="331"/>
      <c r="C45" s="331"/>
      <c r="D45" s="329"/>
      <c r="E45" s="22">
        <f t="shared" ref="E45" si="130">IF(D44="CA",1,0)</f>
        <v>0</v>
      </c>
      <c r="F45" s="22">
        <f t="shared" ref="F45" si="131">IF(D44="TC",1,0)</f>
        <v>0</v>
      </c>
      <c r="G45" s="22">
        <f t="shared" ref="G45" si="132">IF(D44="FNO",1,0)</f>
        <v>0</v>
      </c>
      <c r="H45" s="84"/>
      <c r="I45" s="7"/>
      <c r="J45" s="85"/>
      <c r="L45" s="43"/>
      <c r="M45" s="44"/>
      <c r="N45" s="377"/>
      <c r="R45" s="313"/>
    </row>
    <row r="46" spans="1:18" ht="15" customHeight="1" x14ac:dyDescent="0.25">
      <c r="A46" s="314" t="s">
        <v>12</v>
      </c>
      <c r="B46" s="314">
        <v>21</v>
      </c>
      <c r="C46" s="314" t="s">
        <v>5</v>
      </c>
      <c r="D46" s="334" t="s">
        <v>7</v>
      </c>
      <c r="E46" s="23">
        <f t="shared" ref="E46" si="133">IF(D46="repos",1,0)</f>
        <v>1</v>
      </c>
      <c r="F46" s="23">
        <f t="shared" ref="F46" si="134">IF(D46="S",1,0)</f>
        <v>0</v>
      </c>
      <c r="G46" s="23">
        <f t="shared" ref="G46" si="135">IF(D46="FO",1,0)</f>
        <v>0</v>
      </c>
      <c r="H46" s="3">
        <v>660</v>
      </c>
      <c r="I46" s="3"/>
      <c r="J46" s="80"/>
      <c r="L46" s="41"/>
      <c r="M46" s="42"/>
      <c r="N46" s="364">
        <f t="shared" ref="N46" si="136">(M46-L46)+(M47-L47)</f>
        <v>0</v>
      </c>
      <c r="R46" s="311">
        <v>0</v>
      </c>
    </row>
    <row r="47" spans="1:18" ht="15.75" customHeight="1" thickBot="1" x14ac:dyDescent="0.3">
      <c r="A47" s="331"/>
      <c r="B47" s="331"/>
      <c r="C47" s="331"/>
      <c r="D47" s="329"/>
      <c r="E47" s="22">
        <f t="shared" ref="E47" si="137">IF(D46="CA",1,0)</f>
        <v>0</v>
      </c>
      <c r="F47" s="22">
        <f t="shared" ref="F47" si="138">IF(D46="TC",1,0)</f>
        <v>0</v>
      </c>
      <c r="G47" s="22">
        <f t="shared" ref="G47" si="139">IF(D46="FNO",1,0)</f>
        <v>0</v>
      </c>
      <c r="H47" s="63"/>
      <c r="I47" s="7"/>
      <c r="J47" s="79"/>
      <c r="L47" s="43"/>
      <c r="M47" s="44"/>
      <c r="N47" s="365"/>
      <c r="R47" s="311"/>
    </row>
    <row r="48" spans="1:18" ht="15" customHeight="1" x14ac:dyDescent="0.25">
      <c r="A48" s="314" t="s">
        <v>4</v>
      </c>
      <c r="B48" s="314">
        <v>22</v>
      </c>
      <c r="C48" s="314" t="s">
        <v>5</v>
      </c>
      <c r="D48" s="334" t="s">
        <v>54</v>
      </c>
      <c r="E48" s="23">
        <f t="shared" ref="E48" si="140">IF(D48="repos",1,0)</f>
        <v>0</v>
      </c>
      <c r="F48" s="23">
        <f t="shared" ref="F48" si="141">IF(D48="S",1,0)</f>
        <v>1</v>
      </c>
      <c r="G48" s="23">
        <f t="shared" ref="G48" si="142">IF(D48="FO",1,0)</f>
        <v>0</v>
      </c>
      <c r="H48" s="3">
        <v>60</v>
      </c>
      <c r="I48" s="3"/>
      <c r="J48" s="54"/>
      <c r="L48" s="41"/>
      <c r="M48" s="42"/>
      <c r="N48" s="376">
        <f t="shared" ref="N48" si="143">(M48-L48)+(M49-L49)</f>
        <v>0</v>
      </c>
      <c r="R48" s="313">
        <v>0</v>
      </c>
    </row>
    <row r="49" spans="1:18" ht="15.75" customHeight="1" thickBot="1" x14ac:dyDescent="0.3">
      <c r="A49" s="331"/>
      <c r="B49" s="331"/>
      <c r="C49" s="331"/>
      <c r="D49" s="329"/>
      <c r="E49" s="22">
        <f t="shared" ref="E49" si="144">IF(D48="CA",1,0)</f>
        <v>0</v>
      </c>
      <c r="F49" s="22">
        <f t="shared" ref="F49" si="145">IF(D48="TC",1,0)</f>
        <v>0</v>
      </c>
      <c r="G49" s="22">
        <f t="shared" ref="G49" si="146">IF(D48="FNO",1,0)</f>
        <v>0</v>
      </c>
      <c r="H49" s="84"/>
      <c r="I49" s="7"/>
      <c r="J49" s="85"/>
      <c r="L49" s="43"/>
      <c r="M49" s="44"/>
      <c r="N49" s="377"/>
      <c r="R49" s="313"/>
    </row>
    <row r="50" spans="1:18" ht="15" customHeight="1" x14ac:dyDescent="0.25">
      <c r="A50" s="314" t="s">
        <v>6</v>
      </c>
      <c r="B50" s="314">
        <v>23</v>
      </c>
      <c r="C50" s="314" t="s">
        <v>5</v>
      </c>
      <c r="D50" s="380"/>
      <c r="E50" s="23">
        <f t="shared" ref="E50" si="147">IF(D50="repos",1,0)</f>
        <v>0</v>
      </c>
      <c r="F50" s="23">
        <f t="shared" ref="F50" si="148">IF(D50="S",1,0)</f>
        <v>0</v>
      </c>
      <c r="G50" s="23">
        <f t="shared" ref="G50" si="149">IF(D50="FO",1,0)</f>
        <v>0</v>
      </c>
      <c r="H50" s="3">
        <v>130</v>
      </c>
      <c r="I50" s="3"/>
      <c r="J50" s="52">
        <v>0.28750000000000003</v>
      </c>
      <c r="L50" s="41">
        <v>0.82777777777777783</v>
      </c>
      <c r="M50" s="42">
        <v>1.0819444444444444</v>
      </c>
      <c r="N50" s="374">
        <f t="shared" ref="N50" si="150">(M50-L50)+(M51-L51)</f>
        <v>0.25416666666666654</v>
      </c>
      <c r="R50" s="312">
        <v>1</v>
      </c>
    </row>
    <row r="51" spans="1:18" ht="15.75" customHeight="1" thickBot="1" x14ac:dyDescent="0.3">
      <c r="A51" s="331"/>
      <c r="B51" s="331"/>
      <c r="C51" s="331"/>
      <c r="D51" s="381"/>
      <c r="E51" s="22">
        <f t="shared" ref="E51" si="151">IF(D50="CA",1,0)</f>
        <v>0</v>
      </c>
      <c r="F51" s="22">
        <f t="shared" ref="F51" si="152">IF(D50="TC",1,0)</f>
        <v>0</v>
      </c>
      <c r="G51" s="22">
        <f t="shared" ref="G51" si="153">IF(D50="FNO",1,0)</f>
        <v>0</v>
      </c>
      <c r="H51" s="70"/>
      <c r="I51" s="7"/>
      <c r="J51" s="86"/>
      <c r="L51" s="43"/>
      <c r="M51" s="44"/>
      <c r="N51" s="375"/>
      <c r="R51" s="312"/>
    </row>
    <row r="52" spans="1:18" ht="15" customHeight="1" x14ac:dyDescent="0.25">
      <c r="A52" s="314" t="s">
        <v>8</v>
      </c>
      <c r="B52" s="314">
        <v>24</v>
      </c>
      <c r="C52" s="314" t="s">
        <v>5</v>
      </c>
      <c r="D52" s="380" t="s">
        <v>7</v>
      </c>
      <c r="E52" s="23">
        <f t="shared" ref="E52" si="154">IF(D52="repos",1,0)</f>
        <v>1</v>
      </c>
      <c r="F52" s="23">
        <f t="shared" ref="F52" si="155">IF(D52="S",1,0)</f>
        <v>0</v>
      </c>
      <c r="G52" s="23">
        <f t="shared" ref="G52" si="156">IF(D52="FO",1,0)</f>
        <v>0</v>
      </c>
      <c r="H52" s="3">
        <v>661</v>
      </c>
      <c r="I52" s="3"/>
      <c r="J52" s="80"/>
      <c r="L52" s="41"/>
      <c r="M52" s="42"/>
      <c r="N52" s="364">
        <f t="shared" ref="N52" si="157">(M52-L52)+(M53-L53)</f>
        <v>0</v>
      </c>
      <c r="R52" s="311">
        <v>0</v>
      </c>
    </row>
    <row r="53" spans="1:18" ht="15.75" customHeight="1" thickBot="1" x14ac:dyDescent="0.3">
      <c r="A53" s="331"/>
      <c r="B53" s="331"/>
      <c r="C53" s="331"/>
      <c r="D53" s="381"/>
      <c r="E53" s="22">
        <f t="shared" ref="E53" si="158">IF(D52="CA",1,0)</f>
        <v>0</v>
      </c>
      <c r="F53" s="22">
        <f t="shared" ref="F53" si="159">IF(D52="TC",1,0)</f>
        <v>0</v>
      </c>
      <c r="G53" s="22">
        <f t="shared" ref="G53" si="160">IF(D52="FNO",1,0)</f>
        <v>0</v>
      </c>
      <c r="H53" s="63"/>
      <c r="I53" s="7"/>
      <c r="J53" s="79"/>
      <c r="L53" s="43"/>
      <c r="M53" s="44"/>
      <c r="N53" s="365"/>
      <c r="R53" s="311"/>
    </row>
    <row r="54" spans="1:18" ht="15" customHeight="1" x14ac:dyDescent="0.25">
      <c r="A54" s="314" t="s">
        <v>9</v>
      </c>
      <c r="B54" s="314">
        <v>25</v>
      </c>
      <c r="C54" s="314" t="s">
        <v>5</v>
      </c>
      <c r="D54" s="314"/>
      <c r="E54" s="23">
        <f t="shared" ref="E54" si="161">IF(D54="repos",1,0)</f>
        <v>0</v>
      </c>
      <c r="F54" s="23">
        <f t="shared" ref="F54" si="162">IF(D54="S",1,0)</f>
        <v>0</v>
      </c>
      <c r="G54" s="23">
        <f t="shared" ref="G54" si="163">IF(D54="FO",1,0)</f>
        <v>0</v>
      </c>
      <c r="H54" s="3">
        <v>130</v>
      </c>
      <c r="I54" s="3"/>
      <c r="J54" s="52">
        <v>0.27430555555555552</v>
      </c>
      <c r="L54" s="41">
        <v>0.63541666666666663</v>
      </c>
      <c r="M54" s="42">
        <v>0.90972222222222221</v>
      </c>
      <c r="N54" s="360">
        <f t="shared" ref="N54" si="164">(M54-L54)+(M55-L55)</f>
        <v>0.27430555555555558</v>
      </c>
      <c r="R54" s="312">
        <v>1</v>
      </c>
    </row>
    <row r="55" spans="1:18" ht="15.75" customHeight="1" thickBot="1" x14ac:dyDescent="0.3">
      <c r="A55" s="331"/>
      <c r="B55" s="331"/>
      <c r="C55" s="331"/>
      <c r="D55" s="331"/>
      <c r="E55" s="22">
        <f t="shared" ref="E55" si="165">IF(D54="CA",1,0)</f>
        <v>0</v>
      </c>
      <c r="F55" s="22">
        <f t="shared" ref="F55" si="166">IF(D54="TC",1,0)</f>
        <v>0</v>
      </c>
      <c r="G55" s="22">
        <f t="shared" ref="G55" si="167">IF(D54="FNO",1,0)</f>
        <v>0</v>
      </c>
      <c r="H55" s="70"/>
      <c r="I55" s="7"/>
      <c r="J55" s="86"/>
      <c r="L55" s="43"/>
      <c r="M55" s="44"/>
      <c r="N55" s="361"/>
      <c r="R55" s="312"/>
    </row>
    <row r="56" spans="1:18" ht="15" customHeight="1" x14ac:dyDescent="0.25">
      <c r="A56" s="314" t="s">
        <v>10</v>
      </c>
      <c r="B56" s="314">
        <v>26</v>
      </c>
      <c r="C56" s="314" t="s">
        <v>5</v>
      </c>
      <c r="D56" s="314"/>
      <c r="E56" s="23">
        <f t="shared" ref="E56" si="168">IF(D56="repos",1,0)</f>
        <v>0</v>
      </c>
      <c r="F56" s="23">
        <f t="shared" ref="F56" si="169">IF(D56="S",1,0)</f>
        <v>0</v>
      </c>
      <c r="G56" s="23">
        <f t="shared" ref="G56" si="170">IF(D56="FO",1,0)</f>
        <v>0</v>
      </c>
      <c r="H56" s="3">
        <v>130</v>
      </c>
      <c r="I56" s="3"/>
      <c r="J56" s="52">
        <v>0.27430555555555552</v>
      </c>
      <c r="L56" s="41">
        <v>0.63541666666666663</v>
      </c>
      <c r="M56" s="42">
        <v>0.90972222222222221</v>
      </c>
      <c r="N56" s="360">
        <f t="shared" ref="N56" si="171">(M56-L56)+(M57-L57)</f>
        <v>0.27430555555555558</v>
      </c>
      <c r="R56" s="312">
        <v>1</v>
      </c>
    </row>
    <row r="57" spans="1:18" ht="15.75" customHeight="1" thickBot="1" x14ac:dyDescent="0.3">
      <c r="A57" s="331"/>
      <c r="B57" s="331"/>
      <c r="C57" s="331"/>
      <c r="D57" s="331"/>
      <c r="E57" s="22">
        <f t="shared" ref="E57" si="172">IF(D56="CA",1,0)</f>
        <v>0</v>
      </c>
      <c r="F57" s="22">
        <f t="shared" ref="F57" si="173">IF(D56="TC",1,0)</f>
        <v>0</v>
      </c>
      <c r="G57" s="22">
        <f t="shared" ref="G57" si="174">IF(D56="FNO",1,0)</f>
        <v>0</v>
      </c>
      <c r="H57" s="70"/>
      <c r="I57" s="7"/>
      <c r="J57" s="86"/>
      <c r="L57" s="43"/>
      <c r="M57" s="44"/>
      <c r="N57" s="361"/>
      <c r="R57" s="312"/>
    </row>
    <row r="58" spans="1:18" ht="15" customHeight="1" x14ac:dyDescent="0.25">
      <c r="A58" s="314" t="s">
        <v>11</v>
      </c>
      <c r="B58" s="314">
        <v>27</v>
      </c>
      <c r="C58" s="314" t="s">
        <v>5</v>
      </c>
      <c r="D58" s="334" t="s">
        <v>7</v>
      </c>
      <c r="E58" s="23">
        <f t="shared" ref="E58" si="175">IF(D58="repos",1,0)</f>
        <v>1</v>
      </c>
      <c r="F58" s="23">
        <f t="shared" ref="F58" si="176">IF(D58="S",1,0)</f>
        <v>0</v>
      </c>
      <c r="G58" s="23">
        <f t="shared" ref="G58" si="177">IF(D58="FO",1,0)</f>
        <v>0</v>
      </c>
      <c r="H58" s="3">
        <v>660</v>
      </c>
      <c r="I58" s="3"/>
      <c r="J58" s="80"/>
      <c r="L58" s="41"/>
      <c r="M58" s="42"/>
      <c r="N58" s="364">
        <f t="shared" ref="N58" si="178">(M58-L58)+(M59-L59)</f>
        <v>0</v>
      </c>
      <c r="R58" s="311">
        <v>0</v>
      </c>
    </row>
    <row r="59" spans="1:18" ht="15.75" customHeight="1" thickBot="1" x14ac:dyDescent="0.3">
      <c r="A59" s="331"/>
      <c r="B59" s="331"/>
      <c r="C59" s="331"/>
      <c r="D59" s="329"/>
      <c r="E59" s="22">
        <f t="shared" ref="E59" si="179">IF(D58="CA",1,0)</f>
        <v>0</v>
      </c>
      <c r="F59" s="22">
        <f t="shared" ref="F59" si="180">IF(D58="TC",1,0)</f>
        <v>0</v>
      </c>
      <c r="G59" s="22">
        <f t="shared" ref="G59" si="181">IF(D58="FNO",1,0)</f>
        <v>0</v>
      </c>
      <c r="H59" s="63"/>
      <c r="I59" s="7"/>
      <c r="J59" s="79"/>
      <c r="L59" s="43"/>
      <c r="M59" s="44"/>
      <c r="N59" s="365"/>
      <c r="R59" s="311"/>
    </row>
    <row r="60" spans="1:18" ht="15" customHeight="1" x14ac:dyDescent="0.25">
      <c r="A60" s="314" t="s">
        <v>12</v>
      </c>
      <c r="B60" s="314">
        <v>28</v>
      </c>
      <c r="C60" s="314" t="s">
        <v>5</v>
      </c>
      <c r="D60" s="380"/>
      <c r="E60" s="23">
        <f t="shared" ref="E60" si="182">IF(D60="repos",1,0)</f>
        <v>0</v>
      </c>
      <c r="F60" s="23">
        <f t="shared" ref="F60" si="183">IF(D60="S",1,0)</f>
        <v>0</v>
      </c>
      <c r="G60" s="23">
        <f t="shared" ref="G60" si="184">IF(D60="FO",1,0)</f>
        <v>0</v>
      </c>
      <c r="H60" s="3">
        <v>130</v>
      </c>
      <c r="I60" s="3"/>
      <c r="J60" s="52">
        <v>0.29236111111111113</v>
      </c>
      <c r="L60" s="41">
        <v>0.51527777777777783</v>
      </c>
      <c r="M60" s="42">
        <v>0.80763888888888891</v>
      </c>
      <c r="N60" s="360">
        <f t="shared" ref="N60" si="185">(M60-L60)+(M61-L61)</f>
        <v>0.29236111111111107</v>
      </c>
      <c r="R60" s="312">
        <v>1</v>
      </c>
    </row>
    <row r="61" spans="1:18" ht="15.75" customHeight="1" thickBot="1" x14ac:dyDescent="0.3">
      <c r="A61" s="331"/>
      <c r="B61" s="331"/>
      <c r="C61" s="331"/>
      <c r="D61" s="381"/>
      <c r="E61" s="22">
        <f t="shared" ref="E61" si="186">IF(D60="CA",1,0)</f>
        <v>0</v>
      </c>
      <c r="F61" s="22">
        <f t="shared" ref="F61" si="187">IF(D60="TC",1,0)</f>
        <v>0</v>
      </c>
      <c r="G61" s="22">
        <f t="shared" ref="G61" si="188">IF(D60="FNO",1,0)</f>
        <v>0</v>
      </c>
      <c r="H61" s="70"/>
      <c r="I61" s="7"/>
      <c r="J61" s="86"/>
      <c r="L61" s="43"/>
      <c r="M61" s="44"/>
      <c r="N61" s="361"/>
      <c r="R61" s="312"/>
    </row>
    <row r="62" spans="1:18" ht="15" customHeight="1" x14ac:dyDescent="0.25">
      <c r="A62" s="314" t="s">
        <v>4</v>
      </c>
      <c r="B62" s="314">
        <v>29</v>
      </c>
      <c r="C62" s="314" t="s">
        <v>5</v>
      </c>
      <c r="D62" s="314"/>
      <c r="E62" s="23">
        <f t="shared" ref="E62" si="189">IF(D62="repos",1,0)</f>
        <v>0</v>
      </c>
      <c r="F62" s="23">
        <f t="shared" ref="F62" si="190">IF(D62="S",1,0)</f>
        <v>0</v>
      </c>
      <c r="G62" s="23">
        <f t="shared" ref="G62" si="191">IF(D62="FO",1,0)</f>
        <v>0</v>
      </c>
      <c r="H62" s="3">
        <v>60</v>
      </c>
      <c r="I62" s="3"/>
      <c r="J62" s="54">
        <v>0.28125</v>
      </c>
      <c r="L62" s="41">
        <v>0.5</v>
      </c>
      <c r="M62" s="42">
        <v>0.78125</v>
      </c>
      <c r="N62" s="366">
        <f t="shared" ref="N62" si="192">(M62-L62)+(M63-L63)</f>
        <v>0.28125</v>
      </c>
      <c r="R62" s="312">
        <v>1</v>
      </c>
    </row>
    <row r="63" spans="1:18" ht="15.75" customHeight="1" thickBot="1" x14ac:dyDescent="0.3">
      <c r="A63" s="331"/>
      <c r="B63" s="331"/>
      <c r="C63" s="331"/>
      <c r="D63" s="331"/>
      <c r="E63" s="22">
        <f t="shared" ref="E63" si="193">IF(D62="CA",1,0)</f>
        <v>0</v>
      </c>
      <c r="F63" s="22">
        <f t="shared" ref="F63" si="194">IF(D62="TC",1,0)</f>
        <v>0</v>
      </c>
      <c r="G63" s="22">
        <f t="shared" ref="G63" si="195">IF(D62="FNO",1,0)</f>
        <v>0</v>
      </c>
      <c r="H63" s="84"/>
      <c r="I63" s="7"/>
      <c r="J63" s="85"/>
      <c r="L63" s="43"/>
      <c r="M63" s="44"/>
      <c r="N63" s="367"/>
      <c r="R63" s="312"/>
    </row>
    <row r="64" spans="1:18" ht="15" customHeight="1" x14ac:dyDescent="0.25">
      <c r="A64" s="314" t="s">
        <v>6</v>
      </c>
      <c r="B64" s="314">
        <v>30</v>
      </c>
      <c r="C64" s="314" t="s">
        <v>5</v>
      </c>
      <c r="D64" s="314"/>
      <c r="E64" s="23">
        <f t="shared" ref="E64" si="196">IF(D64="repos",1,0)</f>
        <v>0</v>
      </c>
      <c r="F64" s="23">
        <f t="shared" ref="F64" si="197">IF(D64="S",1,0)</f>
        <v>0</v>
      </c>
      <c r="G64" s="23">
        <f t="shared" ref="G64" si="198">IF(D64="FO",1,0)</f>
        <v>0</v>
      </c>
      <c r="H64" s="3">
        <v>130</v>
      </c>
      <c r="I64" s="3"/>
      <c r="J64" s="52">
        <v>0.26944444444444443</v>
      </c>
      <c r="L64" s="41">
        <v>0.48055555555555557</v>
      </c>
      <c r="M64" s="42">
        <v>0.75</v>
      </c>
      <c r="N64" s="360">
        <f t="shared" ref="N64" si="199">(M64-L64)+(M65-L65)</f>
        <v>0.26944444444444443</v>
      </c>
      <c r="R64" s="312">
        <v>1</v>
      </c>
    </row>
    <row r="65" spans="1:18" ht="15.75" customHeight="1" thickBot="1" x14ac:dyDescent="0.3">
      <c r="A65" s="331"/>
      <c r="B65" s="331"/>
      <c r="C65" s="331"/>
      <c r="D65" s="331"/>
      <c r="E65" s="22">
        <f t="shared" ref="E65" si="200">IF(D64="CA",1,0)</f>
        <v>0</v>
      </c>
      <c r="F65" s="22">
        <f t="shared" ref="F65" si="201">IF(D64="TC",1,0)</f>
        <v>0</v>
      </c>
      <c r="G65" s="22">
        <f t="shared" ref="G65" si="202">IF(D64="FNO",1,0)</f>
        <v>0</v>
      </c>
      <c r="H65" s="70"/>
      <c r="I65" s="7"/>
      <c r="J65" s="86"/>
      <c r="L65" s="43"/>
      <c r="M65" s="44"/>
      <c r="N65" s="361"/>
      <c r="R65" s="312"/>
    </row>
    <row r="66" spans="1:18" ht="15" customHeight="1" x14ac:dyDescent="0.25">
      <c r="A66" s="314" t="s">
        <v>8</v>
      </c>
      <c r="B66" s="314">
        <v>31</v>
      </c>
      <c r="C66" s="314" t="s">
        <v>5</v>
      </c>
      <c r="D66" s="314"/>
      <c r="E66" s="23">
        <f t="shared" ref="E66" si="203">IF(D66="repos",1,0)</f>
        <v>0</v>
      </c>
      <c r="F66" s="23">
        <f t="shared" ref="F66" si="204">IF(D66="S",1,0)</f>
        <v>0</v>
      </c>
      <c r="G66" s="23">
        <f t="shared" ref="G66" si="205">IF(D66="FO",1,0)</f>
        <v>0</v>
      </c>
      <c r="H66" s="69">
        <v>130</v>
      </c>
      <c r="I66" s="3"/>
      <c r="J66" s="52">
        <v>0.27847222222222223</v>
      </c>
      <c r="L66" s="41">
        <v>0.51736111111111105</v>
      </c>
      <c r="M66" s="42">
        <v>0.79583333333333339</v>
      </c>
      <c r="N66" s="360">
        <f t="shared" ref="N66" si="206">(M66-L66)+(M67-L67)</f>
        <v>0.27847222222222234</v>
      </c>
      <c r="R66" s="312">
        <v>1</v>
      </c>
    </row>
    <row r="67" spans="1:18" ht="15.75" customHeight="1" thickBot="1" x14ac:dyDescent="0.3">
      <c r="A67" s="331"/>
      <c r="B67" s="331"/>
      <c r="C67" s="331"/>
      <c r="D67" s="331"/>
      <c r="E67" s="22">
        <f t="shared" ref="E67" si="207">IF(D66="CA",1,0)</f>
        <v>0</v>
      </c>
      <c r="F67" s="22">
        <f t="shared" ref="F67" si="208">IF(D66="TC",1,0)</f>
        <v>0</v>
      </c>
      <c r="G67" s="22">
        <f t="shared" ref="G67" si="209">IF(D66="FNO",1,0)</f>
        <v>0</v>
      </c>
      <c r="H67" s="70"/>
      <c r="I67" s="7"/>
      <c r="J67" s="86"/>
      <c r="L67" s="43"/>
      <c r="M67" s="44"/>
      <c r="N67" s="361"/>
      <c r="R67" s="331"/>
    </row>
    <row r="68" spans="1:18" ht="15.75" customHeight="1" thickBot="1" x14ac:dyDescent="0.3">
      <c r="A68" s="314">
        <v>31</v>
      </c>
      <c r="B68" s="388" t="s">
        <v>13</v>
      </c>
      <c r="C68" s="389"/>
      <c r="D68" s="10">
        <v>10</v>
      </c>
      <c r="E68" s="27" t="str">
        <f t="shared" ref="E68:E76" si="210">IF(D68="repos",1,"")</f>
        <v/>
      </c>
      <c r="F68" s="27"/>
      <c r="G68" s="27"/>
      <c r="H68" s="2"/>
      <c r="I68" s="2"/>
      <c r="J68" s="370">
        <f>J6+J7+J8+J9+J10+J11+J12+J13+J14+J15+J16+J17+J18+J19+J20+J21+J22+J23+J24+J25+J26+J27+J28+J29+J30+J31+J32+J33+J34+J35+J36+J37+J38+J39+J40+J41+J42+J43+J44+J45+J46+J47+J48+J49+J50+J51+J52+J53+J54+J55+J56+J57+J58+J59+J60+J61+J62+J63+J64+J65+J66+J67</f>
        <v>6.0194444444444439</v>
      </c>
      <c r="N68" s="370">
        <f>N6+N8+N10+N12+N14+N16+N18+N20+N22+N24+N26+N28+N30+N32+N34+N36+N38+N40+N42+N44+N46+N48+N50+N52+N54+N56+N58+N60+N62+N64+N66</f>
        <v>5.6083333333333343</v>
      </c>
      <c r="O68" s="358">
        <f>J6+J12+J14+N16+J18+J20+J26+J28+J34+J36+J38+N40+J50+N54+N56+N60+N64+N66</f>
        <v>5.3673611111111121</v>
      </c>
      <c r="P68" s="348">
        <f>N42+N62</f>
        <v>0.57777777777777783</v>
      </c>
      <c r="R68" s="317">
        <f>SUM(R6:R67)</f>
        <v>20</v>
      </c>
    </row>
    <row r="69" spans="1:18" ht="15.75" customHeight="1" thickBot="1" x14ac:dyDescent="0.3">
      <c r="A69" s="331"/>
      <c r="B69" s="386" t="s">
        <v>52</v>
      </c>
      <c r="C69" s="387"/>
      <c r="D69" s="33">
        <f>E6+E8+E10+E12+E14+E16+E18+E20+E22+E24+E26+E28+E30+E32+E34+E36+E38+E40+E42+E44+E46+E48+E50+E52+E54+E56+E58+E60+E62+E64+E66</f>
        <v>8</v>
      </c>
      <c r="E69" s="27"/>
      <c r="F69" s="27"/>
      <c r="G69" s="27"/>
      <c r="H69" s="2"/>
      <c r="I69" s="2"/>
      <c r="J69" s="371"/>
      <c r="N69" s="371"/>
      <c r="O69" s="359"/>
      <c r="P69" s="349"/>
      <c r="R69" s="318"/>
    </row>
    <row r="70" spans="1:18" ht="15.75" thickBot="1" x14ac:dyDescent="0.3">
      <c r="B70" s="386" t="s">
        <v>51</v>
      </c>
      <c r="C70" s="387"/>
      <c r="D70" s="33">
        <f>F6+F8+F10+F12+F14+F16+F18+F20+F22+F24+F26+F28+F30+F32+F34+F36+F38+F40+F42+F44+F46+F48+F50+F52+F54+F56+F58+F60+F62+F64+F66+F68</f>
        <v>3</v>
      </c>
      <c r="E70" s="27" t="str">
        <f>IF(D71="repos",1,"")</f>
        <v/>
      </c>
      <c r="F70" s="27"/>
      <c r="G70" s="27"/>
      <c r="O70" s="354">
        <v>18</v>
      </c>
      <c r="P70" s="346">
        <v>2</v>
      </c>
    </row>
    <row r="71" spans="1:18" ht="15.75" thickBot="1" x14ac:dyDescent="0.3">
      <c r="B71" s="386" t="s">
        <v>15</v>
      </c>
      <c r="C71" s="387"/>
      <c r="D71" s="33">
        <f>E7+E9+E11+E13+E15+E17+E19+E21+E23+E25+E27+E29+E31+E33+E35+E37+E39+E41+E43+E45+E47+E49+E51+E53+E55+E57+E59+E61+E63+E65+E67</f>
        <v>0</v>
      </c>
      <c r="E71" s="27"/>
      <c r="F71" s="27"/>
      <c r="G71" s="27"/>
      <c r="O71" s="356"/>
      <c r="P71" s="347"/>
    </row>
    <row r="72" spans="1:18" ht="15.75" customHeight="1" thickBot="1" x14ac:dyDescent="0.3">
      <c r="B72" s="386" t="s">
        <v>16</v>
      </c>
      <c r="C72" s="387"/>
      <c r="D72" s="33">
        <f>F7+F9+F11+F13+F15+F17+F19+F21+F23+F25+F27+F29+F31+F33+F35+F37+F39+F41+F43+F45+F47+F49+F51+F53+F55+F57+F59+F61+F63+F65+F67</f>
        <v>0</v>
      </c>
      <c r="E72" s="27" t="str">
        <f>IF(D70="repos",1,"")</f>
        <v/>
      </c>
      <c r="F72" s="27"/>
      <c r="G72" s="27"/>
      <c r="O72" s="350">
        <f>O68+P68</f>
        <v>5.9451388888888896</v>
      </c>
      <c r="P72" s="351"/>
    </row>
    <row r="73" spans="1:18" ht="15.75" customHeight="1" thickBot="1" x14ac:dyDescent="0.3">
      <c r="B73" s="386" t="s">
        <v>17</v>
      </c>
      <c r="C73" s="387"/>
      <c r="D73" s="33">
        <f>G6+G8+G10+G12+G14+G16+G18+G20+G22+G24+G26+G28+G30+G32+G34+G36+G38+G40+G42+G44+G46+G48+G50+G52+G54+G56+G58+G60+G62+G64+G66</f>
        <v>0</v>
      </c>
      <c r="E73" s="27"/>
      <c r="F73" s="27"/>
      <c r="G73" s="27"/>
      <c r="O73" s="352"/>
      <c r="P73" s="353"/>
    </row>
    <row r="74" spans="1:18" ht="15.75" customHeight="1" thickBot="1" x14ac:dyDescent="0.3">
      <c r="B74" s="390" t="s">
        <v>18</v>
      </c>
      <c r="C74" s="391"/>
      <c r="D74" s="33">
        <f>G7+G9+G11+G13+G15+G17+G19+G21+G23+G25+G27+G29+G31+G33+G35+G37+G39+G41+G43+G45+G47+G49+G51+G53+G55+G57+G59+G61+G63+G65+G67</f>
        <v>0</v>
      </c>
      <c r="E74" s="27" t="str">
        <f t="shared" si="210"/>
        <v/>
      </c>
      <c r="F74" s="27"/>
      <c r="G74" s="27"/>
      <c r="O74" s="319">
        <f>O70+P70</f>
        <v>20</v>
      </c>
      <c r="P74" s="321"/>
    </row>
    <row r="75" spans="1:18" ht="15.75" thickBot="1" x14ac:dyDescent="0.3">
      <c r="B75" s="12"/>
      <c r="C75" s="12"/>
      <c r="D75" s="12"/>
      <c r="E75" s="27"/>
      <c r="F75" s="27"/>
      <c r="G75" s="27"/>
      <c r="O75" s="325"/>
      <c r="P75" s="327"/>
    </row>
    <row r="76" spans="1:18" ht="15.75" thickBot="1" x14ac:dyDescent="0.3">
      <c r="E76" s="27" t="str">
        <f t="shared" si="210"/>
        <v/>
      </c>
      <c r="F76" s="27"/>
      <c r="G76" s="27"/>
    </row>
    <row r="77" spans="1:18" ht="15.75" thickBot="1" x14ac:dyDescent="0.3">
      <c r="A77" s="2"/>
      <c r="B77" s="2"/>
      <c r="C77" s="2"/>
      <c r="D77" s="2"/>
      <c r="E77" s="27"/>
      <c r="F77" s="27"/>
      <c r="G77" s="27"/>
      <c r="H77" s="314" t="s">
        <v>0</v>
      </c>
      <c r="I77" s="21" t="s">
        <v>49</v>
      </c>
      <c r="J77" s="4" t="s">
        <v>1</v>
      </c>
      <c r="L77" s="41" t="s">
        <v>61</v>
      </c>
      <c r="M77" s="42" t="s">
        <v>62</v>
      </c>
      <c r="N77" s="66" t="s">
        <v>1</v>
      </c>
      <c r="R77" s="57" t="s">
        <v>69</v>
      </c>
    </row>
    <row r="78" spans="1:18" ht="15.75" thickBot="1" x14ac:dyDescent="0.3">
      <c r="A78" s="2"/>
      <c r="B78" s="2"/>
      <c r="C78" s="2"/>
      <c r="D78" s="2"/>
      <c r="E78" s="11" t="s">
        <v>53</v>
      </c>
      <c r="F78" s="11" t="s">
        <v>54</v>
      </c>
      <c r="G78" s="11" t="s">
        <v>56</v>
      </c>
      <c r="H78" s="312"/>
      <c r="I78" s="23" t="s">
        <v>50</v>
      </c>
      <c r="J78" s="6" t="s">
        <v>2</v>
      </c>
      <c r="L78" s="309" t="s">
        <v>63</v>
      </c>
      <c r="M78" s="310"/>
      <c r="N78" s="37" t="s">
        <v>64</v>
      </c>
      <c r="R78" s="59" t="s">
        <v>70</v>
      </c>
    </row>
    <row r="79" spans="1:18" ht="15.75" thickBot="1" x14ac:dyDescent="0.3">
      <c r="A79" s="2"/>
      <c r="B79" s="2"/>
      <c r="C79" s="2"/>
      <c r="D79" s="2"/>
      <c r="E79" s="11" t="s">
        <v>15</v>
      </c>
      <c r="F79" s="11" t="s">
        <v>55</v>
      </c>
      <c r="G79" s="32" t="s">
        <v>57</v>
      </c>
      <c r="H79" s="331"/>
      <c r="I79" s="23"/>
      <c r="J79" s="6" t="s">
        <v>3</v>
      </c>
      <c r="L79" s="43"/>
      <c r="M79" s="44"/>
      <c r="N79" s="67" t="s">
        <v>65</v>
      </c>
      <c r="R79" s="58" t="s">
        <v>71</v>
      </c>
    </row>
    <row r="80" spans="1:18" ht="15" customHeight="1" x14ac:dyDescent="0.25">
      <c r="A80" s="314" t="s">
        <v>9</v>
      </c>
      <c r="B80" s="314">
        <v>1</v>
      </c>
      <c r="C80" s="314" t="s">
        <v>19</v>
      </c>
      <c r="D80" s="314"/>
      <c r="E80" s="23">
        <f>IF(D80="repos",1,0)</f>
        <v>0</v>
      </c>
      <c r="F80" s="23">
        <f>IF(D80="S",1,0)</f>
        <v>0</v>
      </c>
      <c r="G80" s="23">
        <f>IF(D80="FO",1,0)</f>
        <v>0</v>
      </c>
      <c r="H80" s="3">
        <v>130</v>
      </c>
      <c r="I80" s="3"/>
      <c r="J80" s="52">
        <v>0.2902777777777778</v>
      </c>
      <c r="L80" s="41">
        <v>0.57708333333333328</v>
      </c>
      <c r="M80" s="42">
        <v>0.86736111111111114</v>
      </c>
      <c r="N80" s="360">
        <f>(M80-L80)+(M81-L81)</f>
        <v>0.29027777777777786</v>
      </c>
      <c r="R80" s="314">
        <v>1</v>
      </c>
    </row>
    <row r="81" spans="1:18" ht="15.75" customHeight="1" thickBot="1" x14ac:dyDescent="0.3">
      <c r="A81" s="331"/>
      <c r="B81" s="331"/>
      <c r="C81" s="331"/>
      <c r="D81" s="331"/>
      <c r="E81" s="22">
        <f>IF(D80="CA",1,0)</f>
        <v>0</v>
      </c>
      <c r="F81" s="22">
        <f>IF(D80="TC",1,0)</f>
        <v>0</v>
      </c>
      <c r="G81" s="22">
        <f>IF(D80="FNO",1,0)</f>
        <v>0</v>
      </c>
      <c r="H81" s="70"/>
      <c r="I81" s="7"/>
      <c r="J81" s="86"/>
      <c r="L81" s="43"/>
      <c r="M81" s="44"/>
      <c r="N81" s="361"/>
      <c r="R81" s="312"/>
    </row>
    <row r="82" spans="1:18" ht="15" customHeight="1" x14ac:dyDescent="0.25">
      <c r="A82" s="314" t="s">
        <v>10</v>
      </c>
      <c r="B82" s="314">
        <v>2</v>
      </c>
      <c r="C82" s="314" t="s">
        <v>19</v>
      </c>
      <c r="D82" s="314"/>
      <c r="E82" s="23">
        <f t="shared" ref="E82" si="211">IF(D82="repos",1,0)</f>
        <v>0</v>
      </c>
      <c r="F82" s="23">
        <f t="shared" ref="F82" si="212">IF(D82="S",1,0)</f>
        <v>0</v>
      </c>
      <c r="G82" s="23">
        <f t="shared" ref="G82" si="213">IF(D82="FO",1,0)</f>
        <v>0</v>
      </c>
      <c r="H82" s="3">
        <v>130</v>
      </c>
      <c r="I82" s="3"/>
      <c r="J82" s="52">
        <v>0.2902777777777778</v>
      </c>
      <c r="L82" s="41">
        <v>0.57708333333333328</v>
      </c>
      <c r="M82" s="42">
        <v>0.86736111111111114</v>
      </c>
      <c r="N82" s="360">
        <f t="shared" ref="N82" si="214">(M82-L82)+(M83-L83)</f>
        <v>0.29027777777777786</v>
      </c>
      <c r="R82" s="312">
        <v>1</v>
      </c>
    </row>
    <row r="83" spans="1:18" ht="15.75" customHeight="1" thickBot="1" x14ac:dyDescent="0.3">
      <c r="A83" s="331"/>
      <c r="B83" s="331"/>
      <c r="C83" s="331"/>
      <c r="D83" s="331"/>
      <c r="E83" s="22">
        <f t="shared" ref="E83" si="215">IF(D82="CA",1,0)</f>
        <v>0</v>
      </c>
      <c r="F83" s="22">
        <f t="shared" ref="F83" si="216">IF(D82="TC",1,0)</f>
        <v>0</v>
      </c>
      <c r="G83" s="22">
        <f t="shared" ref="G83" si="217">IF(D82="FNO",1,0)</f>
        <v>0</v>
      </c>
      <c r="H83" s="70"/>
      <c r="I83" s="7"/>
      <c r="J83" s="86"/>
      <c r="L83" s="43"/>
      <c r="M83" s="44"/>
      <c r="N83" s="361"/>
      <c r="R83" s="312"/>
    </row>
    <row r="84" spans="1:18" ht="15" customHeight="1" x14ac:dyDescent="0.25">
      <c r="A84" s="314" t="s">
        <v>11</v>
      </c>
      <c r="B84" s="314">
        <v>3</v>
      </c>
      <c r="C84" s="314" t="s">
        <v>19</v>
      </c>
      <c r="D84" s="334" t="s">
        <v>7</v>
      </c>
      <c r="E84" s="23">
        <f t="shared" ref="E84" si="218">IF(D84="repos",1,0)</f>
        <v>1</v>
      </c>
      <c r="F84" s="23">
        <f t="shared" ref="F84" si="219">IF(D84="S",1,0)</f>
        <v>0</v>
      </c>
      <c r="G84" s="23">
        <f t="shared" ref="G84" si="220">IF(D84="FO",1,0)</f>
        <v>0</v>
      </c>
      <c r="H84" s="3">
        <v>660</v>
      </c>
      <c r="I84" s="3"/>
      <c r="J84" s="80"/>
      <c r="L84" s="41"/>
      <c r="M84" s="42"/>
      <c r="N84" s="364">
        <f t="shared" ref="N84" si="221">(M84-L84)+(M85-L85)</f>
        <v>0</v>
      </c>
      <c r="R84" s="311">
        <v>0</v>
      </c>
    </row>
    <row r="85" spans="1:18" ht="15.75" customHeight="1" thickBot="1" x14ac:dyDescent="0.3">
      <c r="A85" s="331"/>
      <c r="B85" s="331"/>
      <c r="C85" s="331"/>
      <c r="D85" s="329"/>
      <c r="E85" s="22">
        <f t="shared" ref="E85" si="222">IF(D84="CA",1,0)</f>
        <v>0</v>
      </c>
      <c r="F85" s="22">
        <f t="shared" ref="F85" si="223">IF(D84="TC",1,0)</f>
        <v>0</v>
      </c>
      <c r="G85" s="22">
        <f t="shared" ref="G85" si="224">IF(D84="FNO",1,0)</f>
        <v>0</v>
      </c>
      <c r="H85" s="63"/>
      <c r="I85" s="7"/>
      <c r="J85" s="79"/>
      <c r="L85" s="43"/>
      <c r="M85" s="44"/>
      <c r="N85" s="365"/>
      <c r="R85" s="311"/>
    </row>
    <row r="86" spans="1:18" ht="15" customHeight="1" x14ac:dyDescent="0.25">
      <c r="A86" s="314" t="s">
        <v>12</v>
      </c>
      <c r="B86" s="314">
        <v>4</v>
      </c>
      <c r="C86" s="314" t="s">
        <v>19</v>
      </c>
      <c r="D86" s="334" t="s">
        <v>7</v>
      </c>
      <c r="E86" s="23">
        <f t="shared" ref="E86" si="225">IF(D86="repos",1,0)</f>
        <v>1</v>
      </c>
      <c r="F86" s="23">
        <f t="shared" ref="F86" si="226">IF(D86="S",1,0)</f>
        <v>0</v>
      </c>
      <c r="G86" s="23">
        <f t="shared" ref="G86" si="227">IF(D86="FO",1,0)</f>
        <v>0</v>
      </c>
      <c r="H86" s="3">
        <v>660</v>
      </c>
      <c r="I86" s="3"/>
      <c r="J86" s="78"/>
      <c r="L86" s="41"/>
      <c r="M86" s="42"/>
      <c r="N86" s="364">
        <f t="shared" ref="N86" si="228">(M86-L86)+(M87-L87)</f>
        <v>0</v>
      </c>
      <c r="R86" s="311">
        <v>0</v>
      </c>
    </row>
    <row r="87" spans="1:18" ht="15.75" customHeight="1" thickBot="1" x14ac:dyDescent="0.3">
      <c r="A87" s="331"/>
      <c r="B87" s="331"/>
      <c r="C87" s="331"/>
      <c r="D87" s="329"/>
      <c r="E87" s="22">
        <f t="shared" ref="E87" si="229">IF(D86="CA",1,0)</f>
        <v>0</v>
      </c>
      <c r="F87" s="22">
        <f t="shared" ref="F87" si="230">IF(D86="TC",1,0)</f>
        <v>0</v>
      </c>
      <c r="G87" s="22">
        <f t="shared" ref="G87" si="231">IF(D86="FNO",1,0)</f>
        <v>0</v>
      </c>
      <c r="H87" s="63"/>
      <c r="I87" s="7"/>
      <c r="J87" s="79"/>
      <c r="L87" s="43"/>
      <c r="M87" s="44"/>
      <c r="N87" s="365"/>
      <c r="R87" s="311"/>
    </row>
    <row r="88" spans="1:18" ht="15" customHeight="1" x14ac:dyDescent="0.25">
      <c r="A88" s="314" t="s">
        <v>4</v>
      </c>
      <c r="B88" s="314">
        <v>5</v>
      </c>
      <c r="C88" s="314" t="s">
        <v>19</v>
      </c>
      <c r="D88" s="334" t="s">
        <v>7</v>
      </c>
      <c r="E88" s="23">
        <f t="shared" ref="E88" si="232">IF(D88="repos",1,0)</f>
        <v>1</v>
      </c>
      <c r="F88" s="23">
        <f t="shared" ref="F88" si="233">IF(D88="S",1,0)</f>
        <v>0</v>
      </c>
      <c r="G88" s="23">
        <f t="shared" ref="G88" si="234">IF(D88="FO",1,0)</f>
        <v>0</v>
      </c>
      <c r="H88" s="3">
        <v>660</v>
      </c>
      <c r="I88" s="3"/>
      <c r="J88" s="78"/>
      <c r="L88" s="41"/>
      <c r="M88" s="42"/>
      <c r="N88" s="364">
        <f t="shared" ref="N88" si="235">(M88-L88)+(M89-L89)</f>
        <v>0</v>
      </c>
      <c r="R88" s="311">
        <v>0</v>
      </c>
    </row>
    <row r="89" spans="1:18" ht="15.75" customHeight="1" thickBot="1" x14ac:dyDescent="0.3">
      <c r="A89" s="331"/>
      <c r="B89" s="331"/>
      <c r="C89" s="331"/>
      <c r="D89" s="329"/>
      <c r="E89" s="22">
        <f t="shared" ref="E89" si="236">IF(D88="CA",1,0)</f>
        <v>0</v>
      </c>
      <c r="F89" s="22">
        <f t="shared" ref="F89" si="237">IF(D88="TC",1,0)</f>
        <v>0</v>
      </c>
      <c r="G89" s="22">
        <f t="shared" ref="G89" si="238">IF(D88="FNO",1,0)</f>
        <v>0</v>
      </c>
      <c r="H89" s="63"/>
      <c r="I89" s="7"/>
      <c r="J89" s="79"/>
      <c r="L89" s="43"/>
      <c r="M89" s="44"/>
      <c r="N89" s="365"/>
      <c r="R89" s="311"/>
    </row>
    <row r="90" spans="1:18" ht="15" customHeight="1" x14ac:dyDescent="0.25">
      <c r="A90" s="314" t="s">
        <v>6</v>
      </c>
      <c r="B90" s="314">
        <v>6</v>
      </c>
      <c r="C90" s="314" t="s">
        <v>19</v>
      </c>
      <c r="D90" s="314"/>
      <c r="E90" s="23">
        <f t="shared" ref="E90" si="239">IF(D90="repos",1,0)</f>
        <v>0</v>
      </c>
      <c r="F90" s="23">
        <f t="shared" ref="F90" si="240">IF(D90="S",1,0)</f>
        <v>0</v>
      </c>
      <c r="G90" s="23">
        <f t="shared" ref="G90" si="241">IF(D90="FO",1,0)</f>
        <v>0</v>
      </c>
      <c r="H90" s="3">
        <v>130</v>
      </c>
      <c r="I90" s="3"/>
      <c r="J90" s="52">
        <v>0.29930555555555555</v>
      </c>
      <c r="L90" s="41">
        <v>0.55902777777777779</v>
      </c>
      <c r="M90" s="42">
        <v>0.85833333333333339</v>
      </c>
      <c r="N90" s="360">
        <f t="shared" ref="N90" si="242">(M90-L90)+(M91-L91)</f>
        <v>0.2993055555555556</v>
      </c>
      <c r="R90" s="312">
        <v>1</v>
      </c>
    </row>
    <row r="91" spans="1:18" ht="15.75" customHeight="1" thickBot="1" x14ac:dyDescent="0.3">
      <c r="A91" s="331"/>
      <c r="B91" s="331"/>
      <c r="C91" s="331"/>
      <c r="D91" s="331"/>
      <c r="E91" s="22">
        <f t="shared" ref="E91" si="243">IF(D90="CA",1,0)</f>
        <v>0</v>
      </c>
      <c r="F91" s="22">
        <f t="shared" ref="F91" si="244">IF(D90="TC",1,0)</f>
        <v>0</v>
      </c>
      <c r="G91" s="22">
        <f t="shared" ref="G91" si="245">IF(D90="FNO",1,0)</f>
        <v>0</v>
      </c>
      <c r="H91" s="70"/>
      <c r="I91" s="7"/>
      <c r="J91" s="86"/>
      <c r="L91" s="43"/>
      <c r="M91" s="44"/>
      <c r="N91" s="361"/>
      <c r="R91" s="312"/>
    </row>
    <row r="92" spans="1:18" ht="15" customHeight="1" x14ac:dyDescent="0.25">
      <c r="A92" s="314" t="s">
        <v>8</v>
      </c>
      <c r="B92" s="314">
        <v>7</v>
      </c>
      <c r="C92" s="314" t="s">
        <v>19</v>
      </c>
      <c r="D92" s="314"/>
      <c r="E92" s="23">
        <f t="shared" ref="E92" si="246">IF(D92="repos",1,0)</f>
        <v>0</v>
      </c>
      <c r="F92" s="23">
        <f t="shared" ref="F92" si="247">IF(D92="S",1,0)</f>
        <v>0</v>
      </c>
      <c r="G92" s="23">
        <f t="shared" ref="G92" si="248">IF(D92="FO",1,0)</f>
        <v>0</v>
      </c>
      <c r="H92" s="3">
        <v>130</v>
      </c>
      <c r="I92" s="3"/>
      <c r="J92" s="52">
        <v>0.29652777777777778</v>
      </c>
      <c r="L92" s="41">
        <v>0.5395833333333333</v>
      </c>
      <c r="M92" s="42">
        <v>0.83611111111111114</v>
      </c>
      <c r="N92" s="360">
        <f t="shared" ref="N92" si="249">(M92-L92)+(M93-L93)</f>
        <v>0.29652777777777783</v>
      </c>
      <c r="R92" s="312">
        <v>1</v>
      </c>
    </row>
    <row r="93" spans="1:18" ht="15.75" customHeight="1" thickBot="1" x14ac:dyDescent="0.3">
      <c r="A93" s="331"/>
      <c r="B93" s="331"/>
      <c r="C93" s="331"/>
      <c r="D93" s="331"/>
      <c r="E93" s="22">
        <f t="shared" ref="E93" si="250">IF(D92="CA",1,0)</f>
        <v>0</v>
      </c>
      <c r="F93" s="22">
        <f t="shared" ref="F93" si="251">IF(D92="TC",1,0)</f>
        <v>0</v>
      </c>
      <c r="G93" s="22">
        <f t="shared" ref="G93" si="252">IF(D92="FNO",1,0)</f>
        <v>0</v>
      </c>
      <c r="H93" s="70"/>
      <c r="I93" s="7"/>
      <c r="J93" s="86"/>
      <c r="L93" s="43"/>
      <c r="M93" s="44"/>
      <c r="N93" s="361"/>
      <c r="R93" s="312"/>
    </row>
    <row r="94" spans="1:18" ht="15" customHeight="1" x14ac:dyDescent="0.25">
      <c r="A94" s="314" t="s">
        <v>9</v>
      </c>
      <c r="B94" s="314">
        <v>8</v>
      </c>
      <c r="C94" s="314" t="s">
        <v>19</v>
      </c>
      <c r="D94" s="314"/>
      <c r="E94" s="23">
        <f t="shared" ref="E94" si="253">IF(D94="repos",1,0)</f>
        <v>0</v>
      </c>
      <c r="F94" s="23">
        <f t="shared" ref="F94" si="254">IF(D94="S",1,0)</f>
        <v>0</v>
      </c>
      <c r="G94" s="23">
        <f t="shared" ref="G94" si="255">IF(D94="FO",1,0)</f>
        <v>0</v>
      </c>
      <c r="H94" s="3">
        <v>130</v>
      </c>
      <c r="I94" s="3"/>
      <c r="J94" s="52">
        <v>0.3215277777777778</v>
      </c>
      <c r="L94" s="41">
        <v>0.29652777777777778</v>
      </c>
      <c r="M94" s="42">
        <v>0.4861111111111111</v>
      </c>
      <c r="N94" s="360">
        <f t="shared" ref="N94" si="256">(M94-L94)+(M95-L95)</f>
        <v>0.32152777777777786</v>
      </c>
      <c r="R94" s="312">
        <v>1</v>
      </c>
    </row>
    <row r="95" spans="1:18" ht="15.75" customHeight="1" thickBot="1" x14ac:dyDescent="0.3">
      <c r="A95" s="331"/>
      <c r="B95" s="331"/>
      <c r="C95" s="331"/>
      <c r="D95" s="331"/>
      <c r="E95" s="22">
        <f t="shared" ref="E95" si="257">IF(D94="CA",1,0)</f>
        <v>0</v>
      </c>
      <c r="F95" s="22">
        <f t="shared" ref="F95" si="258">IF(D94="TC",1,0)</f>
        <v>0</v>
      </c>
      <c r="G95" s="22">
        <f t="shared" ref="G95" si="259">IF(D94="FNO",1,0)</f>
        <v>0</v>
      </c>
      <c r="H95" s="70"/>
      <c r="I95" s="7"/>
      <c r="J95" s="86"/>
      <c r="L95" s="43">
        <v>0.68333333333333324</v>
      </c>
      <c r="M95" s="44">
        <v>0.81527777777777777</v>
      </c>
      <c r="N95" s="361"/>
      <c r="R95" s="312"/>
    </row>
    <row r="96" spans="1:18" ht="15" customHeight="1" x14ac:dyDescent="0.25">
      <c r="A96" s="314" t="s">
        <v>10</v>
      </c>
      <c r="B96" s="314">
        <v>9</v>
      </c>
      <c r="C96" s="314" t="s">
        <v>19</v>
      </c>
      <c r="D96" s="314"/>
      <c r="E96" s="23">
        <f t="shared" ref="E96" si="260">IF(D96="repos",1,0)</f>
        <v>0</v>
      </c>
      <c r="F96" s="23">
        <f t="shared" ref="F96" si="261">IF(D96="S",1,0)</f>
        <v>0</v>
      </c>
      <c r="G96" s="23">
        <f t="shared" ref="G96" si="262">IF(D96="FO",1,0)</f>
        <v>0</v>
      </c>
      <c r="H96" s="3">
        <v>59</v>
      </c>
      <c r="I96" s="3"/>
      <c r="J96" s="54">
        <v>0.3215277777777778</v>
      </c>
      <c r="L96" s="41">
        <v>0.29652777777777778</v>
      </c>
      <c r="M96" s="42">
        <v>0.4861111111111111</v>
      </c>
      <c r="N96" s="366">
        <f t="shared" ref="N96" si="263">(M96-L96)+(M97-L97)</f>
        <v>0.32152777777777786</v>
      </c>
      <c r="R96" s="312">
        <v>1</v>
      </c>
    </row>
    <row r="97" spans="1:18" ht="15.75" customHeight="1" thickBot="1" x14ac:dyDescent="0.3">
      <c r="A97" s="331"/>
      <c r="B97" s="331"/>
      <c r="C97" s="331"/>
      <c r="D97" s="331"/>
      <c r="E97" s="22">
        <f t="shared" ref="E97" si="264">IF(D96="CA",1,0)</f>
        <v>0</v>
      </c>
      <c r="F97" s="22">
        <f t="shared" ref="F97" si="265">IF(D96="TC",1,0)</f>
        <v>0</v>
      </c>
      <c r="G97" s="22">
        <f t="shared" ref="G97" si="266">IF(D96="FNO",1,0)</f>
        <v>0</v>
      </c>
      <c r="H97" s="84"/>
      <c r="I97" s="7"/>
      <c r="J97" s="85"/>
      <c r="L97" s="43">
        <v>0.68333333333333324</v>
      </c>
      <c r="M97" s="44">
        <v>0.81527777777777777</v>
      </c>
      <c r="N97" s="367"/>
      <c r="R97" s="312"/>
    </row>
    <row r="98" spans="1:18" ht="15" customHeight="1" x14ac:dyDescent="0.25">
      <c r="A98" s="314" t="s">
        <v>11</v>
      </c>
      <c r="B98" s="314">
        <v>10</v>
      </c>
      <c r="C98" s="314" t="s">
        <v>19</v>
      </c>
      <c r="D98" s="314"/>
      <c r="E98" s="23">
        <f t="shared" ref="E98" si="267">IF(D98="repos",1,0)</f>
        <v>0</v>
      </c>
      <c r="F98" s="23">
        <f t="shared" ref="F98" si="268">IF(D98="S",1,0)</f>
        <v>0</v>
      </c>
      <c r="G98" s="23">
        <f t="shared" ref="G98" si="269">IF(D98="FO",1,0)</f>
        <v>0</v>
      </c>
      <c r="H98" s="3">
        <v>130</v>
      </c>
      <c r="I98" s="3"/>
      <c r="J98" s="52">
        <v>0.3215277777777778</v>
      </c>
      <c r="L98" s="41">
        <v>0.29652777777777778</v>
      </c>
      <c r="M98" s="42">
        <v>0.4861111111111111</v>
      </c>
      <c r="N98" s="360">
        <f t="shared" ref="N98" si="270">(M98-L98)+(M99-L99)</f>
        <v>0.32152777777777786</v>
      </c>
      <c r="R98" s="312">
        <v>1</v>
      </c>
    </row>
    <row r="99" spans="1:18" ht="15.75" customHeight="1" thickBot="1" x14ac:dyDescent="0.3">
      <c r="A99" s="331"/>
      <c r="B99" s="331"/>
      <c r="C99" s="331"/>
      <c r="D99" s="331"/>
      <c r="E99" s="22">
        <f t="shared" ref="E99" si="271">IF(D98="CA",1,0)</f>
        <v>0</v>
      </c>
      <c r="F99" s="22">
        <f t="shared" ref="F99" si="272">IF(D98="TC",1,0)</f>
        <v>0</v>
      </c>
      <c r="G99" s="22">
        <f t="shared" ref="G99" si="273">IF(D98="FNO",1,0)</f>
        <v>0</v>
      </c>
      <c r="H99" s="70"/>
      <c r="I99" s="7"/>
      <c r="J99" s="86"/>
      <c r="L99" s="43">
        <v>0.68333333333333324</v>
      </c>
      <c r="M99" s="44">
        <v>0.81527777777777777</v>
      </c>
      <c r="N99" s="361"/>
      <c r="R99" s="312"/>
    </row>
    <row r="100" spans="1:18" ht="15" customHeight="1" x14ac:dyDescent="0.25">
      <c r="A100" s="314" t="s">
        <v>12</v>
      </c>
      <c r="B100" s="314">
        <v>11</v>
      </c>
      <c r="C100" s="314" t="s">
        <v>19</v>
      </c>
      <c r="D100" s="314"/>
      <c r="E100" s="23">
        <f t="shared" ref="E100" si="274">IF(D100="repos",1,0)</f>
        <v>0</v>
      </c>
      <c r="F100" s="23">
        <f t="shared" ref="F100" si="275">IF(D100="S",1,0)</f>
        <v>0</v>
      </c>
      <c r="G100" s="23">
        <f t="shared" ref="G100" si="276">IF(D100="FO",1,0)</f>
        <v>0</v>
      </c>
      <c r="H100" s="3">
        <v>90</v>
      </c>
      <c r="I100" s="3"/>
      <c r="J100" s="54">
        <v>0.3215277777777778</v>
      </c>
      <c r="L100" s="41">
        <v>0.29652777777777778</v>
      </c>
      <c r="M100" s="42">
        <v>0.4861111111111111</v>
      </c>
      <c r="N100" s="362">
        <f t="shared" ref="N100" si="277">(M100-L100)+(M101-L101)</f>
        <v>0.32152777777777786</v>
      </c>
      <c r="R100" s="312">
        <v>1</v>
      </c>
    </row>
    <row r="101" spans="1:18" ht="15.75" customHeight="1" thickBot="1" x14ac:dyDescent="0.3">
      <c r="A101" s="331"/>
      <c r="B101" s="331"/>
      <c r="C101" s="331"/>
      <c r="D101" s="331"/>
      <c r="E101" s="22">
        <f t="shared" ref="E101" si="278">IF(D100="CA",1,0)</f>
        <v>0</v>
      </c>
      <c r="F101" s="22">
        <f t="shared" ref="F101" si="279">IF(D100="TC",1,0)</f>
        <v>0</v>
      </c>
      <c r="G101" s="22">
        <f t="shared" ref="G101" si="280">IF(D100="FNO",1,0)</f>
        <v>0</v>
      </c>
      <c r="H101" s="84"/>
      <c r="I101" s="7"/>
      <c r="J101" s="85"/>
      <c r="L101" s="43">
        <v>0.68333333333333324</v>
      </c>
      <c r="M101" s="44">
        <v>0.81527777777777777</v>
      </c>
      <c r="N101" s="363"/>
      <c r="R101" s="312"/>
    </row>
    <row r="102" spans="1:18" ht="15" customHeight="1" x14ac:dyDescent="0.25">
      <c r="A102" s="314" t="s">
        <v>4</v>
      </c>
      <c r="B102" s="314">
        <v>12</v>
      </c>
      <c r="C102" s="314" t="s">
        <v>19</v>
      </c>
      <c r="D102" s="334" t="s">
        <v>7</v>
      </c>
      <c r="E102" s="23">
        <f t="shared" ref="E102" si="281">IF(D102="repos",1,0)</f>
        <v>1</v>
      </c>
      <c r="F102" s="23">
        <f t="shared" ref="F102" si="282">IF(D102="S",1,0)</f>
        <v>0</v>
      </c>
      <c r="G102" s="23">
        <f t="shared" ref="G102" si="283">IF(D102="FO",1,0)</f>
        <v>0</v>
      </c>
      <c r="H102" s="3">
        <v>660</v>
      </c>
      <c r="I102" s="3"/>
      <c r="J102" s="78"/>
      <c r="L102" s="41"/>
      <c r="M102" s="42"/>
      <c r="N102" s="364">
        <f t="shared" ref="N102" si="284">(M102-L102)+(M103-L103)</f>
        <v>0</v>
      </c>
      <c r="R102" s="311">
        <v>0</v>
      </c>
    </row>
    <row r="103" spans="1:18" ht="15.75" customHeight="1" thickBot="1" x14ac:dyDescent="0.3">
      <c r="A103" s="331"/>
      <c r="B103" s="331"/>
      <c r="C103" s="331"/>
      <c r="D103" s="329"/>
      <c r="E103" s="22">
        <f t="shared" ref="E103" si="285">IF(D102="CA",1,0)</f>
        <v>0</v>
      </c>
      <c r="F103" s="22">
        <f t="shared" ref="F103" si="286">IF(D102="TC",1,0)</f>
        <v>0</v>
      </c>
      <c r="G103" s="22">
        <f t="shared" ref="G103" si="287">IF(D102="FNO",1,0)</f>
        <v>0</v>
      </c>
      <c r="H103" s="63"/>
      <c r="I103" s="7"/>
      <c r="J103" s="79"/>
      <c r="L103" s="43"/>
      <c r="M103" s="44"/>
      <c r="N103" s="365"/>
      <c r="R103" s="311"/>
    </row>
    <row r="104" spans="1:18" ht="15" customHeight="1" x14ac:dyDescent="0.25">
      <c r="A104" s="314" t="s">
        <v>6</v>
      </c>
      <c r="B104" s="314">
        <v>13</v>
      </c>
      <c r="C104" s="314" t="s">
        <v>19</v>
      </c>
      <c r="D104" s="334" t="s">
        <v>54</v>
      </c>
      <c r="E104" s="23">
        <f t="shared" ref="E104" si="288">IF(D104="repos",1,0)</f>
        <v>0</v>
      </c>
      <c r="F104" s="23">
        <f t="shared" ref="F104" si="289">IF(D104="S",1,0)</f>
        <v>1</v>
      </c>
      <c r="G104" s="23">
        <f t="shared" ref="G104" si="290">IF(D104="FO",1,0)</f>
        <v>0</v>
      </c>
      <c r="H104" s="94" t="s">
        <v>67</v>
      </c>
      <c r="I104" s="3"/>
      <c r="J104" s="92"/>
      <c r="L104" s="41"/>
      <c r="M104" s="42"/>
      <c r="N104" s="376">
        <f t="shared" ref="N104" si="291">(M104-L104)+(M105-L105)</f>
        <v>0</v>
      </c>
      <c r="R104" s="313">
        <v>0</v>
      </c>
    </row>
    <row r="105" spans="1:18" ht="15.75" customHeight="1" thickBot="1" x14ac:dyDescent="0.3">
      <c r="A105" s="331"/>
      <c r="B105" s="331"/>
      <c r="C105" s="331"/>
      <c r="D105" s="329"/>
      <c r="E105" s="22">
        <f t="shared" ref="E105" si="292">IF(D104="CA",1,0)</f>
        <v>0</v>
      </c>
      <c r="F105" s="22">
        <f t="shared" ref="F105" si="293">IF(D104="TC",1,0)</f>
        <v>0</v>
      </c>
      <c r="G105" s="22">
        <f t="shared" ref="G105" si="294">IF(D104="FNO",1,0)</f>
        <v>0</v>
      </c>
      <c r="H105" s="95"/>
      <c r="I105" s="7"/>
      <c r="J105" s="93"/>
      <c r="L105" s="43"/>
      <c r="M105" s="44"/>
      <c r="N105" s="377"/>
      <c r="R105" s="313"/>
    </row>
    <row r="106" spans="1:18" ht="15" customHeight="1" x14ac:dyDescent="0.25">
      <c r="A106" s="314" t="s">
        <v>8</v>
      </c>
      <c r="B106" s="314">
        <v>14</v>
      </c>
      <c r="C106" s="314" t="s">
        <v>19</v>
      </c>
      <c r="D106" s="334" t="s">
        <v>7</v>
      </c>
      <c r="E106" s="23">
        <f t="shared" ref="E106" si="295">IF(D106="repos",1,0)</f>
        <v>1</v>
      </c>
      <c r="F106" s="23">
        <f t="shared" ref="F106" si="296">IF(D106="S",1,0)</f>
        <v>0</v>
      </c>
      <c r="G106" s="23">
        <f t="shared" ref="G106" si="297">IF(D106="FO",1,0)</f>
        <v>0</v>
      </c>
      <c r="H106" s="3">
        <v>660</v>
      </c>
      <c r="I106" s="3"/>
      <c r="J106" s="78"/>
      <c r="L106" s="41"/>
      <c r="M106" s="42"/>
      <c r="N106" s="364">
        <f t="shared" ref="N106" si="298">(M106-L106)+(M107-L107)</f>
        <v>0</v>
      </c>
      <c r="R106" s="311">
        <v>0</v>
      </c>
    </row>
    <row r="107" spans="1:18" ht="15.75" customHeight="1" thickBot="1" x14ac:dyDescent="0.3">
      <c r="A107" s="331"/>
      <c r="B107" s="331"/>
      <c r="C107" s="331"/>
      <c r="D107" s="329"/>
      <c r="E107" s="22">
        <f t="shared" ref="E107" si="299">IF(D106="CA",1,0)</f>
        <v>0</v>
      </c>
      <c r="F107" s="22">
        <f t="shared" ref="F107" si="300">IF(D106="TC",1,0)</f>
        <v>0</v>
      </c>
      <c r="G107" s="22">
        <f t="shared" ref="G107" si="301">IF(D106="FNO",1,0)</f>
        <v>0</v>
      </c>
      <c r="H107" s="63"/>
      <c r="I107" s="7"/>
      <c r="J107" s="79"/>
      <c r="L107" s="43"/>
      <c r="M107" s="44"/>
      <c r="N107" s="365"/>
      <c r="R107" s="311"/>
    </row>
    <row r="108" spans="1:18" ht="15" customHeight="1" x14ac:dyDescent="0.25">
      <c r="A108" s="314" t="s">
        <v>9</v>
      </c>
      <c r="B108" s="314">
        <v>15</v>
      </c>
      <c r="C108" s="314" t="s">
        <v>19</v>
      </c>
      <c r="D108" s="314"/>
      <c r="E108" s="23">
        <f t="shared" ref="E108" si="302">IF(D108="repos",1,0)</f>
        <v>0</v>
      </c>
      <c r="F108" s="23">
        <f t="shared" ref="F108" si="303">IF(D108="S",1,0)</f>
        <v>0</v>
      </c>
      <c r="G108" s="23">
        <f t="shared" ref="G108" si="304">IF(D108="FO",1,0)</f>
        <v>0</v>
      </c>
      <c r="H108" s="3">
        <v>130</v>
      </c>
      <c r="I108" s="3"/>
      <c r="J108" s="52">
        <v>0.30416666666666664</v>
      </c>
      <c r="L108" s="41">
        <v>0.52152777777777781</v>
      </c>
      <c r="M108" s="42">
        <v>0.8256944444444444</v>
      </c>
      <c r="N108" s="360">
        <f t="shared" ref="N108" si="305">(M108-L108)+(M109-L109)</f>
        <v>0.30416666666666659</v>
      </c>
      <c r="R108" s="312">
        <v>1</v>
      </c>
    </row>
    <row r="109" spans="1:18" ht="15.75" customHeight="1" thickBot="1" x14ac:dyDescent="0.3">
      <c r="A109" s="331"/>
      <c r="B109" s="331"/>
      <c r="C109" s="331"/>
      <c r="D109" s="331"/>
      <c r="E109" s="22">
        <f t="shared" ref="E109" si="306">IF(D108="CA",1,0)</f>
        <v>0</v>
      </c>
      <c r="F109" s="22">
        <f t="shared" ref="F109" si="307">IF(D108="TC",1,0)</f>
        <v>0</v>
      </c>
      <c r="G109" s="22">
        <f t="shared" ref="G109" si="308">IF(D108="FNO",1,0)</f>
        <v>0</v>
      </c>
      <c r="H109" s="70"/>
      <c r="I109" s="7"/>
      <c r="J109" s="86"/>
      <c r="L109" s="43"/>
      <c r="M109" s="44"/>
      <c r="N109" s="361"/>
      <c r="R109" s="312"/>
    </row>
    <row r="110" spans="1:18" ht="15" customHeight="1" x14ac:dyDescent="0.25">
      <c r="A110" s="314" t="s">
        <v>10</v>
      </c>
      <c r="B110" s="314">
        <v>16</v>
      </c>
      <c r="C110" s="314" t="s">
        <v>19</v>
      </c>
      <c r="D110" s="314" t="s">
        <v>15</v>
      </c>
      <c r="E110" s="23">
        <f t="shared" ref="E110" si="309">IF(D110="repos",1,0)</f>
        <v>0</v>
      </c>
      <c r="F110" s="23">
        <f t="shared" ref="F110" si="310">IF(D110="S",1,0)</f>
        <v>0</v>
      </c>
      <c r="G110" s="23">
        <f t="shared" ref="G110" si="311">IF(D110="FO",1,0)</f>
        <v>0</v>
      </c>
      <c r="H110" s="3">
        <v>700</v>
      </c>
      <c r="I110" s="3"/>
      <c r="J110" s="88"/>
      <c r="L110" s="41"/>
      <c r="M110" s="42"/>
      <c r="N110" s="368">
        <f t="shared" ref="N110" si="312">(M110-L110)+(M111-L111)</f>
        <v>0</v>
      </c>
      <c r="R110" s="330">
        <v>0</v>
      </c>
    </row>
    <row r="111" spans="1:18" ht="15.75" customHeight="1" thickBot="1" x14ac:dyDescent="0.3">
      <c r="A111" s="331"/>
      <c r="B111" s="331"/>
      <c r="C111" s="331"/>
      <c r="D111" s="331"/>
      <c r="E111" s="22">
        <f t="shared" ref="E111" si="313">IF(D110="CA",1,0)</f>
        <v>1</v>
      </c>
      <c r="F111" s="22">
        <f t="shared" ref="F111" si="314">IF(D110="TC",1,0)</f>
        <v>0</v>
      </c>
      <c r="G111" s="22">
        <f t="shared" ref="G111" si="315">IF(D110="FNO",1,0)</f>
        <v>0</v>
      </c>
      <c r="H111" s="87"/>
      <c r="I111" s="7"/>
      <c r="J111" s="89"/>
      <c r="L111" s="43"/>
      <c r="M111" s="44"/>
      <c r="N111" s="369"/>
      <c r="R111" s="330"/>
    </row>
    <row r="112" spans="1:18" ht="15" customHeight="1" x14ac:dyDescent="0.25">
      <c r="A112" s="314" t="s">
        <v>11</v>
      </c>
      <c r="B112" s="314">
        <v>17</v>
      </c>
      <c r="C112" s="314" t="s">
        <v>19</v>
      </c>
      <c r="D112" s="314"/>
      <c r="E112" s="23">
        <f t="shared" ref="E112" si="316">IF(D112="repos",1,0)</f>
        <v>0</v>
      </c>
      <c r="F112" s="23">
        <f t="shared" ref="F112" si="317">IF(D112="S",1,0)</f>
        <v>0</v>
      </c>
      <c r="G112" s="23">
        <f t="shared" ref="G112" si="318">IF(D112="FO",1,0)</f>
        <v>0</v>
      </c>
      <c r="H112" s="3">
        <v>59</v>
      </c>
      <c r="I112" s="3"/>
      <c r="J112" s="54">
        <v>0.19722222222222222</v>
      </c>
      <c r="L112" s="41">
        <v>0.5</v>
      </c>
      <c r="M112" s="42">
        <v>0.6972222222222223</v>
      </c>
      <c r="N112" s="366">
        <f t="shared" ref="N112" si="319">(M112-L112)+(M113-L113)</f>
        <v>0.1972222222222223</v>
      </c>
      <c r="R112" s="312">
        <v>1</v>
      </c>
    </row>
    <row r="113" spans="1:18" ht="15.75" customHeight="1" thickBot="1" x14ac:dyDescent="0.3">
      <c r="A113" s="331"/>
      <c r="B113" s="331"/>
      <c r="C113" s="331"/>
      <c r="D113" s="331"/>
      <c r="E113" s="22">
        <f t="shared" ref="E113" si="320">IF(D112="CA",1,0)</f>
        <v>0</v>
      </c>
      <c r="F113" s="22">
        <f t="shared" ref="F113" si="321">IF(D112="TC",1,0)</f>
        <v>0</v>
      </c>
      <c r="G113" s="22">
        <f t="shared" ref="G113" si="322">IF(D112="FNO",1,0)</f>
        <v>0</v>
      </c>
      <c r="H113" s="84"/>
      <c r="I113" s="7"/>
      <c r="J113" s="85"/>
      <c r="L113" s="43"/>
      <c r="M113" s="44"/>
      <c r="N113" s="367"/>
      <c r="R113" s="312"/>
    </row>
    <row r="114" spans="1:18" ht="15" customHeight="1" x14ac:dyDescent="0.25">
      <c r="A114" s="314" t="s">
        <v>12</v>
      </c>
      <c r="B114" s="314">
        <v>18</v>
      </c>
      <c r="C114" s="314" t="s">
        <v>19</v>
      </c>
      <c r="D114" s="314"/>
      <c r="E114" s="23">
        <f t="shared" ref="E114" si="323">IF(D114="repos",1,0)</f>
        <v>0</v>
      </c>
      <c r="F114" s="23">
        <f t="shared" ref="F114" si="324">IF(D114="S",1,0)</f>
        <v>0</v>
      </c>
      <c r="G114" s="23">
        <f t="shared" ref="G114" si="325">IF(D114="FO",1,0)</f>
        <v>0</v>
      </c>
      <c r="H114" s="3">
        <v>130</v>
      </c>
      <c r="I114" s="3"/>
      <c r="J114" s="52">
        <v>0.28125</v>
      </c>
      <c r="L114" s="41">
        <v>0.62083333333333335</v>
      </c>
      <c r="M114" s="42">
        <v>0.90208333333333324</v>
      </c>
      <c r="N114" s="360">
        <f t="shared" ref="N114" si="326">(M114-L114)+(M115-L115)</f>
        <v>0.28124999999999989</v>
      </c>
      <c r="R114" s="312">
        <v>1</v>
      </c>
    </row>
    <row r="115" spans="1:18" ht="15.75" customHeight="1" thickBot="1" x14ac:dyDescent="0.3">
      <c r="A115" s="331"/>
      <c r="B115" s="331"/>
      <c r="C115" s="331"/>
      <c r="D115" s="331"/>
      <c r="E115" s="22">
        <f t="shared" ref="E115" si="327">IF(D114="CA",1,0)</f>
        <v>0</v>
      </c>
      <c r="F115" s="22">
        <f t="shared" ref="F115" si="328">IF(D114="TC",1,0)</f>
        <v>0</v>
      </c>
      <c r="G115" s="22">
        <f t="shared" ref="G115" si="329">IF(D114="FNO",1,0)</f>
        <v>0</v>
      </c>
      <c r="H115" s="70"/>
      <c r="I115" s="7"/>
      <c r="J115" s="86"/>
      <c r="L115" s="43"/>
      <c r="M115" s="44"/>
      <c r="N115" s="361"/>
      <c r="R115" s="312"/>
    </row>
    <row r="116" spans="1:18" ht="15" customHeight="1" x14ac:dyDescent="0.25">
      <c r="A116" s="314" t="s">
        <v>4</v>
      </c>
      <c r="B116" s="314">
        <v>19</v>
      </c>
      <c r="C116" s="314" t="s">
        <v>19</v>
      </c>
      <c r="D116" s="314"/>
      <c r="E116" s="23">
        <f t="shared" ref="E116" si="330">IF(D116="repos",1,0)</f>
        <v>0</v>
      </c>
      <c r="F116" s="23">
        <f t="shared" ref="F116" si="331">IF(D116="S",1,0)</f>
        <v>0</v>
      </c>
      <c r="G116" s="23">
        <f t="shared" ref="G116" si="332">IF(D116="FO",1,0)</f>
        <v>0</v>
      </c>
      <c r="H116" s="3">
        <v>130</v>
      </c>
      <c r="I116" s="3"/>
      <c r="J116" s="52">
        <v>0.28125</v>
      </c>
      <c r="L116" s="41">
        <v>0.62083333333333335</v>
      </c>
      <c r="M116" s="42">
        <v>0.90208333333333324</v>
      </c>
      <c r="N116" s="360">
        <f t="shared" ref="N116" si="333">(M116-L116)+(M117-L117)</f>
        <v>0.28124999999999989</v>
      </c>
      <c r="R116" s="312">
        <v>1</v>
      </c>
    </row>
    <row r="117" spans="1:18" ht="15.75" customHeight="1" thickBot="1" x14ac:dyDescent="0.3">
      <c r="A117" s="331"/>
      <c r="B117" s="331"/>
      <c r="C117" s="331"/>
      <c r="D117" s="331"/>
      <c r="E117" s="22">
        <f t="shared" ref="E117" si="334">IF(D116="CA",1,0)</f>
        <v>0</v>
      </c>
      <c r="F117" s="22">
        <f t="shared" ref="F117" si="335">IF(D116="TC",1,0)</f>
        <v>0</v>
      </c>
      <c r="G117" s="22">
        <f t="shared" ref="G117" si="336">IF(D116="FNO",1,0)</f>
        <v>0</v>
      </c>
      <c r="H117" s="70"/>
      <c r="I117" s="7"/>
      <c r="J117" s="86"/>
      <c r="L117" s="43"/>
      <c r="M117" s="44"/>
      <c r="N117" s="361"/>
      <c r="R117" s="312"/>
    </row>
    <row r="118" spans="1:18" ht="15" customHeight="1" x14ac:dyDescent="0.25">
      <c r="A118" s="314" t="s">
        <v>6</v>
      </c>
      <c r="B118" s="314">
        <v>20</v>
      </c>
      <c r="C118" s="314" t="s">
        <v>19</v>
      </c>
      <c r="D118" s="334" t="s">
        <v>54</v>
      </c>
      <c r="E118" s="23">
        <f t="shared" ref="E118" si="337">IF(D118="repos",1,0)</f>
        <v>0</v>
      </c>
      <c r="F118" s="23">
        <f t="shared" ref="F118" si="338">IF(D118="S",1,0)</f>
        <v>1</v>
      </c>
      <c r="G118" s="23">
        <f t="shared" ref="G118" si="339">IF(D118="FO",1,0)</f>
        <v>0</v>
      </c>
      <c r="H118" s="94" t="s">
        <v>67</v>
      </c>
      <c r="I118" s="3"/>
      <c r="J118" s="92"/>
      <c r="L118" s="41"/>
      <c r="M118" s="42"/>
      <c r="N118" s="376">
        <f t="shared" ref="N118" si="340">(M118-L118)+(M119-L119)</f>
        <v>0</v>
      </c>
      <c r="R118" s="313">
        <v>0</v>
      </c>
    </row>
    <row r="119" spans="1:18" ht="15.75" customHeight="1" thickBot="1" x14ac:dyDescent="0.3">
      <c r="A119" s="331"/>
      <c r="B119" s="331"/>
      <c r="C119" s="331"/>
      <c r="D119" s="329"/>
      <c r="E119" s="22">
        <f t="shared" ref="E119" si="341">IF(D118="CA",1,0)</f>
        <v>0</v>
      </c>
      <c r="F119" s="22">
        <f t="shared" ref="F119" si="342">IF(D118="TC",1,0)</f>
        <v>0</v>
      </c>
      <c r="G119" s="22">
        <f t="shared" ref="G119" si="343">IF(D118="FNO",1,0)</f>
        <v>0</v>
      </c>
      <c r="H119" s="95"/>
      <c r="I119" s="7"/>
      <c r="J119" s="93"/>
      <c r="L119" s="43"/>
      <c r="M119" s="44"/>
      <c r="N119" s="377"/>
      <c r="R119" s="313"/>
    </row>
    <row r="120" spans="1:18" ht="15" customHeight="1" x14ac:dyDescent="0.25">
      <c r="A120" s="314" t="s">
        <v>8</v>
      </c>
      <c r="B120" s="314">
        <v>21</v>
      </c>
      <c r="C120" s="314" t="s">
        <v>19</v>
      </c>
      <c r="D120" s="334" t="s">
        <v>7</v>
      </c>
      <c r="E120" s="23">
        <f t="shared" ref="E120" si="344">IF(D120="repos",1,0)</f>
        <v>1</v>
      </c>
      <c r="F120" s="23">
        <f t="shared" ref="F120" si="345">IF(D120="S",1,0)</f>
        <v>0</v>
      </c>
      <c r="G120" s="23">
        <f t="shared" ref="G120" si="346">IF(D120="FO",1,0)</f>
        <v>0</v>
      </c>
      <c r="H120" s="3">
        <v>660</v>
      </c>
      <c r="I120" s="3"/>
      <c r="J120" s="80"/>
      <c r="L120" s="41"/>
      <c r="M120" s="42"/>
      <c r="N120" s="364">
        <f t="shared" ref="N120" si="347">(M120-L120)+(M121-L121)</f>
        <v>0</v>
      </c>
      <c r="R120" s="311">
        <v>0</v>
      </c>
    </row>
    <row r="121" spans="1:18" ht="15.75" customHeight="1" thickBot="1" x14ac:dyDescent="0.3">
      <c r="A121" s="331"/>
      <c r="B121" s="331"/>
      <c r="C121" s="331"/>
      <c r="D121" s="329"/>
      <c r="E121" s="22">
        <f t="shared" ref="E121" si="348">IF(D120="CA",1,0)</f>
        <v>0</v>
      </c>
      <c r="F121" s="22">
        <f t="shared" ref="F121" si="349">IF(D120="TC",1,0)</f>
        <v>0</v>
      </c>
      <c r="G121" s="22">
        <f t="shared" ref="G121" si="350">IF(D120="FNO",1,0)</f>
        <v>0</v>
      </c>
      <c r="H121" s="63"/>
      <c r="I121" s="7"/>
      <c r="J121" s="79"/>
      <c r="L121" s="43"/>
      <c r="M121" s="44"/>
      <c r="N121" s="365"/>
      <c r="R121" s="311"/>
    </row>
    <row r="122" spans="1:18" ht="15" customHeight="1" x14ac:dyDescent="0.25">
      <c r="A122" s="314" t="s">
        <v>9</v>
      </c>
      <c r="B122" s="314">
        <v>22</v>
      </c>
      <c r="C122" s="314" t="s">
        <v>19</v>
      </c>
      <c r="D122" s="314"/>
      <c r="E122" s="23">
        <f t="shared" ref="E122" si="351">IF(D122="repos",1,0)</f>
        <v>0</v>
      </c>
      <c r="F122" s="23">
        <f t="shared" ref="F122" si="352">IF(D122="S",1,0)</f>
        <v>0</v>
      </c>
      <c r="G122" s="23">
        <f t="shared" ref="G122" si="353">IF(D122="FO",1,0)</f>
        <v>0</v>
      </c>
      <c r="H122" s="3">
        <v>130</v>
      </c>
      <c r="I122" s="3"/>
      <c r="J122" s="52">
        <v>0.27499999999999997</v>
      </c>
      <c r="L122" s="41">
        <v>0.54305555555555551</v>
      </c>
      <c r="M122" s="42">
        <v>0.81805555555555554</v>
      </c>
      <c r="N122" s="360">
        <f t="shared" ref="N122" si="354">(M122-L122)+(M123-L123)</f>
        <v>0.27500000000000002</v>
      </c>
      <c r="R122" s="312">
        <v>1</v>
      </c>
    </row>
    <row r="123" spans="1:18" ht="15.75" customHeight="1" thickBot="1" x14ac:dyDescent="0.3">
      <c r="A123" s="331"/>
      <c r="B123" s="331"/>
      <c r="C123" s="331"/>
      <c r="D123" s="331"/>
      <c r="E123" s="22">
        <f t="shared" ref="E123" si="355">IF(D122="CA",1,0)</f>
        <v>0</v>
      </c>
      <c r="F123" s="22">
        <f t="shared" ref="F123" si="356">IF(D122="TC",1,0)</f>
        <v>0</v>
      </c>
      <c r="G123" s="22">
        <f t="shared" ref="G123" si="357">IF(D122="FNO",1,0)</f>
        <v>0</v>
      </c>
      <c r="H123" s="70"/>
      <c r="I123" s="7"/>
      <c r="J123" s="86"/>
      <c r="L123" s="43"/>
      <c r="M123" s="44"/>
      <c r="N123" s="361"/>
      <c r="R123" s="312"/>
    </row>
    <row r="124" spans="1:18" ht="15" customHeight="1" x14ac:dyDescent="0.25">
      <c r="A124" s="314" t="s">
        <v>10</v>
      </c>
      <c r="B124" s="314">
        <v>23</v>
      </c>
      <c r="C124" s="314" t="s">
        <v>19</v>
      </c>
      <c r="D124" s="314"/>
      <c r="E124" s="23">
        <f t="shared" ref="E124" si="358">IF(D124="repos",1,0)</f>
        <v>0</v>
      </c>
      <c r="F124" s="23">
        <f t="shared" ref="F124" si="359">IF(D124="S",1,0)</f>
        <v>0</v>
      </c>
      <c r="G124" s="23">
        <f t="shared" ref="G124" si="360">IF(D124="FO",1,0)</f>
        <v>0</v>
      </c>
      <c r="H124" s="69">
        <v>130</v>
      </c>
      <c r="I124" s="3"/>
      <c r="J124" s="52">
        <v>0.27499999999999997</v>
      </c>
      <c r="L124" s="41">
        <v>0.54305555555555551</v>
      </c>
      <c r="M124" s="42">
        <v>0.81805555555555554</v>
      </c>
      <c r="N124" s="360">
        <f t="shared" ref="N124" si="361">(M124-L124)+(M125-L125)</f>
        <v>0.27500000000000002</v>
      </c>
      <c r="R124" s="312">
        <v>1</v>
      </c>
    </row>
    <row r="125" spans="1:18" ht="15.75" customHeight="1" thickBot="1" x14ac:dyDescent="0.3">
      <c r="A125" s="331"/>
      <c r="B125" s="331"/>
      <c r="C125" s="331"/>
      <c r="D125" s="331"/>
      <c r="E125" s="22">
        <f t="shared" ref="E125" si="362">IF(D124="CA",1,0)</f>
        <v>0</v>
      </c>
      <c r="F125" s="22">
        <f t="shared" ref="F125" si="363">IF(D124="TC",1,0)</f>
        <v>0</v>
      </c>
      <c r="G125" s="22">
        <f t="shared" ref="G125" si="364">IF(D124="FNO",1,0)</f>
        <v>0</v>
      </c>
      <c r="H125" s="70"/>
      <c r="I125" s="7"/>
      <c r="J125" s="86"/>
      <c r="L125" s="43"/>
      <c r="M125" s="44"/>
      <c r="N125" s="361"/>
      <c r="R125" s="312"/>
    </row>
    <row r="126" spans="1:18" ht="15" customHeight="1" x14ac:dyDescent="0.25">
      <c r="A126" s="314" t="s">
        <v>11</v>
      </c>
      <c r="B126" s="314">
        <v>24</v>
      </c>
      <c r="C126" s="314" t="s">
        <v>19</v>
      </c>
      <c r="D126" s="314"/>
      <c r="E126" s="23">
        <f t="shared" ref="E126" si="365">IF(D126="repos",1,0)</f>
        <v>0</v>
      </c>
      <c r="F126" s="23">
        <f t="shared" ref="F126" si="366">IF(D126="S",1,0)</f>
        <v>0</v>
      </c>
      <c r="G126" s="23">
        <f t="shared" ref="G126" si="367">IF(D126="FO",1,0)</f>
        <v>0</v>
      </c>
      <c r="H126" s="69">
        <v>130</v>
      </c>
      <c r="I126" s="3"/>
      <c r="J126" s="52">
        <v>0.2986111111111111</v>
      </c>
      <c r="L126" s="41">
        <v>0.52222222222222225</v>
      </c>
      <c r="M126" s="42">
        <v>0.8208333333333333</v>
      </c>
      <c r="N126" s="360">
        <f t="shared" ref="N126" si="368">(M126-L126)+(M127-L127)</f>
        <v>0.29861111111111105</v>
      </c>
      <c r="R126" s="312">
        <v>1</v>
      </c>
    </row>
    <row r="127" spans="1:18" ht="15.75" customHeight="1" thickBot="1" x14ac:dyDescent="0.3">
      <c r="A127" s="331"/>
      <c r="B127" s="331"/>
      <c r="C127" s="331"/>
      <c r="D127" s="331"/>
      <c r="E127" s="22">
        <f t="shared" ref="E127" si="369">IF(D126="CA",1,0)</f>
        <v>0</v>
      </c>
      <c r="F127" s="22">
        <f t="shared" ref="F127" si="370">IF(D126="TC",1,0)</f>
        <v>0</v>
      </c>
      <c r="G127" s="22">
        <f t="shared" ref="G127" si="371">IF(D126="FNO",1,0)</f>
        <v>0</v>
      </c>
      <c r="H127" s="70"/>
      <c r="I127" s="7"/>
      <c r="J127" s="86"/>
      <c r="L127" s="43"/>
      <c r="M127" s="44"/>
      <c r="N127" s="361"/>
      <c r="R127" s="312"/>
    </row>
    <row r="128" spans="1:18" ht="15" customHeight="1" x14ac:dyDescent="0.25">
      <c r="A128" s="314" t="s">
        <v>12</v>
      </c>
      <c r="B128" s="314">
        <v>25</v>
      </c>
      <c r="C128" s="314" t="s">
        <v>19</v>
      </c>
      <c r="D128" s="314"/>
      <c r="E128" s="23">
        <f t="shared" ref="E128" si="372">IF(D128="repos",1,0)</f>
        <v>0</v>
      </c>
      <c r="F128" s="23">
        <f t="shared" ref="F128" si="373">IF(D128="S",1,0)</f>
        <v>0</v>
      </c>
      <c r="G128" s="23">
        <f t="shared" ref="G128" si="374">IF(D128="FO",1,0)</f>
        <v>0</v>
      </c>
      <c r="H128" s="69">
        <v>130</v>
      </c>
      <c r="I128" s="3"/>
      <c r="J128" s="52">
        <v>0.2986111111111111</v>
      </c>
      <c r="L128" s="41">
        <v>0.52222222222222225</v>
      </c>
      <c r="M128" s="42">
        <v>0.8208333333333333</v>
      </c>
      <c r="N128" s="360">
        <f t="shared" ref="N128" si="375">(M128-L128)+(M129-L129)</f>
        <v>0.29861111111111105</v>
      </c>
      <c r="R128" s="312">
        <v>1</v>
      </c>
    </row>
    <row r="129" spans="1:18" ht="15.75" customHeight="1" thickBot="1" x14ac:dyDescent="0.3">
      <c r="A129" s="331"/>
      <c r="B129" s="331"/>
      <c r="C129" s="331"/>
      <c r="D129" s="331"/>
      <c r="E129" s="22">
        <f t="shared" ref="E129" si="376">IF(D128="CA",1,0)</f>
        <v>0</v>
      </c>
      <c r="F129" s="22">
        <f t="shared" ref="F129" si="377">IF(D128="TC",1,0)</f>
        <v>0</v>
      </c>
      <c r="G129" s="22">
        <f t="shared" ref="G129" si="378">IF(D128="FNO",1,0)</f>
        <v>0</v>
      </c>
      <c r="H129" s="70"/>
      <c r="I129" s="7"/>
      <c r="J129" s="86"/>
      <c r="L129" s="43"/>
      <c r="M129" s="44"/>
      <c r="N129" s="361"/>
      <c r="R129" s="312"/>
    </row>
    <row r="130" spans="1:18" ht="15" customHeight="1" x14ac:dyDescent="0.25">
      <c r="A130" s="314" t="s">
        <v>4</v>
      </c>
      <c r="B130" s="314">
        <v>26</v>
      </c>
      <c r="C130" s="314" t="s">
        <v>19</v>
      </c>
      <c r="D130" s="314"/>
      <c r="E130" s="23">
        <f t="shared" ref="E130" si="379">IF(D130="repos",1,0)</f>
        <v>0</v>
      </c>
      <c r="F130" s="23">
        <f t="shared" ref="F130" si="380">IF(D130="S",1,0)</f>
        <v>0</v>
      </c>
      <c r="G130" s="23">
        <f t="shared" ref="G130" si="381">IF(D130="FO",1,0)</f>
        <v>0</v>
      </c>
      <c r="H130" s="69">
        <v>130</v>
      </c>
      <c r="I130" s="3"/>
      <c r="J130" s="52">
        <v>0.2986111111111111</v>
      </c>
      <c r="L130" s="41">
        <v>0.5395833333333333</v>
      </c>
      <c r="M130" s="42">
        <v>0.83819444444444446</v>
      </c>
      <c r="N130" s="360">
        <f t="shared" ref="N130" si="382">(M130-L130)+(M131-L131)</f>
        <v>0.29861111111111116</v>
      </c>
      <c r="R130" s="312">
        <v>1</v>
      </c>
    </row>
    <row r="131" spans="1:18" ht="15.75" customHeight="1" thickBot="1" x14ac:dyDescent="0.3">
      <c r="A131" s="331"/>
      <c r="B131" s="331"/>
      <c r="C131" s="331"/>
      <c r="D131" s="331"/>
      <c r="E131" s="22">
        <f t="shared" ref="E131" si="383">IF(D130="CA",1,0)</f>
        <v>0</v>
      </c>
      <c r="F131" s="22">
        <f t="shared" ref="F131" si="384">IF(D130="TC",1,0)</f>
        <v>0</v>
      </c>
      <c r="G131" s="22">
        <f t="shared" ref="G131" si="385">IF(D130="FNO",1,0)</f>
        <v>0</v>
      </c>
      <c r="H131" s="70"/>
      <c r="I131" s="7"/>
      <c r="J131" s="86"/>
      <c r="L131" s="43"/>
      <c r="M131" s="44"/>
      <c r="N131" s="361"/>
      <c r="R131" s="312"/>
    </row>
    <row r="132" spans="1:18" ht="15" customHeight="1" x14ac:dyDescent="0.25">
      <c r="A132" s="314" t="s">
        <v>6</v>
      </c>
      <c r="B132" s="314">
        <v>27</v>
      </c>
      <c r="C132" s="314" t="s">
        <v>19</v>
      </c>
      <c r="D132" s="380"/>
      <c r="E132" s="23">
        <f t="shared" ref="E132" si="386">IF(D132="repos",1,0)</f>
        <v>0</v>
      </c>
      <c r="F132" s="23">
        <f t="shared" ref="F132" si="387">IF(D132="S",1,0)</f>
        <v>0</v>
      </c>
      <c r="G132" s="23">
        <f t="shared" ref="G132" si="388">IF(D132="FO",1,0)</f>
        <v>0</v>
      </c>
      <c r="H132" s="69">
        <v>130</v>
      </c>
      <c r="I132" s="3"/>
      <c r="J132" s="52">
        <v>0.26944444444444443</v>
      </c>
      <c r="L132" s="41">
        <v>0.6333333333333333</v>
      </c>
      <c r="M132" s="42">
        <v>0.90277777777777779</v>
      </c>
      <c r="N132" s="360">
        <f t="shared" ref="N132" si="389">(M132-L132)+(M133-L133)</f>
        <v>0.26944444444444449</v>
      </c>
      <c r="R132" s="312">
        <v>1</v>
      </c>
    </row>
    <row r="133" spans="1:18" ht="15.75" customHeight="1" thickBot="1" x14ac:dyDescent="0.3">
      <c r="A133" s="331"/>
      <c r="B133" s="331"/>
      <c r="C133" s="331"/>
      <c r="D133" s="381"/>
      <c r="E133" s="22">
        <f t="shared" ref="E133" si="390">IF(D132="CA",1,0)</f>
        <v>0</v>
      </c>
      <c r="F133" s="22">
        <f t="shared" ref="F133" si="391">IF(D132="TC",1,0)</f>
        <v>0</v>
      </c>
      <c r="G133" s="22">
        <f t="shared" ref="G133" si="392">IF(D132="FNO",1,0)</f>
        <v>0</v>
      </c>
      <c r="H133" s="70"/>
      <c r="I133" s="7"/>
      <c r="J133" s="50"/>
      <c r="L133" s="43"/>
      <c r="M133" s="44"/>
      <c r="N133" s="361"/>
      <c r="R133" s="312"/>
    </row>
    <row r="134" spans="1:18" ht="15" customHeight="1" x14ac:dyDescent="0.25">
      <c r="A134" s="314" t="s">
        <v>8</v>
      </c>
      <c r="B134" s="314">
        <v>28</v>
      </c>
      <c r="C134" s="314" t="s">
        <v>19</v>
      </c>
      <c r="D134" s="334" t="s">
        <v>7</v>
      </c>
      <c r="E134" s="23">
        <f t="shared" ref="E134" si="393">IF(D134="repos",1,0)</f>
        <v>1</v>
      </c>
      <c r="F134" s="23">
        <f t="shared" ref="F134" si="394">IF(D134="S",1,0)</f>
        <v>0</v>
      </c>
      <c r="G134" s="23">
        <f t="shared" ref="G134" si="395">IF(D134="FO",1,0)</f>
        <v>0</v>
      </c>
      <c r="H134" s="3">
        <v>660</v>
      </c>
      <c r="I134" s="3"/>
      <c r="J134" s="78"/>
      <c r="L134" s="41"/>
      <c r="M134" s="42"/>
      <c r="N134" s="364">
        <f t="shared" ref="N134" si="396">(M134-L134)+(M135-L135)</f>
        <v>0</v>
      </c>
      <c r="R134" s="311">
        <v>0</v>
      </c>
    </row>
    <row r="135" spans="1:18" ht="15.75" customHeight="1" thickBot="1" x14ac:dyDescent="0.3">
      <c r="A135" s="331"/>
      <c r="B135" s="331"/>
      <c r="C135" s="331"/>
      <c r="D135" s="329"/>
      <c r="E135" s="22">
        <f t="shared" ref="E135" si="397">IF(D134="CA",1,0)</f>
        <v>0</v>
      </c>
      <c r="F135" s="22">
        <f t="shared" ref="F135" si="398">IF(D134="TC",1,0)</f>
        <v>0</v>
      </c>
      <c r="G135" s="22">
        <f t="shared" ref="G135" si="399">IF(D134="FNO",1,0)</f>
        <v>0</v>
      </c>
      <c r="H135" s="63"/>
      <c r="I135" s="7"/>
      <c r="J135" s="79"/>
      <c r="L135" s="43"/>
      <c r="M135" s="44"/>
      <c r="N135" s="365"/>
      <c r="R135" s="311"/>
    </row>
    <row r="136" spans="1:18" ht="15" customHeight="1" x14ac:dyDescent="0.25">
      <c r="A136" s="314" t="s">
        <v>9</v>
      </c>
      <c r="B136" s="314">
        <v>29</v>
      </c>
      <c r="C136" s="314" t="s">
        <v>19</v>
      </c>
      <c r="D136" s="334" t="s">
        <v>7</v>
      </c>
      <c r="E136" s="23">
        <f t="shared" ref="E136" si="400">IF(D136="repos",1,0)</f>
        <v>1</v>
      </c>
      <c r="F136" s="23">
        <f t="shared" ref="F136" si="401">IF(D136="S",1,0)</f>
        <v>0</v>
      </c>
      <c r="G136" s="23">
        <f t="shared" ref="G136" si="402">IF(D136="FO",1,0)</f>
        <v>0</v>
      </c>
      <c r="H136" s="3">
        <v>660</v>
      </c>
      <c r="I136" s="3"/>
      <c r="J136" s="78"/>
      <c r="L136" s="41"/>
      <c r="M136" s="42"/>
      <c r="N136" s="364">
        <f t="shared" ref="N136" si="403">(M136-L136)+(M137-L137)</f>
        <v>0</v>
      </c>
      <c r="R136" s="311">
        <v>0</v>
      </c>
    </row>
    <row r="137" spans="1:18" ht="15.75" customHeight="1" thickBot="1" x14ac:dyDescent="0.3">
      <c r="A137" s="331"/>
      <c r="B137" s="331"/>
      <c r="C137" s="331"/>
      <c r="D137" s="329"/>
      <c r="E137" s="22">
        <f t="shared" ref="E137" si="404">IF(D136="CA",1,0)</f>
        <v>0</v>
      </c>
      <c r="F137" s="22">
        <f t="shared" ref="F137" si="405">IF(D136="TC",1,0)</f>
        <v>0</v>
      </c>
      <c r="G137" s="22">
        <f t="shared" ref="G137" si="406">IF(D136="FNO",1,0)</f>
        <v>0</v>
      </c>
      <c r="H137" s="63"/>
      <c r="I137" s="7"/>
      <c r="J137" s="79"/>
      <c r="L137" s="43"/>
      <c r="M137" s="44"/>
      <c r="N137" s="365"/>
      <c r="R137" s="311"/>
    </row>
    <row r="138" spans="1:18" ht="15" customHeight="1" x14ac:dyDescent="0.25">
      <c r="A138" s="392" t="s">
        <v>10</v>
      </c>
      <c r="B138" s="392">
        <v>30</v>
      </c>
      <c r="C138" s="392" t="s">
        <v>19</v>
      </c>
      <c r="D138" s="392"/>
      <c r="E138" s="34">
        <f t="shared" ref="E138" si="407">IF(D138="repos",1,0)</f>
        <v>0</v>
      </c>
      <c r="F138" s="34">
        <f t="shared" ref="F138" si="408">IF(D138="S",1,0)</f>
        <v>0</v>
      </c>
      <c r="G138" s="34">
        <f t="shared" ref="G138" si="409">IF(D138="FO",1,0)</f>
        <v>0</v>
      </c>
      <c r="H138" s="13"/>
      <c r="I138" s="13"/>
      <c r="J138" s="19"/>
      <c r="L138" s="45"/>
      <c r="M138" s="46"/>
      <c r="N138" s="372">
        <f t="shared" ref="N138" si="410">(M138-L138)+(M139-L139)</f>
        <v>0</v>
      </c>
      <c r="R138" s="315">
        <v>0</v>
      </c>
    </row>
    <row r="139" spans="1:18" ht="15.75" customHeight="1" thickBot="1" x14ac:dyDescent="0.3">
      <c r="A139" s="316"/>
      <c r="B139" s="316"/>
      <c r="C139" s="316"/>
      <c r="D139" s="316"/>
      <c r="E139" s="24">
        <f t="shared" ref="E139" si="411">IF(D138="CA",1,0)</f>
        <v>0</v>
      </c>
      <c r="F139" s="24">
        <f t="shared" ref="F139" si="412">IF(D138="TC",1,0)</f>
        <v>0</v>
      </c>
      <c r="G139" s="24">
        <f t="shared" ref="G139" si="413">IF(D138="FNO",1,0)</f>
        <v>0</v>
      </c>
      <c r="H139" s="14"/>
      <c r="I139" s="14"/>
      <c r="J139" s="20"/>
      <c r="L139" s="47"/>
      <c r="M139" s="48"/>
      <c r="N139" s="373"/>
      <c r="R139" s="315"/>
    </row>
    <row r="140" spans="1:18" ht="15" customHeight="1" x14ac:dyDescent="0.25">
      <c r="A140" s="392" t="s">
        <v>11</v>
      </c>
      <c r="B140" s="392">
        <v>31</v>
      </c>
      <c r="C140" s="392" t="s">
        <v>19</v>
      </c>
      <c r="D140" s="392"/>
      <c r="E140" s="34">
        <f t="shared" ref="E140" si="414">IF(D140="repos",1,0)</f>
        <v>0</v>
      </c>
      <c r="F140" s="34">
        <f t="shared" ref="F140" si="415">IF(D140="S",1,0)</f>
        <v>0</v>
      </c>
      <c r="G140" s="34">
        <f t="shared" ref="G140" si="416">IF(D140="FO",1,0)</f>
        <v>0</v>
      </c>
      <c r="H140" s="13"/>
      <c r="I140" s="13"/>
      <c r="J140" s="19"/>
      <c r="L140" s="45"/>
      <c r="M140" s="46"/>
      <c r="N140" s="372">
        <f t="shared" ref="N140" si="417">(M140-L140)+(M141-L141)</f>
        <v>0</v>
      </c>
      <c r="R140" s="315">
        <v>0</v>
      </c>
    </row>
    <row r="141" spans="1:18" ht="15.75" customHeight="1" thickBot="1" x14ac:dyDescent="0.3">
      <c r="A141" s="316"/>
      <c r="B141" s="316"/>
      <c r="C141" s="316"/>
      <c r="D141" s="316"/>
      <c r="E141" s="24">
        <f t="shared" ref="E141" si="418">IF(D140="CA",1,0)</f>
        <v>0</v>
      </c>
      <c r="F141" s="24">
        <f t="shared" ref="F141" si="419">IF(D140="TC",1,0)</f>
        <v>0</v>
      </c>
      <c r="G141" s="24">
        <f t="shared" ref="G141" si="420">IF(D140="FNO",1,0)</f>
        <v>0</v>
      </c>
      <c r="H141" s="14"/>
      <c r="I141" s="14"/>
      <c r="J141" s="20"/>
      <c r="L141" s="47"/>
      <c r="M141" s="48"/>
      <c r="N141" s="373"/>
      <c r="R141" s="316"/>
    </row>
    <row r="142" spans="1:18" ht="15.75" customHeight="1" thickBot="1" x14ac:dyDescent="0.3">
      <c r="A142" s="314">
        <v>29</v>
      </c>
      <c r="B142" s="388" t="s">
        <v>13</v>
      </c>
      <c r="C142" s="389"/>
      <c r="D142" s="10">
        <v>10</v>
      </c>
      <c r="E142" s="27"/>
      <c r="F142" s="27"/>
      <c r="G142" s="27"/>
      <c r="H142" s="2"/>
      <c r="I142" s="2"/>
      <c r="J142" s="370">
        <f>J80+J81+J82+J83+J84+J85+J86+J87+J88+J89+J90+J91+J92+J93+J94+J95+J96+J97+J98+J99+J100+J101+J102+J103+J104+J105+J106+J107+J108+J109+J110+J111+J112+J113+J114+J115+J116+J117+J118+J119+J120+J121+J122+J123+J124+J125+J126+J127+J128+J129+J130+J131+J132+J133+J134+J135+J136+J137+J138+J139+J140+J141</f>
        <v>5.2416666666666663</v>
      </c>
      <c r="N142" s="370">
        <f>N80+N82+N84+N86+N88+N90+N92+N94+N96+N98+N100+N102+N104+N106+N108+N110+N112+N114+N116+N118+N120+N122+N124+N126+N128+N130+N132+N134+N136+N138+N140</f>
        <v>5.2416666666666663</v>
      </c>
      <c r="O142" s="358">
        <f>N80+N82+N90+N92+N94+N98+N108+N114+N116+N122+N124+N126+N128+N130+N132</f>
        <v>4.4013888888888895</v>
      </c>
      <c r="P142" s="348">
        <f>N96+J100+N112</f>
        <v>0.84027777777777801</v>
      </c>
      <c r="R142" s="317">
        <f>SUM(R80:R141)</f>
        <v>18</v>
      </c>
    </row>
    <row r="143" spans="1:18" ht="15.75" customHeight="1" thickBot="1" x14ac:dyDescent="0.3">
      <c r="A143" s="331"/>
      <c r="B143" s="386" t="s">
        <v>52</v>
      </c>
      <c r="C143" s="387"/>
      <c r="D143" s="33">
        <f>E80+E82+E84+E86+E88+E90+E92+E94+E96+E98+E100+E102+E104+E106+E108+E110+E112+E114+E116+E118+E120+E122+E124+E126+E128+E130+E132+E134+E136+E138+E140</f>
        <v>8</v>
      </c>
      <c r="E143" s="27"/>
      <c r="F143" s="27"/>
      <c r="G143" s="27"/>
      <c r="H143" s="2"/>
      <c r="I143" s="2"/>
      <c r="J143" s="371"/>
      <c r="N143" s="371"/>
      <c r="O143" s="359"/>
      <c r="P143" s="349"/>
      <c r="R143" s="318"/>
    </row>
    <row r="144" spans="1:18" ht="15.75" thickBot="1" x14ac:dyDescent="0.3">
      <c r="B144" s="386" t="s">
        <v>51</v>
      </c>
      <c r="C144" s="387"/>
      <c r="D144" s="33">
        <f>F80+F82+F84+F86+F88+F90+F92+F94+F96+F98+F100+F102+F104+F106+F108+F110+F112+F114+F116+F118+F120+F122+F124+F126+F128+F130+F132+F134+F136+F138+F140+F142</f>
        <v>2</v>
      </c>
      <c r="E144" s="27"/>
      <c r="F144" s="27"/>
      <c r="G144" s="27"/>
      <c r="O144" s="354">
        <v>15</v>
      </c>
      <c r="P144" s="346">
        <v>3</v>
      </c>
    </row>
    <row r="145" spans="1:18" ht="15.75" thickBot="1" x14ac:dyDescent="0.3">
      <c r="B145" s="386" t="s">
        <v>15</v>
      </c>
      <c r="C145" s="387"/>
      <c r="D145" s="33">
        <f>E81+E83+E85+E87+E89+E91+E93+E95+E97+E99+E101+E103+E105+E107+E109+E111+E113+E115+E117+E119+E121+E123+E125+E127+E129+E131+E133+E135+E137+E139+E141</f>
        <v>1</v>
      </c>
      <c r="E145" s="27"/>
      <c r="F145" s="27"/>
      <c r="G145" s="27"/>
      <c r="O145" s="356"/>
      <c r="P145" s="347"/>
    </row>
    <row r="146" spans="1:18" ht="15.75" thickBot="1" x14ac:dyDescent="0.3">
      <c r="B146" s="386" t="s">
        <v>16</v>
      </c>
      <c r="C146" s="387"/>
      <c r="D146" s="33">
        <f>F81+F83+F85+F87+F89+F91+F93+F95+F97+F99+F101+F103+F105+F107+F109+F111+F113+F115+F117+F119+F121+F123+F125+F127+F129+F131+F133+F135+F137+F139+F141</f>
        <v>0</v>
      </c>
      <c r="E146" s="27"/>
      <c r="F146" s="27"/>
      <c r="G146" s="27"/>
      <c r="O146" s="350">
        <f>O142+P142</f>
        <v>5.2416666666666671</v>
      </c>
      <c r="P146" s="351"/>
    </row>
    <row r="147" spans="1:18" ht="15.75" thickBot="1" x14ac:dyDescent="0.3">
      <c r="B147" s="386" t="s">
        <v>17</v>
      </c>
      <c r="C147" s="387"/>
      <c r="D147" s="33">
        <f>G80+G82+G84+G86+G88+G90+G92+G94+G96+G98+G100+G102+G104+G106+G108+G110+G112+G114+G116+G118+G120+G122+G124+G126+G128+G130+G132+G134+G136+G138+G140</f>
        <v>0</v>
      </c>
      <c r="E147" s="27"/>
      <c r="F147" s="27"/>
      <c r="G147" s="27"/>
      <c r="O147" s="352"/>
      <c r="P147" s="353"/>
    </row>
    <row r="148" spans="1:18" ht="15.75" thickBot="1" x14ac:dyDescent="0.3">
      <c r="B148" s="390" t="s">
        <v>18</v>
      </c>
      <c r="C148" s="391"/>
      <c r="D148" s="33">
        <f>G81+G83+G85+G87+G89+G91+G93+G95+G97+G99+G101+G103+G105+G107+G109+G111+G113+G115+G117+G119+G121+G123+G125+G127+G129+G131+G133+G135+G137+G139+G141</f>
        <v>0</v>
      </c>
      <c r="E148" s="27"/>
      <c r="F148" s="27"/>
      <c r="G148" s="27"/>
      <c r="O148" s="319">
        <f>O144+P144</f>
        <v>18</v>
      </c>
      <c r="P148" s="321"/>
    </row>
    <row r="149" spans="1:18" ht="15.75" thickBot="1" x14ac:dyDescent="0.3">
      <c r="B149" s="12"/>
      <c r="C149" s="12"/>
      <c r="D149" s="12"/>
      <c r="E149" s="27"/>
      <c r="F149" s="27"/>
      <c r="G149" s="27"/>
      <c r="O149" s="325"/>
      <c r="P149" s="327"/>
    </row>
    <row r="150" spans="1:18" ht="15.75" thickBot="1" x14ac:dyDescent="0.3">
      <c r="E150" s="27"/>
      <c r="F150" s="27"/>
      <c r="G150" s="27"/>
    </row>
    <row r="151" spans="1:18" ht="15.75" thickBot="1" x14ac:dyDescent="0.3">
      <c r="A151" s="2"/>
      <c r="B151" s="2"/>
      <c r="C151" s="2"/>
      <c r="D151" s="2"/>
      <c r="E151" s="27"/>
      <c r="F151" s="27"/>
      <c r="G151" s="27"/>
      <c r="H151" s="314" t="s">
        <v>0</v>
      </c>
      <c r="I151" s="21" t="s">
        <v>49</v>
      </c>
      <c r="J151" s="4" t="s">
        <v>1</v>
      </c>
      <c r="L151" s="41" t="s">
        <v>61</v>
      </c>
      <c r="M151" s="42" t="s">
        <v>62</v>
      </c>
      <c r="N151" s="66" t="s">
        <v>1</v>
      </c>
      <c r="R151" s="57" t="s">
        <v>69</v>
      </c>
    </row>
    <row r="152" spans="1:18" ht="15.75" thickBot="1" x14ac:dyDescent="0.3">
      <c r="A152" s="2"/>
      <c r="B152" s="2"/>
      <c r="C152" s="2"/>
      <c r="D152" s="2"/>
      <c r="E152" s="11" t="s">
        <v>53</v>
      </c>
      <c r="F152" s="11" t="s">
        <v>54</v>
      </c>
      <c r="G152" s="11" t="s">
        <v>56</v>
      </c>
      <c r="H152" s="312"/>
      <c r="I152" s="23" t="s">
        <v>50</v>
      </c>
      <c r="J152" s="6" t="s">
        <v>2</v>
      </c>
      <c r="L152" s="309" t="s">
        <v>63</v>
      </c>
      <c r="M152" s="310"/>
      <c r="N152" s="37" t="s">
        <v>64</v>
      </c>
      <c r="R152" s="59" t="s">
        <v>70</v>
      </c>
    </row>
    <row r="153" spans="1:18" ht="15.75" thickBot="1" x14ac:dyDescent="0.3">
      <c r="A153" s="2"/>
      <c r="B153" s="2"/>
      <c r="C153" s="2"/>
      <c r="D153" s="2"/>
      <c r="E153" s="11" t="s">
        <v>15</v>
      </c>
      <c r="F153" s="11" t="s">
        <v>55</v>
      </c>
      <c r="G153" s="32" t="s">
        <v>57</v>
      </c>
      <c r="H153" s="331"/>
      <c r="I153" s="23"/>
      <c r="J153" s="6" t="s">
        <v>3</v>
      </c>
      <c r="L153" s="43"/>
      <c r="M153" s="44"/>
      <c r="N153" s="67" t="s">
        <v>65</v>
      </c>
      <c r="R153" s="58" t="s">
        <v>71</v>
      </c>
    </row>
    <row r="154" spans="1:18" ht="15" customHeight="1" x14ac:dyDescent="0.25">
      <c r="A154" s="314" t="s">
        <v>10</v>
      </c>
      <c r="B154" s="314">
        <v>1</v>
      </c>
      <c r="C154" s="314" t="s">
        <v>20</v>
      </c>
      <c r="D154" s="314"/>
      <c r="E154" s="23">
        <f>IF(D154="repos",1,0)</f>
        <v>0</v>
      </c>
      <c r="F154" s="23">
        <f>IF(D154="S",1,0)</f>
        <v>0</v>
      </c>
      <c r="G154" s="23">
        <f>IF(D154="FO",1,0)</f>
        <v>0</v>
      </c>
      <c r="H154" s="3">
        <v>130</v>
      </c>
      <c r="I154" s="3"/>
      <c r="J154" s="52">
        <v>0.30972222222222223</v>
      </c>
      <c r="L154" s="41">
        <v>0.5493055555555556</v>
      </c>
      <c r="M154" s="42">
        <v>0.85902777777777783</v>
      </c>
      <c r="N154" s="360">
        <f>(M154-L154)+(M155-L155)</f>
        <v>0.30972222222222223</v>
      </c>
      <c r="R154" s="314">
        <v>1</v>
      </c>
    </row>
    <row r="155" spans="1:18" ht="15.75" customHeight="1" thickBot="1" x14ac:dyDescent="0.3">
      <c r="A155" s="331"/>
      <c r="B155" s="331"/>
      <c r="C155" s="331"/>
      <c r="D155" s="331"/>
      <c r="E155" s="22">
        <f>IF(D154="CA",1,0)</f>
        <v>0</v>
      </c>
      <c r="F155" s="22">
        <f>IF(D154="TC",1,0)</f>
        <v>0</v>
      </c>
      <c r="G155" s="22">
        <f>IF(D154="FNO",1,0)</f>
        <v>0</v>
      </c>
      <c r="H155" s="70"/>
      <c r="I155" s="7"/>
      <c r="J155" s="86"/>
      <c r="L155" s="43"/>
      <c r="M155" s="44"/>
      <c r="N155" s="361"/>
      <c r="R155" s="312"/>
    </row>
    <row r="156" spans="1:18" ht="15" customHeight="1" x14ac:dyDescent="0.25">
      <c r="A156" s="314" t="s">
        <v>11</v>
      </c>
      <c r="B156" s="314">
        <v>2</v>
      </c>
      <c r="C156" s="314" t="s">
        <v>20</v>
      </c>
      <c r="D156" s="314"/>
      <c r="E156" s="23">
        <f t="shared" ref="E156" si="421">IF(D156="repos",1,0)</f>
        <v>0</v>
      </c>
      <c r="F156" s="23">
        <f t="shared" ref="F156" si="422">IF(D156="S",1,0)</f>
        <v>0</v>
      </c>
      <c r="G156" s="23">
        <f t="shared" ref="G156" si="423">IF(D156="FO",1,0)</f>
        <v>0</v>
      </c>
      <c r="H156" s="3">
        <v>90</v>
      </c>
      <c r="I156" s="3"/>
      <c r="J156" s="54">
        <v>0.16041666666666668</v>
      </c>
      <c r="L156" s="41">
        <v>0.5</v>
      </c>
      <c r="M156" s="42">
        <v>0.66041666666666665</v>
      </c>
      <c r="N156" s="366">
        <f t="shared" ref="N156" si="424">(M156-L156)+(M157-L157)</f>
        <v>0.16041666666666665</v>
      </c>
      <c r="R156" s="312">
        <v>1</v>
      </c>
    </row>
    <row r="157" spans="1:18" ht="15.75" customHeight="1" thickBot="1" x14ac:dyDescent="0.3">
      <c r="A157" s="331"/>
      <c r="B157" s="331"/>
      <c r="C157" s="331"/>
      <c r="D157" s="331"/>
      <c r="E157" s="22">
        <f t="shared" ref="E157" si="425">IF(D156="CA",1,0)</f>
        <v>0</v>
      </c>
      <c r="F157" s="22">
        <f t="shared" ref="F157" si="426">IF(D156="TC",1,0)</f>
        <v>0</v>
      </c>
      <c r="G157" s="22">
        <f t="shared" ref="G157" si="427">IF(D156="FNO",1,0)</f>
        <v>0</v>
      </c>
      <c r="H157" s="84"/>
      <c r="I157" s="7"/>
      <c r="J157" s="85"/>
      <c r="L157" s="43"/>
      <c r="M157" s="44"/>
      <c r="N157" s="367"/>
      <c r="R157" s="312"/>
    </row>
    <row r="158" spans="1:18" ht="15" customHeight="1" x14ac:dyDescent="0.25">
      <c r="A158" s="314" t="s">
        <v>12</v>
      </c>
      <c r="B158" s="314">
        <v>3</v>
      </c>
      <c r="C158" s="314" t="s">
        <v>20</v>
      </c>
      <c r="D158" s="314"/>
      <c r="E158" s="23">
        <f t="shared" ref="E158" si="428">IF(D158="repos",1,0)</f>
        <v>0</v>
      </c>
      <c r="F158" s="23">
        <f t="shared" ref="F158" si="429">IF(D158="S",1,0)</f>
        <v>0</v>
      </c>
      <c r="G158" s="23">
        <f t="shared" ref="G158" si="430">IF(D158="FO",1,0)</f>
        <v>0</v>
      </c>
      <c r="H158" s="3">
        <v>130</v>
      </c>
      <c r="I158" s="3"/>
      <c r="J158" s="52">
        <v>0.24583333333333335</v>
      </c>
      <c r="L158" s="41">
        <v>0.56388888888888888</v>
      </c>
      <c r="M158" s="42">
        <v>0.8041666666666667</v>
      </c>
      <c r="N158" s="374">
        <f t="shared" ref="N158" si="431">(M158-L158)+(M159-L159)</f>
        <v>0.24027777777777781</v>
      </c>
      <c r="R158" s="312">
        <v>1</v>
      </c>
    </row>
    <row r="159" spans="1:18" ht="15.75" customHeight="1" thickBot="1" x14ac:dyDescent="0.3">
      <c r="A159" s="331"/>
      <c r="B159" s="331"/>
      <c r="C159" s="331"/>
      <c r="D159" s="331"/>
      <c r="E159" s="22">
        <f t="shared" ref="E159" si="432">IF(D158="CA",1,0)</f>
        <v>0</v>
      </c>
      <c r="F159" s="22">
        <f t="shared" ref="F159" si="433">IF(D158="TC",1,0)</f>
        <v>0</v>
      </c>
      <c r="G159" s="22">
        <f t="shared" ref="G159" si="434">IF(D158="FNO",1,0)</f>
        <v>0</v>
      </c>
      <c r="H159" s="70"/>
      <c r="I159" s="7"/>
      <c r="J159" s="86"/>
      <c r="L159" s="43"/>
      <c r="M159" s="44"/>
      <c r="N159" s="375"/>
      <c r="R159" s="312"/>
    </row>
    <row r="160" spans="1:18" ht="15" customHeight="1" x14ac:dyDescent="0.25">
      <c r="A160" s="314" t="s">
        <v>4</v>
      </c>
      <c r="B160" s="314">
        <v>4</v>
      </c>
      <c r="C160" s="314" t="s">
        <v>20</v>
      </c>
      <c r="D160" s="314"/>
      <c r="E160" s="23">
        <f t="shared" ref="E160" si="435">IF(D160="repos",1,0)</f>
        <v>0</v>
      </c>
      <c r="F160" s="23">
        <f t="shared" ref="F160" si="436">IF(D160="S",1,0)</f>
        <v>0</v>
      </c>
      <c r="G160" s="23">
        <f t="shared" ref="G160" si="437">IF(D160="FO",1,0)</f>
        <v>0</v>
      </c>
      <c r="H160" s="3">
        <v>59</v>
      </c>
      <c r="I160" s="3"/>
      <c r="J160" s="54">
        <v>0.28958333333333336</v>
      </c>
      <c r="L160" s="41">
        <v>0.5</v>
      </c>
      <c r="M160" s="42">
        <v>0.7895833333333333</v>
      </c>
      <c r="N160" s="366">
        <f t="shared" ref="N160" si="438">(M160-L160)+(M161-L161)</f>
        <v>0.2895833333333333</v>
      </c>
      <c r="R160" s="312">
        <v>1</v>
      </c>
    </row>
    <row r="161" spans="1:18" ht="15.75" customHeight="1" thickBot="1" x14ac:dyDescent="0.3">
      <c r="A161" s="331"/>
      <c r="B161" s="331"/>
      <c r="C161" s="331"/>
      <c r="D161" s="331"/>
      <c r="E161" s="22">
        <f t="shared" ref="E161" si="439">IF(D160="CA",1,0)</f>
        <v>0</v>
      </c>
      <c r="F161" s="22">
        <f t="shared" ref="F161" si="440">IF(D160="TC",1,0)</f>
        <v>0</v>
      </c>
      <c r="G161" s="22">
        <f t="shared" ref="G161" si="441">IF(D160="FNO",1,0)</f>
        <v>0</v>
      </c>
      <c r="H161" s="84"/>
      <c r="I161" s="7"/>
      <c r="J161" s="85"/>
      <c r="L161" s="43"/>
      <c r="M161" s="44"/>
      <c r="N161" s="367"/>
      <c r="R161" s="312"/>
    </row>
    <row r="162" spans="1:18" ht="15" customHeight="1" x14ac:dyDescent="0.25">
      <c r="A162" s="314" t="s">
        <v>6</v>
      </c>
      <c r="B162" s="314">
        <v>5</v>
      </c>
      <c r="C162" s="314" t="s">
        <v>20</v>
      </c>
      <c r="D162" s="314"/>
      <c r="E162" s="23">
        <f t="shared" ref="E162" si="442">IF(D162="repos",1,0)</f>
        <v>0</v>
      </c>
      <c r="F162" s="23">
        <f t="shared" ref="F162" si="443">IF(D162="S",1,0)</f>
        <v>0</v>
      </c>
      <c r="G162" s="23">
        <f t="shared" ref="G162" si="444">IF(D162="FO",1,0)</f>
        <v>0</v>
      </c>
      <c r="H162" s="3">
        <v>130</v>
      </c>
      <c r="I162" s="3"/>
      <c r="J162" s="52">
        <v>0.31041666666666667</v>
      </c>
      <c r="L162" s="41">
        <v>0.57777777777777783</v>
      </c>
      <c r="M162" s="42">
        <v>0.8881944444444444</v>
      </c>
      <c r="N162" s="360">
        <f t="shared" ref="N162" si="445">(M162-L162)+(M163-L163)</f>
        <v>0.31041666666666656</v>
      </c>
      <c r="R162" s="312">
        <v>1</v>
      </c>
    </row>
    <row r="163" spans="1:18" ht="15.75" customHeight="1" thickBot="1" x14ac:dyDescent="0.3">
      <c r="A163" s="331"/>
      <c r="B163" s="331"/>
      <c r="C163" s="331"/>
      <c r="D163" s="331"/>
      <c r="E163" s="22">
        <f t="shared" ref="E163" si="446">IF(D162="CA",1,0)</f>
        <v>0</v>
      </c>
      <c r="F163" s="22">
        <f t="shared" ref="F163" si="447">IF(D162="TC",1,0)</f>
        <v>0</v>
      </c>
      <c r="G163" s="22">
        <f t="shared" ref="G163" si="448">IF(D162="FNO",1,0)</f>
        <v>0</v>
      </c>
      <c r="H163" s="70"/>
      <c r="I163" s="7"/>
      <c r="J163" s="86"/>
      <c r="L163" s="43"/>
      <c r="M163" s="44"/>
      <c r="N163" s="361"/>
      <c r="R163" s="312"/>
    </row>
    <row r="164" spans="1:18" ht="15" customHeight="1" x14ac:dyDescent="0.25">
      <c r="A164" s="314" t="s">
        <v>8</v>
      </c>
      <c r="B164" s="314">
        <v>6</v>
      </c>
      <c r="C164" s="314" t="s">
        <v>20</v>
      </c>
      <c r="D164" s="334" t="s">
        <v>54</v>
      </c>
      <c r="E164" s="23">
        <f t="shared" ref="E164" si="449">IF(D164="repos",1,0)</f>
        <v>0</v>
      </c>
      <c r="F164" s="23">
        <f t="shared" ref="F164" si="450">IF(D164="S",1,0)</f>
        <v>1</v>
      </c>
      <c r="G164" s="23">
        <f t="shared" ref="G164" si="451">IF(D164="FO",1,0)</f>
        <v>0</v>
      </c>
      <c r="H164" s="94" t="s">
        <v>67</v>
      </c>
      <c r="I164" s="3"/>
      <c r="J164" s="92"/>
      <c r="L164" s="41"/>
      <c r="M164" s="42"/>
      <c r="N164" s="376">
        <f t="shared" ref="N164" si="452">(M164-L164)+(M165-L165)</f>
        <v>0</v>
      </c>
      <c r="R164" s="313">
        <v>0</v>
      </c>
    </row>
    <row r="165" spans="1:18" ht="15.75" customHeight="1" thickBot="1" x14ac:dyDescent="0.3">
      <c r="A165" s="331"/>
      <c r="B165" s="331"/>
      <c r="C165" s="331"/>
      <c r="D165" s="329"/>
      <c r="E165" s="22">
        <f t="shared" ref="E165" si="453">IF(D164="CA",1,0)</f>
        <v>0</v>
      </c>
      <c r="F165" s="22">
        <f t="shared" ref="F165" si="454">IF(D164="TC",1,0)</f>
        <v>0</v>
      </c>
      <c r="G165" s="22">
        <f t="shared" ref="G165" si="455">IF(D164="FNO",1,0)</f>
        <v>0</v>
      </c>
      <c r="H165" s="95"/>
      <c r="I165" s="7"/>
      <c r="J165" s="93"/>
      <c r="L165" s="43"/>
      <c r="M165" s="44"/>
      <c r="N165" s="377"/>
      <c r="R165" s="313"/>
    </row>
    <row r="166" spans="1:18" ht="15" customHeight="1" x14ac:dyDescent="0.25">
      <c r="A166" s="314" t="s">
        <v>9</v>
      </c>
      <c r="B166" s="314">
        <v>7</v>
      </c>
      <c r="C166" s="314" t="s">
        <v>20</v>
      </c>
      <c r="D166" s="334" t="s">
        <v>7</v>
      </c>
      <c r="E166" s="23">
        <f t="shared" ref="E166" si="456">IF(D166="repos",1,0)</f>
        <v>1</v>
      </c>
      <c r="F166" s="23">
        <f t="shared" ref="F166" si="457">IF(D166="S",1,0)</f>
        <v>0</v>
      </c>
      <c r="G166" s="23">
        <f t="shared" ref="G166" si="458">IF(D166="FO",1,0)</f>
        <v>0</v>
      </c>
      <c r="H166" s="68">
        <v>660</v>
      </c>
      <c r="I166" s="3"/>
      <c r="J166" s="78"/>
      <c r="L166" s="41"/>
      <c r="M166" s="42"/>
      <c r="N166" s="364">
        <f t="shared" ref="N166" si="459">(M166-L166)+(M167-L167)</f>
        <v>0</v>
      </c>
      <c r="R166" s="311">
        <v>0</v>
      </c>
    </row>
    <row r="167" spans="1:18" ht="15.75" customHeight="1" thickBot="1" x14ac:dyDescent="0.3">
      <c r="A167" s="331"/>
      <c r="B167" s="331"/>
      <c r="C167" s="331"/>
      <c r="D167" s="329"/>
      <c r="E167" s="22">
        <f t="shared" ref="E167" si="460">IF(D166="CA",1,0)</f>
        <v>0</v>
      </c>
      <c r="F167" s="22">
        <f t="shared" ref="F167" si="461">IF(D166="TC",1,0)</f>
        <v>0</v>
      </c>
      <c r="G167" s="22">
        <f t="shared" ref="G167" si="462">IF(D166="FNO",1,0)</f>
        <v>0</v>
      </c>
      <c r="H167" s="63"/>
      <c r="I167" s="7"/>
      <c r="J167" s="79"/>
      <c r="L167" s="43"/>
      <c r="M167" s="44"/>
      <c r="N167" s="365"/>
      <c r="R167" s="311"/>
    </row>
    <row r="168" spans="1:18" ht="15" customHeight="1" x14ac:dyDescent="0.25">
      <c r="A168" s="314" t="s">
        <v>10</v>
      </c>
      <c r="B168" s="314">
        <v>8</v>
      </c>
      <c r="C168" s="314" t="s">
        <v>20</v>
      </c>
      <c r="D168" s="334" t="s">
        <v>7</v>
      </c>
      <c r="E168" s="23">
        <f t="shared" ref="E168" si="463">IF(D168="repos",1,0)</f>
        <v>1</v>
      </c>
      <c r="F168" s="23">
        <f t="shared" ref="F168" si="464">IF(D168="S",1,0)</f>
        <v>0</v>
      </c>
      <c r="G168" s="23">
        <f t="shared" ref="G168" si="465">IF(D168="FO",1,0)</f>
        <v>0</v>
      </c>
      <c r="H168" s="68">
        <v>660</v>
      </c>
      <c r="I168" s="3"/>
      <c r="J168" s="78"/>
      <c r="L168" s="41"/>
      <c r="M168" s="42"/>
      <c r="N168" s="364">
        <f t="shared" ref="N168" si="466">(M168-L168)+(M169-L169)</f>
        <v>0</v>
      </c>
      <c r="R168" s="311">
        <v>0</v>
      </c>
    </row>
    <row r="169" spans="1:18" ht="15.75" customHeight="1" thickBot="1" x14ac:dyDescent="0.3">
      <c r="A169" s="331"/>
      <c r="B169" s="331"/>
      <c r="C169" s="331"/>
      <c r="D169" s="329"/>
      <c r="E169" s="22">
        <f t="shared" ref="E169" si="467">IF(D168="CA",1,0)</f>
        <v>0</v>
      </c>
      <c r="F169" s="22">
        <f t="shared" ref="F169" si="468">IF(D168="TC",1,0)</f>
        <v>0</v>
      </c>
      <c r="G169" s="22">
        <f t="shared" ref="G169" si="469">IF(D168="FNO",1,0)</f>
        <v>0</v>
      </c>
      <c r="H169" s="63"/>
      <c r="I169" s="7"/>
      <c r="J169" s="79"/>
      <c r="L169" s="43"/>
      <c r="M169" s="44"/>
      <c r="N169" s="365"/>
      <c r="R169" s="311"/>
    </row>
    <row r="170" spans="1:18" ht="15" customHeight="1" x14ac:dyDescent="0.25">
      <c r="A170" s="314" t="s">
        <v>11</v>
      </c>
      <c r="B170" s="314">
        <v>9</v>
      </c>
      <c r="C170" s="314" t="s">
        <v>20</v>
      </c>
      <c r="D170" s="334" t="s">
        <v>7</v>
      </c>
      <c r="E170" s="23">
        <f t="shared" ref="E170" si="470">IF(D170="repos",1,0)</f>
        <v>1</v>
      </c>
      <c r="F170" s="23">
        <f t="shared" ref="F170" si="471">IF(D170="S",1,0)</f>
        <v>0</v>
      </c>
      <c r="G170" s="23">
        <f t="shared" ref="G170" si="472">IF(D170="FO",1,0)</f>
        <v>0</v>
      </c>
      <c r="H170" s="68">
        <v>660</v>
      </c>
      <c r="I170" s="3"/>
      <c r="J170" s="80"/>
      <c r="L170" s="41"/>
      <c r="M170" s="42"/>
      <c r="N170" s="364">
        <f t="shared" ref="N170" si="473">(M170-L170)+(M171-L171)</f>
        <v>0</v>
      </c>
      <c r="R170" s="311">
        <v>0</v>
      </c>
    </row>
    <row r="171" spans="1:18" ht="15.75" customHeight="1" thickBot="1" x14ac:dyDescent="0.3">
      <c r="A171" s="331"/>
      <c r="B171" s="331"/>
      <c r="C171" s="331"/>
      <c r="D171" s="329"/>
      <c r="E171" s="22">
        <f t="shared" ref="E171" si="474">IF(D170="CA",1,0)</f>
        <v>0</v>
      </c>
      <c r="F171" s="22">
        <f t="shared" ref="F171" si="475">IF(D170="TC",1,0)</f>
        <v>0</v>
      </c>
      <c r="G171" s="22">
        <f t="shared" ref="G171" si="476">IF(D170="FNO",1,0)</f>
        <v>0</v>
      </c>
      <c r="H171" s="63"/>
      <c r="I171" s="7"/>
      <c r="J171" s="79"/>
      <c r="L171" s="43"/>
      <c r="M171" s="44"/>
      <c r="N171" s="365"/>
      <c r="R171" s="311"/>
    </row>
    <row r="172" spans="1:18" ht="15" customHeight="1" x14ac:dyDescent="0.25">
      <c r="A172" s="314" t="s">
        <v>12</v>
      </c>
      <c r="B172" s="314">
        <v>10</v>
      </c>
      <c r="C172" s="314" t="s">
        <v>20</v>
      </c>
      <c r="D172" s="314"/>
      <c r="E172" s="23">
        <f t="shared" ref="E172" si="477">IF(D172="repos",1,0)</f>
        <v>0</v>
      </c>
      <c r="F172" s="23">
        <f t="shared" ref="F172" si="478">IF(D172="S",1,0)</f>
        <v>0</v>
      </c>
      <c r="G172" s="23">
        <f t="shared" ref="G172" si="479">IF(D172="FO",1,0)</f>
        <v>0</v>
      </c>
      <c r="H172" s="3">
        <v>130</v>
      </c>
      <c r="I172" s="3"/>
      <c r="J172" s="52">
        <v>0.30486111111111108</v>
      </c>
      <c r="L172" s="41">
        <v>0.57013888888888886</v>
      </c>
      <c r="M172" s="42">
        <v>0.875</v>
      </c>
      <c r="N172" s="360">
        <f t="shared" ref="N172" si="480">(M172-L172)+(M173-L173)</f>
        <v>0.30486111111111114</v>
      </c>
      <c r="R172" s="312">
        <v>1</v>
      </c>
    </row>
    <row r="173" spans="1:18" ht="15.75" customHeight="1" thickBot="1" x14ac:dyDescent="0.3">
      <c r="A173" s="331"/>
      <c r="B173" s="331"/>
      <c r="C173" s="331"/>
      <c r="D173" s="331"/>
      <c r="E173" s="22">
        <f t="shared" ref="E173" si="481">IF(D172="CA",1,0)</f>
        <v>0</v>
      </c>
      <c r="F173" s="22">
        <f t="shared" ref="F173" si="482">IF(D172="TC",1,0)</f>
        <v>0</v>
      </c>
      <c r="G173" s="22">
        <f t="shared" ref="G173" si="483">IF(D172="FNO",1,0)</f>
        <v>0</v>
      </c>
      <c r="H173" s="70"/>
      <c r="I173" s="7"/>
      <c r="J173" s="86"/>
      <c r="L173" s="43"/>
      <c r="M173" s="44"/>
      <c r="N173" s="361"/>
      <c r="R173" s="312"/>
    </row>
    <row r="174" spans="1:18" ht="15" customHeight="1" x14ac:dyDescent="0.25">
      <c r="A174" s="314" t="s">
        <v>4</v>
      </c>
      <c r="B174" s="314">
        <v>11</v>
      </c>
      <c r="C174" s="314" t="s">
        <v>20</v>
      </c>
      <c r="D174" s="314"/>
      <c r="E174" s="23">
        <f t="shared" ref="E174" si="484">IF(D174="repos",1,0)</f>
        <v>0</v>
      </c>
      <c r="F174" s="23">
        <f t="shared" ref="F174" si="485">IF(D174="S",1,0)</f>
        <v>0</v>
      </c>
      <c r="G174" s="23">
        <f t="shared" ref="G174" si="486">IF(D174="FO",1,0)</f>
        <v>0</v>
      </c>
      <c r="H174" s="3">
        <v>130</v>
      </c>
      <c r="I174" s="3"/>
      <c r="J174" s="52">
        <v>0.30486111111111108</v>
      </c>
      <c r="L174" s="41">
        <v>0.57013888888888886</v>
      </c>
      <c r="M174" s="42">
        <v>0.875</v>
      </c>
      <c r="N174" s="360">
        <f t="shared" ref="N174" si="487">(M174-L174)+(M175-L175)</f>
        <v>0.30486111111111114</v>
      </c>
      <c r="R174" s="312">
        <v>1</v>
      </c>
    </row>
    <row r="175" spans="1:18" ht="15.75" customHeight="1" thickBot="1" x14ac:dyDescent="0.3">
      <c r="A175" s="331"/>
      <c r="B175" s="331"/>
      <c r="C175" s="331"/>
      <c r="D175" s="331"/>
      <c r="E175" s="22">
        <f t="shared" ref="E175" si="488">IF(D174="CA",1,0)</f>
        <v>0</v>
      </c>
      <c r="F175" s="22">
        <f t="shared" ref="F175" si="489">IF(D174="TC",1,0)</f>
        <v>0</v>
      </c>
      <c r="G175" s="22">
        <f t="shared" ref="G175" si="490">IF(D174="FNO",1,0)</f>
        <v>0</v>
      </c>
      <c r="H175" s="70"/>
      <c r="I175" s="7"/>
      <c r="J175" s="86"/>
      <c r="L175" s="43"/>
      <c r="M175" s="44"/>
      <c r="N175" s="361"/>
      <c r="R175" s="312"/>
    </row>
    <row r="176" spans="1:18" ht="15" customHeight="1" x14ac:dyDescent="0.25">
      <c r="A176" s="314" t="s">
        <v>6</v>
      </c>
      <c r="B176" s="314">
        <v>12</v>
      </c>
      <c r="C176" s="314" t="s">
        <v>20</v>
      </c>
      <c r="D176" s="314" t="s">
        <v>15</v>
      </c>
      <c r="E176" s="23">
        <f t="shared" ref="E176" si="491">IF(D176="repos",1,0)</f>
        <v>0</v>
      </c>
      <c r="F176" s="23">
        <f t="shared" ref="F176" si="492">IF(D176="S",1,0)</f>
        <v>0</v>
      </c>
      <c r="G176" s="23">
        <f t="shared" ref="G176" si="493">IF(D176="FO",1,0)</f>
        <v>0</v>
      </c>
      <c r="H176" s="3">
        <v>700</v>
      </c>
      <c r="I176" s="3"/>
      <c r="J176" s="88"/>
      <c r="L176" s="41"/>
      <c r="M176" s="42"/>
      <c r="N176" s="368">
        <f t="shared" ref="N176" si="494">(M176-L176)+(M177-L177)</f>
        <v>0</v>
      </c>
      <c r="R176" s="330">
        <v>0</v>
      </c>
    </row>
    <row r="177" spans="1:18" ht="15.75" customHeight="1" thickBot="1" x14ac:dyDescent="0.3">
      <c r="A177" s="331"/>
      <c r="B177" s="331"/>
      <c r="C177" s="331"/>
      <c r="D177" s="331"/>
      <c r="E177" s="22">
        <f t="shared" ref="E177" si="495">IF(D176="CA",1,0)</f>
        <v>1</v>
      </c>
      <c r="F177" s="22">
        <f t="shared" ref="F177" si="496">IF(D176="TC",1,0)</f>
        <v>0</v>
      </c>
      <c r="G177" s="22">
        <f t="shared" ref="G177" si="497">IF(D176="FNO",1,0)</f>
        <v>0</v>
      </c>
      <c r="H177" s="87"/>
      <c r="I177" s="7"/>
      <c r="J177" s="89"/>
      <c r="L177" s="43"/>
      <c r="M177" s="44"/>
      <c r="N177" s="369"/>
      <c r="R177" s="330"/>
    </row>
    <row r="178" spans="1:18" ht="15" customHeight="1" x14ac:dyDescent="0.25">
      <c r="A178" s="314" t="s">
        <v>8</v>
      </c>
      <c r="B178" s="314">
        <v>13</v>
      </c>
      <c r="C178" s="314" t="s">
        <v>20</v>
      </c>
      <c r="D178" s="314"/>
      <c r="E178" s="23">
        <f t="shared" ref="E178" si="498">IF(D178="repos",1,0)</f>
        <v>0</v>
      </c>
      <c r="F178" s="23">
        <f t="shared" ref="F178" si="499">IF(D178="S",1,0)</f>
        <v>0</v>
      </c>
      <c r="G178" s="23">
        <f t="shared" ref="G178" si="500">IF(D178="FO",1,0)</f>
        <v>0</v>
      </c>
      <c r="H178" s="3">
        <v>130</v>
      </c>
      <c r="I178" s="3"/>
      <c r="J178" s="52">
        <v>0.27638888888888885</v>
      </c>
      <c r="L178" s="41">
        <v>0.52013888888888882</v>
      </c>
      <c r="M178" s="42">
        <v>0.79652777777777783</v>
      </c>
      <c r="N178" s="360">
        <f t="shared" ref="N178" si="501">(M178-L178)+(M179-L179)</f>
        <v>0.27638888888888902</v>
      </c>
      <c r="R178" s="312">
        <v>1</v>
      </c>
    </row>
    <row r="179" spans="1:18" ht="15.75" customHeight="1" thickBot="1" x14ac:dyDescent="0.3">
      <c r="A179" s="331"/>
      <c r="B179" s="331"/>
      <c r="C179" s="331"/>
      <c r="D179" s="331"/>
      <c r="E179" s="22">
        <f t="shared" ref="E179" si="502">IF(D178="CA",1,0)</f>
        <v>0</v>
      </c>
      <c r="F179" s="22">
        <f t="shared" ref="F179" si="503">IF(D178="TC",1,0)</f>
        <v>0</v>
      </c>
      <c r="G179" s="22">
        <f t="shared" ref="G179" si="504">IF(D178="FNO",1,0)</f>
        <v>0</v>
      </c>
      <c r="H179" s="70"/>
      <c r="I179" s="7"/>
      <c r="J179" s="86"/>
      <c r="L179" s="43"/>
      <c r="M179" s="44"/>
      <c r="N179" s="361"/>
      <c r="R179" s="312"/>
    </row>
    <row r="180" spans="1:18" ht="15" customHeight="1" x14ac:dyDescent="0.25">
      <c r="A180" s="314" t="s">
        <v>9</v>
      </c>
      <c r="B180" s="314">
        <v>14</v>
      </c>
      <c r="C180" s="314" t="s">
        <v>20</v>
      </c>
      <c r="D180" s="314" t="s">
        <v>7</v>
      </c>
      <c r="E180" s="23">
        <f t="shared" ref="E180" si="505">IF(D180="repos",1,0)</f>
        <v>1</v>
      </c>
      <c r="F180" s="23">
        <f t="shared" ref="F180" si="506">IF(D180="S",1,0)</f>
        <v>0</v>
      </c>
      <c r="G180" s="23">
        <f t="shared" ref="G180" si="507">IF(D180="FO",1,0)</f>
        <v>0</v>
      </c>
      <c r="H180" s="68">
        <v>661</v>
      </c>
      <c r="I180" s="3"/>
      <c r="J180" s="78"/>
      <c r="L180" s="41"/>
      <c r="M180" s="42"/>
      <c r="N180" s="364">
        <f t="shared" ref="N180" si="508">(M180-L180)+(M181-L181)</f>
        <v>0</v>
      </c>
      <c r="R180" s="311">
        <v>0</v>
      </c>
    </row>
    <row r="181" spans="1:18" ht="15.75" customHeight="1" thickBot="1" x14ac:dyDescent="0.3">
      <c r="A181" s="331"/>
      <c r="B181" s="331"/>
      <c r="C181" s="331"/>
      <c r="D181" s="331"/>
      <c r="E181" s="22">
        <f t="shared" ref="E181" si="509">IF(D180="CA",1,0)</f>
        <v>0</v>
      </c>
      <c r="F181" s="22">
        <f t="shared" ref="F181" si="510">IF(D180="TC",1,0)</f>
        <v>0</v>
      </c>
      <c r="G181" s="22">
        <f t="shared" ref="G181" si="511">IF(D180="FNO",1,0)</f>
        <v>0</v>
      </c>
      <c r="H181" s="63"/>
      <c r="I181" s="7"/>
      <c r="J181" s="79"/>
      <c r="L181" s="43"/>
      <c r="M181" s="44"/>
      <c r="N181" s="365"/>
      <c r="R181" s="311"/>
    </row>
    <row r="182" spans="1:18" ht="15" customHeight="1" x14ac:dyDescent="0.25">
      <c r="A182" s="314" t="s">
        <v>10</v>
      </c>
      <c r="B182" s="314">
        <v>15</v>
      </c>
      <c r="C182" s="314" t="s">
        <v>20</v>
      </c>
      <c r="D182" s="334" t="s">
        <v>7</v>
      </c>
      <c r="E182" s="23">
        <f t="shared" ref="E182" si="512">IF(D182="repos",1,0)</f>
        <v>1</v>
      </c>
      <c r="F182" s="23">
        <f t="shared" ref="F182" si="513">IF(D182="S",1,0)</f>
        <v>0</v>
      </c>
      <c r="G182" s="23">
        <f t="shared" ref="G182" si="514">IF(D182="FO",1,0)</f>
        <v>0</v>
      </c>
      <c r="H182" s="68">
        <v>660</v>
      </c>
      <c r="I182" s="3"/>
      <c r="J182" s="78"/>
      <c r="L182" s="41"/>
      <c r="M182" s="42"/>
      <c r="N182" s="364">
        <f t="shared" ref="N182" si="515">(M182-L182)+(M183-L183)</f>
        <v>0</v>
      </c>
      <c r="R182" s="311">
        <v>0</v>
      </c>
    </row>
    <row r="183" spans="1:18" ht="15.75" customHeight="1" thickBot="1" x14ac:dyDescent="0.3">
      <c r="A183" s="331"/>
      <c r="B183" s="331"/>
      <c r="C183" s="331"/>
      <c r="D183" s="329"/>
      <c r="E183" s="22">
        <f t="shared" ref="E183" si="516">IF(D182="CA",1,0)</f>
        <v>0</v>
      </c>
      <c r="F183" s="22">
        <f t="shared" ref="F183" si="517">IF(D182="TC",1,0)</f>
        <v>0</v>
      </c>
      <c r="G183" s="22">
        <f t="shared" ref="G183" si="518">IF(D182="FNO",1,0)</f>
        <v>0</v>
      </c>
      <c r="H183" s="63"/>
      <c r="I183" s="7"/>
      <c r="J183" s="79"/>
      <c r="L183" s="43"/>
      <c r="M183" s="44"/>
      <c r="N183" s="365"/>
      <c r="R183" s="311"/>
    </row>
    <row r="184" spans="1:18" ht="15" customHeight="1" x14ac:dyDescent="0.25">
      <c r="A184" s="314" t="s">
        <v>11</v>
      </c>
      <c r="B184" s="314">
        <v>16</v>
      </c>
      <c r="C184" s="314" t="s">
        <v>20</v>
      </c>
      <c r="D184" s="334" t="s">
        <v>54</v>
      </c>
      <c r="E184" s="23">
        <f t="shared" ref="E184" si="519">IF(D184="repos",1,0)</f>
        <v>0</v>
      </c>
      <c r="F184" s="23">
        <f t="shared" ref="F184" si="520">IF(D184="S",1,0)</f>
        <v>1</v>
      </c>
      <c r="G184" s="23">
        <f t="shared" ref="G184" si="521">IF(D184="FO",1,0)</f>
        <v>0</v>
      </c>
      <c r="H184" s="94" t="s">
        <v>67</v>
      </c>
      <c r="I184" s="3"/>
      <c r="J184" s="92"/>
      <c r="L184" s="41"/>
      <c r="M184" s="42"/>
      <c r="N184" s="376">
        <f t="shared" ref="N184" si="522">(M184-L184)+(M185-L185)</f>
        <v>0</v>
      </c>
      <c r="R184" s="313">
        <v>0</v>
      </c>
    </row>
    <row r="185" spans="1:18" ht="15.75" customHeight="1" thickBot="1" x14ac:dyDescent="0.3">
      <c r="A185" s="331"/>
      <c r="B185" s="331"/>
      <c r="C185" s="331"/>
      <c r="D185" s="329"/>
      <c r="E185" s="22">
        <f t="shared" ref="E185" si="523">IF(D184="CA",1,0)</f>
        <v>0</v>
      </c>
      <c r="F185" s="22">
        <f t="shared" ref="F185" si="524">IF(D184="TC",1,0)</f>
        <v>0</v>
      </c>
      <c r="G185" s="22">
        <f t="shared" ref="G185" si="525">IF(D184="FNO",1,0)</f>
        <v>0</v>
      </c>
      <c r="H185" s="95"/>
      <c r="I185" s="7"/>
      <c r="J185" s="93"/>
      <c r="L185" s="43"/>
      <c r="M185" s="44"/>
      <c r="N185" s="377"/>
      <c r="R185" s="313"/>
    </row>
    <row r="186" spans="1:18" ht="15" customHeight="1" x14ac:dyDescent="0.25">
      <c r="A186" s="314" t="s">
        <v>12</v>
      </c>
      <c r="B186" s="314">
        <v>17</v>
      </c>
      <c r="C186" s="314" t="s">
        <v>20</v>
      </c>
      <c r="D186" s="314"/>
      <c r="E186" s="23">
        <f t="shared" ref="E186" si="526">IF(D186="repos",1,0)</f>
        <v>0</v>
      </c>
      <c r="F186" s="23">
        <f t="shared" ref="F186" si="527">IF(D186="S",1,0)</f>
        <v>0</v>
      </c>
      <c r="G186" s="23">
        <f t="shared" ref="G186" si="528">IF(D186="FO",1,0)</f>
        <v>0</v>
      </c>
      <c r="H186" s="3">
        <v>130</v>
      </c>
      <c r="I186" s="3"/>
      <c r="J186" s="52">
        <v>0.30416666666666664</v>
      </c>
      <c r="L186" s="41">
        <v>0.52152777777777781</v>
      </c>
      <c r="M186" s="42">
        <v>0.8256944444444444</v>
      </c>
      <c r="N186" s="360">
        <f t="shared" ref="N186" si="529">(M186-L186)+(M187-L187)</f>
        <v>0.30416666666666659</v>
      </c>
      <c r="R186" s="312">
        <v>1</v>
      </c>
    </row>
    <row r="187" spans="1:18" ht="15.75" customHeight="1" thickBot="1" x14ac:dyDescent="0.3">
      <c r="A187" s="331"/>
      <c r="B187" s="331"/>
      <c r="C187" s="331"/>
      <c r="D187" s="331"/>
      <c r="E187" s="22">
        <f t="shared" ref="E187" si="530">IF(D186="CA",1,0)</f>
        <v>0</v>
      </c>
      <c r="F187" s="22">
        <f t="shared" ref="F187" si="531">IF(D186="TC",1,0)</f>
        <v>0</v>
      </c>
      <c r="G187" s="22">
        <f t="shared" ref="G187" si="532">IF(D186="FNO",1,0)</f>
        <v>0</v>
      </c>
      <c r="H187" s="70"/>
      <c r="I187" s="7"/>
      <c r="J187" s="86"/>
      <c r="L187" s="43"/>
      <c r="M187" s="44"/>
      <c r="N187" s="361"/>
      <c r="R187" s="312"/>
    </row>
    <row r="188" spans="1:18" ht="15" customHeight="1" x14ac:dyDescent="0.25">
      <c r="A188" s="314" t="s">
        <v>4</v>
      </c>
      <c r="B188" s="314">
        <v>18</v>
      </c>
      <c r="C188" s="314" t="s">
        <v>20</v>
      </c>
      <c r="D188" s="314"/>
      <c r="E188" s="23">
        <f t="shared" ref="E188" si="533">IF(D188="repos",1,0)</f>
        <v>0</v>
      </c>
      <c r="F188" s="23">
        <f t="shared" ref="F188" si="534">IF(D188="S",1,0)</f>
        <v>0</v>
      </c>
      <c r="G188" s="23">
        <f t="shared" ref="G188" si="535">IF(D188="FO",1,0)</f>
        <v>0</v>
      </c>
      <c r="H188" s="3">
        <v>130</v>
      </c>
      <c r="I188" s="3"/>
      <c r="J188" s="52">
        <v>0.30555555555555552</v>
      </c>
      <c r="L188" s="41">
        <v>0.52013888888888882</v>
      </c>
      <c r="M188" s="42">
        <v>0.8256944444444444</v>
      </c>
      <c r="N188" s="360">
        <f t="shared" ref="N188" si="536">(M188-L188)+(M189-L189)</f>
        <v>0.30555555555555558</v>
      </c>
      <c r="R188" s="312">
        <v>1</v>
      </c>
    </row>
    <row r="189" spans="1:18" ht="15.75" customHeight="1" thickBot="1" x14ac:dyDescent="0.3">
      <c r="A189" s="331"/>
      <c r="B189" s="331"/>
      <c r="C189" s="331"/>
      <c r="D189" s="331"/>
      <c r="E189" s="22">
        <f t="shared" ref="E189" si="537">IF(D188="CA",1,0)</f>
        <v>0</v>
      </c>
      <c r="F189" s="22">
        <f t="shared" ref="F189" si="538">IF(D188="TC",1,0)</f>
        <v>0</v>
      </c>
      <c r="G189" s="22">
        <f t="shared" ref="G189" si="539">IF(D188="FNO",1,0)</f>
        <v>0</v>
      </c>
      <c r="H189" s="70"/>
      <c r="I189" s="7"/>
      <c r="J189" s="86"/>
      <c r="L189" s="43"/>
      <c r="M189" s="44"/>
      <c r="N189" s="361"/>
      <c r="R189" s="312"/>
    </row>
    <row r="190" spans="1:18" ht="15" customHeight="1" x14ac:dyDescent="0.25">
      <c r="A190" s="314" t="s">
        <v>6</v>
      </c>
      <c r="B190" s="314">
        <v>19</v>
      </c>
      <c r="C190" s="314" t="s">
        <v>20</v>
      </c>
      <c r="D190" s="334" t="s">
        <v>7</v>
      </c>
      <c r="E190" s="23">
        <f t="shared" ref="E190" si="540">IF(D190="repos",1,0)</f>
        <v>1</v>
      </c>
      <c r="F190" s="23">
        <f t="shared" ref="F190" si="541">IF(D190="S",1,0)</f>
        <v>0</v>
      </c>
      <c r="G190" s="23">
        <f t="shared" ref="G190" si="542">IF(D190="FO",1,0)</f>
        <v>0</v>
      </c>
      <c r="H190" s="68">
        <v>660</v>
      </c>
      <c r="I190" s="3"/>
      <c r="J190" s="78"/>
      <c r="L190" s="41"/>
      <c r="M190" s="42"/>
      <c r="N190" s="364">
        <f t="shared" ref="N190" si="543">(M190-L190)+(M191-L191)</f>
        <v>0</v>
      </c>
      <c r="R190" s="311">
        <v>0</v>
      </c>
    </row>
    <row r="191" spans="1:18" ht="15.75" customHeight="1" thickBot="1" x14ac:dyDescent="0.3">
      <c r="A191" s="331"/>
      <c r="B191" s="331"/>
      <c r="C191" s="331"/>
      <c r="D191" s="329"/>
      <c r="E191" s="22">
        <f t="shared" ref="E191" si="544">IF(D190="CA",1,0)</f>
        <v>0</v>
      </c>
      <c r="F191" s="22">
        <f t="shared" ref="F191" si="545">IF(D190="TC",1,0)</f>
        <v>0</v>
      </c>
      <c r="G191" s="22">
        <f t="shared" ref="G191" si="546">IF(D190="FNO",1,0)</f>
        <v>0</v>
      </c>
      <c r="H191" s="63"/>
      <c r="I191" s="7"/>
      <c r="J191" s="79"/>
      <c r="L191" s="43"/>
      <c r="M191" s="44"/>
      <c r="N191" s="365"/>
      <c r="R191" s="311"/>
    </row>
    <row r="192" spans="1:18" ht="15" customHeight="1" x14ac:dyDescent="0.25">
      <c r="A192" s="314" t="s">
        <v>8</v>
      </c>
      <c r="B192" s="314">
        <v>20</v>
      </c>
      <c r="C192" s="314" t="s">
        <v>20</v>
      </c>
      <c r="D192" s="334" t="s">
        <v>7</v>
      </c>
      <c r="E192" s="23">
        <f t="shared" ref="E192" si="547">IF(D192="repos",1,0)</f>
        <v>1</v>
      </c>
      <c r="F192" s="23">
        <f t="shared" ref="F192" si="548">IF(D192="S",1,0)</f>
        <v>0</v>
      </c>
      <c r="G192" s="23">
        <f t="shared" ref="G192" si="549">IF(D192="FO",1,0)</f>
        <v>0</v>
      </c>
      <c r="H192" s="68">
        <v>660</v>
      </c>
      <c r="I192" s="3"/>
      <c r="J192" s="78"/>
      <c r="L192" s="41"/>
      <c r="M192" s="42"/>
      <c r="N192" s="364">
        <f t="shared" ref="N192" si="550">(M192-L192)+(M193-L193)</f>
        <v>0</v>
      </c>
      <c r="R192" s="311">
        <v>0</v>
      </c>
    </row>
    <row r="193" spans="1:18" ht="15.75" customHeight="1" thickBot="1" x14ac:dyDescent="0.3">
      <c r="A193" s="331"/>
      <c r="B193" s="331"/>
      <c r="C193" s="331"/>
      <c r="D193" s="329"/>
      <c r="E193" s="22">
        <f t="shared" ref="E193" si="551">IF(D192="CA",1,0)</f>
        <v>0</v>
      </c>
      <c r="F193" s="22">
        <f t="shared" ref="F193" si="552">IF(D192="TC",1,0)</f>
        <v>0</v>
      </c>
      <c r="G193" s="22">
        <f t="shared" ref="G193" si="553">IF(D192="FNO",1,0)</f>
        <v>0</v>
      </c>
      <c r="H193" s="63"/>
      <c r="I193" s="7"/>
      <c r="J193" s="79"/>
      <c r="L193" s="43"/>
      <c r="M193" s="44"/>
      <c r="N193" s="365"/>
      <c r="R193" s="311"/>
    </row>
    <row r="194" spans="1:18" ht="15" customHeight="1" x14ac:dyDescent="0.25">
      <c r="A194" s="314" t="s">
        <v>9</v>
      </c>
      <c r="B194" s="314">
        <v>21</v>
      </c>
      <c r="C194" s="314" t="s">
        <v>20</v>
      </c>
      <c r="D194" s="314"/>
      <c r="E194" s="23">
        <f t="shared" ref="E194" si="554">IF(D194="repos",1,0)</f>
        <v>0</v>
      </c>
      <c r="F194" s="23">
        <f t="shared" ref="F194" si="555">IF(D194="S",1,0)</f>
        <v>0</v>
      </c>
      <c r="G194" s="23">
        <f t="shared" ref="G194" si="556">IF(D194="FO",1,0)</f>
        <v>0</v>
      </c>
      <c r="H194" s="3">
        <v>130</v>
      </c>
      <c r="I194" s="3"/>
      <c r="J194" s="52">
        <v>0.3</v>
      </c>
      <c r="L194" s="41">
        <v>0.56041666666666667</v>
      </c>
      <c r="M194" s="42">
        <v>0.86041666666666661</v>
      </c>
      <c r="N194" s="360">
        <f t="shared" ref="N194" si="557">(M194-L194)+(M195-L195)</f>
        <v>0.29999999999999993</v>
      </c>
      <c r="R194" s="312">
        <v>1</v>
      </c>
    </row>
    <row r="195" spans="1:18" ht="15.75" customHeight="1" thickBot="1" x14ac:dyDescent="0.3">
      <c r="A195" s="331"/>
      <c r="B195" s="331"/>
      <c r="C195" s="331"/>
      <c r="D195" s="331"/>
      <c r="E195" s="22">
        <f t="shared" ref="E195" si="558">IF(D194="CA",1,0)</f>
        <v>0</v>
      </c>
      <c r="F195" s="22">
        <f t="shared" ref="F195" si="559">IF(D194="TC",1,0)</f>
        <v>0</v>
      </c>
      <c r="G195" s="22">
        <f t="shared" ref="G195" si="560">IF(D194="FNO",1,0)</f>
        <v>0</v>
      </c>
      <c r="H195" s="70"/>
      <c r="I195" s="7"/>
      <c r="J195" s="86"/>
      <c r="L195" s="43"/>
      <c r="M195" s="44"/>
      <c r="N195" s="361"/>
      <c r="R195" s="312"/>
    </row>
    <row r="196" spans="1:18" ht="15" customHeight="1" x14ac:dyDescent="0.25">
      <c r="A196" s="314" t="s">
        <v>10</v>
      </c>
      <c r="B196" s="314">
        <v>22</v>
      </c>
      <c r="C196" s="314" t="s">
        <v>20</v>
      </c>
      <c r="D196" s="314"/>
      <c r="E196" s="23">
        <f t="shared" ref="E196" si="561">IF(D196="repos",1,0)</f>
        <v>0</v>
      </c>
      <c r="F196" s="23">
        <f t="shared" ref="F196" si="562">IF(D196="S",1,0)</f>
        <v>0</v>
      </c>
      <c r="G196" s="23">
        <f t="shared" ref="G196" si="563">IF(D196="FO",1,0)</f>
        <v>0</v>
      </c>
      <c r="H196" s="69">
        <v>130</v>
      </c>
      <c r="I196" s="3"/>
      <c r="J196" s="52">
        <v>0.3</v>
      </c>
      <c r="L196" s="41">
        <v>0.56041666666666667</v>
      </c>
      <c r="M196" s="42">
        <v>0.86041666666666661</v>
      </c>
      <c r="N196" s="360">
        <f t="shared" ref="N196" si="564">(M196-L196)+(M197-L197)</f>
        <v>0.29999999999999993</v>
      </c>
      <c r="R196" s="312">
        <v>1</v>
      </c>
    </row>
    <row r="197" spans="1:18" ht="15.75" customHeight="1" thickBot="1" x14ac:dyDescent="0.3">
      <c r="A197" s="331"/>
      <c r="B197" s="331"/>
      <c r="C197" s="331"/>
      <c r="D197" s="331"/>
      <c r="E197" s="22">
        <f t="shared" ref="E197" si="565">IF(D196="CA",1,0)</f>
        <v>0</v>
      </c>
      <c r="F197" s="22">
        <f t="shared" ref="F197" si="566">IF(D196="TC",1,0)</f>
        <v>0</v>
      </c>
      <c r="G197" s="22">
        <f t="shared" ref="G197" si="567">IF(D196="FNO",1,0)</f>
        <v>0</v>
      </c>
      <c r="H197" s="70"/>
      <c r="I197" s="7"/>
      <c r="J197" s="86"/>
      <c r="L197" s="43"/>
      <c r="M197" s="44"/>
      <c r="N197" s="361"/>
      <c r="R197" s="312"/>
    </row>
    <row r="198" spans="1:18" ht="15" customHeight="1" x14ac:dyDescent="0.25">
      <c r="A198" s="314" t="s">
        <v>11</v>
      </c>
      <c r="B198" s="314">
        <v>23</v>
      </c>
      <c r="C198" s="314" t="s">
        <v>20</v>
      </c>
      <c r="D198" s="314"/>
      <c r="E198" s="23">
        <f t="shared" ref="E198" si="568">IF(D198="repos",1,0)</f>
        <v>0</v>
      </c>
      <c r="F198" s="23">
        <f t="shared" ref="F198" si="569">IF(D198="S",1,0)</f>
        <v>0</v>
      </c>
      <c r="G198" s="23">
        <f t="shared" ref="G198" si="570">IF(D198="FO",1,0)</f>
        <v>0</v>
      </c>
      <c r="H198" s="69">
        <v>130</v>
      </c>
      <c r="I198" s="3"/>
      <c r="J198" s="52">
        <v>0.3</v>
      </c>
      <c r="L198" s="41">
        <v>0.56041666666666667</v>
      </c>
      <c r="M198" s="42">
        <v>0.86041666666666661</v>
      </c>
      <c r="N198" s="360">
        <f t="shared" ref="N198" si="571">(M198-L198)+(M199-L199)</f>
        <v>0.29999999999999993</v>
      </c>
      <c r="R198" s="312">
        <v>1</v>
      </c>
    </row>
    <row r="199" spans="1:18" ht="15.75" customHeight="1" thickBot="1" x14ac:dyDescent="0.3">
      <c r="A199" s="331"/>
      <c r="B199" s="331"/>
      <c r="C199" s="331"/>
      <c r="D199" s="331"/>
      <c r="E199" s="22">
        <f t="shared" ref="E199" si="572">IF(D198="CA",1,0)</f>
        <v>0</v>
      </c>
      <c r="F199" s="22">
        <f t="shared" ref="F199" si="573">IF(D198="TC",1,0)</f>
        <v>0</v>
      </c>
      <c r="G199" s="22">
        <f t="shared" ref="G199" si="574">IF(D198="FNO",1,0)</f>
        <v>0</v>
      </c>
      <c r="H199" s="70"/>
      <c r="I199" s="7"/>
      <c r="J199" s="86"/>
      <c r="L199" s="43"/>
      <c r="M199" s="44"/>
      <c r="N199" s="361"/>
      <c r="R199" s="312"/>
    </row>
    <row r="200" spans="1:18" ht="15" customHeight="1" x14ac:dyDescent="0.25">
      <c r="A200" s="314" t="s">
        <v>12</v>
      </c>
      <c r="B200" s="314">
        <v>24</v>
      </c>
      <c r="C200" s="314" t="s">
        <v>20</v>
      </c>
      <c r="D200" s="314"/>
      <c r="E200" s="23">
        <f t="shared" ref="E200" si="575">IF(D200="repos",1,0)</f>
        <v>0</v>
      </c>
      <c r="F200" s="23">
        <f t="shared" ref="F200" si="576">IF(D200="S",1,0)</f>
        <v>0</v>
      </c>
      <c r="G200" s="23">
        <f t="shared" ref="G200" si="577">IF(D200="FO",1,0)</f>
        <v>0</v>
      </c>
      <c r="H200" s="69">
        <v>130</v>
      </c>
      <c r="I200" s="3"/>
      <c r="J200" s="52">
        <v>0.30416666666666664</v>
      </c>
      <c r="L200" s="41">
        <v>0.52152777777777781</v>
      </c>
      <c r="M200" s="42">
        <v>0.8256944444444444</v>
      </c>
      <c r="N200" s="360">
        <f t="shared" ref="N200" si="578">(M200-L200)+(M201-L201)</f>
        <v>0.30416666666666659</v>
      </c>
      <c r="R200" s="312">
        <v>1</v>
      </c>
    </row>
    <row r="201" spans="1:18" ht="15.75" customHeight="1" thickBot="1" x14ac:dyDescent="0.3">
      <c r="A201" s="331"/>
      <c r="B201" s="331"/>
      <c r="C201" s="331"/>
      <c r="D201" s="331"/>
      <c r="E201" s="22">
        <f t="shared" ref="E201" si="579">IF(D200="CA",1,0)</f>
        <v>0</v>
      </c>
      <c r="F201" s="22">
        <f t="shared" ref="F201" si="580">IF(D200="TC",1,0)</f>
        <v>0</v>
      </c>
      <c r="G201" s="22">
        <f t="shared" ref="G201" si="581">IF(D200="FNO",1,0)</f>
        <v>0</v>
      </c>
      <c r="H201" s="70"/>
      <c r="I201" s="7"/>
      <c r="J201" s="86"/>
      <c r="L201" s="43"/>
      <c r="M201" s="44"/>
      <c r="N201" s="361"/>
      <c r="R201" s="312"/>
    </row>
    <row r="202" spans="1:18" ht="15" customHeight="1" x14ac:dyDescent="0.25">
      <c r="A202" s="314" t="s">
        <v>4</v>
      </c>
      <c r="B202" s="314">
        <v>25</v>
      </c>
      <c r="C202" s="314" t="s">
        <v>20</v>
      </c>
      <c r="D202" s="314"/>
      <c r="E202" s="23">
        <f t="shared" ref="E202" si="582">IF(D202="repos",1,0)</f>
        <v>0</v>
      </c>
      <c r="F202" s="23">
        <f t="shared" ref="F202" si="583">IF(D202="S",1,0)</f>
        <v>0</v>
      </c>
      <c r="G202" s="23">
        <f t="shared" ref="G202" si="584">IF(D202="FO",1,0)</f>
        <v>0</v>
      </c>
      <c r="H202" s="3">
        <v>59</v>
      </c>
      <c r="I202" s="3"/>
      <c r="J202" s="54">
        <v>0.28333333333333333</v>
      </c>
      <c r="L202" s="41">
        <v>0.5</v>
      </c>
      <c r="M202" s="42">
        <v>0.78333333333333333</v>
      </c>
      <c r="N202" s="362">
        <f t="shared" ref="N202" si="585">(M202-L202)+(M203-L203)</f>
        <v>0.28333333333333333</v>
      </c>
      <c r="R202" s="312">
        <v>1</v>
      </c>
    </row>
    <row r="203" spans="1:18" ht="15.75" customHeight="1" thickBot="1" x14ac:dyDescent="0.3">
      <c r="A203" s="331"/>
      <c r="B203" s="331"/>
      <c r="C203" s="331"/>
      <c r="D203" s="331"/>
      <c r="E203" s="22">
        <f t="shared" ref="E203" si="586">IF(D202="CA",1,0)</f>
        <v>0</v>
      </c>
      <c r="F203" s="22">
        <f t="shared" ref="F203" si="587">IF(D202="TC",1,0)</f>
        <v>0</v>
      </c>
      <c r="G203" s="22">
        <f t="shared" ref="G203" si="588">IF(D202="FNO",1,0)</f>
        <v>0</v>
      </c>
      <c r="H203" s="84"/>
      <c r="I203" s="7"/>
      <c r="J203" s="85"/>
      <c r="L203" s="43"/>
      <c r="M203" s="44"/>
      <c r="N203" s="363"/>
      <c r="R203" s="312"/>
    </row>
    <row r="204" spans="1:18" ht="15" customHeight="1" x14ac:dyDescent="0.25">
      <c r="A204" s="314" t="s">
        <v>6</v>
      </c>
      <c r="B204" s="314">
        <v>26</v>
      </c>
      <c r="C204" s="314" t="s">
        <v>20</v>
      </c>
      <c r="D204" s="334" t="s">
        <v>7</v>
      </c>
      <c r="E204" s="23">
        <f t="shared" ref="E204" si="589">IF(D204="repos",1,0)</f>
        <v>1</v>
      </c>
      <c r="F204" s="23">
        <f t="shared" ref="F204" si="590">IF(D204="S",1,0)</f>
        <v>0</v>
      </c>
      <c r="G204" s="23">
        <f t="shared" ref="G204" si="591">IF(D204="FO",1,0)</f>
        <v>0</v>
      </c>
      <c r="H204" s="68">
        <v>660</v>
      </c>
      <c r="I204" s="3"/>
      <c r="J204" s="78"/>
      <c r="L204" s="41"/>
      <c r="M204" s="42"/>
      <c r="N204" s="364">
        <f t="shared" ref="N204" si="592">(M204-L204)+(M205-L205)</f>
        <v>0</v>
      </c>
      <c r="R204" s="311">
        <v>0</v>
      </c>
    </row>
    <row r="205" spans="1:18" ht="15.75" customHeight="1" thickBot="1" x14ac:dyDescent="0.3">
      <c r="A205" s="331"/>
      <c r="B205" s="331"/>
      <c r="C205" s="331"/>
      <c r="D205" s="329"/>
      <c r="E205" s="22">
        <f t="shared" ref="E205" si="593">IF(D204="CA",1,0)</f>
        <v>0</v>
      </c>
      <c r="F205" s="22">
        <f t="shared" ref="F205" si="594">IF(D204="TC",1,0)</f>
        <v>0</v>
      </c>
      <c r="G205" s="22">
        <f t="shared" ref="G205" si="595">IF(D204="FNO",1,0)</f>
        <v>0</v>
      </c>
      <c r="H205" s="63"/>
      <c r="I205" s="7"/>
      <c r="J205" s="79"/>
      <c r="L205" s="43"/>
      <c r="M205" s="44"/>
      <c r="N205" s="365"/>
      <c r="R205" s="311"/>
    </row>
    <row r="206" spans="1:18" ht="15" customHeight="1" x14ac:dyDescent="0.25">
      <c r="A206" s="314" t="s">
        <v>8</v>
      </c>
      <c r="B206" s="314">
        <v>27</v>
      </c>
      <c r="C206" s="314" t="s">
        <v>20</v>
      </c>
      <c r="D206" s="334" t="s">
        <v>7</v>
      </c>
      <c r="E206" s="23">
        <f t="shared" ref="E206" si="596">IF(D206="repos",1,0)</f>
        <v>1</v>
      </c>
      <c r="F206" s="23">
        <f t="shared" ref="F206" si="597">IF(D206="S",1,0)</f>
        <v>0</v>
      </c>
      <c r="G206" s="23">
        <f t="shared" ref="G206" si="598">IF(D206="FO",1,0)</f>
        <v>0</v>
      </c>
      <c r="H206" s="68">
        <v>660</v>
      </c>
      <c r="I206" s="3"/>
      <c r="J206" s="80"/>
      <c r="L206" s="41"/>
      <c r="M206" s="42"/>
      <c r="N206" s="364">
        <f t="shared" ref="N206" si="599">(M206-L206)+(M207-L207)</f>
        <v>0</v>
      </c>
      <c r="R206" s="311">
        <v>0</v>
      </c>
    </row>
    <row r="207" spans="1:18" ht="15.75" customHeight="1" thickBot="1" x14ac:dyDescent="0.3">
      <c r="A207" s="331"/>
      <c r="B207" s="331"/>
      <c r="C207" s="331"/>
      <c r="D207" s="329"/>
      <c r="E207" s="22">
        <f t="shared" ref="E207" si="600">IF(D206="CA",1,0)</f>
        <v>0</v>
      </c>
      <c r="F207" s="22">
        <f t="shared" ref="F207" si="601">IF(D206="TC",1,0)</f>
        <v>0</v>
      </c>
      <c r="G207" s="22">
        <f t="shared" ref="G207" si="602">IF(D206="FNO",1,0)</f>
        <v>0</v>
      </c>
      <c r="H207" s="63"/>
      <c r="I207" s="7"/>
      <c r="J207" s="79"/>
      <c r="L207" s="43"/>
      <c r="M207" s="44"/>
      <c r="N207" s="365"/>
      <c r="R207" s="311"/>
    </row>
    <row r="208" spans="1:18" ht="15" customHeight="1" x14ac:dyDescent="0.25">
      <c r="A208" s="314" t="s">
        <v>9</v>
      </c>
      <c r="B208" s="314">
        <v>28</v>
      </c>
      <c r="C208" s="314" t="s">
        <v>20</v>
      </c>
      <c r="D208" s="337" t="s">
        <v>16</v>
      </c>
      <c r="E208" s="23">
        <f t="shared" ref="E208" si="603">IF(D208="repos",1,0)</f>
        <v>0</v>
      </c>
      <c r="F208" s="23">
        <f t="shared" ref="F208" si="604">IF(D208="S",1,0)</f>
        <v>0</v>
      </c>
      <c r="G208" s="23">
        <f t="shared" ref="G208" si="605">IF(D208="FO",1,0)</f>
        <v>0</v>
      </c>
      <c r="H208" s="75">
        <v>31</v>
      </c>
      <c r="I208" s="3"/>
      <c r="J208" s="82"/>
      <c r="L208" s="41"/>
      <c r="M208" s="42"/>
      <c r="N208" s="378">
        <f t="shared" ref="N208" si="606">(M208-L208)+(M209-L209)</f>
        <v>0</v>
      </c>
      <c r="R208" s="332">
        <v>0</v>
      </c>
    </row>
    <row r="209" spans="1:18" ht="15.75" customHeight="1" thickBot="1" x14ac:dyDescent="0.3">
      <c r="A209" s="331"/>
      <c r="B209" s="331"/>
      <c r="C209" s="331"/>
      <c r="D209" s="393"/>
      <c r="E209" s="22">
        <f t="shared" ref="E209" si="607">IF(D208="CA",1,0)</f>
        <v>0</v>
      </c>
      <c r="F209" s="22">
        <f t="shared" ref="F209" si="608">IF(D208="TC",1,0)</f>
        <v>1</v>
      </c>
      <c r="G209" s="22">
        <f t="shared" ref="G209" si="609">IF(D208="FNO",1,0)</f>
        <v>0</v>
      </c>
      <c r="H209" s="81"/>
      <c r="I209" s="7"/>
      <c r="J209" s="83"/>
      <c r="L209" s="43"/>
      <c r="M209" s="44"/>
      <c r="N209" s="379"/>
      <c r="R209" s="332"/>
    </row>
    <row r="210" spans="1:18" ht="15" customHeight="1" x14ac:dyDescent="0.25">
      <c r="A210" s="314" t="s">
        <v>10</v>
      </c>
      <c r="B210" s="314">
        <v>29</v>
      </c>
      <c r="C210" s="314" t="s">
        <v>20</v>
      </c>
      <c r="D210" s="314"/>
      <c r="E210" s="23">
        <f t="shared" ref="E210" si="610">IF(D210="repos",1,0)</f>
        <v>0</v>
      </c>
      <c r="F210" s="23">
        <f t="shared" ref="F210" si="611">IF(D210="S",1,0)</f>
        <v>0</v>
      </c>
      <c r="G210" s="23">
        <f t="shared" ref="G210" si="612">IF(D210="FO",1,0)</f>
        <v>0</v>
      </c>
      <c r="H210" s="3">
        <v>130</v>
      </c>
      <c r="I210" s="3"/>
      <c r="J210" s="52">
        <v>0.29930555555555555</v>
      </c>
      <c r="L210" s="41">
        <v>0.55625000000000002</v>
      </c>
      <c r="M210" s="42">
        <v>0.85555555555555562</v>
      </c>
      <c r="N210" s="360">
        <f t="shared" ref="N210" si="613">(M210-L210)+(M211-L211)</f>
        <v>0.2993055555555556</v>
      </c>
      <c r="R210" s="312">
        <v>1</v>
      </c>
    </row>
    <row r="211" spans="1:18" ht="15.75" customHeight="1" thickBot="1" x14ac:dyDescent="0.3">
      <c r="A211" s="331"/>
      <c r="B211" s="331"/>
      <c r="C211" s="331"/>
      <c r="D211" s="331"/>
      <c r="E211" s="22">
        <f t="shared" ref="E211" si="614">IF(D210="CA",1,0)</f>
        <v>0</v>
      </c>
      <c r="F211" s="22">
        <f t="shared" ref="F211" si="615">IF(D210="TC",1,0)</f>
        <v>0</v>
      </c>
      <c r="G211" s="22">
        <f t="shared" ref="G211" si="616">IF(D210="FNO",1,0)</f>
        <v>0</v>
      </c>
      <c r="H211" s="70"/>
      <c r="I211" s="7"/>
      <c r="J211" s="86"/>
      <c r="L211" s="43"/>
      <c r="M211" s="44"/>
      <c r="N211" s="361"/>
      <c r="R211" s="312"/>
    </row>
    <row r="212" spans="1:18" ht="15" customHeight="1" x14ac:dyDescent="0.25">
      <c r="A212" s="314" t="s">
        <v>11</v>
      </c>
      <c r="B212" s="314">
        <v>30</v>
      </c>
      <c r="C212" s="314" t="s">
        <v>20</v>
      </c>
      <c r="D212" s="314"/>
      <c r="E212" s="23">
        <f t="shared" ref="E212" si="617">IF(D212="repos",1,0)</f>
        <v>0</v>
      </c>
      <c r="F212" s="23">
        <f t="shared" ref="F212" si="618">IF(D212="S",1,0)</f>
        <v>0</v>
      </c>
      <c r="G212" s="23">
        <f t="shared" ref="G212" si="619">IF(D212="FO",1,0)</f>
        <v>0</v>
      </c>
      <c r="H212" s="3">
        <v>130</v>
      </c>
      <c r="I212" s="3"/>
      <c r="J212" s="52">
        <v>0.3</v>
      </c>
      <c r="L212" s="41">
        <v>0.52013888888888882</v>
      </c>
      <c r="M212" s="42">
        <v>0.82013888888888886</v>
      </c>
      <c r="N212" s="360">
        <f t="shared" ref="N212" si="620">(M212-L212)+(M213-L213)</f>
        <v>0.30000000000000004</v>
      </c>
      <c r="R212" s="312">
        <v>1</v>
      </c>
    </row>
    <row r="213" spans="1:18" ht="15.75" customHeight="1" thickBot="1" x14ac:dyDescent="0.3">
      <c r="A213" s="331"/>
      <c r="B213" s="331"/>
      <c r="C213" s="331"/>
      <c r="D213" s="331"/>
      <c r="E213" s="22">
        <f t="shared" ref="E213" si="621">IF(D212="CA",1,0)</f>
        <v>0</v>
      </c>
      <c r="F213" s="22">
        <f t="shared" ref="F213" si="622">IF(D212="TC",1,0)</f>
        <v>0</v>
      </c>
      <c r="G213" s="22">
        <f t="shared" ref="G213" si="623">IF(D212="FNO",1,0)</f>
        <v>0</v>
      </c>
      <c r="H213" s="70"/>
      <c r="I213" s="7"/>
      <c r="J213" s="86"/>
      <c r="L213" s="43"/>
      <c r="M213" s="44"/>
      <c r="N213" s="361"/>
      <c r="R213" s="312"/>
    </row>
    <row r="214" spans="1:18" ht="15" customHeight="1" x14ac:dyDescent="0.25">
      <c r="A214" s="314" t="s">
        <v>12</v>
      </c>
      <c r="B214" s="314">
        <v>31</v>
      </c>
      <c r="C214" s="314" t="s">
        <v>20</v>
      </c>
      <c r="D214" s="314" t="s">
        <v>15</v>
      </c>
      <c r="E214" s="23">
        <f t="shared" ref="E214" si="624">IF(D214="repos",1,0)</f>
        <v>0</v>
      </c>
      <c r="F214" s="23">
        <f t="shared" ref="F214" si="625">IF(D214="S",1,0)</f>
        <v>0</v>
      </c>
      <c r="G214" s="23">
        <f t="shared" ref="G214" si="626">IF(D214="FO",1,0)</f>
        <v>0</v>
      </c>
      <c r="H214" s="3">
        <v>700</v>
      </c>
      <c r="I214" s="3"/>
      <c r="J214" s="88"/>
      <c r="L214" s="41"/>
      <c r="M214" s="42"/>
      <c r="N214" s="368">
        <f t="shared" ref="N214" si="627">(M214-L214)+(M215-L215)</f>
        <v>0</v>
      </c>
      <c r="R214" s="330">
        <v>0</v>
      </c>
    </row>
    <row r="215" spans="1:18" ht="15.75" customHeight="1" thickBot="1" x14ac:dyDescent="0.3">
      <c r="A215" s="331"/>
      <c r="B215" s="331"/>
      <c r="C215" s="331"/>
      <c r="D215" s="331"/>
      <c r="E215" s="22">
        <f t="shared" ref="E215" si="628">IF(D214="CA",1,0)</f>
        <v>1</v>
      </c>
      <c r="F215" s="22">
        <f t="shared" ref="F215" si="629">IF(D214="TC",1,0)</f>
        <v>0</v>
      </c>
      <c r="G215" s="22">
        <f t="shared" ref="G215" si="630">IF(D214="FNO",1,0)</f>
        <v>0</v>
      </c>
      <c r="H215" s="87"/>
      <c r="I215" s="7"/>
      <c r="J215" s="89"/>
      <c r="L215" s="43"/>
      <c r="M215" s="44"/>
      <c r="N215" s="369"/>
      <c r="R215" s="333"/>
    </row>
    <row r="216" spans="1:18" ht="15.75" customHeight="1" thickBot="1" x14ac:dyDescent="0.3">
      <c r="A216" s="314">
        <v>31</v>
      </c>
      <c r="B216" s="388" t="s">
        <v>13</v>
      </c>
      <c r="C216" s="389"/>
      <c r="D216" s="10">
        <v>10</v>
      </c>
      <c r="E216" s="27" t="str">
        <f t="shared" ref="E216:E224" si="631">IF(D216="repos",1,"")</f>
        <v/>
      </c>
      <c r="F216" s="27"/>
      <c r="G216" s="27"/>
      <c r="H216" s="2"/>
      <c r="I216" s="2"/>
      <c r="J216" s="370">
        <f>J154+J155+J156+J157+J158+J159+J160+J161+J162+J163+J164+J165+J166+J167+J168+J169+J170+J171+J172+J173+J174+J175+J176+J177+J178+J179+J180+J181+J182+J183+J184+J185+J186+J187+J188+J189+J190+J191+J192+J193+J194+J195+J196+J197+J198+J199+J200+J201+J202+J203+J204+J205+J206+J207+J208+J209+J210+J211+J212+J213+J214+J215</f>
        <v>4.8986111111111104</v>
      </c>
      <c r="N216" s="370">
        <f>N154+N156+N158+N160+N162+N164+N166+N168+N170+N172+N174+N176+N178+N180+N182+N184+N186+N188+N190+N192+N194+N196+N198+N200+N202+N204+N206+N208+N210+N212+N214</f>
        <v>4.8930555555555548</v>
      </c>
      <c r="O216" s="358">
        <f>N154+J158+N162+N172+N174+N178+N186+N188+N194+N196+N198+N200+N210+N212</f>
        <v>4.1652777777777779</v>
      </c>
      <c r="P216" s="348">
        <f>N156+N160+J202</f>
        <v>0.73333333333333328</v>
      </c>
      <c r="R216" s="317">
        <f>SUM(R154:R215)</f>
        <v>17</v>
      </c>
    </row>
    <row r="217" spans="1:18" ht="15.75" customHeight="1" thickBot="1" x14ac:dyDescent="0.3">
      <c r="A217" s="331"/>
      <c r="B217" s="386" t="s">
        <v>52</v>
      </c>
      <c r="C217" s="387"/>
      <c r="D217" s="33">
        <f>E154+E156+E158+E160+E162+E164+E166+E168+E170+E172+E174+E176+E178+E180+E182+E184+E186+E188+E190+E192+E194+E196+E198+E200+E202+E204+E206+E208+E210+E212+E214</f>
        <v>9</v>
      </c>
      <c r="E217" s="27"/>
      <c r="F217" s="27"/>
      <c r="G217" s="27"/>
      <c r="H217" s="2"/>
      <c r="I217" s="2"/>
      <c r="J217" s="371"/>
      <c r="N217" s="371"/>
      <c r="O217" s="359"/>
      <c r="P217" s="349"/>
      <c r="R217" s="318"/>
    </row>
    <row r="218" spans="1:18" ht="15.75" thickBot="1" x14ac:dyDescent="0.3">
      <c r="B218" s="386" t="s">
        <v>51</v>
      </c>
      <c r="C218" s="387"/>
      <c r="D218" s="33">
        <f>F154+F156+F158+F160+F162+F164+F166+F168+F170+F172+F174+F176+F178+F180+F182+F184+F186+F188+F190+F192+F194+F196+F198+F200+F202+F204+F206+F208+F210+F212+F214+F216</f>
        <v>2</v>
      </c>
      <c r="E218" s="27" t="str">
        <f t="shared" si="631"/>
        <v/>
      </c>
      <c r="F218" s="27"/>
      <c r="G218" s="27"/>
      <c r="O218" s="354">
        <v>14</v>
      </c>
      <c r="P218" s="346">
        <v>3</v>
      </c>
    </row>
    <row r="219" spans="1:18" ht="15.75" thickBot="1" x14ac:dyDescent="0.3">
      <c r="B219" s="386" t="s">
        <v>15</v>
      </c>
      <c r="C219" s="387"/>
      <c r="D219" s="33">
        <f>E155+E157+E159+E161+E163+E165+E167+E169+E171+E173+E175+E177+E179+E181+E183+E185+E187+E189+E191+E193+E195+E197+E199+E201+E203+E205+E207+E209+E211+E213+E215</f>
        <v>2</v>
      </c>
      <c r="E219" s="27"/>
      <c r="F219" s="27"/>
      <c r="G219" s="27"/>
      <c r="O219" s="355"/>
      <c r="P219" s="357"/>
    </row>
    <row r="220" spans="1:18" ht="15.75" thickBot="1" x14ac:dyDescent="0.3">
      <c r="B220" s="386" t="s">
        <v>16</v>
      </c>
      <c r="C220" s="387"/>
      <c r="D220" s="33">
        <f>F155+F157+F159+F161+F163+F165+F167+F169+F171+F173+F175+F177+F179+F181+F183+F185+F187+F189+F191+F193+F195+F197+F199+F201+F203+F205+F207+F209+F211+F213+F215</f>
        <v>1</v>
      </c>
      <c r="E220" s="27" t="str">
        <f t="shared" si="631"/>
        <v/>
      </c>
      <c r="F220" s="27"/>
      <c r="G220" s="27"/>
      <c r="O220" s="350">
        <f>O216+P216</f>
        <v>4.8986111111111112</v>
      </c>
      <c r="P220" s="351"/>
    </row>
    <row r="221" spans="1:18" ht="15.75" thickBot="1" x14ac:dyDescent="0.3">
      <c r="B221" s="386" t="s">
        <v>17</v>
      </c>
      <c r="C221" s="387"/>
      <c r="D221" s="33">
        <f>G154+G156+G158+G160+G162+G164+G166+G168+G170+G172+G174+G176+G178+G180+G182+G184+G186+G188+G190+G192+G194+G196+G198+G200+G202+G204+G206+G208+G210+G212+G214</f>
        <v>0</v>
      </c>
      <c r="E221" s="27"/>
      <c r="F221" s="27"/>
      <c r="G221" s="27"/>
      <c r="O221" s="352"/>
      <c r="P221" s="353"/>
    </row>
    <row r="222" spans="1:18" ht="15.75" thickBot="1" x14ac:dyDescent="0.3">
      <c r="B222" s="390" t="s">
        <v>18</v>
      </c>
      <c r="C222" s="391"/>
      <c r="D222" s="33">
        <f>G155+G157+G159+G161+G163+G165+G167+G169+G171+G173+G175+G177+G179+G181+G183+G185+G187+G189+G191+G193+G195+G197+G199+G201+G203+G205+G207+G209+G211+G213+G215</f>
        <v>0</v>
      </c>
      <c r="E222" s="27" t="str">
        <f t="shared" si="631"/>
        <v/>
      </c>
      <c r="F222" s="27"/>
      <c r="G222" s="27"/>
      <c r="O222" s="319">
        <f>O218+P218</f>
        <v>17</v>
      </c>
      <c r="P222" s="321"/>
    </row>
    <row r="223" spans="1:18" ht="15.75" thickBot="1" x14ac:dyDescent="0.3">
      <c r="B223" s="12"/>
      <c r="C223" s="12"/>
      <c r="D223" s="12"/>
      <c r="E223" s="27"/>
      <c r="F223" s="27"/>
      <c r="G223" s="27"/>
      <c r="O223" s="325"/>
      <c r="P223" s="327"/>
    </row>
    <row r="224" spans="1:18" ht="15.75" thickBot="1" x14ac:dyDescent="0.3">
      <c r="E224" s="27" t="str">
        <f t="shared" si="631"/>
        <v/>
      </c>
      <c r="F224" s="27"/>
      <c r="G224" s="27"/>
    </row>
    <row r="225" spans="1:18" ht="15.75" thickBot="1" x14ac:dyDescent="0.3">
      <c r="A225" s="2"/>
      <c r="B225" s="2"/>
      <c r="C225" s="2"/>
      <c r="D225" s="2"/>
      <c r="E225" s="27"/>
      <c r="F225" s="27"/>
      <c r="G225" s="27"/>
      <c r="H225" s="314" t="s">
        <v>0</v>
      </c>
      <c r="I225" s="21" t="s">
        <v>49</v>
      </c>
      <c r="J225" s="4" t="s">
        <v>1</v>
      </c>
      <c r="L225" s="41" t="s">
        <v>61</v>
      </c>
      <c r="M225" s="42" t="s">
        <v>62</v>
      </c>
      <c r="N225" s="66" t="s">
        <v>1</v>
      </c>
      <c r="R225" s="57" t="s">
        <v>69</v>
      </c>
    </row>
    <row r="226" spans="1:18" ht="15.75" thickBot="1" x14ac:dyDescent="0.3">
      <c r="A226" s="2"/>
      <c r="B226" s="2"/>
      <c r="C226" s="2"/>
      <c r="D226" s="2"/>
      <c r="E226" s="11" t="s">
        <v>53</v>
      </c>
      <c r="F226" s="11" t="s">
        <v>54</v>
      </c>
      <c r="G226" s="11" t="s">
        <v>56</v>
      </c>
      <c r="H226" s="312"/>
      <c r="I226" s="23" t="s">
        <v>50</v>
      </c>
      <c r="J226" s="6" t="s">
        <v>2</v>
      </c>
      <c r="L226" s="309" t="s">
        <v>63</v>
      </c>
      <c r="M226" s="310"/>
      <c r="N226" s="37" t="s">
        <v>64</v>
      </c>
      <c r="R226" s="59" t="s">
        <v>70</v>
      </c>
    </row>
    <row r="227" spans="1:18" ht="15.75" thickBot="1" x14ac:dyDescent="0.3">
      <c r="A227" s="2"/>
      <c r="B227" s="2"/>
      <c r="C227" s="2"/>
      <c r="D227" s="2"/>
      <c r="E227" s="11" t="s">
        <v>15</v>
      </c>
      <c r="F227" s="11" t="s">
        <v>55</v>
      </c>
      <c r="G227" s="32" t="s">
        <v>57</v>
      </c>
      <c r="H227" s="331"/>
      <c r="I227" s="23"/>
      <c r="J227" s="6" t="s">
        <v>3</v>
      </c>
      <c r="L227" s="43"/>
      <c r="M227" s="44"/>
      <c r="N227" s="67" t="s">
        <v>65</v>
      </c>
      <c r="R227" s="58" t="s">
        <v>71</v>
      </c>
    </row>
    <row r="228" spans="1:18" ht="15" customHeight="1" x14ac:dyDescent="0.25">
      <c r="A228" s="314" t="s">
        <v>4</v>
      </c>
      <c r="B228" s="314">
        <v>1</v>
      </c>
      <c r="C228" s="314" t="s">
        <v>21</v>
      </c>
      <c r="D228" s="314"/>
      <c r="E228" s="23">
        <f>IF(D228="repos",1,0)</f>
        <v>0</v>
      </c>
      <c r="F228" s="23">
        <f>IF(D228="S",1,0)</f>
        <v>0</v>
      </c>
      <c r="G228" s="23">
        <f>IF(D228="FO",1,0)</f>
        <v>0</v>
      </c>
      <c r="H228" s="3">
        <v>130</v>
      </c>
      <c r="I228" s="3"/>
      <c r="J228" s="52">
        <v>0.2902777777777778</v>
      </c>
      <c r="L228" s="41">
        <v>0.56874999999999998</v>
      </c>
      <c r="M228" s="42">
        <v>0.85902777777777783</v>
      </c>
      <c r="N228" s="360">
        <f>(M228-L228)+(M229-L229)</f>
        <v>0.29027777777777786</v>
      </c>
      <c r="R228" s="314">
        <v>1</v>
      </c>
    </row>
    <row r="229" spans="1:18" ht="15.75" customHeight="1" thickBot="1" x14ac:dyDescent="0.3">
      <c r="A229" s="331"/>
      <c r="B229" s="331"/>
      <c r="C229" s="331"/>
      <c r="D229" s="331"/>
      <c r="E229" s="22">
        <f>IF(D228="CA",1,0)</f>
        <v>0</v>
      </c>
      <c r="F229" s="22">
        <f>IF(D228="TC",1,0)</f>
        <v>0</v>
      </c>
      <c r="G229" s="22">
        <f>IF(D228="FNO",1,0)</f>
        <v>0</v>
      </c>
      <c r="H229" s="70"/>
      <c r="I229" s="7"/>
      <c r="J229" s="86"/>
      <c r="L229" s="43"/>
      <c r="M229" s="44"/>
      <c r="N229" s="361"/>
      <c r="R229" s="312"/>
    </row>
    <row r="230" spans="1:18" ht="15" customHeight="1" x14ac:dyDescent="0.25">
      <c r="A230" s="314" t="s">
        <v>6</v>
      </c>
      <c r="B230" s="314">
        <v>2</v>
      </c>
      <c r="C230" s="314" t="s">
        <v>21</v>
      </c>
      <c r="D230" s="334" t="s">
        <v>7</v>
      </c>
      <c r="E230" s="23">
        <f t="shared" ref="E230" si="632">IF(D230="repos",1,0)</f>
        <v>1</v>
      </c>
      <c r="F230" s="23">
        <f t="shared" ref="F230" si="633">IF(D230="S",1,0)</f>
        <v>0</v>
      </c>
      <c r="G230" s="23">
        <f t="shared" ref="G230" si="634">IF(D230="FO",1,0)</f>
        <v>0</v>
      </c>
      <c r="H230" s="68">
        <v>660</v>
      </c>
      <c r="I230" s="3"/>
      <c r="J230" s="80"/>
      <c r="L230" s="41"/>
      <c r="M230" s="42"/>
      <c r="N230" s="364">
        <f t="shared" ref="N230" si="635">(M230-L230)+(M231-L231)</f>
        <v>0</v>
      </c>
      <c r="R230" s="311">
        <v>0</v>
      </c>
    </row>
    <row r="231" spans="1:18" ht="15.75" customHeight="1" thickBot="1" x14ac:dyDescent="0.3">
      <c r="A231" s="331"/>
      <c r="B231" s="331"/>
      <c r="C231" s="331"/>
      <c r="D231" s="329"/>
      <c r="E231" s="22">
        <f t="shared" ref="E231" si="636">IF(D230="CA",1,0)</f>
        <v>0</v>
      </c>
      <c r="F231" s="22">
        <f t="shared" ref="F231" si="637">IF(D230="TC",1,0)</f>
        <v>0</v>
      </c>
      <c r="G231" s="22">
        <f t="shared" ref="G231" si="638">IF(D230="FNO",1,0)</f>
        <v>0</v>
      </c>
      <c r="H231" s="63"/>
      <c r="I231" s="7"/>
      <c r="J231" s="79"/>
      <c r="L231" s="43"/>
      <c r="M231" s="44"/>
      <c r="N231" s="365"/>
      <c r="R231" s="311"/>
    </row>
    <row r="232" spans="1:18" ht="15" customHeight="1" x14ac:dyDescent="0.25">
      <c r="A232" s="314" t="s">
        <v>8</v>
      </c>
      <c r="B232" s="314">
        <v>3</v>
      </c>
      <c r="C232" s="314" t="s">
        <v>21</v>
      </c>
      <c r="D232" s="334" t="s">
        <v>7</v>
      </c>
      <c r="E232" s="23">
        <f t="shared" ref="E232" si="639">IF(D232="repos",1,0)</f>
        <v>1</v>
      </c>
      <c r="F232" s="23">
        <f t="shared" ref="F232" si="640">IF(D232="S",1,0)</f>
        <v>0</v>
      </c>
      <c r="G232" s="23">
        <f t="shared" ref="G232" si="641">IF(D232="FO",1,0)</f>
        <v>0</v>
      </c>
      <c r="H232" s="68">
        <v>660</v>
      </c>
      <c r="I232" s="3"/>
      <c r="J232" s="80"/>
      <c r="L232" s="41"/>
      <c r="M232" s="42"/>
      <c r="N232" s="364">
        <f t="shared" ref="N232" si="642">(M232-L232)+(M233-L233)</f>
        <v>0</v>
      </c>
      <c r="R232" s="311">
        <v>0</v>
      </c>
    </row>
    <row r="233" spans="1:18" ht="15.75" customHeight="1" thickBot="1" x14ac:dyDescent="0.3">
      <c r="A233" s="331"/>
      <c r="B233" s="331"/>
      <c r="C233" s="331"/>
      <c r="D233" s="329"/>
      <c r="E233" s="22">
        <f t="shared" ref="E233" si="643">IF(D232="CA",1,0)</f>
        <v>0</v>
      </c>
      <c r="F233" s="22">
        <f t="shared" ref="F233" si="644">IF(D232="TC",1,0)</f>
        <v>0</v>
      </c>
      <c r="G233" s="22">
        <f t="shared" ref="G233" si="645">IF(D232="FNO",1,0)</f>
        <v>0</v>
      </c>
      <c r="H233" s="63"/>
      <c r="I233" s="7"/>
      <c r="J233" s="79"/>
      <c r="L233" s="43"/>
      <c r="M233" s="44"/>
      <c r="N233" s="365"/>
      <c r="R233" s="311"/>
    </row>
    <row r="234" spans="1:18" ht="15" customHeight="1" x14ac:dyDescent="0.25">
      <c r="A234" s="314" t="s">
        <v>9</v>
      </c>
      <c r="B234" s="314">
        <v>4</v>
      </c>
      <c r="C234" s="314" t="s">
        <v>21</v>
      </c>
      <c r="D234" s="314"/>
      <c r="E234" s="23">
        <f t="shared" ref="E234" si="646">IF(D234="repos",1,0)</f>
        <v>0</v>
      </c>
      <c r="F234" s="23">
        <f t="shared" ref="F234" si="647">IF(D234="S",1,0)</f>
        <v>0</v>
      </c>
      <c r="G234" s="23">
        <f t="shared" ref="G234" si="648">IF(D234="FO",1,0)</f>
        <v>0</v>
      </c>
      <c r="H234" s="3">
        <v>130</v>
      </c>
      <c r="I234" s="3"/>
      <c r="J234" s="52">
        <v>0.30416666666666664</v>
      </c>
      <c r="L234" s="41">
        <v>0.52152777777777781</v>
      </c>
      <c r="M234" s="42">
        <v>0.8256944444444444</v>
      </c>
      <c r="N234" s="360">
        <f t="shared" ref="N234" si="649">(M234-L234)+(M235-L235)</f>
        <v>0.30416666666666659</v>
      </c>
      <c r="R234" s="312">
        <v>1</v>
      </c>
    </row>
    <row r="235" spans="1:18" ht="15.75" customHeight="1" thickBot="1" x14ac:dyDescent="0.3">
      <c r="A235" s="331"/>
      <c r="B235" s="331"/>
      <c r="C235" s="331"/>
      <c r="D235" s="331"/>
      <c r="E235" s="22">
        <f t="shared" ref="E235" si="650">IF(D234="CA",1,0)</f>
        <v>0</v>
      </c>
      <c r="F235" s="22">
        <f t="shared" ref="F235" si="651">IF(D234="TC",1,0)</f>
        <v>0</v>
      </c>
      <c r="G235" s="22">
        <f t="shared" ref="G235" si="652">IF(D234="FNO",1,0)</f>
        <v>0</v>
      </c>
      <c r="H235" s="70"/>
      <c r="I235" s="7"/>
      <c r="J235" s="86"/>
      <c r="L235" s="43"/>
      <c r="M235" s="44"/>
      <c r="N235" s="361"/>
      <c r="R235" s="312"/>
    </row>
    <row r="236" spans="1:18" ht="15" customHeight="1" x14ac:dyDescent="0.25">
      <c r="A236" s="314" t="s">
        <v>10</v>
      </c>
      <c r="B236" s="314">
        <v>5</v>
      </c>
      <c r="C236" s="314" t="s">
        <v>21</v>
      </c>
      <c r="D236" s="314"/>
      <c r="E236" s="23">
        <f t="shared" ref="E236" si="653">IF(D236="repos",1,0)</f>
        <v>0</v>
      </c>
      <c r="F236" s="23">
        <f t="shared" ref="F236" si="654">IF(D236="S",1,0)</f>
        <v>0</v>
      </c>
      <c r="G236" s="23">
        <f t="shared" ref="G236" si="655">IF(D236="FO",1,0)</f>
        <v>0</v>
      </c>
      <c r="H236" s="3">
        <v>90</v>
      </c>
      <c r="I236" s="3"/>
      <c r="J236" s="54">
        <v>0.30416666666666664</v>
      </c>
      <c r="L236" s="41">
        <v>0.52152777777777781</v>
      </c>
      <c r="M236" s="42">
        <v>0.8256944444444444</v>
      </c>
      <c r="N236" s="366">
        <f t="shared" ref="N236" si="656">(M236-L236)+(M237-L237)</f>
        <v>0.30416666666666659</v>
      </c>
      <c r="R236" s="312">
        <v>1</v>
      </c>
    </row>
    <row r="237" spans="1:18" ht="15.75" customHeight="1" thickBot="1" x14ac:dyDescent="0.3">
      <c r="A237" s="331"/>
      <c r="B237" s="331"/>
      <c r="C237" s="331"/>
      <c r="D237" s="331"/>
      <c r="E237" s="22">
        <f t="shared" ref="E237" si="657">IF(D236="CA",1,0)</f>
        <v>0</v>
      </c>
      <c r="F237" s="22">
        <f t="shared" ref="F237" si="658">IF(D236="TC",1,0)</f>
        <v>0</v>
      </c>
      <c r="G237" s="22">
        <f t="shared" ref="G237" si="659">IF(D236="FNO",1,0)</f>
        <v>0</v>
      </c>
      <c r="H237" s="84"/>
      <c r="I237" s="7"/>
      <c r="J237" s="85"/>
      <c r="L237" s="43"/>
      <c r="M237" s="44"/>
      <c r="N237" s="367"/>
      <c r="R237" s="312"/>
    </row>
    <row r="238" spans="1:18" ht="15" customHeight="1" x14ac:dyDescent="0.25">
      <c r="A238" s="314" t="s">
        <v>11</v>
      </c>
      <c r="B238" s="314">
        <v>6</v>
      </c>
      <c r="C238" s="314" t="s">
        <v>21</v>
      </c>
      <c r="D238" s="334" t="s">
        <v>7</v>
      </c>
      <c r="E238" s="23">
        <f t="shared" ref="E238" si="660">IF(D238="repos",1,0)</f>
        <v>1</v>
      </c>
      <c r="F238" s="23">
        <f t="shared" ref="F238" si="661">IF(D238="S",1,0)</f>
        <v>0</v>
      </c>
      <c r="G238" s="23">
        <f t="shared" ref="G238" si="662">IF(D238="FO",1,0)</f>
        <v>0</v>
      </c>
      <c r="H238" s="3">
        <v>660</v>
      </c>
      <c r="I238" s="3"/>
      <c r="J238" s="78"/>
      <c r="L238" s="41"/>
      <c r="M238" s="42"/>
      <c r="N238" s="364">
        <f t="shared" ref="N238" si="663">(M238-L238)+(M239-L239)</f>
        <v>0</v>
      </c>
      <c r="R238" s="311">
        <v>0</v>
      </c>
    </row>
    <row r="239" spans="1:18" ht="15.75" customHeight="1" thickBot="1" x14ac:dyDescent="0.3">
      <c r="A239" s="331"/>
      <c r="B239" s="331"/>
      <c r="C239" s="331"/>
      <c r="D239" s="329"/>
      <c r="E239" s="22">
        <f t="shared" ref="E239" si="664">IF(D238="CA",1,0)</f>
        <v>0</v>
      </c>
      <c r="F239" s="22">
        <f t="shared" ref="F239" si="665">IF(D238="TC",1,0)</f>
        <v>0</v>
      </c>
      <c r="G239" s="22">
        <f t="shared" ref="G239" si="666">IF(D238="FNO",1,0)</f>
        <v>0</v>
      </c>
      <c r="H239" s="63"/>
      <c r="I239" s="7"/>
      <c r="J239" s="79"/>
      <c r="L239" s="43"/>
      <c r="M239" s="44"/>
      <c r="N239" s="365"/>
      <c r="R239" s="311"/>
    </row>
    <row r="240" spans="1:18" ht="15" customHeight="1" x14ac:dyDescent="0.25">
      <c r="A240" s="314" t="s">
        <v>12</v>
      </c>
      <c r="B240" s="314">
        <v>7</v>
      </c>
      <c r="C240" s="314" t="s">
        <v>21</v>
      </c>
      <c r="D240" s="334" t="s">
        <v>54</v>
      </c>
      <c r="E240" s="23">
        <f t="shared" ref="E240" si="667">IF(D240="repos",1,0)</f>
        <v>0</v>
      </c>
      <c r="F240" s="23">
        <f t="shared" ref="F240" si="668">IF(D240="S",1,0)</f>
        <v>1</v>
      </c>
      <c r="G240" s="23">
        <f t="shared" ref="G240" si="669">IF(D240="FO",1,0)</f>
        <v>0</v>
      </c>
      <c r="H240" s="3">
        <v>59</v>
      </c>
      <c r="I240" s="3"/>
      <c r="J240" s="54"/>
      <c r="L240" s="41"/>
      <c r="M240" s="42"/>
      <c r="N240" s="376">
        <f t="shared" ref="N240" si="670">(M240-L240)+(M241-L241)</f>
        <v>0</v>
      </c>
      <c r="R240" s="313">
        <v>0</v>
      </c>
    </row>
    <row r="241" spans="1:18" ht="15.75" customHeight="1" thickBot="1" x14ac:dyDescent="0.3">
      <c r="A241" s="331"/>
      <c r="B241" s="331"/>
      <c r="C241" s="331"/>
      <c r="D241" s="329"/>
      <c r="E241" s="22">
        <f t="shared" ref="E241" si="671">IF(D240="CA",1,0)</f>
        <v>0</v>
      </c>
      <c r="F241" s="22">
        <f t="shared" ref="F241" si="672">IF(D240="TC",1,0)</f>
        <v>0</v>
      </c>
      <c r="G241" s="22">
        <f t="shared" ref="G241" si="673">IF(D240="FNO",1,0)</f>
        <v>0</v>
      </c>
      <c r="H241" s="84"/>
      <c r="I241" s="7"/>
      <c r="J241" s="85"/>
      <c r="L241" s="43"/>
      <c r="M241" s="44"/>
      <c r="N241" s="377"/>
      <c r="R241" s="313"/>
    </row>
    <row r="242" spans="1:18" ht="15" customHeight="1" x14ac:dyDescent="0.25">
      <c r="A242" s="314" t="s">
        <v>4</v>
      </c>
      <c r="B242" s="314">
        <v>8</v>
      </c>
      <c r="C242" s="314" t="s">
        <v>21</v>
      </c>
      <c r="D242" s="314" t="s">
        <v>15</v>
      </c>
      <c r="E242" s="23">
        <f t="shared" ref="E242" si="674">IF(D242="repos",1,0)</f>
        <v>0</v>
      </c>
      <c r="F242" s="23">
        <f t="shared" ref="F242" si="675">IF(D242="S",1,0)</f>
        <v>0</v>
      </c>
      <c r="G242" s="23">
        <f t="shared" ref="G242" si="676">IF(D242="FO",1,0)</f>
        <v>0</v>
      </c>
      <c r="H242" s="90">
        <v>700</v>
      </c>
      <c r="I242" s="3"/>
      <c r="J242" s="88"/>
      <c r="L242" s="41"/>
      <c r="M242" s="42"/>
      <c r="N242" s="368">
        <f t="shared" ref="N242" si="677">(M242-L242)+(M243-L243)</f>
        <v>0</v>
      </c>
      <c r="R242" s="330">
        <v>0</v>
      </c>
    </row>
    <row r="243" spans="1:18" ht="15.75" customHeight="1" thickBot="1" x14ac:dyDescent="0.3">
      <c r="A243" s="331"/>
      <c r="B243" s="331"/>
      <c r="C243" s="331"/>
      <c r="D243" s="331"/>
      <c r="E243" s="22">
        <f t="shared" ref="E243" si="678">IF(D242="CA",1,0)</f>
        <v>1</v>
      </c>
      <c r="F243" s="22">
        <f t="shared" ref="F243" si="679">IF(D242="TC",1,0)</f>
        <v>0</v>
      </c>
      <c r="G243" s="22">
        <f t="shared" ref="G243" si="680">IF(D242="FNO",1,0)</f>
        <v>0</v>
      </c>
      <c r="H243" s="87"/>
      <c r="I243" s="7"/>
      <c r="J243" s="89"/>
      <c r="L243" s="43"/>
      <c r="M243" s="44"/>
      <c r="N243" s="369"/>
      <c r="R243" s="330"/>
    </row>
    <row r="244" spans="1:18" ht="15" customHeight="1" x14ac:dyDescent="0.25">
      <c r="A244" s="314" t="s">
        <v>6</v>
      </c>
      <c r="B244" s="314">
        <v>9</v>
      </c>
      <c r="C244" s="314" t="s">
        <v>21</v>
      </c>
      <c r="D244" s="314" t="s">
        <v>15</v>
      </c>
      <c r="E244" s="23">
        <f t="shared" ref="E244" si="681">IF(D244="repos",1,0)</f>
        <v>0</v>
      </c>
      <c r="F244" s="23">
        <f t="shared" ref="F244" si="682">IF(D244="S",1,0)</f>
        <v>0</v>
      </c>
      <c r="G244" s="23">
        <f t="shared" ref="G244" si="683">IF(D244="FO",1,0)</f>
        <v>0</v>
      </c>
      <c r="H244" s="90">
        <v>700</v>
      </c>
      <c r="I244" s="3"/>
      <c r="J244" s="106"/>
      <c r="L244" s="41"/>
      <c r="M244" s="42"/>
      <c r="N244" s="368">
        <f t="shared" ref="N244" si="684">(M244-L244)+(M245-L245)</f>
        <v>0</v>
      </c>
      <c r="R244" s="330">
        <v>0</v>
      </c>
    </row>
    <row r="245" spans="1:18" ht="15.75" customHeight="1" thickBot="1" x14ac:dyDescent="0.3">
      <c r="A245" s="331"/>
      <c r="B245" s="331"/>
      <c r="C245" s="331"/>
      <c r="D245" s="331"/>
      <c r="E245" s="22">
        <f t="shared" ref="E245" si="685">IF(D244="CA",1,0)</f>
        <v>1</v>
      </c>
      <c r="F245" s="22">
        <f t="shared" ref="F245" si="686">IF(D244="TC",1,0)</f>
        <v>0</v>
      </c>
      <c r="G245" s="22">
        <f t="shared" ref="G245" si="687">IF(D244="FNO",1,0)</f>
        <v>0</v>
      </c>
      <c r="H245" s="87"/>
      <c r="I245" s="7"/>
      <c r="J245" s="89"/>
      <c r="L245" s="43"/>
      <c r="M245" s="44"/>
      <c r="N245" s="369"/>
      <c r="R245" s="330"/>
    </row>
    <row r="246" spans="1:18" ht="15" customHeight="1" x14ac:dyDescent="0.25">
      <c r="A246" s="314" t="s">
        <v>8</v>
      </c>
      <c r="B246" s="314">
        <v>10</v>
      </c>
      <c r="C246" s="314" t="s">
        <v>21</v>
      </c>
      <c r="D246" s="314" t="s">
        <v>15</v>
      </c>
      <c r="E246" s="23">
        <f t="shared" ref="E246" si="688">IF(D246="repos",1,0)</f>
        <v>0</v>
      </c>
      <c r="F246" s="23">
        <f t="shared" ref="F246" si="689">IF(D246="S",1,0)</f>
        <v>0</v>
      </c>
      <c r="G246" s="23">
        <f t="shared" ref="G246" si="690">IF(D246="FO",1,0)</f>
        <v>0</v>
      </c>
      <c r="H246" s="90">
        <v>700</v>
      </c>
      <c r="I246" s="3"/>
      <c r="J246" s="106"/>
      <c r="L246" s="41"/>
      <c r="M246" s="42"/>
      <c r="N246" s="368">
        <f t="shared" ref="N246" si="691">(M246-L246)+(M247-L247)</f>
        <v>0</v>
      </c>
      <c r="R246" s="330">
        <v>0</v>
      </c>
    </row>
    <row r="247" spans="1:18" ht="15.75" customHeight="1" thickBot="1" x14ac:dyDescent="0.3">
      <c r="A247" s="331"/>
      <c r="B247" s="331"/>
      <c r="C247" s="331"/>
      <c r="D247" s="331"/>
      <c r="E247" s="22">
        <f t="shared" ref="E247" si="692">IF(D246="CA",1,0)</f>
        <v>1</v>
      </c>
      <c r="F247" s="22">
        <f t="shared" ref="F247" si="693">IF(D246="TC",1,0)</f>
        <v>0</v>
      </c>
      <c r="G247" s="22">
        <f t="shared" ref="G247" si="694">IF(D246="FNO",1,0)</f>
        <v>0</v>
      </c>
      <c r="H247" s="87"/>
      <c r="I247" s="7"/>
      <c r="J247" s="89"/>
      <c r="L247" s="43"/>
      <c r="M247" s="44"/>
      <c r="N247" s="369"/>
      <c r="R247" s="330"/>
    </row>
    <row r="248" spans="1:18" ht="15" customHeight="1" x14ac:dyDescent="0.25">
      <c r="A248" s="314" t="s">
        <v>9</v>
      </c>
      <c r="B248" s="314">
        <v>11</v>
      </c>
      <c r="C248" s="314" t="s">
        <v>21</v>
      </c>
      <c r="D248" s="314" t="s">
        <v>15</v>
      </c>
      <c r="E248" s="23">
        <f t="shared" ref="E248" si="695">IF(D248="repos",1,0)</f>
        <v>0</v>
      </c>
      <c r="F248" s="23">
        <f t="shared" ref="F248" si="696">IF(D248="S",1,0)</f>
        <v>0</v>
      </c>
      <c r="G248" s="23">
        <f t="shared" ref="G248" si="697">IF(D248="FO",1,0)</f>
        <v>0</v>
      </c>
      <c r="H248" s="90">
        <v>700</v>
      </c>
      <c r="I248" s="3"/>
      <c r="J248" s="88"/>
      <c r="L248" s="41"/>
      <c r="M248" s="42"/>
      <c r="N248" s="368">
        <f t="shared" ref="N248" si="698">(M248-L248)+(M249-L249)</f>
        <v>0</v>
      </c>
      <c r="R248" s="330">
        <v>0</v>
      </c>
    </row>
    <row r="249" spans="1:18" ht="15.75" customHeight="1" thickBot="1" x14ac:dyDescent="0.3">
      <c r="A249" s="331"/>
      <c r="B249" s="331"/>
      <c r="C249" s="331"/>
      <c r="D249" s="331"/>
      <c r="E249" s="22">
        <f t="shared" ref="E249" si="699">IF(D248="CA",1,0)</f>
        <v>1</v>
      </c>
      <c r="F249" s="22">
        <f t="shared" ref="F249" si="700">IF(D248="TC",1,0)</f>
        <v>0</v>
      </c>
      <c r="G249" s="22">
        <f t="shared" ref="G249" si="701">IF(D248="FNO",1,0)</f>
        <v>0</v>
      </c>
      <c r="H249" s="87"/>
      <c r="I249" s="7"/>
      <c r="J249" s="89"/>
      <c r="L249" s="43"/>
      <c r="M249" s="44"/>
      <c r="N249" s="369"/>
      <c r="R249" s="330"/>
    </row>
    <row r="250" spans="1:18" ht="15" customHeight="1" x14ac:dyDescent="0.25">
      <c r="A250" s="314" t="s">
        <v>10</v>
      </c>
      <c r="B250" s="314">
        <v>12</v>
      </c>
      <c r="C250" s="314" t="s">
        <v>21</v>
      </c>
      <c r="D250" s="314" t="s">
        <v>15</v>
      </c>
      <c r="E250" s="23">
        <f t="shared" ref="E250" si="702">IF(D250="repos",1,0)</f>
        <v>0</v>
      </c>
      <c r="F250" s="23">
        <f t="shared" ref="F250" si="703">IF(D250="S",1,0)</f>
        <v>0</v>
      </c>
      <c r="G250" s="23">
        <f t="shared" ref="G250" si="704">IF(D250="FO",1,0)</f>
        <v>0</v>
      </c>
      <c r="H250" s="90">
        <v>700</v>
      </c>
      <c r="I250" s="3"/>
      <c r="J250" s="88"/>
      <c r="L250" s="41"/>
      <c r="M250" s="42"/>
      <c r="N250" s="368">
        <f t="shared" ref="N250" si="705">(M250-L250)+(M251-L251)</f>
        <v>0</v>
      </c>
      <c r="R250" s="330">
        <v>0</v>
      </c>
    </row>
    <row r="251" spans="1:18" ht="15.75" customHeight="1" thickBot="1" x14ac:dyDescent="0.3">
      <c r="A251" s="331"/>
      <c r="B251" s="331"/>
      <c r="C251" s="331"/>
      <c r="D251" s="331"/>
      <c r="E251" s="22">
        <f t="shared" ref="E251" si="706">IF(D250="CA",1,0)</f>
        <v>1</v>
      </c>
      <c r="F251" s="22">
        <f t="shared" ref="F251" si="707">IF(D250="TC",1,0)</f>
        <v>0</v>
      </c>
      <c r="G251" s="22">
        <f t="shared" ref="G251" si="708">IF(D250="FNO",1,0)</f>
        <v>0</v>
      </c>
      <c r="H251" s="87"/>
      <c r="I251" s="7"/>
      <c r="J251" s="89"/>
      <c r="L251" s="43"/>
      <c r="M251" s="44"/>
      <c r="N251" s="369"/>
      <c r="R251" s="330"/>
    </row>
    <row r="252" spans="1:18" ht="15" customHeight="1" x14ac:dyDescent="0.25">
      <c r="A252" s="314" t="s">
        <v>11</v>
      </c>
      <c r="B252" s="314">
        <v>13</v>
      </c>
      <c r="C252" s="314" t="s">
        <v>21</v>
      </c>
      <c r="D252" s="334" t="s">
        <v>7</v>
      </c>
      <c r="E252" s="23">
        <f t="shared" ref="E252" si="709">IF(D252="repos",1,0)</f>
        <v>1</v>
      </c>
      <c r="F252" s="23">
        <f t="shared" ref="F252" si="710">IF(D252="S",1,0)</f>
        <v>0</v>
      </c>
      <c r="G252" s="23">
        <f t="shared" ref="G252" si="711">IF(D252="FO",1,0)</f>
        <v>0</v>
      </c>
      <c r="H252" s="68">
        <v>660</v>
      </c>
      <c r="I252" s="3"/>
      <c r="J252" s="78"/>
      <c r="L252" s="41"/>
      <c r="M252" s="42"/>
      <c r="N252" s="364">
        <f t="shared" ref="N252" si="712">(M252-L252)+(M253-L253)</f>
        <v>0</v>
      </c>
      <c r="R252" s="311">
        <v>0</v>
      </c>
    </row>
    <row r="253" spans="1:18" ht="15.75" customHeight="1" thickBot="1" x14ac:dyDescent="0.3">
      <c r="A253" s="331"/>
      <c r="B253" s="331"/>
      <c r="C253" s="331"/>
      <c r="D253" s="329"/>
      <c r="E253" s="22">
        <f t="shared" ref="E253" si="713">IF(D252="CA",1,0)</f>
        <v>0</v>
      </c>
      <c r="F253" s="22">
        <f t="shared" ref="F253" si="714">IF(D252="TC",1,0)</f>
        <v>0</v>
      </c>
      <c r="G253" s="22">
        <f t="shared" ref="G253" si="715">IF(D252="FNO",1,0)</f>
        <v>0</v>
      </c>
      <c r="H253" s="63"/>
      <c r="I253" s="7"/>
      <c r="J253" s="79"/>
      <c r="L253" s="43"/>
      <c r="M253" s="44"/>
      <c r="N253" s="365"/>
      <c r="R253" s="311"/>
    </row>
    <row r="254" spans="1:18" ht="15" customHeight="1" x14ac:dyDescent="0.25">
      <c r="A254" s="314" t="s">
        <v>12</v>
      </c>
      <c r="B254" s="314">
        <v>14</v>
      </c>
      <c r="C254" s="314" t="s">
        <v>21</v>
      </c>
      <c r="D254" s="334" t="s">
        <v>7</v>
      </c>
      <c r="E254" s="23">
        <f t="shared" ref="E254" si="716">IF(D254="repos",1,0)</f>
        <v>1</v>
      </c>
      <c r="F254" s="23">
        <f t="shared" ref="F254" si="717">IF(D254="S",1,0)</f>
        <v>0</v>
      </c>
      <c r="G254" s="23">
        <f t="shared" ref="G254" si="718">IF(D254="FO",1,0)</f>
        <v>0</v>
      </c>
      <c r="H254" s="68">
        <v>660</v>
      </c>
      <c r="I254" s="3"/>
      <c r="J254" s="78"/>
      <c r="L254" s="41"/>
      <c r="M254" s="42"/>
      <c r="N254" s="364">
        <f t="shared" ref="N254" si="719">(M254-L254)+(M255-L255)</f>
        <v>0</v>
      </c>
      <c r="R254" s="311">
        <v>0</v>
      </c>
    </row>
    <row r="255" spans="1:18" ht="15.75" customHeight="1" thickBot="1" x14ac:dyDescent="0.3">
      <c r="A255" s="331"/>
      <c r="B255" s="331"/>
      <c r="C255" s="331"/>
      <c r="D255" s="329"/>
      <c r="E255" s="22">
        <f t="shared" ref="E255" si="720">IF(D254="CA",1,0)</f>
        <v>0</v>
      </c>
      <c r="F255" s="22">
        <f t="shared" ref="F255" si="721">IF(D254="TC",1,0)</f>
        <v>0</v>
      </c>
      <c r="G255" s="22">
        <f t="shared" ref="G255" si="722">IF(D254="FNO",1,0)</f>
        <v>0</v>
      </c>
      <c r="H255" s="63"/>
      <c r="I255" s="7"/>
      <c r="J255" s="79"/>
      <c r="L255" s="43"/>
      <c r="M255" s="44"/>
      <c r="N255" s="365"/>
      <c r="R255" s="311"/>
    </row>
    <row r="256" spans="1:18" ht="15" customHeight="1" x14ac:dyDescent="0.25">
      <c r="A256" s="314" t="s">
        <v>4</v>
      </c>
      <c r="B256" s="314">
        <v>15</v>
      </c>
      <c r="C256" s="314" t="s">
        <v>21</v>
      </c>
      <c r="D256" s="334" t="s">
        <v>7</v>
      </c>
      <c r="E256" s="23">
        <f t="shared" ref="E256" si="723">IF(D256="repos",1,0)</f>
        <v>1</v>
      </c>
      <c r="F256" s="23">
        <f t="shared" ref="F256" si="724">IF(D256="S",1,0)</f>
        <v>0</v>
      </c>
      <c r="G256" s="23">
        <f t="shared" ref="G256" si="725">IF(D256="FO",1,0)</f>
        <v>0</v>
      </c>
      <c r="H256" s="68">
        <v>660</v>
      </c>
      <c r="I256" s="3"/>
      <c r="J256" s="78"/>
      <c r="L256" s="41"/>
      <c r="M256" s="42"/>
      <c r="N256" s="364">
        <f t="shared" ref="N256" si="726">(M256-L256)+(M257-L257)</f>
        <v>0</v>
      </c>
      <c r="R256" s="311">
        <v>0</v>
      </c>
    </row>
    <row r="257" spans="1:18" ht="15.75" customHeight="1" thickBot="1" x14ac:dyDescent="0.3">
      <c r="A257" s="331"/>
      <c r="B257" s="331"/>
      <c r="C257" s="331"/>
      <c r="D257" s="329"/>
      <c r="E257" s="22">
        <f t="shared" ref="E257" si="727">IF(D256="CA",1,0)</f>
        <v>0</v>
      </c>
      <c r="F257" s="22">
        <f t="shared" ref="F257" si="728">IF(D256="TC",1,0)</f>
        <v>0</v>
      </c>
      <c r="G257" s="22">
        <f t="shared" ref="G257" si="729">IF(D256="FNO",1,0)</f>
        <v>0</v>
      </c>
      <c r="H257" s="63"/>
      <c r="I257" s="7"/>
      <c r="J257" s="79"/>
      <c r="L257" s="43"/>
      <c r="M257" s="44"/>
      <c r="N257" s="365"/>
      <c r="R257" s="311"/>
    </row>
    <row r="258" spans="1:18" ht="15" customHeight="1" x14ac:dyDescent="0.25">
      <c r="A258" s="314" t="s">
        <v>6</v>
      </c>
      <c r="B258" s="314">
        <v>16</v>
      </c>
      <c r="C258" s="314" t="s">
        <v>21</v>
      </c>
      <c r="D258" s="314"/>
      <c r="E258" s="23">
        <f t="shared" ref="E258" si="730">IF(D258="repos",1,0)</f>
        <v>0</v>
      </c>
      <c r="F258" s="23">
        <f t="shared" ref="F258" si="731">IF(D258="S",1,0)</f>
        <v>0</v>
      </c>
      <c r="G258" s="23">
        <f t="shared" ref="G258" si="732">IF(D258="FO",1,0)</f>
        <v>0</v>
      </c>
      <c r="H258" s="3">
        <v>130</v>
      </c>
      <c r="I258" s="64">
        <v>1.2499999999999999E-2</v>
      </c>
      <c r="J258" s="52">
        <v>0.28541666666666665</v>
      </c>
      <c r="L258" s="41">
        <v>0.56666666666666665</v>
      </c>
      <c r="M258" s="42">
        <v>0.8520833333333333</v>
      </c>
      <c r="N258" s="360">
        <f t="shared" ref="N258" si="733">(M258-L258)+(M259-L259)</f>
        <v>0.28541666666666665</v>
      </c>
      <c r="R258" s="312">
        <v>1</v>
      </c>
    </row>
    <row r="259" spans="1:18" ht="15.75" customHeight="1" thickBot="1" x14ac:dyDescent="0.3">
      <c r="A259" s="331"/>
      <c r="B259" s="331"/>
      <c r="C259" s="331"/>
      <c r="D259" s="331"/>
      <c r="E259" s="22">
        <f t="shared" ref="E259" si="734">IF(D258="CA",1,0)</f>
        <v>0</v>
      </c>
      <c r="F259" s="22">
        <f t="shared" ref="F259" si="735">IF(D258="TC",1,0)</f>
        <v>0</v>
      </c>
      <c r="G259" s="22">
        <f t="shared" ref="G259" si="736">IF(D258="FNO",1,0)</f>
        <v>0</v>
      </c>
      <c r="H259" s="70"/>
      <c r="I259" s="70"/>
      <c r="J259" s="86"/>
      <c r="L259" s="43"/>
      <c r="M259" s="44"/>
      <c r="N259" s="361"/>
      <c r="R259" s="312"/>
    </row>
    <row r="260" spans="1:18" ht="15" customHeight="1" x14ac:dyDescent="0.25">
      <c r="A260" s="314" t="s">
        <v>8</v>
      </c>
      <c r="B260" s="314">
        <v>17</v>
      </c>
      <c r="C260" s="314" t="s">
        <v>21</v>
      </c>
      <c r="D260" s="314"/>
      <c r="E260" s="23">
        <f t="shared" ref="E260" si="737">IF(D260="repos",1,0)</f>
        <v>0</v>
      </c>
      <c r="F260" s="23">
        <f t="shared" ref="F260" si="738">IF(D260="S",1,0)</f>
        <v>0</v>
      </c>
      <c r="G260" s="23">
        <f t="shared" ref="G260" si="739">IF(D260="FO",1,0)</f>
        <v>0</v>
      </c>
      <c r="H260" s="3">
        <v>130</v>
      </c>
      <c r="I260" s="3"/>
      <c r="J260" s="52">
        <v>0.30138888888888887</v>
      </c>
      <c r="L260" s="41">
        <v>0.53819444444444442</v>
      </c>
      <c r="M260" s="42">
        <v>0.83680555555555547</v>
      </c>
      <c r="N260" s="374">
        <f t="shared" ref="N260" si="740">(M260-L260)+(M261-L261)</f>
        <v>0.29861111111111105</v>
      </c>
      <c r="R260" s="312">
        <v>1</v>
      </c>
    </row>
    <row r="261" spans="1:18" ht="15.75" customHeight="1" thickBot="1" x14ac:dyDescent="0.3">
      <c r="A261" s="331"/>
      <c r="B261" s="331"/>
      <c r="C261" s="331"/>
      <c r="D261" s="331"/>
      <c r="E261" s="22">
        <f t="shared" ref="E261" si="741">IF(D260="CA",1,0)</f>
        <v>0</v>
      </c>
      <c r="F261" s="22">
        <f t="shared" ref="F261" si="742">IF(D260="TC",1,0)</f>
        <v>0</v>
      </c>
      <c r="G261" s="22">
        <f t="shared" ref="G261" si="743">IF(D260="FNO",1,0)</f>
        <v>0</v>
      </c>
      <c r="H261" s="70"/>
      <c r="I261" s="7"/>
      <c r="J261" s="86"/>
      <c r="L261" s="43"/>
      <c r="M261" s="44"/>
      <c r="N261" s="375"/>
      <c r="R261" s="312"/>
    </row>
    <row r="262" spans="1:18" ht="15" customHeight="1" x14ac:dyDescent="0.25">
      <c r="A262" s="314" t="s">
        <v>9</v>
      </c>
      <c r="B262" s="314">
        <v>18</v>
      </c>
      <c r="C262" s="314" t="s">
        <v>21</v>
      </c>
      <c r="D262" s="314"/>
      <c r="E262" s="23">
        <f t="shared" ref="E262" si="744">IF(D262="repos",1,0)</f>
        <v>0</v>
      </c>
      <c r="F262" s="23">
        <f t="shared" ref="F262" si="745">IF(D262="S",1,0)</f>
        <v>0</v>
      </c>
      <c r="G262" s="23">
        <f t="shared" ref="G262" si="746">IF(D262="FO",1,0)</f>
        <v>0</v>
      </c>
      <c r="H262" s="3">
        <v>52</v>
      </c>
      <c r="I262" s="3"/>
      <c r="J262" s="54">
        <v>0.2722222222222222</v>
      </c>
      <c r="L262" s="41">
        <v>0.5</v>
      </c>
      <c r="M262" s="42">
        <v>0.77222222222222225</v>
      </c>
      <c r="N262" s="362">
        <f t="shared" ref="N262" si="747">(M262-L262)+(M263-L263)</f>
        <v>0.27222222222222225</v>
      </c>
      <c r="R262" s="312">
        <v>1</v>
      </c>
    </row>
    <row r="263" spans="1:18" ht="15.75" customHeight="1" thickBot="1" x14ac:dyDescent="0.3">
      <c r="A263" s="331"/>
      <c r="B263" s="331"/>
      <c r="C263" s="331"/>
      <c r="D263" s="331"/>
      <c r="E263" s="22">
        <f t="shared" ref="E263" si="748">IF(D262="CA",1,0)</f>
        <v>0</v>
      </c>
      <c r="F263" s="22">
        <f t="shared" ref="F263" si="749">IF(D262="TC",1,0)</f>
        <v>0</v>
      </c>
      <c r="G263" s="22">
        <f t="shared" ref="G263" si="750">IF(D262="FNO",1,0)</f>
        <v>0</v>
      </c>
      <c r="H263" s="84"/>
      <c r="I263" s="7"/>
      <c r="J263" s="85"/>
      <c r="L263" s="43"/>
      <c r="M263" s="44"/>
      <c r="N263" s="363"/>
      <c r="R263" s="312"/>
    </row>
    <row r="264" spans="1:18" ht="15" customHeight="1" x14ac:dyDescent="0.25">
      <c r="A264" s="314" t="s">
        <v>10</v>
      </c>
      <c r="B264" s="314">
        <v>19</v>
      </c>
      <c r="C264" s="314" t="s">
        <v>21</v>
      </c>
      <c r="D264" s="314" t="s">
        <v>15</v>
      </c>
      <c r="E264" s="23">
        <f t="shared" ref="E264" si="751">IF(D264="repos",1,0)</f>
        <v>0</v>
      </c>
      <c r="F264" s="23">
        <f t="shared" ref="F264" si="752">IF(D264="S",1,0)</f>
        <v>0</v>
      </c>
      <c r="G264" s="23">
        <f t="shared" ref="G264" si="753">IF(D264="FO",1,0)</f>
        <v>0</v>
      </c>
      <c r="H264" s="3">
        <v>700</v>
      </c>
      <c r="I264" s="3"/>
      <c r="J264" s="88"/>
      <c r="L264" s="41"/>
      <c r="M264" s="42"/>
      <c r="N264" s="368">
        <f t="shared" ref="N264" si="754">(M264-L264)+(M265-L265)</f>
        <v>0</v>
      </c>
      <c r="R264" s="330">
        <v>0</v>
      </c>
    </row>
    <row r="265" spans="1:18" ht="15.75" customHeight="1" thickBot="1" x14ac:dyDescent="0.3">
      <c r="A265" s="331"/>
      <c r="B265" s="331"/>
      <c r="C265" s="331"/>
      <c r="D265" s="331"/>
      <c r="E265" s="22">
        <f t="shared" ref="E265" si="755">IF(D264="CA",1,0)</f>
        <v>1</v>
      </c>
      <c r="F265" s="22">
        <f t="shared" ref="F265" si="756">IF(D264="TC",1,0)</f>
        <v>0</v>
      </c>
      <c r="G265" s="22">
        <f t="shared" ref="G265" si="757">IF(D264="FNO",1,0)</f>
        <v>0</v>
      </c>
      <c r="H265" s="87"/>
      <c r="I265" s="7"/>
      <c r="J265" s="89"/>
      <c r="L265" s="43"/>
      <c r="M265" s="44"/>
      <c r="N265" s="369"/>
      <c r="R265" s="330"/>
    </row>
    <row r="266" spans="1:18" ht="15" customHeight="1" x14ac:dyDescent="0.25">
      <c r="A266" s="314" t="s">
        <v>11</v>
      </c>
      <c r="B266" s="314">
        <v>20</v>
      </c>
      <c r="C266" s="314" t="s">
        <v>21</v>
      </c>
      <c r="D266" s="314"/>
      <c r="E266" s="23">
        <f t="shared" ref="E266" si="758">IF(D266="repos",1,0)</f>
        <v>0</v>
      </c>
      <c r="F266" s="23">
        <f t="shared" ref="F266" si="759">IF(D266="S",1,0)</f>
        <v>0</v>
      </c>
      <c r="G266" s="23">
        <f t="shared" ref="G266" si="760">IF(D266="FO",1,0)</f>
        <v>0</v>
      </c>
      <c r="H266" s="3">
        <v>130</v>
      </c>
      <c r="I266" s="3"/>
      <c r="J266" s="52">
        <v>0.29375000000000001</v>
      </c>
      <c r="L266" s="41">
        <v>0.75694444444444453</v>
      </c>
      <c r="M266" s="42">
        <v>1.0479166666666666</v>
      </c>
      <c r="N266" s="374">
        <f t="shared" ref="N266" si="761">(M266-L266)+(M267-L267)</f>
        <v>0.29097222222222208</v>
      </c>
      <c r="R266" s="312">
        <v>1</v>
      </c>
    </row>
    <row r="267" spans="1:18" ht="15.75" customHeight="1" thickBot="1" x14ac:dyDescent="0.3">
      <c r="A267" s="331"/>
      <c r="B267" s="331"/>
      <c r="C267" s="331"/>
      <c r="D267" s="331"/>
      <c r="E267" s="22">
        <f t="shared" ref="E267" si="762">IF(D266="CA",1,0)</f>
        <v>0</v>
      </c>
      <c r="F267" s="22">
        <f t="shared" ref="F267" si="763">IF(D266="TC",1,0)</f>
        <v>0</v>
      </c>
      <c r="G267" s="22">
        <f t="shared" ref="G267" si="764">IF(D266="FNO",1,0)</f>
        <v>0</v>
      </c>
      <c r="H267" s="70"/>
      <c r="I267" s="7"/>
      <c r="J267" s="86"/>
      <c r="L267" s="43"/>
      <c r="M267" s="44"/>
      <c r="N267" s="375"/>
      <c r="R267" s="312"/>
    </row>
    <row r="268" spans="1:18" ht="15" customHeight="1" x14ac:dyDescent="0.25">
      <c r="A268" s="314" t="s">
        <v>12</v>
      </c>
      <c r="B268" s="314">
        <v>21</v>
      </c>
      <c r="C268" s="314" t="s">
        <v>21</v>
      </c>
      <c r="D268" s="314" t="s">
        <v>15</v>
      </c>
      <c r="E268" s="23">
        <f t="shared" ref="E268" si="765">IF(D268="repos",1,0)</f>
        <v>0</v>
      </c>
      <c r="F268" s="23">
        <f t="shared" ref="F268" si="766">IF(D268="S",1,0)</f>
        <v>0</v>
      </c>
      <c r="G268" s="23">
        <f t="shared" ref="G268" si="767">IF(D268="FO",1,0)</f>
        <v>0</v>
      </c>
      <c r="H268" s="3">
        <v>700</v>
      </c>
      <c r="I268" s="3"/>
      <c r="J268" s="106"/>
      <c r="L268" s="41"/>
      <c r="M268" s="42"/>
      <c r="N268" s="368">
        <f t="shared" ref="N268" si="768">(M268-L268)+(M269-L269)</f>
        <v>0</v>
      </c>
      <c r="R268" s="330">
        <v>0</v>
      </c>
    </row>
    <row r="269" spans="1:18" ht="15.75" customHeight="1" thickBot="1" x14ac:dyDescent="0.3">
      <c r="A269" s="331"/>
      <c r="B269" s="331"/>
      <c r="C269" s="331"/>
      <c r="D269" s="331"/>
      <c r="E269" s="22">
        <f t="shared" ref="E269" si="769">IF(D268="CA",1,0)</f>
        <v>1</v>
      </c>
      <c r="F269" s="22">
        <f t="shared" ref="F269" si="770">IF(D268="TC",1,0)</f>
        <v>0</v>
      </c>
      <c r="G269" s="22">
        <f t="shared" ref="G269" si="771">IF(D268="FNO",1,0)</f>
        <v>0</v>
      </c>
      <c r="H269" s="87"/>
      <c r="I269" s="7"/>
      <c r="J269" s="89"/>
      <c r="L269" s="43"/>
      <c r="M269" s="44"/>
      <c r="N269" s="369"/>
      <c r="R269" s="330"/>
    </row>
    <row r="270" spans="1:18" ht="15" customHeight="1" x14ac:dyDescent="0.25">
      <c r="A270" s="314" t="s">
        <v>4</v>
      </c>
      <c r="B270" s="314">
        <v>22</v>
      </c>
      <c r="C270" s="314" t="s">
        <v>21</v>
      </c>
      <c r="D270" s="334" t="s">
        <v>7</v>
      </c>
      <c r="E270" s="23">
        <f t="shared" ref="E270" si="772">IF(D270="repos",1,0)</f>
        <v>1</v>
      </c>
      <c r="F270" s="23">
        <f t="shared" ref="F270" si="773">IF(D270="S",1,0)</f>
        <v>0</v>
      </c>
      <c r="G270" s="23">
        <f t="shared" ref="G270" si="774">IF(D270="FO",1,0)</f>
        <v>0</v>
      </c>
      <c r="H270" s="68">
        <v>660</v>
      </c>
      <c r="I270" s="3"/>
      <c r="J270" s="78"/>
      <c r="L270" s="41"/>
      <c r="M270" s="42"/>
      <c r="N270" s="364">
        <f t="shared" ref="N270" si="775">(M270-L270)+(M271-L271)</f>
        <v>0</v>
      </c>
      <c r="R270" s="311">
        <v>0</v>
      </c>
    </row>
    <row r="271" spans="1:18" ht="15.75" customHeight="1" thickBot="1" x14ac:dyDescent="0.3">
      <c r="A271" s="331"/>
      <c r="B271" s="331"/>
      <c r="C271" s="331"/>
      <c r="D271" s="329"/>
      <c r="E271" s="22">
        <f t="shared" ref="E271" si="776">IF(D270="CA",1,0)</f>
        <v>0</v>
      </c>
      <c r="F271" s="22">
        <f t="shared" ref="F271" si="777">IF(D270="TC",1,0)</f>
        <v>0</v>
      </c>
      <c r="G271" s="22">
        <f t="shared" ref="G271" si="778">IF(D270="FNO",1,0)</f>
        <v>0</v>
      </c>
      <c r="H271" s="63"/>
      <c r="I271" s="7"/>
      <c r="J271" s="79"/>
      <c r="L271" s="43"/>
      <c r="M271" s="44"/>
      <c r="N271" s="365"/>
      <c r="R271" s="311"/>
    </row>
    <row r="272" spans="1:18" ht="15" customHeight="1" x14ac:dyDescent="0.25">
      <c r="A272" s="314" t="s">
        <v>6</v>
      </c>
      <c r="B272" s="314">
        <v>23</v>
      </c>
      <c r="C272" s="314" t="s">
        <v>21</v>
      </c>
      <c r="D272" s="334" t="s">
        <v>7</v>
      </c>
      <c r="E272" s="23">
        <f t="shared" ref="E272" si="779">IF(D272="repos",1,0)</f>
        <v>1</v>
      </c>
      <c r="F272" s="23">
        <f t="shared" ref="F272" si="780">IF(D272="S",1,0)</f>
        <v>0</v>
      </c>
      <c r="G272" s="23">
        <f t="shared" ref="G272" si="781">IF(D272="FO",1,0)</f>
        <v>0</v>
      </c>
      <c r="H272" s="68">
        <v>660</v>
      </c>
      <c r="I272" s="3"/>
      <c r="J272" s="78"/>
      <c r="L272" s="41"/>
      <c r="M272" s="42"/>
      <c r="N272" s="364">
        <f t="shared" ref="N272" si="782">(M272-L272)+(M273-L273)</f>
        <v>0</v>
      </c>
      <c r="R272" s="311">
        <v>0</v>
      </c>
    </row>
    <row r="273" spans="1:18" ht="15.75" customHeight="1" thickBot="1" x14ac:dyDescent="0.3">
      <c r="A273" s="331"/>
      <c r="B273" s="331"/>
      <c r="C273" s="331"/>
      <c r="D273" s="329"/>
      <c r="E273" s="22">
        <f t="shared" ref="E273" si="783">IF(D272="CA",1,0)</f>
        <v>0</v>
      </c>
      <c r="F273" s="22">
        <f t="shared" ref="F273" si="784">IF(D272="TC",1,0)</f>
        <v>0</v>
      </c>
      <c r="G273" s="22">
        <f t="shared" ref="G273" si="785">IF(D272="FNO",1,0)</f>
        <v>0</v>
      </c>
      <c r="H273" s="63"/>
      <c r="I273" s="7"/>
      <c r="J273" s="79"/>
      <c r="L273" s="43"/>
      <c r="M273" s="44"/>
      <c r="N273" s="365"/>
      <c r="R273" s="311"/>
    </row>
    <row r="274" spans="1:18" ht="15" customHeight="1" x14ac:dyDescent="0.25">
      <c r="A274" s="314" t="s">
        <v>8</v>
      </c>
      <c r="B274" s="314">
        <v>24</v>
      </c>
      <c r="C274" s="314" t="s">
        <v>21</v>
      </c>
      <c r="D274" s="334" t="s">
        <v>7</v>
      </c>
      <c r="E274" s="23">
        <f t="shared" ref="E274" si="786">IF(D274="repos",1,0)</f>
        <v>1</v>
      </c>
      <c r="F274" s="23">
        <f t="shared" ref="F274" si="787">IF(D274="S",1,0)</f>
        <v>0</v>
      </c>
      <c r="G274" s="23">
        <f t="shared" ref="G274" si="788">IF(D274="FO",1,0)</f>
        <v>0</v>
      </c>
      <c r="H274" s="68">
        <v>660</v>
      </c>
      <c r="I274" s="3"/>
      <c r="J274" s="80"/>
      <c r="L274" s="41"/>
      <c r="M274" s="42"/>
      <c r="N274" s="364">
        <f t="shared" ref="N274" si="789">(M274-L274)+(M275-L275)</f>
        <v>0</v>
      </c>
      <c r="R274" s="311">
        <v>0</v>
      </c>
    </row>
    <row r="275" spans="1:18" ht="15.75" customHeight="1" thickBot="1" x14ac:dyDescent="0.3">
      <c r="A275" s="331"/>
      <c r="B275" s="331"/>
      <c r="C275" s="331"/>
      <c r="D275" s="329"/>
      <c r="E275" s="22">
        <f t="shared" ref="E275" si="790">IF(D274="CA",1,0)</f>
        <v>0</v>
      </c>
      <c r="F275" s="22">
        <f t="shared" ref="F275" si="791">IF(D274="TC",1,0)</f>
        <v>0</v>
      </c>
      <c r="G275" s="22">
        <f t="shared" ref="G275" si="792">IF(D274="FNO",1,0)</f>
        <v>0</v>
      </c>
      <c r="H275" s="63"/>
      <c r="I275" s="7"/>
      <c r="J275" s="79"/>
      <c r="L275" s="43"/>
      <c r="M275" s="44"/>
      <c r="N275" s="365"/>
      <c r="R275" s="311"/>
    </row>
    <row r="276" spans="1:18" ht="15" customHeight="1" x14ac:dyDescent="0.25">
      <c r="A276" s="314" t="s">
        <v>9</v>
      </c>
      <c r="B276" s="314">
        <v>25</v>
      </c>
      <c r="C276" s="314" t="s">
        <v>21</v>
      </c>
      <c r="D276" s="314"/>
      <c r="E276" s="23">
        <f t="shared" ref="E276" si="793">IF(D276="repos",1,0)</f>
        <v>0</v>
      </c>
      <c r="F276" s="23">
        <f t="shared" ref="F276" si="794">IF(D276="S",1,0)</f>
        <v>0</v>
      </c>
      <c r="G276" s="23">
        <f t="shared" ref="G276" si="795">IF(D276="FO",1,0)</f>
        <v>0</v>
      </c>
      <c r="H276" s="3">
        <v>52</v>
      </c>
      <c r="I276" s="3"/>
      <c r="J276" s="54">
        <v>0.27638888888888885</v>
      </c>
      <c r="L276" s="41">
        <v>0.5</v>
      </c>
      <c r="M276" s="42">
        <v>0.77638888888888891</v>
      </c>
      <c r="N276" s="366">
        <f t="shared" ref="N276" si="796">(M276-L276)+(M277-L277)</f>
        <v>0.27638888888888891</v>
      </c>
      <c r="R276" s="312">
        <v>1</v>
      </c>
    </row>
    <row r="277" spans="1:18" ht="15.75" customHeight="1" thickBot="1" x14ac:dyDescent="0.3">
      <c r="A277" s="331"/>
      <c r="B277" s="331"/>
      <c r="C277" s="331"/>
      <c r="D277" s="331"/>
      <c r="E277" s="22">
        <f t="shared" ref="E277" si="797">IF(D276="CA",1,0)</f>
        <v>0</v>
      </c>
      <c r="F277" s="22">
        <f t="shared" ref="F277" si="798">IF(D276="TC",1,0)</f>
        <v>0</v>
      </c>
      <c r="G277" s="22">
        <f t="shared" ref="G277" si="799">IF(D276="FNO",1,0)</f>
        <v>0</v>
      </c>
      <c r="H277" s="84"/>
      <c r="I277" s="7"/>
      <c r="J277" s="85"/>
      <c r="L277" s="43"/>
      <c r="M277" s="44"/>
      <c r="N277" s="367"/>
      <c r="R277" s="312"/>
    </row>
    <row r="278" spans="1:18" ht="15" customHeight="1" x14ac:dyDescent="0.25">
      <c r="A278" s="314" t="s">
        <v>10</v>
      </c>
      <c r="B278" s="314">
        <v>26</v>
      </c>
      <c r="C278" s="314" t="s">
        <v>21</v>
      </c>
      <c r="D278" s="314"/>
      <c r="E278" s="23">
        <f t="shared" ref="E278" si="800">IF(D278="repos",1,0)</f>
        <v>0</v>
      </c>
      <c r="F278" s="23">
        <f t="shared" ref="F278" si="801">IF(D278="S",1,0)</f>
        <v>0</v>
      </c>
      <c r="G278" s="23">
        <f t="shared" ref="G278" si="802">IF(D278="FO",1,0)</f>
        <v>0</v>
      </c>
      <c r="H278" s="3">
        <v>130</v>
      </c>
      <c r="I278" s="3"/>
      <c r="J278" s="52">
        <v>0.29236111111111113</v>
      </c>
      <c r="L278" s="41">
        <v>0.625</v>
      </c>
      <c r="M278" s="42">
        <v>0.91736111111111107</v>
      </c>
      <c r="N278" s="360">
        <f t="shared" ref="N278" si="803">(M278-L278)+(M279-L279)</f>
        <v>0.29236111111111107</v>
      </c>
      <c r="R278" s="312">
        <v>1</v>
      </c>
    </row>
    <row r="279" spans="1:18" ht="15.75" customHeight="1" thickBot="1" x14ac:dyDescent="0.3">
      <c r="A279" s="331"/>
      <c r="B279" s="331"/>
      <c r="C279" s="331"/>
      <c r="D279" s="331"/>
      <c r="E279" s="22">
        <f t="shared" ref="E279" si="804">IF(D278="CA",1,0)</f>
        <v>0</v>
      </c>
      <c r="F279" s="22">
        <f t="shared" ref="F279" si="805">IF(D278="TC",1,0)</f>
        <v>0</v>
      </c>
      <c r="G279" s="22">
        <f t="shared" ref="G279" si="806">IF(D278="FNO",1,0)</f>
        <v>0</v>
      </c>
      <c r="H279" s="70"/>
      <c r="I279" s="7"/>
      <c r="J279" s="86"/>
      <c r="L279" s="43"/>
      <c r="M279" s="44"/>
      <c r="N279" s="361"/>
      <c r="R279" s="312"/>
    </row>
    <row r="280" spans="1:18" ht="15" customHeight="1" x14ac:dyDescent="0.25">
      <c r="A280" s="314" t="s">
        <v>11</v>
      </c>
      <c r="B280" s="314">
        <v>27</v>
      </c>
      <c r="C280" s="314" t="s">
        <v>21</v>
      </c>
      <c r="D280" s="314"/>
      <c r="E280" s="23">
        <f t="shared" ref="E280" si="807">IF(D280="repos",1,0)</f>
        <v>0</v>
      </c>
      <c r="F280" s="23">
        <f t="shared" ref="F280" si="808">IF(D280="S",1,0)</f>
        <v>0</v>
      </c>
      <c r="G280" s="23">
        <f t="shared" ref="G280" si="809">IF(D280="FO",1,0)</f>
        <v>0</v>
      </c>
      <c r="H280" s="3">
        <v>130</v>
      </c>
      <c r="I280" s="3"/>
      <c r="J280" s="52">
        <v>0.24583333333333335</v>
      </c>
      <c r="L280" s="41">
        <v>0.56388888888888888</v>
      </c>
      <c r="M280" s="42">
        <v>0.8041666666666667</v>
      </c>
      <c r="N280" s="374">
        <f t="shared" ref="N280" si="810">(M280-L280)+(M281-L281)</f>
        <v>0.24027777777777781</v>
      </c>
      <c r="R280" s="312">
        <v>1</v>
      </c>
    </row>
    <row r="281" spans="1:18" ht="15.75" customHeight="1" thickBot="1" x14ac:dyDescent="0.3">
      <c r="A281" s="331"/>
      <c r="B281" s="331"/>
      <c r="C281" s="331"/>
      <c r="D281" s="331"/>
      <c r="E281" s="22">
        <f t="shared" ref="E281" si="811">IF(D280="CA",1,0)</f>
        <v>0</v>
      </c>
      <c r="F281" s="22">
        <f t="shared" ref="F281" si="812">IF(D280="TC",1,0)</f>
        <v>0</v>
      </c>
      <c r="G281" s="22">
        <f t="shared" ref="G281" si="813">IF(D280="FNO",1,0)</f>
        <v>0</v>
      </c>
      <c r="H281" s="70"/>
      <c r="I281" s="7"/>
      <c r="J281" s="86"/>
      <c r="L281" s="43"/>
      <c r="M281" s="44"/>
      <c r="N281" s="375"/>
      <c r="R281" s="312"/>
    </row>
    <row r="282" spans="1:18" ht="15" customHeight="1" x14ac:dyDescent="0.25">
      <c r="A282" s="314" t="s">
        <v>12</v>
      </c>
      <c r="B282" s="314">
        <v>28</v>
      </c>
      <c r="C282" s="314" t="s">
        <v>21</v>
      </c>
      <c r="D282" s="314"/>
      <c r="E282" s="23">
        <f t="shared" ref="E282" si="814">IF(D282="repos",1,0)</f>
        <v>0</v>
      </c>
      <c r="F282" s="23">
        <f t="shared" ref="F282" si="815">IF(D282="S",1,0)</f>
        <v>0</v>
      </c>
      <c r="G282" s="23">
        <f t="shared" ref="G282" si="816">IF(D282="FO",1,0)</f>
        <v>0</v>
      </c>
      <c r="H282" s="3">
        <v>52</v>
      </c>
      <c r="I282" s="3"/>
      <c r="J282" s="54">
        <v>0.27638888888888885</v>
      </c>
      <c r="L282" s="41">
        <v>0.5</v>
      </c>
      <c r="M282" s="42">
        <v>0.77638888888888891</v>
      </c>
      <c r="N282" s="366">
        <f t="shared" ref="N282" si="817">(M282-L282)+(M283-L283)</f>
        <v>0.27638888888888891</v>
      </c>
      <c r="R282" s="312">
        <v>1</v>
      </c>
    </row>
    <row r="283" spans="1:18" ht="15.75" customHeight="1" thickBot="1" x14ac:dyDescent="0.3">
      <c r="A283" s="331"/>
      <c r="B283" s="331"/>
      <c r="C283" s="331"/>
      <c r="D283" s="331"/>
      <c r="E283" s="22">
        <f t="shared" ref="E283" si="818">IF(D282="CA",1,0)</f>
        <v>0</v>
      </c>
      <c r="F283" s="22">
        <f t="shared" ref="F283" si="819">IF(D282="TC",1,0)</f>
        <v>0</v>
      </c>
      <c r="G283" s="22">
        <f t="shared" ref="G283" si="820">IF(D282="FNO",1,0)</f>
        <v>0</v>
      </c>
      <c r="H283" s="84"/>
      <c r="I283" s="7"/>
      <c r="J283" s="85"/>
      <c r="L283" s="43"/>
      <c r="M283" s="44"/>
      <c r="N283" s="367"/>
      <c r="R283" s="312"/>
    </row>
    <row r="284" spans="1:18" ht="15" customHeight="1" x14ac:dyDescent="0.25">
      <c r="A284" s="314" t="s">
        <v>4</v>
      </c>
      <c r="B284" s="314">
        <v>29</v>
      </c>
      <c r="C284" s="314" t="s">
        <v>21</v>
      </c>
      <c r="D284" s="314"/>
      <c r="E284" s="23">
        <f t="shared" ref="E284" si="821">IF(D284="repos",1,0)</f>
        <v>0</v>
      </c>
      <c r="F284" s="23">
        <f t="shared" ref="F284" si="822">IF(D284="S",1,0)</f>
        <v>0</v>
      </c>
      <c r="G284" s="23">
        <f t="shared" ref="G284" si="823">IF(D284="FO",1,0)</f>
        <v>0</v>
      </c>
      <c r="H284" s="3">
        <v>130</v>
      </c>
      <c r="I284" s="3"/>
      <c r="J284" s="52">
        <v>0.23055555555555554</v>
      </c>
      <c r="L284" s="41">
        <v>0.67847222222222225</v>
      </c>
      <c r="M284" s="42">
        <v>0.90902777777777777</v>
      </c>
      <c r="N284" s="360">
        <f t="shared" ref="N284" si="824">(M284-L284)+(M285-L285)</f>
        <v>0.23055555555555551</v>
      </c>
      <c r="R284" s="312">
        <v>1</v>
      </c>
    </row>
    <row r="285" spans="1:18" ht="15.75" customHeight="1" thickBot="1" x14ac:dyDescent="0.3">
      <c r="A285" s="331"/>
      <c r="B285" s="331"/>
      <c r="C285" s="331"/>
      <c r="D285" s="331"/>
      <c r="E285" s="22">
        <f t="shared" ref="E285" si="825">IF(D284="CA",1,0)</f>
        <v>0</v>
      </c>
      <c r="F285" s="22">
        <f t="shared" ref="F285" si="826">IF(D284="TC",1,0)</f>
        <v>0</v>
      </c>
      <c r="G285" s="22">
        <f t="shared" ref="G285" si="827">IF(D284="FNO",1,0)</f>
        <v>0</v>
      </c>
      <c r="H285" s="70">
        <v>80</v>
      </c>
      <c r="I285" s="7"/>
      <c r="J285" s="86"/>
      <c r="L285" s="43"/>
      <c r="M285" s="44"/>
      <c r="N285" s="361"/>
      <c r="R285" s="312"/>
    </row>
    <row r="286" spans="1:18" ht="15" customHeight="1" x14ac:dyDescent="0.25">
      <c r="A286" s="314" t="s">
        <v>6</v>
      </c>
      <c r="B286" s="384">
        <v>30</v>
      </c>
      <c r="C286" s="314" t="s">
        <v>21</v>
      </c>
      <c r="D286" s="334" t="s">
        <v>54</v>
      </c>
      <c r="E286" s="23">
        <f t="shared" ref="E286" si="828">IF(D286="repos",1,0)</f>
        <v>0</v>
      </c>
      <c r="F286" s="23">
        <f t="shared" ref="F286" si="829">IF(D286="S",1,0)</f>
        <v>1</v>
      </c>
      <c r="G286" s="23">
        <f t="shared" ref="G286" si="830">IF(D286="FO",1,0)</f>
        <v>0</v>
      </c>
      <c r="H286" s="94" t="s">
        <v>67</v>
      </c>
      <c r="I286" s="3"/>
      <c r="J286" s="92"/>
      <c r="L286" s="41"/>
      <c r="M286" s="42"/>
      <c r="N286" s="376">
        <f t="shared" ref="N286" si="831">(M286-L286)+(M287-L287)</f>
        <v>0</v>
      </c>
      <c r="R286" s="311">
        <v>0</v>
      </c>
    </row>
    <row r="287" spans="1:18" ht="15.75" customHeight="1" thickBot="1" x14ac:dyDescent="0.3">
      <c r="A287" s="331"/>
      <c r="B287" s="385"/>
      <c r="C287" s="331"/>
      <c r="D287" s="329"/>
      <c r="E287" s="22">
        <f t="shared" ref="E287" si="832">IF(D286="CA",1,0)</f>
        <v>0</v>
      </c>
      <c r="F287" s="22">
        <f t="shared" ref="F287" si="833">IF(D286="TC",1,0)</f>
        <v>0</v>
      </c>
      <c r="G287" s="22">
        <f t="shared" ref="G287" si="834">IF(D286="FNO",1,0)</f>
        <v>0</v>
      </c>
      <c r="H287" s="95"/>
      <c r="I287" s="7"/>
      <c r="J287" s="93"/>
      <c r="L287" s="43"/>
      <c r="M287" s="44"/>
      <c r="N287" s="377"/>
      <c r="R287" s="311"/>
    </row>
    <row r="288" spans="1:18" ht="15" customHeight="1" x14ac:dyDescent="0.25">
      <c r="A288" s="392" t="s">
        <v>8</v>
      </c>
      <c r="B288" s="392">
        <v>31</v>
      </c>
      <c r="C288" s="392" t="s">
        <v>21</v>
      </c>
      <c r="D288" s="392"/>
      <c r="E288" s="34">
        <f t="shared" ref="E288" si="835">IF(D288="repos",1,0)</f>
        <v>0</v>
      </c>
      <c r="F288" s="34">
        <f t="shared" ref="F288" si="836">IF(D288="S",1,0)</f>
        <v>0</v>
      </c>
      <c r="G288" s="34">
        <f t="shared" ref="G288" si="837">IF(D288="FO",1,0)</f>
        <v>0</v>
      </c>
      <c r="H288" s="13"/>
      <c r="I288" s="13"/>
      <c r="J288" s="19"/>
      <c r="L288" s="45"/>
      <c r="M288" s="46"/>
      <c r="N288" s="372">
        <f t="shared" ref="N288" si="838">(M288-L288)+(M289-L289)</f>
        <v>0</v>
      </c>
      <c r="R288" s="315">
        <v>0</v>
      </c>
    </row>
    <row r="289" spans="1:18" ht="15.75" customHeight="1" thickBot="1" x14ac:dyDescent="0.3">
      <c r="A289" s="316"/>
      <c r="B289" s="316"/>
      <c r="C289" s="316"/>
      <c r="D289" s="316"/>
      <c r="E289" s="24">
        <f t="shared" ref="E289" si="839">IF(D288="CA",1,0)</f>
        <v>0</v>
      </c>
      <c r="F289" s="24">
        <f t="shared" ref="F289" si="840">IF(D288="TC",1,0)</f>
        <v>0</v>
      </c>
      <c r="G289" s="24">
        <f t="shared" ref="G289" si="841">IF(D288="FNO",1,0)</f>
        <v>0</v>
      </c>
      <c r="H289" s="14"/>
      <c r="I289" s="14"/>
      <c r="J289" s="20"/>
      <c r="L289" s="47"/>
      <c r="M289" s="48"/>
      <c r="N289" s="373"/>
      <c r="R289" s="316"/>
    </row>
    <row r="290" spans="1:18" ht="15.75" customHeight="1" thickBot="1" x14ac:dyDescent="0.3">
      <c r="A290" s="314">
        <v>30</v>
      </c>
      <c r="B290" s="388" t="s">
        <v>13</v>
      </c>
      <c r="C290" s="389"/>
      <c r="D290" s="10">
        <v>11</v>
      </c>
      <c r="E290" s="27" t="str">
        <f t="shared" ref="E290:E298" si="842">IF(D290="repos",1,"")</f>
        <v/>
      </c>
      <c r="F290" s="27"/>
      <c r="G290" s="27"/>
      <c r="H290" s="2"/>
      <c r="I290" s="2"/>
      <c r="J290" s="370">
        <f>J228+J229+J230+J231+J232+J233+J234+J235+J236+J237+J238+J239+J240+J241+J242+J243+J244+J245+J246+J247+J248+J249+J250+J251+J252+J253+J254+J255+J256+J257+J258+J259+J260+J261+J262+J263+J264+J265+J266+J267+J268+J269+J270+J271+J272+J273+J274+J275+J276+J277+J278+J279+J280+J281+J282+J283+J284+J285+J286+J287+J288+J289</f>
        <v>3.3729166666666668</v>
      </c>
      <c r="N290" s="370">
        <f>N228+N230+N232+N234+N236+N238+N240+N242+N244+N246+N248+N250+N252+N254+N256+N258+N260+N262+N264+N266+N268+N270+N272+N274+N276+N278+N280+N282+N284+N286+N288</f>
        <v>3.3618055555555557</v>
      </c>
      <c r="O290" s="358">
        <f>N228+N234+N258+J260+J266+N278+J280+N284+J286</f>
        <v>2.2437499999999999</v>
      </c>
      <c r="P290" s="348">
        <f>N236+N240+J262+N276+N282</f>
        <v>1.1291666666666667</v>
      </c>
      <c r="R290" s="317">
        <f>SUM(R228:R289)</f>
        <v>12</v>
      </c>
    </row>
    <row r="291" spans="1:18" ht="15.75" customHeight="1" thickBot="1" x14ac:dyDescent="0.3">
      <c r="A291" s="331"/>
      <c r="B291" s="386" t="s">
        <v>52</v>
      </c>
      <c r="C291" s="387"/>
      <c r="D291" s="33">
        <f>E228+E230+E232+E234+E236+E238+E240+E242+E244+E246+E248+E250+E252+E254+E256+E258+E260+E262+E264+E266+E268+E270+E272+E274+E276+E278+E280+E282+E284+E286+E288</f>
        <v>9</v>
      </c>
      <c r="E291" s="27"/>
      <c r="F291" s="27"/>
      <c r="G291" s="27"/>
      <c r="H291" s="2"/>
      <c r="I291" s="2"/>
      <c r="J291" s="371"/>
      <c r="N291" s="371"/>
      <c r="O291" s="359"/>
      <c r="P291" s="349"/>
      <c r="R291" s="318"/>
    </row>
    <row r="292" spans="1:18" ht="15.75" thickBot="1" x14ac:dyDescent="0.3">
      <c r="B292" s="386" t="s">
        <v>51</v>
      </c>
      <c r="C292" s="387"/>
      <c r="D292" s="33">
        <f>F228+F230+F232+F234+F236+F238+F240+F242+F244+F246+F248+F250+F252+F254+F256+F258+F260+F262+F264+F266+F268+F270+F272+F274+F276+F278+F280+F282+F284+F286+F288+F290</f>
        <v>2</v>
      </c>
      <c r="E292" s="27" t="str">
        <f t="shared" si="842"/>
        <v/>
      </c>
      <c r="F292" s="27"/>
      <c r="G292" s="27"/>
      <c r="O292" s="354">
        <v>8</v>
      </c>
      <c r="P292" s="346">
        <v>4</v>
      </c>
    </row>
    <row r="293" spans="1:18" ht="15.75" thickBot="1" x14ac:dyDescent="0.3">
      <c r="B293" s="386" t="s">
        <v>15</v>
      </c>
      <c r="C293" s="387"/>
      <c r="D293" s="33">
        <f>E229+E231+E233+E235+E237+E239+E241+E243+E245+E247+E249+E251+E253+E255+E257+E259+E261+E263+E265+E267+E269+E271+E273+E275+E277+E279+E281+E283+E285+E287+E289</f>
        <v>7</v>
      </c>
      <c r="E293" s="27"/>
      <c r="F293" s="27"/>
      <c r="G293" s="27"/>
      <c r="O293" s="355"/>
      <c r="P293" s="357"/>
    </row>
    <row r="294" spans="1:18" ht="15.75" customHeight="1" thickBot="1" x14ac:dyDescent="0.3">
      <c r="B294" s="386" t="s">
        <v>16</v>
      </c>
      <c r="C294" s="387"/>
      <c r="D294" s="33">
        <f>F229+F231+F233+F235+F237+F239+F241+F243+F245+F247+F249+F251+F253+F255+F257+F259+F261+F263+F265+F267+F269+F271+F273+F275+F277+F279+F281+F283+F285+F287+F289</f>
        <v>0</v>
      </c>
      <c r="E294" s="27" t="str">
        <f t="shared" si="842"/>
        <v/>
      </c>
      <c r="F294" s="27"/>
      <c r="G294" s="27"/>
      <c r="O294" s="350">
        <f>O290+P290</f>
        <v>3.3729166666666668</v>
      </c>
      <c r="P294" s="351"/>
    </row>
    <row r="295" spans="1:18" ht="15.75" customHeight="1" thickBot="1" x14ac:dyDescent="0.3">
      <c r="B295" s="386" t="s">
        <v>17</v>
      </c>
      <c r="C295" s="387"/>
      <c r="D295" s="33">
        <f>G228+G230+G232+G234+G236+G238+G240+G242+G244+G246+G248+G250+G252+G254+G256+G258+G260+G262+G264+G266+G268+G270+G272+G274+G276+G278+G280+G282+G284+G286+G288</f>
        <v>0</v>
      </c>
      <c r="E295" s="27"/>
      <c r="F295" s="27"/>
      <c r="G295" s="27"/>
      <c r="O295" s="352"/>
      <c r="P295" s="353"/>
    </row>
    <row r="296" spans="1:18" ht="15.75" customHeight="1" thickBot="1" x14ac:dyDescent="0.3">
      <c r="B296" s="390" t="s">
        <v>18</v>
      </c>
      <c r="C296" s="391"/>
      <c r="D296" s="33">
        <f>G229+G231+G233+G235+G237+G239+G241+G243+G245+G247+G249+G251+G253+G255+G257+G259+G261+G263+G265+G267+G269+G271+G273+G275+G277+G279+G281+G283+G285+G287+G289</f>
        <v>0</v>
      </c>
      <c r="E296" s="27" t="str">
        <f t="shared" si="842"/>
        <v/>
      </c>
      <c r="F296" s="27"/>
      <c r="G296" s="27"/>
      <c r="O296" s="319">
        <f>O292+P292</f>
        <v>12</v>
      </c>
      <c r="P296" s="321"/>
    </row>
    <row r="297" spans="1:18" ht="15.75" customHeight="1" thickBot="1" x14ac:dyDescent="0.3">
      <c r="B297" s="12"/>
      <c r="C297" s="12"/>
      <c r="D297" s="12"/>
      <c r="E297" s="27"/>
      <c r="F297" s="27"/>
      <c r="G297" s="27"/>
      <c r="O297" s="325"/>
      <c r="P297" s="327"/>
    </row>
    <row r="298" spans="1:18" ht="15.75" thickBot="1" x14ac:dyDescent="0.3">
      <c r="E298" s="27" t="str">
        <f t="shared" si="842"/>
        <v/>
      </c>
      <c r="F298" s="27"/>
      <c r="G298" s="27"/>
    </row>
    <row r="299" spans="1:18" ht="15.75" thickBot="1" x14ac:dyDescent="0.3">
      <c r="A299" s="2"/>
      <c r="B299" s="2"/>
      <c r="C299" s="2"/>
      <c r="D299" s="2"/>
      <c r="E299" s="27"/>
      <c r="F299" s="27"/>
      <c r="G299" s="27"/>
      <c r="H299" s="314" t="s">
        <v>0</v>
      </c>
      <c r="I299" s="21" t="s">
        <v>49</v>
      </c>
      <c r="J299" s="4" t="s">
        <v>1</v>
      </c>
      <c r="L299" s="41" t="s">
        <v>61</v>
      </c>
      <c r="M299" s="42" t="s">
        <v>62</v>
      </c>
      <c r="N299" s="66" t="s">
        <v>1</v>
      </c>
      <c r="R299" s="57" t="s">
        <v>69</v>
      </c>
    </row>
    <row r="300" spans="1:18" ht="15.75" thickBot="1" x14ac:dyDescent="0.3">
      <c r="A300" s="2"/>
      <c r="B300" s="2"/>
      <c r="C300" s="2"/>
      <c r="D300" s="2"/>
      <c r="E300" s="11" t="s">
        <v>53</v>
      </c>
      <c r="F300" s="11" t="s">
        <v>54</v>
      </c>
      <c r="G300" s="11" t="s">
        <v>56</v>
      </c>
      <c r="H300" s="312"/>
      <c r="I300" s="23" t="s">
        <v>50</v>
      </c>
      <c r="J300" s="6" t="s">
        <v>2</v>
      </c>
      <c r="L300" s="309" t="s">
        <v>63</v>
      </c>
      <c r="M300" s="310"/>
      <c r="N300" s="37" t="s">
        <v>64</v>
      </c>
      <c r="R300" s="59" t="s">
        <v>70</v>
      </c>
    </row>
    <row r="301" spans="1:18" ht="15.75" thickBot="1" x14ac:dyDescent="0.3">
      <c r="A301" s="2"/>
      <c r="B301" s="2"/>
      <c r="C301" s="2"/>
      <c r="D301" s="2"/>
      <c r="E301" s="11" t="s">
        <v>15</v>
      </c>
      <c r="F301" s="11" t="s">
        <v>55</v>
      </c>
      <c r="G301" s="32" t="s">
        <v>57</v>
      </c>
      <c r="H301" s="331"/>
      <c r="I301" s="23"/>
      <c r="J301" s="6" t="s">
        <v>3</v>
      </c>
      <c r="L301" s="43"/>
      <c r="M301" s="44"/>
      <c r="N301" s="67" t="s">
        <v>65</v>
      </c>
      <c r="R301" s="58" t="s">
        <v>71</v>
      </c>
    </row>
    <row r="302" spans="1:18" ht="15" customHeight="1" x14ac:dyDescent="0.25">
      <c r="A302" s="314" t="s">
        <v>8</v>
      </c>
      <c r="B302" s="314">
        <v>1</v>
      </c>
      <c r="C302" s="314" t="s">
        <v>22</v>
      </c>
      <c r="D302" s="334" t="s">
        <v>7</v>
      </c>
      <c r="E302" s="23">
        <f>IF(D302="repos",1,0)</f>
        <v>1</v>
      </c>
      <c r="F302" s="23">
        <f>IF(D302="S",1,0)</f>
        <v>0</v>
      </c>
      <c r="G302" s="23">
        <f>IF(D302="FO",1,0)</f>
        <v>0</v>
      </c>
      <c r="H302" s="3">
        <v>660</v>
      </c>
      <c r="I302" s="3"/>
      <c r="J302" s="78"/>
      <c r="L302" s="41"/>
      <c r="M302" s="42"/>
      <c r="N302" s="364">
        <f>(M302-L302)+(M303-L303)</f>
        <v>0</v>
      </c>
      <c r="R302" s="334">
        <v>0</v>
      </c>
    </row>
    <row r="303" spans="1:18" ht="15.75" customHeight="1" thickBot="1" x14ac:dyDescent="0.3">
      <c r="A303" s="331"/>
      <c r="B303" s="331"/>
      <c r="C303" s="331"/>
      <c r="D303" s="329"/>
      <c r="E303" s="22">
        <f>IF(D302="CA",1,0)</f>
        <v>0</v>
      </c>
      <c r="F303" s="22">
        <f>IF(D302="TC",1,0)</f>
        <v>0</v>
      </c>
      <c r="G303" s="22">
        <f>IF(D302="FNO",1,0)</f>
        <v>0</v>
      </c>
      <c r="H303" s="63"/>
      <c r="I303" s="7"/>
      <c r="J303" s="79"/>
      <c r="L303" s="43"/>
      <c r="M303" s="44"/>
      <c r="N303" s="365"/>
      <c r="R303" s="311"/>
    </row>
    <row r="304" spans="1:18" ht="15" customHeight="1" x14ac:dyDescent="0.25">
      <c r="A304" s="314" t="s">
        <v>9</v>
      </c>
      <c r="B304" s="314">
        <v>2</v>
      </c>
      <c r="C304" s="314" t="s">
        <v>22</v>
      </c>
      <c r="D304" s="314"/>
      <c r="E304" s="23">
        <f t="shared" ref="E304" si="843">IF(D304="repos",1,0)</f>
        <v>0</v>
      </c>
      <c r="F304" s="23">
        <f t="shared" ref="F304" si="844">IF(D304="S",1,0)</f>
        <v>0</v>
      </c>
      <c r="G304" s="23">
        <f t="shared" ref="G304" si="845">IF(D304="FO",1,0)</f>
        <v>0</v>
      </c>
      <c r="H304" s="3">
        <v>130</v>
      </c>
      <c r="I304" s="3"/>
      <c r="J304" s="52">
        <v>0.28680555555555554</v>
      </c>
      <c r="L304" s="41">
        <v>0.48402777777777778</v>
      </c>
      <c r="M304" s="42">
        <v>0.77083333333333337</v>
      </c>
      <c r="N304" s="360">
        <f t="shared" ref="N304" si="846">(M304-L304)+(M305-L305)</f>
        <v>0.28680555555555559</v>
      </c>
      <c r="R304" s="312">
        <v>1</v>
      </c>
    </row>
    <row r="305" spans="1:18" ht="15.75" customHeight="1" thickBot="1" x14ac:dyDescent="0.3">
      <c r="A305" s="331"/>
      <c r="B305" s="331"/>
      <c r="C305" s="331"/>
      <c r="D305" s="331"/>
      <c r="E305" s="22">
        <f t="shared" ref="E305" si="847">IF(D304="CA",1,0)</f>
        <v>0</v>
      </c>
      <c r="F305" s="22">
        <f t="shared" ref="F305" si="848">IF(D304="TC",1,0)</f>
        <v>0</v>
      </c>
      <c r="G305" s="22">
        <f t="shared" ref="G305" si="849">IF(D304="FNO",1,0)</f>
        <v>0</v>
      </c>
      <c r="H305" s="70"/>
      <c r="I305" s="7"/>
      <c r="J305" s="86"/>
      <c r="L305" s="43"/>
      <c r="M305" s="44"/>
      <c r="N305" s="361"/>
      <c r="R305" s="312"/>
    </row>
    <row r="306" spans="1:18" ht="15" customHeight="1" x14ac:dyDescent="0.25">
      <c r="A306" s="314" t="s">
        <v>10</v>
      </c>
      <c r="B306" s="314">
        <v>3</v>
      </c>
      <c r="C306" s="314" t="s">
        <v>22</v>
      </c>
      <c r="D306" s="314"/>
      <c r="E306" s="23">
        <f t="shared" ref="E306" si="850">IF(D306="repos",1,0)</f>
        <v>0</v>
      </c>
      <c r="F306" s="23">
        <f t="shared" ref="F306" si="851">IF(D306="S",1,0)</f>
        <v>0</v>
      </c>
      <c r="G306" s="23">
        <f t="shared" ref="G306" si="852">IF(D306="FO",1,0)</f>
        <v>0</v>
      </c>
      <c r="H306" s="3">
        <v>52</v>
      </c>
      <c r="I306" s="3"/>
      <c r="J306" s="54">
        <v>0.32847222222222222</v>
      </c>
      <c r="L306" s="41">
        <v>0.5</v>
      </c>
      <c r="M306" s="42">
        <v>0.82847222222222217</v>
      </c>
      <c r="N306" s="362">
        <f t="shared" ref="N306" si="853">(M306-L306)+(M307-L307)</f>
        <v>0.32847222222222217</v>
      </c>
      <c r="R306" s="312">
        <v>1</v>
      </c>
    </row>
    <row r="307" spans="1:18" ht="15.75" customHeight="1" thickBot="1" x14ac:dyDescent="0.3">
      <c r="A307" s="331"/>
      <c r="B307" s="331"/>
      <c r="C307" s="331"/>
      <c r="D307" s="331"/>
      <c r="E307" s="22">
        <f t="shared" ref="E307" si="854">IF(D306="CA",1,0)</f>
        <v>0</v>
      </c>
      <c r="F307" s="22">
        <f t="shared" ref="F307" si="855">IF(D306="TC",1,0)</f>
        <v>0</v>
      </c>
      <c r="G307" s="22">
        <f t="shared" ref="G307" si="856">IF(D306="FNO",1,0)</f>
        <v>0</v>
      </c>
      <c r="H307" s="84"/>
      <c r="I307" s="7"/>
      <c r="J307" s="85"/>
      <c r="L307" s="43"/>
      <c r="M307" s="44"/>
      <c r="N307" s="363"/>
      <c r="R307" s="312"/>
    </row>
    <row r="308" spans="1:18" ht="15" customHeight="1" x14ac:dyDescent="0.25">
      <c r="A308" s="314" t="s">
        <v>11</v>
      </c>
      <c r="B308" s="314">
        <v>4</v>
      </c>
      <c r="C308" s="314" t="s">
        <v>22</v>
      </c>
      <c r="D308" s="314"/>
      <c r="E308" s="23">
        <f t="shared" ref="E308" si="857">IF(D308="repos",1,0)</f>
        <v>0</v>
      </c>
      <c r="F308" s="23">
        <f t="shared" ref="F308" si="858">IF(D308="S",1,0)</f>
        <v>0</v>
      </c>
      <c r="G308" s="23">
        <f t="shared" ref="G308" si="859">IF(D308="FO",1,0)</f>
        <v>0</v>
      </c>
      <c r="H308" s="3">
        <v>130</v>
      </c>
      <c r="I308" s="3"/>
      <c r="J308" s="52">
        <v>0.28680555555555554</v>
      </c>
      <c r="L308" s="41">
        <v>0.48402777777777778</v>
      </c>
      <c r="M308" s="42">
        <v>0.77083333333333337</v>
      </c>
      <c r="N308" s="360">
        <f t="shared" ref="N308" si="860">(M308-L308)+(M309-L309)</f>
        <v>0.28680555555555559</v>
      </c>
      <c r="R308" s="312">
        <v>1</v>
      </c>
    </row>
    <row r="309" spans="1:18" ht="15.75" customHeight="1" thickBot="1" x14ac:dyDescent="0.3">
      <c r="A309" s="331"/>
      <c r="B309" s="331"/>
      <c r="C309" s="331"/>
      <c r="D309" s="331"/>
      <c r="E309" s="22">
        <f t="shared" ref="E309" si="861">IF(D308="CA",1,0)</f>
        <v>0</v>
      </c>
      <c r="F309" s="22">
        <f t="shared" ref="F309" si="862">IF(D308="TC",1,0)</f>
        <v>0</v>
      </c>
      <c r="G309" s="22">
        <f t="shared" ref="G309" si="863">IF(D308="FNO",1,0)</f>
        <v>0</v>
      </c>
      <c r="H309" s="70"/>
      <c r="I309" s="7"/>
      <c r="J309" s="86"/>
      <c r="L309" s="43"/>
      <c r="M309" s="44"/>
      <c r="N309" s="361"/>
      <c r="R309" s="312"/>
    </row>
    <row r="310" spans="1:18" ht="15" customHeight="1" x14ac:dyDescent="0.25">
      <c r="A310" s="314" t="s">
        <v>12</v>
      </c>
      <c r="B310" s="314">
        <v>5</v>
      </c>
      <c r="C310" s="314" t="s">
        <v>22</v>
      </c>
      <c r="D310" s="314"/>
      <c r="E310" s="23">
        <f t="shared" ref="E310" si="864">IF(D310="repos",1,0)</f>
        <v>0</v>
      </c>
      <c r="F310" s="23">
        <f t="shared" ref="F310" si="865">IF(D310="S",1,0)</f>
        <v>0</v>
      </c>
      <c r="G310" s="23">
        <f t="shared" ref="G310" si="866">IF(D310="FO",1,0)</f>
        <v>0</v>
      </c>
      <c r="H310" s="3">
        <v>130</v>
      </c>
      <c r="I310" s="3"/>
      <c r="J310" s="52">
        <v>0.24374999999999999</v>
      </c>
      <c r="L310" s="41">
        <v>0.33680555555555558</v>
      </c>
      <c r="M310" s="42">
        <v>0.5805555555555556</v>
      </c>
      <c r="N310" s="360">
        <f t="shared" ref="N310" si="867">(M310-L310)+(M311-L311)</f>
        <v>0.24375000000000002</v>
      </c>
      <c r="R310" s="312">
        <v>1</v>
      </c>
    </row>
    <row r="311" spans="1:18" ht="15.75" customHeight="1" thickBot="1" x14ac:dyDescent="0.3">
      <c r="A311" s="331"/>
      <c r="B311" s="331"/>
      <c r="C311" s="331"/>
      <c r="D311" s="331"/>
      <c r="E311" s="22">
        <f t="shared" ref="E311" si="868">IF(D310="CA",1,0)</f>
        <v>0</v>
      </c>
      <c r="F311" s="22">
        <f t="shared" ref="F311" si="869">IF(D310="TC",1,0)</f>
        <v>0</v>
      </c>
      <c r="G311" s="22">
        <f t="shared" ref="G311" si="870">IF(D310="FNO",1,0)</f>
        <v>0</v>
      </c>
      <c r="H311" s="70"/>
      <c r="I311" s="7"/>
      <c r="J311" s="86"/>
      <c r="L311" s="43"/>
      <c r="M311" s="44"/>
      <c r="N311" s="361"/>
      <c r="R311" s="312"/>
    </row>
    <row r="312" spans="1:18" ht="15" customHeight="1" x14ac:dyDescent="0.25">
      <c r="A312" s="314" t="s">
        <v>4</v>
      </c>
      <c r="B312" s="314">
        <v>6</v>
      </c>
      <c r="C312" s="314" t="s">
        <v>22</v>
      </c>
      <c r="D312" s="314"/>
      <c r="E312" s="23">
        <f t="shared" ref="E312" si="871">IF(D312="repos",1,0)</f>
        <v>0</v>
      </c>
      <c r="F312" s="23">
        <f t="shared" ref="F312" si="872">IF(D312="S",1,0)</f>
        <v>0</v>
      </c>
      <c r="G312" s="23">
        <f t="shared" ref="G312" si="873">IF(D312="FO",1,0)</f>
        <v>0</v>
      </c>
      <c r="H312" s="3">
        <v>59</v>
      </c>
      <c r="I312" s="3"/>
      <c r="J312" s="54">
        <v>0.27638888888888885</v>
      </c>
      <c r="L312" s="41">
        <v>0.5</v>
      </c>
      <c r="M312" s="42">
        <v>0.77638888888888891</v>
      </c>
      <c r="N312" s="366">
        <f t="shared" ref="N312" si="874">(M312-L312)+(M313-L313)</f>
        <v>0.27638888888888891</v>
      </c>
      <c r="R312" s="312">
        <v>1</v>
      </c>
    </row>
    <row r="313" spans="1:18" ht="15.75" customHeight="1" thickBot="1" x14ac:dyDescent="0.3">
      <c r="A313" s="331"/>
      <c r="B313" s="331"/>
      <c r="C313" s="331"/>
      <c r="D313" s="331"/>
      <c r="E313" s="22">
        <f t="shared" ref="E313" si="875">IF(D312="CA",1,0)</f>
        <v>0</v>
      </c>
      <c r="F313" s="22">
        <f t="shared" ref="F313" si="876">IF(D312="TC",1,0)</f>
        <v>0</v>
      </c>
      <c r="G313" s="22">
        <f t="shared" ref="G313" si="877">IF(D312="FNO",1,0)</f>
        <v>0</v>
      </c>
      <c r="H313" s="84"/>
      <c r="I313" s="7"/>
      <c r="J313" s="85"/>
      <c r="L313" s="43"/>
      <c r="M313" s="44"/>
      <c r="N313" s="367"/>
      <c r="R313" s="312"/>
    </row>
    <row r="314" spans="1:18" ht="15" customHeight="1" x14ac:dyDescent="0.25">
      <c r="A314" s="314" t="s">
        <v>6</v>
      </c>
      <c r="B314" s="314">
        <v>7</v>
      </c>
      <c r="C314" s="314" t="s">
        <v>22</v>
      </c>
      <c r="D314" s="334" t="s">
        <v>7</v>
      </c>
      <c r="E314" s="23">
        <f t="shared" ref="E314" si="878">IF(D314="repos",1,0)</f>
        <v>1</v>
      </c>
      <c r="F314" s="23">
        <f t="shared" ref="F314" si="879">IF(D314="S",1,0)</f>
        <v>0</v>
      </c>
      <c r="G314" s="23">
        <f t="shared" ref="G314" si="880">IF(D314="FO",1,0)</f>
        <v>0</v>
      </c>
      <c r="H314" s="3">
        <v>660</v>
      </c>
      <c r="I314" s="3"/>
      <c r="J314" s="78"/>
      <c r="L314" s="41"/>
      <c r="M314" s="42"/>
      <c r="N314" s="364">
        <f t="shared" ref="N314" si="881">(M314-L314)+(M315-L315)</f>
        <v>0</v>
      </c>
      <c r="R314" s="311">
        <v>0</v>
      </c>
    </row>
    <row r="315" spans="1:18" ht="15.75" customHeight="1" thickBot="1" x14ac:dyDescent="0.3">
      <c r="A315" s="331"/>
      <c r="B315" s="331"/>
      <c r="C315" s="331"/>
      <c r="D315" s="329"/>
      <c r="E315" s="22">
        <f t="shared" ref="E315" si="882">IF(D314="CA",1,0)</f>
        <v>0</v>
      </c>
      <c r="F315" s="22">
        <f t="shared" ref="F315" si="883">IF(D314="TC",1,0)</f>
        <v>0</v>
      </c>
      <c r="G315" s="22">
        <f t="shared" ref="G315" si="884">IF(D314="FNO",1,0)</f>
        <v>0</v>
      </c>
      <c r="H315" s="63"/>
      <c r="I315" s="7"/>
      <c r="J315" s="79"/>
      <c r="L315" s="43"/>
      <c r="M315" s="44"/>
      <c r="N315" s="365"/>
      <c r="R315" s="311"/>
    </row>
    <row r="316" spans="1:18" ht="15" customHeight="1" x14ac:dyDescent="0.25">
      <c r="A316" s="314" t="s">
        <v>8</v>
      </c>
      <c r="B316" s="384">
        <v>8</v>
      </c>
      <c r="C316" s="314" t="s">
        <v>22</v>
      </c>
      <c r="D316" s="334" t="s">
        <v>54</v>
      </c>
      <c r="E316" s="23">
        <f t="shared" ref="E316" si="885">IF(D316="repos",1,0)</f>
        <v>0</v>
      </c>
      <c r="F316" s="23">
        <f t="shared" ref="F316" si="886">IF(D316="S",1,0)</f>
        <v>1</v>
      </c>
      <c r="G316" s="23">
        <f t="shared" ref="G316" si="887">IF(D316="FO",1,0)</f>
        <v>0</v>
      </c>
      <c r="H316" s="94" t="s">
        <v>67</v>
      </c>
      <c r="I316" s="3"/>
      <c r="J316" s="92"/>
      <c r="L316" s="41"/>
      <c r="M316" s="42"/>
      <c r="N316" s="376">
        <f t="shared" ref="N316" si="888">(M316-L316)+(M317-L317)</f>
        <v>0</v>
      </c>
      <c r="R316" s="313">
        <v>0</v>
      </c>
    </row>
    <row r="317" spans="1:18" ht="15.75" customHeight="1" thickBot="1" x14ac:dyDescent="0.3">
      <c r="A317" s="331"/>
      <c r="B317" s="385"/>
      <c r="C317" s="331"/>
      <c r="D317" s="329"/>
      <c r="E317" s="22">
        <f t="shared" ref="E317" si="889">IF(D316="CA",1,0)</f>
        <v>0</v>
      </c>
      <c r="F317" s="22">
        <f t="shared" ref="F317" si="890">IF(D316="TC",1,0)</f>
        <v>0</v>
      </c>
      <c r="G317" s="22">
        <f t="shared" ref="G317" si="891">IF(D316="FNO",1,0)</f>
        <v>0</v>
      </c>
      <c r="H317" s="95"/>
      <c r="I317" s="7"/>
      <c r="J317" s="93"/>
      <c r="L317" s="43"/>
      <c r="M317" s="44"/>
      <c r="N317" s="377"/>
      <c r="R317" s="313"/>
    </row>
    <row r="318" spans="1:18" ht="15" customHeight="1" x14ac:dyDescent="0.25">
      <c r="A318" s="314" t="s">
        <v>9</v>
      </c>
      <c r="B318" s="314">
        <v>9</v>
      </c>
      <c r="C318" s="314" t="s">
        <v>22</v>
      </c>
      <c r="D318" s="334" t="s">
        <v>7</v>
      </c>
      <c r="E318" s="23">
        <f t="shared" ref="E318" si="892">IF(D318="repos",1,0)</f>
        <v>1</v>
      </c>
      <c r="F318" s="23">
        <f t="shared" ref="F318" si="893">IF(D318="S",1,0)</f>
        <v>0</v>
      </c>
      <c r="G318" s="23">
        <f t="shared" ref="G318" si="894">IF(D318="FO",1,0)</f>
        <v>0</v>
      </c>
      <c r="H318" s="3">
        <v>660</v>
      </c>
      <c r="I318" s="3"/>
      <c r="J318" s="80"/>
      <c r="L318" s="41"/>
      <c r="M318" s="42"/>
      <c r="N318" s="364">
        <f t="shared" ref="N318" si="895">(M318-L318)+(M319-L319)</f>
        <v>0</v>
      </c>
      <c r="R318" s="311">
        <v>0</v>
      </c>
    </row>
    <row r="319" spans="1:18" ht="15.75" customHeight="1" thickBot="1" x14ac:dyDescent="0.3">
      <c r="A319" s="331"/>
      <c r="B319" s="331"/>
      <c r="C319" s="331"/>
      <c r="D319" s="329"/>
      <c r="E319" s="22">
        <f t="shared" ref="E319" si="896">IF(D318="CA",1,0)</f>
        <v>0</v>
      </c>
      <c r="F319" s="22">
        <f t="shared" ref="F319" si="897">IF(D318="TC",1,0)</f>
        <v>0</v>
      </c>
      <c r="G319" s="22">
        <f t="shared" ref="G319" si="898">IF(D318="FNO",1,0)</f>
        <v>0</v>
      </c>
      <c r="H319" s="63"/>
      <c r="I319" s="7"/>
      <c r="J319" s="79"/>
      <c r="L319" s="43"/>
      <c r="M319" s="44"/>
      <c r="N319" s="365"/>
      <c r="R319" s="311"/>
    </row>
    <row r="320" spans="1:18" ht="15" customHeight="1" x14ac:dyDescent="0.25">
      <c r="A320" s="314" t="s">
        <v>10</v>
      </c>
      <c r="B320" s="314">
        <v>10</v>
      </c>
      <c r="C320" s="314" t="s">
        <v>22</v>
      </c>
      <c r="D320" s="314"/>
      <c r="E320" s="23">
        <f t="shared" ref="E320" si="899">IF(D320="repos",1,0)</f>
        <v>0</v>
      </c>
      <c r="F320" s="23">
        <f t="shared" ref="F320" si="900">IF(D320="S",1,0)</f>
        <v>0</v>
      </c>
      <c r="G320" s="23">
        <f t="shared" ref="G320" si="901">IF(D320="FO",1,0)</f>
        <v>0</v>
      </c>
      <c r="H320" s="91">
        <v>59</v>
      </c>
      <c r="I320" s="3"/>
      <c r="J320" s="54">
        <v>0.30069444444444443</v>
      </c>
      <c r="L320" s="41">
        <v>0.56041666666666667</v>
      </c>
      <c r="M320" s="42">
        <v>0.86111111111111116</v>
      </c>
      <c r="N320" s="366">
        <f t="shared" ref="N320" si="902">(M320-L320)+(M321-L321)</f>
        <v>0.30069444444444449</v>
      </c>
      <c r="R320" s="312">
        <v>1</v>
      </c>
    </row>
    <row r="321" spans="1:18" ht="15.75" customHeight="1" thickBot="1" x14ac:dyDescent="0.3">
      <c r="A321" s="331"/>
      <c r="B321" s="331"/>
      <c r="C321" s="331"/>
      <c r="D321" s="331"/>
      <c r="E321" s="22">
        <f t="shared" ref="E321" si="903">IF(D320="CA",1,0)</f>
        <v>0</v>
      </c>
      <c r="F321" s="22">
        <f t="shared" ref="F321" si="904">IF(D320="TC",1,0)</f>
        <v>0</v>
      </c>
      <c r="G321" s="22">
        <f t="shared" ref="G321" si="905">IF(D320="FNO",1,0)</f>
        <v>0</v>
      </c>
      <c r="H321" s="84"/>
      <c r="I321" s="7"/>
      <c r="J321" s="85"/>
      <c r="L321" s="43"/>
      <c r="M321" s="44"/>
      <c r="N321" s="367"/>
      <c r="R321" s="312"/>
    </row>
    <row r="322" spans="1:18" ht="15" customHeight="1" x14ac:dyDescent="0.25">
      <c r="A322" s="314" t="s">
        <v>11</v>
      </c>
      <c r="B322" s="314">
        <v>11</v>
      </c>
      <c r="C322" s="314" t="s">
        <v>22</v>
      </c>
      <c r="D322" s="314"/>
      <c r="E322" s="23">
        <f t="shared" ref="E322" si="906">IF(D322="repos",1,0)</f>
        <v>0</v>
      </c>
      <c r="F322" s="23">
        <f t="shared" ref="F322" si="907">IF(D322="S",1,0)</f>
        <v>0</v>
      </c>
      <c r="G322" s="23">
        <f t="shared" ref="G322" si="908">IF(D322="FO",1,0)</f>
        <v>0</v>
      </c>
      <c r="H322" s="91">
        <v>90</v>
      </c>
      <c r="I322" s="3"/>
      <c r="J322" s="54">
        <v>0.30069444444444443</v>
      </c>
      <c r="L322" s="41">
        <v>0.56041666666666667</v>
      </c>
      <c r="M322" s="42">
        <v>0.86111111111111116</v>
      </c>
      <c r="N322" s="366">
        <f t="shared" ref="N322" si="909">(M322-L322)+(M323-L323)</f>
        <v>0.30069444444444449</v>
      </c>
      <c r="R322" s="312">
        <v>1</v>
      </c>
    </row>
    <row r="323" spans="1:18" ht="15.75" customHeight="1" thickBot="1" x14ac:dyDescent="0.3">
      <c r="A323" s="331"/>
      <c r="B323" s="331"/>
      <c r="C323" s="331"/>
      <c r="D323" s="331"/>
      <c r="E323" s="22">
        <f t="shared" ref="E323" si="910">IF(D322="CA",1,0)</f>
        <v>0</v>
      </c>
      <c r="F323" s="22">
        <f t="shared" ref="F323" si="911">IF(D322="TC",1,0)</f>
        <v>0</v>
      </c>
      <c r="G323" s="22">
        <f t="shared" ref="G323" si="912">IF(D322="FNO",1,0)</f>
        <v>0</v>
      </c>
      <c r="H323" s="84"/>
      <c r="I323" s="7"/>
      <c r="J323" s="85"/>
      <c r="L323" s="43"/>
      <c r="M323" s="44"/>
      <c r="N323" s="367"/>
      <c r="R323" s="312"/>
    </row>
    <row r="324" spans="1:18" ht="15" customHeight="1" x14ac:dyDescent="0.25">
      <c r="A324" s="314" t="s">
        <v>12</v>
      </c>
      <c r="B324" s="314">
        <v>12</v>
      </c>
      <c r="C324" s="314" t="s">
        <v>22</v>
      </c>
      <c r="D324" s="314"/>
      <c r="E324" s="23">
        <f t="shared" ref="E324" si="913">IF(D324="repos",1,0)</f>
        <v>0</v>
      </c>
      <c r="F324" s="23">
        <f t="shared" ref="F324" si="914">IF(D324="S",1,0)</f>
        <v>0</v>
      </c>
      <c r="G324" s="23">
        <f t="shared" ref="G324" si="915">IF(D324="FO",1,0)</f>
        <v>0</v>
      </c>
      <c r="H324" s="3">
        <v>60</v>
      </c>
      <c r="I324" s="3"/>
      <c r="J324" s="54">
        <v>0.22083333333333333</v>
      </c>
      <c r="L324" s="41">
        <v>0.56041666666666667</v>
      </c>
      <c r="M324" s="42">
        <v>0.86111111111111116</v>
      </c>
      <c r="N324" s="362">
        <f t="shared" ref="N324" si="916">(M324-L324)+(M325-L325)</f>
        <v>0.30069444444444449</v>
      </c>
      <c r="R324" s="312">
        <v>1</v>
      </c>
    </row>
    <row r="325" spans="1:18" ht="15.75" customHeight="1" thickBot="1" x14ac:dyDescent="0.3">
      <c r="A325" s="331"/>
      <c r="B325" s="331"/>
      <c r="C325" s="331"/>
      <c r="D325" s="331"/>
      <c r="E325" s="22">
        <f t="shared" ref="E325" si="917">IF(D324="CA",1,0)</f>
        <v>0</v>
      </c>
      <c r="F325" s="22">
        <f t="shared" ref="F325" si="918">IF(D324="TC",1,0)</f>
        <v>0</v>
      </c>
      <c r="G325" s="22">
        <f t="shared" ref="G325" si="919">IF(D324="FNO",1,0)</f>
        <v>0</v>
      </c>
      <c r="H325" s="7">
        <v>130</v>
      </c>
      <c r="I325" s="7"/>
      <c r="J325" s="50">
        <v>7.9861111111111105E-2</v>
      </c>
      <c r="L325" s="43"/>
      <c r="M325" s="44"/>
      <c r="N325" s="363"/>
      <c r="R325" s="312"/>
    </row>
    <row r="326" spans="1:18" ht="15" customHeight="1" x14ac:dyDescent="0.25">
      <c r="A326" s="314" t="s">
        <v>4</v>
      </c>
      <c r="B326" s="314">
        <v>13</v>
      </c>
      <c r="C326" s="314" t="s">
        <v>22</v>
      </c>
      <c r="D326" s="314"/>
      <c r="E326" s="23">
        <f t="shared" ref="E326" si="920">IF(D326="repos",1,0)</f>
        <v>0</v>
      </c>
      <c r="F326" s="23">
        <f t="shared" ref="F326" si="921">IF(D326="S",1,0)</f>
        <v>0</v>
      </c>
      <c r="G326" s="23">
        <f t="shared" ref="G326" si="922">IF(D326="FO",1,0)</f>
        <v>0</v>
      </c>
      <c r="H326" s="3">
        <v>130</v>
      </c>
      <c r="I326" s="3"/>
      <c r="J326" s="52">
        <v>0.29791666666666666</v>
      </c>
      <c r="L326" s="41">
        <v>0.50208333333333333</v>
      </c>
      <c r="M326" s="42">
        <v>0.79999999999999993</v>
      </c>
      <c r="N326" s="360">
        <f t="shared" ref="N326" si="923">(M326-L326)+(M327-L327)</f>
        <v>0.29791666666666661</v>
      </c>
      <c r="R326" s="312">
        <v>1</v>
      </c>
    </row>
    <row r="327" spans="1:18" ht="15.75" customHeight="1" thickBot="1" x14ac:dyDescent="0.3">
      <c r="A327" s="331"/>
      <c r="B327" s="331"/>
      <c r="C327" s="331"/>
      <c r="D327" s="331"/>
      <c r="E327" s="22">
        <f t="shared" ref="E327" si="924">IF(D326="CA",1,0)</f>
        <v>0</v>
      </c>
      <c r="F327" s="22">
        <f t="shared" ref="F327" si="925">IF(D326="TC",1,0)</f>
        <v>0</v>
      </c>
      <c r="G327" s="22">
        <f t="shared" ref="G327" si="926">IF(D326="FNO",1,0)</f>
        <v>0</v>
      </c>
      <c r="H327" s="70"/>
      <c r="I327" s="7"/>
      <c r="J327" s="86"/>
      <c r="L327" s="43"/>
      <c r="M327" s="44"/>
      <c r="N327" s="361"/>
      <c r="R327" s="312"/>
    </row>
    <row r="328" spans="1:18" ht="15" customHeight="1" x14ac:dyDescent="0.25">
      <c r="A328" s="314" t="s">
        <v>6</v>
      </c>
      <c r="B328" s="314">
        <v>14</v>
      </c>
      <c r="C328" s="314" t="s">
        <v>22</v>
      </c>
      <c r="D328" s="314"/>
      <c r="E328" s="23">
        <f t="shared" ref="E328" si="927">IF(D328="repos",1,0)</f>
        <v>0</v>
      </c>
      <c r="F328" s="23">
        <f t="shared" ref="F328" si="928">IF(D328="S",1,0)</f>
        <v>0</v>
      </c>
      <c r="G328" s="23">
        <f t="shared" ref="G328" si="929">IF(D328="FO",1,0)</f>
        <v>0</v>
      </c>
      <c r="H328" s="3">
        <v>130</v>
      </c>
      <c r="I328" s="3"/>
      <c r="J328" s="52">
        <v>0.28541666666666665</v>
      </c>
      <c r="L328" s="41">
        <v>0.56666666666666665</v>
      </c>
      <c r="M328" s="42">
        <v>0.8520833333333333</v>
      </c>
      <c r="N328" s="360">
        <f t="shared" ref="N328" si="930">(M328-L328)+(M329-L329)</f>
        <v>0.28541666666666665</v>
      </c>
      <c r="R328" s="312">
        <v>1</v>
      </c>
    </row>
    <row r="329" spans="1:18" ht="15.75" customHeight="1" thickBot="1" x14ac:dyDescent="0.3">
      <c r="A329" s="331"/>
      <c r="B329" s="331"/>
      <c r="C329" s="331"/>
      <c r="D329" s="331"/>
      <c r="E329" s="22">
        <f t="shared" ref="E329" si="931">IF(D328="CA",1,0)</f>
        <v>0</v>
      </c>
      <c r="F329" s="22">
        <f t="shared" ref="F329" si="932">IF(D328="TC",1,0)</f>
        <v>0</v>
      </c>
      <c r="G329" s="22">
        <f t="shared" ref="G329" si="933">IF(D328="FNO",1,0)</f>
        <v>0</v>
      </c>
      <c r="H329" s="70"/>
      <c r="I329" s="7"/>
      <c r="J329" s="86"/>
      <c r="L329" s="43"/>
      <c r="M329" s="44"/>
      <c r="N329" s="361"/>
      <c r="R329" s="312"/>
    </row>
    <row r="330" spans="1:18" ht="15" customHeight="1" x14ac:dyDescent="0.25">
      <c r="A330" s="314" t="s">
        <v>8</v>
      </c>
      <c r="B330" s="314">
        <v>15</v>
      </c>
      <c r="C330" s="314" t="s">
        <v>22</v>
      </c>
      <c r="D330" s="334" t="s">
        <v>7</v>
      </c>
      <c r="E330" s="23">
        <f t="shared" ref="E330" si="934">IF(D330="repos",1,0)</f>
        <v>1</v>
      </c>
      <c r="F330" s="23">
        <f t="shared" ref="F330" si="935">IF(D330="S",1,0)</f>
        <v>0</v>
      </c>
      <c r="G330" s="23">
        <f t="shared" ref="G330" si="936">IF(D330="FO",1,0)</f>
        <v>0</v>
      </c>
      <c r="H330" s="3">
        <v>660</v>
      </c>
      <c r="I330" s="3"/>
      <c r="J330" s="78"/>
      <c r="L330" s="41"/>
      <c r="M330" s="42"/>
      <c r="N330" s="364">
        <f t="shared" ref="N330" si="937">(M330-L330)+(M331-L331)</f>
        <v>0</v>
      </c>
      <c r="R330" s="311">
        <v>0</v>
      </c>
    </row>
    <row r="331" spans="1:18" ht="15.75" customHeight="1" thickBot="1" x14ac:dyDescent="0.3">
      <c r="A331" s="331"/>
      <c r="B331" s="331"/>
      <c r="C331" s="331"/>
      <c r="D331" s="329"/>
      <c r="E331" s="22">
        <f t="shared" ref="E331" si="938">IF(D330="CA",1,0)</f>
        <v>0</v>
      </c>
      <c r="F331" s="22">
        <f t="shared" ref="F331" si="939">IF(D330="TC",1,0)</f>
        <v>0</v>
      </c>
      <c r="G331" s="22">
        <f t="shared" ref="G331" si="940">IF(D330="FNO",1,0)</f>
        <v>0</v>
      </c>
      <c r="H331" s="63"/>
      <c r="I331" s="7"/>
      <c r="J331" s="79"/>
      <c r="L331" s="43"/>
      <c r="M331" s="44"/>
      <c r="N331" s="365"/>
      <c r="R331" s="311"/>
    </row>
    <row r="332" spans="1:18" ht="15" customHeight="1" x14ac:dyDescent="0.25">
      <c r="A332" s="314" t="s">
        <v>9</v>
      </c>
      <c r="B332" s="314">
        <v>16</v>
      </c>
      <c r="C332" s="314" t="s">
        <v>22</v>
      </c>
      <c r="D332" s="334" t="s">
        <v>7</v>
      </c>
      <c r="E332" s="23">
        <f t="shared" ref="E332" si="941">IF(D332="repos",1,0)</f>
        <v>1</v>
      </c>
      <c r="F332" s="23">
        <f t="shared" ref="F332" si="942">IF(D332="S",1,0)</f>
        <v>0</v>
      </c>
      <c r="G332" s="23">
        <f t="shared" ref="G332" si="943">IF(D332="FO",1,0)</f>
        <v>0</v>
      </c>
      <c r="H332" s="3">
        <v>660</v>
      </c>
      <c r="I332" s="3"/>
      <c r="J332" s="78"/>
      <c r="L332" s="41"/>
      <c r="M332" s="42"/>
      <c r="N332" s="364">
        <f t="shared" ref="N332" si="944">(M332-L332)+(M333-L333)</f>
        <v>0</v>
      </c>
      <c r="R332" s="311">
        <v>0</v>
      </c>
    </row>
    <row r="333" spans="1:18" ht="15.75" customHeight="1" thickBot="1" x14ac:dyDescent="0.3">
      <c r="A333" s="331"/>
      <c r="B333" s="331"/>
      <c r="C333" s="331"/>
      <c r="D333" s="329"/>
      <c r="E333" s="22">
        <f t="shared" ref="E333" si="945">IF(D332="CA",1,0)</f>
        <v>0</v>
      </c>
      <c r="F333" s="22">
        <f t="shared" ref="F333" si="946">IF(D332="TC",1,0)</f>
        <v>0</v>
      </c>
      <c r="G333" s="22">
        <f t="shared" ref="G333" si="947">IF(D332="FNO",1,0)</f>
        <v>0</v>
      </c>
      <c r="H333" s="63"/>
      <c r="I333" s="7"/>
      <c r="J333" s="79"/>
      <c r="L333" s="43"/>
      <c r="M333" s="44"/>
      <c r="N333" s="365"/>
      <c r="R333" s="311"/>
    </row>
    <row r="334" spans="1:18" ht="15" customHeight="1" x14ac:dyDescent="0.25">
      <c r="A334" s="314" t="s">
        <v>10</v>
      </c>
      <c r="B334" s="314">
        <v>17</v>
      </c>
      <c r="C334" s="314" t="s">
        <v>22</v>
      </c>
      <c r="D334" s="334" t="s">
        <v>7</v>
      </c>
      <c r="E334" s="23">
        <f t="shared" ref="E334" si="948">IF(D334="repos",1,0)</f>
        <v>1</v>
      </c>
      <c r="F334" s="23">
        <f t="shared" ref="F334" si="949">IF(D334="S",1,0)</f>
        <v>0</v>
      </c>
      <c r="G334" s="23">
        <f t="shared" ref="G334" si="950">IF(D334="FO",1,0)</f>
        <v>0</v>
      </c>
      <c r="H334" s="3">
        <v>660</v>
      </c>
      <c r="I334" s="3"/>
      <c r="J334" s="78"/>
      <c r="L334" s="41"/>
      <c r="M334" s="42"/>
      <c r="N334" s="364">
        <f t="shared" ref="N334" si="951">(M334-L334)+(M335-L335)</f>
        <v>0</v>
      </c>
      <c r="R334" s="311">
        <v>0</v>
      </c>
    </row>
    <row r="335" spans="1:18" ht="15.75" customHeight="1" thickBot="1" x14ac:dyDescent="0.3">
      <c r="A335" s="331"/>
      <c r="B335" s="331"/>
      <c r="C335" s="331"/>
      <c r="D335" s="329"/>
      <c r="E335" s="22">
        <f t="shared" ref="E335" si="952">IF(D334="CA",1,0)</f>
        <v>0</v>
      </c>
      <c r="F335" s="22">
        <f t="shared" ref="F335" si="953">IF(D334="TC",1,0)</f>
        <v>0</v>
      </c>
      <c r="G335" s="22">
        <f t="shared" ref="G335" si="954">IF(D334="FNO",1,0)</f>
        <v>0</v>
      </c>
      <c r="H335" s="63"/>
      <c r="I335" s="7"/>
      <c r="J335" s="79"/>
      <c r="L335" s="43"/>
      <c r="M335" s="44"/>
      <c r="N335" s="365"/>
      <c r="R335" s="311"/>
    </row>
    <row r="336" spans="1:18" ht="15" customHeight="1" x14ac:dyDescent="0.25">
      <c r="A336" s="314" t="s">
        <v>11</v>
      </c>
      <c r="B336" s="314">
        <v>18</v>
      </c>
      <c r="C336" s="314" t="s">
        <v>22</v>
      </c>
      <c r="D336" s="314"/>
      <c r="E336" s="23">
        <f t="shared" ref="E336" si="955">IF(D336="repos",1,0)</f>
        <v>0</v>
      </c>
      <c r="F336" s="23">
        <f t="shared" ref="F336" si="956">IF(D336="S",1,0)</f>
        <v>0</v>
      </c>
      <c r="G336" s="23">
        <f t="shared" ref="G336" si="957">IF(D336="FO",1,0)</f>
        <v>0</v>
      </c>
      <c r="H336" s="91">
        <v>52</v>
      </c>
      <c r="I336" s="3"/>
      <c r="J336" s="54">
        <v>0.28194444444444444</v>
      </c>
      <c r="L336" s="41">
        <v>0.5</v>
      </c>
      <c r="M336" s="42">
        <v>0.78194444444444444</v>
      </c>
      <c r="N336" s="362">
        <f t="shared" ref="N336" si="958">(M336-L336)+(M337-L337)</f>
        <v>0.28194444444444444</v>
      </c>
      <c r="R336" s="312">
        <v>1</v>
      </c>
    </row>
    <row r="337" spans="1:24" ht="15.75" customHeight="1" thickBot="1" x14ac:dyDescent="0.3">
      <c r="A337" s="331"/>
      <c r="B337" s="331"/>
      <c r="C337" s="331"/>
      <c r="D337" s="331"/>
      <c r="E337" s="22">
        <f t="shared" ref="E337" si="959">IF(D336="CA",1,0)</f>
        <v>0</v>
      </c>
      <c r="F337" s="22">
        <f t="shared" ref="F337" si="960">IF(D336="TC",1,0)</f>
        <v>0</v>
      </c>
      <c r="G337" s="22">
        <f t="shared" ref="G337" si="961">IF(D336="FNO",1,0)</f>
        <v>0</v>
      </c>
      <c r="H337" s="84"/>
      <c r="I337" s="7"/>
      <c r="J337" s="85"/>
      <c r="L337" s="43"/>
      <c r="M337" s="44"/>
      <c r="N337" s="363"/>
      <c r="R337" s="312"/>
    </row>
    <row r="338" spans="1:24" ht="15" customHeight="1" x14ac:dyDescent="0.25">
      <c r="A338" s="314" t="s">
        <v>12</v>
      </c>
      <c r="B338" s="314">
        <v>19</v>
      </c>
      <c r="C338" s="314" t="s">
        <v>22</v>
      </c>
      <c r="D338" s="314"/>
      <c r="E338" s="23">
        <f t="shared" ref="E338" si="962">IF(D338="repos",1,0)</f>
        <v>0</v>
      </c>
      <c r="F338" s="23">
        <f t="shared" ref="F338" si="963">IF(D338="S",1,0)</f>
        <v>0</v>
      </c>
      <c r="G338" s="23">
        <f t="shared" ref="G338" si="964">IF(D338="FO",1,0)</f>
        <v>0</v>
      </c>
      <c r="H338" s="91">
        <v>52</v>
      </c>
      <c r="I338" s="3"/>
      <c r="J338" s="54">
        <v>0.28194444444444444</v>
      </c>
      <c r="L338" s="41">
        <v>0.5</v>
      </c>
      <c r="M338" s="42">
        <v>0.78194444444444444</v>
      </c>
      <c r="N338" s="362">
        <f t="shared" ref="N338" si="965">(M338-L338)+(M339-L339)</f>
        <v>0.28194444444444444</v>
      </c>
      <c r="R338" s="312">
        <v>1</v>
      </c>
    </row>
    <row r="339" spans="1:24" ht="15.75" customHeight="1" thickBot="1" x14ac:dyDescent="0.3">
      <c r="A339" s="331"/>
      <c r="B339" s="331"/>
      <c r="C339" s="331"/>
      <c r="D339" s="331"/>
      <c r="E339" s="22">
        <f t="shared" ref="E339" si="966">IF(D338="CA",1,0)</f>
        <v>0</v>
      </c>
      <c r="F339" s="22">
        <f t="shared" ref="F339" si="967">IF(D338="TC",1,0)</f>
        <v>0</v>
      </c>
      <c r="G339" s="22">
        <f t="shared" ref="G339" si="968">IF(D338="FNO",1,0)</f>
        <v>0</v>
      </c>
      <c r="H339" s="84"/>
      <c r="I339" s="7"/>
      <c r="J339" s="85"/>
      <c r="L339" s="43"/>
      <c r="M339" s="44"/>
      <c r="N339" s="363"/>
      <c r="R339" s="312"/>
    </row>
    <row r="340" spans="1:24" ht="15" customHeight="1" x14ac:dyDescent="0.25">
      <c r="A340" s="314" t="s">
        <v>4</v>
      </c>
      <c r="B340" s="314">
        <v>20</v>
      </c>
      <c r="C340" s="314" t="s">
        <v>22</v>
      </c>
      <c r="D340" s="314"/>
      <c r="E340" s="23">
        <f t="shared" ref="E340" si="969">IF(D340="repos",1,0)</f>
        <v>0</v>
      </c>
      <c r="F340" s="23">
        <f t="shared" ref="F340" si="970">IF(D340="S",1,0)</f>
        <v>0</v>
      </c>
      <c r="G340" s="23">
        <f t="shared" ref="G340" si="971">IF(D340="FO",1,0)</f>
        <v>0</v>
      </c>
      <c r="H340" s="69">
        <v>130</v>
      </c>
      <c r="I340" s="64">
        <v>7.6388888888888886E-3</v>
      </c>
      <c r="J340" s="52">
        <v>0.28888888888888892</v>
      </c>
      <c r="L340" s="41">
        <v>0.53194444444444444</v>
      </c>
      <c r="M340" s="42">
        <v>0.81805555555555554</v>
      </c>
      <c r="N340" s="374">
        <f t="shared" ref="N340" si="972">(M340-L340)+(M341-L341)</f>
        <v>0.28611111111111109</v>
      </c>
      <c r="R340" s="312">
        <v>1</v>
      </c>
    </row>
    <row r="341" spans="1:24" ht="15.75" customHeight="1" thickBot="1" x14ac:dyDescent="0.3">
      <c r="A341" s="331"/>
      <c r="B341" s="331"/>
      <c r="C341" s="331"/>
      <c r="D341" s="331"/>
      <c r="E341" s="22">
        <f t="shared" ref="E341" si="973">IF(D340="CA",1,0)</f>
        <v>0</v>
      </c>
      <c r="F341" s="22">
        <f t="shared" ref="F341" si="974">IF(D340="TC",1,0)</f>
        <v>0</v>
      </c>
      <c r="G341" s="22">
        <f t="shared" ref="G341" si="975">IF(D340="FNO",1,0)</f>
        <v>0</v>
      </c>
      <c r="H341" s="70"/>
      <c r="I341" s="70"/>
      <c r="J341" s="86"/>
      <c r="L341" s="43"/>
      <c r="M341" s="44"/>
      <c r="N341" s="375"/>
      <c r="R341" s="312"/>
    </row>
    <row r="342" spans="1:24" ht="15" customHeight="1" x14ac:dyDescent="0.25">
      <c r="A342" s="314" t="s">
        <v>6</v>
      </c>
      <c r="B342" s="314">
        <v>21</v>
      </c>
      <c r="C342" s="314" t="s">
        <v>22</v>
      </c>
      <c r="D342" s="314"/>
      <c r="E342" s="23">
        <f t="shared" ref="E342" si="976">IF(D342="repos",1,0)</f>
        <v>0</v>
      </c>
      <c r="F342" s="23">
        <f t="shared" ref="F342" si="977">IF(D342="S",1,0)</f>
        <v>0</v>
      </c>
      <c r="G342" s="23">
        <f t="shared" ref="G342" si="978">IF(D342="FO",1,0)</f>
        <v>0</v>
      </c>
      <c r="H342" s="69">
        <v>130</v>
      </c>
      <c r="I342" s="3"/>
      <c r="J342" s="52">
        <v>0.29652777777777778</v>
      </c>
      <c r="L342" s="41">
        <v>0.59791666666666665</v>
      </c>
      <c r="M342" s="42">
        <v>0.89444444444444438</v>
      </c>
      <c r="N342" s="360">
        <f t="shared" ref="N342" si="979">(M342-L342)+(M343-L343)</f>
        <v>0.29652777777777772</v>
      </c>
      <c r="R342" s="312">
        <v>1</v>
      </c>
      <c r="T342" s="74"/>
      <c r="U342" s="74"/>
      <c r="V342" s="74"/>
      <c r="W342" s="74"/>
      <c r="X342" s="74"/>
    </row>
    <row r="343" spans="1:24" ht="15.75" customHeight="1" thickBot="1" x14ac:dyDescent="0.3">
      <c r="A343" s="331"/>
      <c r="B343" s="331"/>
      <c r="C343" s="331"/>
      <c r="D343" s="331"/>
      <c r="E343" s="22">
        <f t="shared" ref="E343" si="980">IF(D342="CA",1,0)</f>
        <v>0</v>
      </c>
      <c r="F343" s="22">
        <f t="shared" ref="F343" si="981">IF(D342="TC",1,0)</f>
        <v>0</v>
      </c>
      <c r="G343" s="22">
        <f t="shared" ref="G343" si="982">IF(D342="FNO",1,0)</f>
        <v>0</v>
      </c>
      <c r="H343" s="70"/>
      <c r="I343" s="7"/>
      <c r="J343" s="86"/>
      <c r="L343" s="43"/>
      <c r="M343" s="44"/>
      <c r="N343" s="361"/>
      <c r="R343" s="312"/>
      <c r="T343" s="74"/>
      <c r="U343" s="74"/>
      <c r="V343" s="74"/>
      <c r="W343" s="74"/>
      <c r="X343" s="74"/>
    </row>
    <row r="344" spans="1:24" ht="15" customHeight="1" x14ac:dyDescent="0.25">
      <c r="A344" s="314" t="s">
        <v>8</v>
      </c>
      <c r="B344" s="314">
        <v>22</v>
      </c>
      <c r="C344" s="314" t="s">
        <v>22</v>
      </c>
      <c r="D344" s="314"/>
      <c r="E344" s="23">
        <f t="shared" ref="E344" si="983">IF(D344="repos",1,0)</f>
        <v>0</v>
      </c>
      <c r="F344" s="23">
        <f t="shared" ref="F344" si="984">IF(D344="S",1,0)</f>
        <v>0</v>
      </c>
      <c r="G344" s="23">
        <f t="shared" ref="G344" si="985">IF(D344="FO",1,0)</f>
        <v>0</v>
      </c>
      <c r="H344" s="69">
        <v>130</v>
      </c>
      <c r="I344" s="3"/>
      <c r="J344" s="52">
        <v>0.28958333333333336</v>
      </c>
      <c r="L344" s="41">
        <v>0.52083333333333337</v>
      </c>
      <c r="M344" s="42">
        <v>0.80763888888888891</v>
      </c>
      <c r="N344" s="374">
        <f t="shared" ref="N344" si="986">(M344-L344)+(M345-L345)</f>
        <v>0.28680555555555554</v>
      </c>
      <c r="R344" s="312">
        <v>1</v>
      </c>
      <c r="T344" s="74"/>
      <c r="U344" s="74"/>
      <c r="V344" s="74"/>
      <c r="W344" s="74"/>
      <c r="X344" s="74"/>
    </row>
    <row r="345" spans="1:24" ht="15.75" customHeight="1" thickBot="1" x14ac:dyDescent="0.3">
      <c r="A345" s="331"/>
      <c r="B345" s="331"/>
      <c r="C345" s="331"/>
      <c r="D345" s="331"/>
      <c r="E345" s="22">
        <f t="shared" ref="E345" si="987">IF(D344="CA",1,0)</f>
        <v>0</v>
      </c>
      <c r="F345" s="22">
        <f t="shared" ref="F345" si="988">IF(D344="TC",1,0)</f>
        <v>0</v>
      </c>
      <c r="G345" s="22">
        <f t="shared" ref="G345" si="989">IF(D344="FNO",1,0)</f>
        <v>0</v>
      </c>
      <c r="H345" s="70"/>
      <c r="I345" s="7"/>
      <c r="J345" s="86"/>
      <c r="L345" s="43"/>
      <c r="M345" s="44"/>
      <c r="N345" s="375"/>
      <c r="R345" s="312"/>
      <c r="T345" s="74"/>
      <c r="U345" s="74"/>
      <c r="V345" s="74"/>
      <c r="W345" s="74"/>
      <c r="X345" s="74"/>
    </row>
    <row r="346" spans="1:24" ht="15" customHeight="1" x14ac:dyDescent="0.25">
      <c r="A346" s="314" t="s">
        <v>9</v>
      </c>
      <c r="B346" s="314">
        <v>23</v>
      </c>
      <c r="C346" s="314" t="s">
        <v>22</v>
      </c>
      <c r="D346" s="314"/>
      <c r="E346" s="23">
        <f t="shared" ref="E346" si="990">IF(D346="repos",1,0)</f>
        <v>0</v>
      </c>
      <c r="F346" s="23">
        <f t="shared" ref="F346" si="991">IF(D346="S",1,0)</f>
        <v>0</v>
      </c>
      <c r="G346" s="23">
        <f t="shared" ref="G346" si="992">IF(D346="FO",1,0)</f>
        <v>0</v>
      </c>
      <c r="H346" s="69">
        <v>130</v>
      </c>
      <c r="I346" s="3"/>
      <c r="J346" s="52">
        <v>0.27013888888888887</v>
      </c>
      <c r="L346" s="41">
        <v>0.67847222222222225</v>
      </c>
      <c r="M346" s="42">
        <v>0.94861111111111107</v>
      </c>
      <c r="N346" s="360">
        <f t="shared" ref="N346" si="993">(M346-L346)+(M347-L347)</f>
        <v>0.27013888888888882</v>
      </c>
      <c r="R346" s="312">
        <v>1</v>
      </c>
      <c r="T346" s="74"/>
      <c r="U346" s="74"/>
      <c r="V346" s="74"/>
      <c r="W346" s="74"/>
      <c r="X346" s="74"/>
    </row>
    <row r="347" spans="1:24" ht="15.75" customHeight="1" thickBot="1" x14ac:dyDescent="0.3">
      <c r="A347" s="331"/>
      <c r="B347" s="331"/>
      <c r="C347" s="331"/>
      <c r="D347" s="331"/>
      <c r="E347" s="22">
        <f t="shared" ref="E347" si="994">IF(D346="CA",1,0)</f>
        <v>0</v>
      </c>
      <c r="F347" s="22">
        <f t="shared" ref="F347" si="995">IF(D346="TC",1,0)</f>
        <v>0</v>
      </c>
      <c r="G347" s="22">
        <f t="shared" ref="G347" si="996">IF(D346="FNO",1,0)</f>
        <v>0</v>
      </c>
      <c r="H347" s="70"/>
      <c r="I347" s="7"/>
      <c r="J347" s="86"/>
      <c r="L347" s="43"/>
      <c r="M347" s="44"/>
      <c r="N347" s="361"/>
      <c r="R347" s="312"/>
      <c r="T347" s="74"/>
      <c r="U347" s="74"/>
      <c r="V347" s="74"/>
      <c r="W347" s="74"/>
      <c r="X347" s="74"/>
    </row>
    <row r="348" spans="1:24" ht="15" customHeight="1" x14ac:dyDescent="0.25">
      <c r="A348" s="314" t="s">
        <v>10</v>
      </c>
      <c r="B348" s="314">
        <v>24</v>
      </c>
      <c r="C348" s="314" t="s">
        <v>22</v>
      </c>
      <c r="D348" s="334" t="s">
        <v>7</v>
      </c>
      <c r="E348" s="23">
        <f t="shared" ref="E348" si="997">IF(D348="repos",1,0)</f>
        <v>1</v>
      </c>
      <c r="F348" s="23">
        <f t="shared" ref="F348" si="998">IF(D348="S",1,0)</f>
        <v>0</v>
      </c>
      <c r="G348" s="23">
        <f t="shared" ref="G348" si="999">IF(D348="FO",1,0)</f>
        <v>0</v>
      </c>
      <c r="H348" s="3">
        <v>660</v>
      </c>
      <c r="I348" s="3"/>
      <c r="J348" s="80"/>
      <c r="L348" s="41"/>
      <c r="M348" s="42"/>
      <c r="N348" s="364">
        <f t="shared" ref="N348" si="1000">(M348-L348)+(M349-L349)</f>
        <v>0</v>
      </c>
      <c r="R348" s="311">
        <v>0</v>
      </c>
      <c r="T348" s="74"/>
      <c r="U348" s="74"/>
      <c r="V348" s="74"/>
      <c r="W348" s="74"/>
      <c r="X348" s="74"/>
    </row>
    <row r="349" spans="1:24" ht="15.75" customHeight="1" thickBot="1" x14ac:dyDescent="0.3">
      <c r="A349" s="331"/>
      <c r="B349" s="331"/>
      <c r="C349" s="331"/>
      <c r="D349" s="329"/>
      <c r="E349" s="22">
        <f t="shared" ref="E349" si="1001">IF(D348="CA",1,0)</f>
        <v>0</v>
      </c>
      <c r="F349" s="22">
        <f t="shared" ref="F349" si="1002">IF(D348="TC",1,0)</f>
        <v>0</v>
      </c>
      <c r="G349" s="22">
        <f t="shared" ref="G349" si="1003">IF(D348="FNO",1,0)</f>
        <v>0</v>
      </c>
      <c r="H349" s="63"/>
      <c r="I349" s="7"/>
      <c r="J349" s="79"/>
      <c r="L349" s="43"/>
      <c r="M349" s="44"/>
      <c r="N349" s="365"/>
      <c r="R349" s="311"/>
      <c r="T349" s="74"/>
      <c r="U349" s="74"/>
      <c r="V349" s="74"/>
      <c r="W349" s="74"/>
      <c r="X349" s="74"/>
    </row>
    <row r="350" spans="1:24" ht="15" customHeight="1" x14ac:dyDescent="0.25">
      <c r="A350" s="314" t="s">
        <v>11</v>
      </c>
      <c r="B350" s="314">
        <v>25</v>
      </c>
      <c r="C350" s="314" t="s">
        <v>22</v>
      </c>
      <c r="D350" s="334" t="s">
        <v>7</v>
      </c>
      <c r="E350" s="23">
        <f t="shared" ref="E350" si="1004">IF(D350="repos",1,0)</f>
        <v>1</v>
      </c>
      <c r="F350" s="23">
        <f t="shared" ref="F350" si="1005">IF(D350="S",1,0)</f>
        <v>0</v>
      </c>
      <c r="G350" s="23">
        <f t="shared" ref="G350" si="1006">IF(D350="FO",1,0)</f>
        <v>0</v>
      </c>
      <c r="H350" s="3">
        <v>660</v>
      </c>
      <c r="I350" s="3"/>
      <c r="J350" s="78"/>
      <c r="L350" s="41"/>
      <c r="M350" s="42"/>
      <c r="N350" s="364">
        <f t="shared" ref="N350" si="1007">(M350-L350)+(M351-L351)</f>
        <v>0</v>
      </c>
      <c r="R350" s="311">
        <v>0</v>
      </c>
      <c r="T350" s="74"/>
      <c r="U350" s="74"/>
      <c r="V350" s="74"/>
      <c r="W350" s="74"/>
      <c r="X350" s="74"/>
    </row>
    <row r="351" spans="1:24" ht="15.75" customHeight="1" thickBot="1" x14ac:dyDescent="0.3">
      <c r="A351" s="331"/>
      <c r="B351" s="331"/>
      <c r="C351" s="331"/>
      <c r="D351" s="329"/>
      <c r="E351" s="22">
        <f t="shared" ref="E351" si="1008">IF(D350="CA",1,0)</f>
        <v>0</v>
      </c>
      <c r="F351" s="22">
        <f t="shared" ref="F351" si="1009">IF(D350="TC",1,0)</f>
        <v>0</v>
      </c>
      <c r="G351" s="22">
        <f t="shared" ref="G351" si="1010">IF(D350="FNO",1,0)</f>
        <v>0</v>
      </c>
      <c r="H351" s="63"/>
      <c r="I351" s="7"/>
      <c r="J351" s="79"/>
      <c r="L351" s="43"/>
      <c r="M351" s="44"/>
      <c r="N351" s="365"/>
      <c r="R351" s="311"/>
      <c r="T351" s="74"/>
      <c r="U351" s="74"/>
      <c r="V351" s="74"/>
      <c r="W351" s="74"/>
      <c r="X351" s="74"/>
    </row>
    <row r="352" spans="1:24" ht="15" customHeight="1" x14ac:dyDescent="0.25">
      <c r="A352" s="314" t="s">
        <v>12</v>
      </c>
      <c r="B352" s="314">
        <v>26</v>
      </c>
      <c r="C352" s="314" t="s">
        <v>22</v>
      </c>
      <c r="D352" s="314"/>
      <c r="E352" s="23">
        <f t="shared" ref="E352" si="1011">IF(D352="repos",1,0)</f>
        <v>0</v>
      </c>
      <c r="F352" s="23">
        <f t="shared" ref="F352" si="1012">IF(D352="S",1,0)</f>
        <v>0</v>
      </c>
      <c r="G352" s="23">
        <f t="shared" ref="G352" si="1013">IF(D352="FO",1,0)</f>
        <v>0</v>
      </c>
      <c r="H352" s="3">
        <v>52</v>
      </c>
      <c r="I352" s="3"/>
      <c r="J352" s="54">
        <v>0.32569444444444445</v>
      </c>
      <c r="L352" s="41">
        <v>0.5</v>
      </c>
      <c r="M352" s="42">
        <v>0.8256944444444444</v>
      </c>
      <c r="N352" s="362">
        <f t="shared" ref="N352" si="1014">(M352-L352)+(M353-L353)</f>
        <v>0.3256944444444444</v>
      </c>
      <c r="R352" s="312">
        <v>1</v>
      </c>
      <c r="T352" s="74"/>
      <c r="U352" s="74"/>
      <c r="V352" s="74"/>
      <c r="W352" s="74"/>
      <c r="X352" s="74"/>
    </row>
    <row r="353" spans="1:24" ht="15.75" customHeight="1" thickBot="1" x14ac:dyDescent="0.3">
      <c r="A353" s="331"/>
      <c r="B353" s="331"/>
      <c r="C353" s="331"/>
      <c r="D353" s="331"/>
      <c r="E353" s="22">
        <f t="shared" ref="E353" si="1015">IF(D352="CA",1,0)</f>
        <v>0</v>
      </c>
      <c r="F353" s="22">
        <f t="shared" ref="F353" si="1016">IF(D352="TC",1,0)</f>
        <v>0</v>
      </c>
      <c r="G353" s="22">
        <f t="shared" ref="G353" si="1017">IF(D352="FNO",1,0)</f>
        <v>0</v>
      </c>
      <c r="H353" s="84"/>
      <c r="I353" s="7"/>
      <c r="J353" s="85"/>
      <c r="L353" s="43"/>
      <c r="M353" s="44"/>
      <c r="N353" s="363"/>
      <c r="R353" s="312"/>
      <c r="T353" s="74"/>
      <c r="U353" s="74"/>
      <c r="V353" s="74"/>
      <c r="W353" s="74"/>
      <c r="X353" s="74"/>
    </row>
    <row r="354" spans="1:24" ht="15" customHeight="1" x14ac:dyDescent="0.25">
      <c r="A354" s="314" t="s">
        <v>4</v>
      </c>
      <c r="B354" s="314">
        <v>27</v>
      </c>
      <c r="C354" s="314" t="s">
        <v>22</v>
      </c>
      <c r="D354" s="314"/>
      <c r="E354" s="23">
        <f t="shared" ref="E354" si="1018">IF(D354="repos",1,0)</f>
        <v>0</v>
      </c>
      <c r="F354" s="23">
        <f t="shared" ref="F354" si="1019">IF(D354="S",1,0)</f>
        <v>0</v>
      </c>
      <c r="G354" s="23">
        <f t="shared" ref="G354" si="1020">IF(D354="FO",1,0)</f>
        <v>0</v>
      </c>
      <c r="H354" s="69">
        <v>130</v>
      </c>
      <c r="I354" s="3"/>
      <c r="J354" s="52">
        <v>0.29236111111111113</v>
      </c>
      <c r="L354" s="41">
        <v>0.51388888888888895</v>
      </c>
      <c r="M354" s="42">
        <v>0.80625000000000002</v>
      </c>
      <c r="N354" s="360">
        <f t="shared" ref="N354" si="1021">(M354-L354)+(M355-L355)</f>
        <v>0.29236111111111107</v>
      </c>
      <c r="R354" s="312">
        <v>1</v>
      </c>
      <c r="T354" s="74"/>
      <c r="U354" s="74"/>
      <c r="V354" s="74"/>
      <c r="W354" s="74"/>
      <c r="X354" s="74"/>
    </row>
    <row r="355" spans="1:24" ht="15.75" customHeight="1" thickBot="1" x14ac:dyDescent="0.3">
      <c r="A355" s="331"/>
      <c r="B355" s="331"/>
      <c r="C355" s="331"/>
      <c r="D355" s="331"/>
      <c r="E355" s="22">
        <f t="shared" ref="E355" si="1022">IF(D354="CA",1,0)</f>
        <v>0</v>
      </c>
      <c r="F355" s="22">
        <f t="shared" ref="F355" si="1023">IF(D354="TC",1,0)</f>
        <v>0</v>
      </c>
      <c r="G355" s="22">
        <f t="shared" ref="G355" si="1024">IF(D354="FNO",1,0)</f>
        <v>0</v>
      </c>
      <c r="H355" s="70"/>
      <c r="I355" s="7"/>
      <c r="J355" s="86"/>
      <c r="L355" s="43"/>
      <c r="M355" s="44"/>
      <c r="N355" s="361"/>
      <c r="R355" s="312"/>
      <c r="T355" s="74"/>
      <c r="U355" s="74"/>
      <c r="V355" s="74"/>
      <c r="W355" s="74"/>
      <c r="X355" s="74"/>
    </row>
    <row r="356" spans="1:24" ht="15" customHeight="1" x14ac:dyDescent="0.25">
      <c r="A356" s="314" t="s">
        <v>6</v>
      </c>
      <c r="B356" s="314">
        <v>28</v>
      </c>
      <c r="C356" s="314" t="s">
        <v>22</v>
      </c>
      <c r="D356" s="314"/>
      <c r="E356" s="23">
        <f t="shared" ref="E356" si="1025">IF(D356="repos",1,0)</f>
        <v>0</v>
      </c>
      <c r="F356" s="23">
        <f t="shared" ref="F356" si="1026">IF(D356="S",1,0)</f>
        <v>0</v>
      </c>
      <c r="G356" s="23">
        <f t="shared" ref="G356" si="1027">IF(D356="FO",1,0)</f>
        <v>0</v>
      </c>
      <c r="H356" s="69">
        <v>130</v>
      </c>
      <c r="I356" s="3"/>
      <c r="J356" s="52">
        <v>0.28819444444444448</v>
      </c>
      <c r="L356" s="41">
        <v>0.80347222222222225</v>
      </c>
      <c r="M356" s="42">
        <v>1.0888888888888888</v>
      </c>
      <c r="N356" s="374">
        <f t="shared" ref="N356" si="1028">(M356-L356)+(M357-L357)</f>
        <v>0.28541666666666654</v>
      </c>
      <c r="R356" s="312">
        <v>1</v>
      </c>
      <c r="T356" s="74"/>
      <c r="U356" s="74"/>
      <c r="V356" s="74"/>
      <c r="W356" s="74"/>
      <c r="X356" s="74"/>
    </row>
    <row r="357" spans="1:24" ht="15.75" customHeight="1" thickBot="1" x14ac:dyDescent="0.3">
      <c r="A357" s="331"/>
      <c r="B357" s="331"/>
      <c r="C357" s="331"/>
      <c r="D357" s="331"/>
      <c r="E357" s="22">
        <f t="shared" ref="E357" si="1029">IF(D356="CA",1,0)</f>
        <v>0</v>
      </c>
      <c r="F357" s="22">
        <f t="shared" ref="F357" si="1030">IF(D356="TC",1,0)</f>
        <v>0</v>
      </c>
      <c r="G357" s="22">
        <f t="shared" ref="G357" si="1031">IF(D356="FNO",1,0)</f>
        <v>0</v>
      </c>
      <c r="H357" s="70"/>
      <c r="I357" s="7"/>
      <c r="J357" s="86"/>
      <c r="L357" s="43"/>
      <c r="M357" s="44"/>
      <c r="N357" s="375"/>
      <c r="R357" s="312"/>
    </row>
    <row r="358" spans="1:24" ht="15" customHeight="1" x14ac:dyDescent="0.25">
      <c r="A358" s="314" t="s">
        <v>8</v>
      </c>
      <c r="B358" s="314">
        <v>29</v>
      </c>
      <c r="C358" s="314" t="s">
        <v>22</v>
      </c>
      <c r="D358" s="334" t="s">
        <v>7</v>
      </c>
      <c r="E358" s="23">
        <f t="shared" ref="E358" si="1032">IF(D358="repos",1,0)</f>
        <v>1</v>
      </c>
      <c r="F358" s="23">
        <f t="shared" ref="F358" si="1033">IF(D358="S",1,0)</f>
        <v>0</v>
      </c>
      <c r="G358" s="23">
        <f t="shared" ref="G358" si="1034">IF(D358="FO",1,0)</f>
        <v>0</v>
      </c>
      <c r="H358" s="3">
        <v>660</v>
      </c>
      <c r="I358" s="3"/>
      <c r="J358" s="78"/>
      <c r="L358" s="41"/>
      <c r="M358" s="42"/>
      <c r="N358" s="364">
        <f t="shared" ref="N358" si="1035">(M358-L358)+(M359-L359)</f>
        <v>0</v>
      </c>
      <c r="R358" s="311">
        <v>0</v>
      </c>
    </row>
    <row r="359" spans="1:24" ht="15.75" customHeight="1" thickBot="1" x14ac:dyDescent="0.3">
      <c r="A359" s="331"/>
      <c r="B359" s="331"/>
      <c r="C359" s="331"/>
      <c r="D359" s="329"/>
      <c r="E359" s="22">
        <f t="shared" ref="E359" si="1036">IF(D358="CA",1,0)</f>
        <v>0</v>
      </c>
      <c r="F359" s="22">
        <f t="shared" ref="F359" si="1037">IF(D358="TC",1,0)</f>
        <v>0</v>
      </c>
      <c r="G359" s="22">
        <f t="shared" ref="G359" si="1038">IF(D358="FNO",1,0)</f>
        <v>0</v>
      </c>
      <c r="H359" s="63"/>
      <c r="I359" s="7"/>
      <c r="J359" s="79"/>
      <c r="L359" s="43"/>
      <c r="M359" s="44"/>
      <c r="N359" s="365"/>
      <c r="R359" s="311"/>
    </row>
    <row r="360" spans="1:24" ht="15" customHeight="1" x14ac:dyDescent="0.25">
      <c r="A360" s="314" t="s">
        <v>9</v>
      </c>
      <c r="B360" s="314">
        <v>30</v>
      </c>
      <c r="C360" s="314" t="s">
        <v>22</v>
      </c>
      <c r="D360" s="334" t="s">
        <v>7</v>
      </c>
      <c r="E360" s="23">
        <f t="shared" ref="E360" si="1039">IF(D360="repos",1,0)</f>
        <v>1</v>
      </c>
      <c r="F360" s="23">
        <f t="shared" ref="F360" si="1040">IF(D360="S",1,0)</f>
        <v>0</v>
      </c>
      <c r="G360" s="23">
        <f t="shared" ref="G360" si="1041">IF(D360="FO",1,0)</f>
        <v>0</v>
      </c>
      <c r="H360" s="3">
        <v>660</v>
      </c>
      <c r="I360" s="3"/>
      <c r="J360" s="78"/>
      <c r="L360" s="41"/>
      <c r="M360" s="42"/>
      <c r="N360" s="364">
        <f t="shared" ref="N360" si="1042">(M360-L360)+(M361-L361)</f>
        <v>0</v>
      </c>
      <c r="R360" s="311">
        <v>0</v>
      </c>
    </row>
    <row r="361" spans="1:24" ht="15.75" customHeight="1" thickBot="1" x14ac:dyDescent="0.3">
      <c r="A361" s="331"/>
      <c r="B361" s="331"/>
      <c r="C361" s="331"/>
      <c r="D361" s="329"/>
      <c r="E361" s="22">
        <f t="shared" ref="E361" si="1043">IF(D360="CA",1,0)</f>
        <v>0</v>
      </c>
      <c r="F361" s="22">
        <f t="shared" ref="F361" si="1044">IF(D360="TC",1,0)</f>
        <v>0</v>
      </c>
      <c r="G361" s="22">
        <f t="shared" ref="G361" si="1045">IF(D360="FNO",1,0)</f>
        <v>0</v>
      </c>
      <c r="H361" s="63"/>
      <c r="I361" s="7"/>
      <c r="J361" s="79"/>
      <c r="L361" s="43"/>
      <c r="M361" s="44"/>
      <c r="N361" s="365"/>
      <c r="R361" s="311"/>
    </row>
    <row r="362" spans="1:24" ht="15" customHeight="1" x14ac:dyDescent="0.25">
      <c r="A362" s="314" t="s">
        <v>10</v>
      </c>
      <c r="B362" s="314">
        <v>31</v>
      </c>
      <c r="C362" s="314" t="s">
        <v>22</v>
      </c>
      <c r="D362" s="314"/>
      <c r="E362" s="23">
        <f t="shared" ref="E362" si="1046">IF(D362="repos",1,0)</f>
        <v>0</v>
      </c>
      <c r="F362" s="23">
        <f t="shared" ref="F362" si="1047">IF(D362="S",1,0)</f>
        <v>0</v>
      </c>
      <c r="G362" s="23">
        <f t="shared" ref="G362" si="1048">IF(D362="FO",1,0)</f>
        <v>0</v>
      </c>
      <c r="H362" s="3">
        <v>130</v>
      </c>
      <c r="I362" s="64">
        <v>1.5972222222222224E-2</v>
      </c>
      <c r="J362" s="52">
        <v>0.30972222222222223</v>
      </c>
      <c r="L362" s="41">
        <v>0.24583333333333335</v>
      </c>
      <c r="M362" s="42">
        <v>0.42083333333333334</v>
      </c>
      <c r="N362" s="360">
        <f t="shared" ref="N362" si="1049">(M362-L362)+(M363-L363)</f>
        <v>0.30972222222222218</v>
      </c>
      <c r="R362" s="312">
        <v>1</v>
      </c>
    </row>
    <row r="363" spans="1:24" ht="15.75" customHeight="1" thickBot="1" x14ac:dyDescent="0.3">
      <c r="A363" s="331"/>
      <c r="B363" s="331"/>
      <c r="C363" s="331"/>
      <c r="D363" s="331"/>
      <c r="E363" s="22">
        <f t="shared" ref="E363" si="1050">IF(D362="CA",1,0)</f>
        <v>0</v>
      </c>
      <c r="F363" s="22">
        <f t="shared" ref="F363" si="1051">IF(D362="TC",1,0)</f>
        <v>0</v>
      </c>
      <c r="G363" s="22">
        <f t="shared" ref="G363" si="1052">IF(D362="FNO",1,0)</f>
        <v>0</v>
      </c>
      <c r="H363" s="70"/>
      <c r="I363" s="70"/>
      <c r="J363" s="86"/>
      <c r="L363" s="43">
        <v>0.65138888888888891</v>
      </c>
      <c r="M363" s="44">
        <v>0.78611111111111109</v>
      </c>
      <c r="N363" s="361"/>
      <c r="R363" s="331"/>
    </row>
    <row r="364" spans="1:24" ht="15.75" customHeight="1" thickBot="1" x14ac:dyDescent="0.3">
      <c r="A364" s="314">
        <v>31</v>
      </c>
      <c r="B364" s="388" t="s">
        <v>13</v>
      </c>
      <c r="C364" s="389"/>
      <c r="D364" s="10">
        <v>11</v>
      </c>
      <c r="E364" s="27" t="str">
        <f t="shared" ref="E364:E372" si="1053">IF(D364="repos",1,"")</f>
        <v/>
      </c>
      <c r="F364" s="27"/>
      <c r="G364" s="27"/>
      <c r="H364" s="2"/>
      <c r="I364" s="2"/>
      <c r="J364" s="370">
        <f>J302+J303+J304+J305+J306+J307+J308+J309+J310+J311+J312+J313+J314+J315+J316+J317+J318+J319+J320+J321+J322+J323+J324+J325+J326+J327+J328+J329+J330+J331+J332+J333+J334+J335+J336+J337+J338+J339+J340+J341+J342+J343+J344+J345+J346+J347+J348+J349+J350+J351+J352+J353+J354+J355+J356+J357+J358+J359+J360+J361+J362+J363</f>
        <v>5.8326388888888889</v>
      </c>
      <c r="N364" s="370">
        <f>N302+N304+N306+N308+N310+N312+N314+N316+N318+N320+N322+N324+N326+N328+N330+N332+N334+N336+N338+N340+N342+N344+N346+N348+N350+N352+N354+N356+N358+N360+N362</f>
        <v>5.8243055555555552</v>
      </c>
      <c r="O364" s="358">
        <f>N304+J308+N310+N316+J325+N326+N328+J340+N342+J344+N346+N354+J356+N362</f>
        <v>3.5159722222222225</v>
      </c>
      <c r="P364" s="348">
        <f>J306+J312+N320+N322+J324+J336+J338+J352</f>
        <v>2.3166666666666669</v>
      </c>
      <c r="R364" s="317">
        <f>SUM(R302:R363)</f>
        <v>20</v>
      </c>
    </row>
    <row r="365" spans="1:24" ht="15.75" customHeight="1" thickBot="1" x14ac:dyDescent="0.3">
      <c r="A365" s="331"/>
      <c r="B365" s="386" t="s">
        <v>52</v>
      </c>
      <c r="C365" s="387"/>
      <c r="D365" s="33">
        <f>E302+E304+E306+E308+E310+E312+E314+E316+E318+E320+E322+E324+E326+E328+E330+E332+E334+E336+E338+E340+E342+E344+E346+E348+E350+E352+E354+E356+E358+E360+E362</f>
        <v>10</v>
      </c>
      <c r="E365" s="27"/>
      <c r="F365" s="27"/>
      <c r="G365" s="27"/>
      <c r="H365" s="2"/>
      <c r="I365" s="2"/>
      <c r="J365" s="371"/>
      <c r="N365" s="371"/>
      <c r="O365" s="359"/>
      <c r="P365" s="349"/>
      <c r="R365" s="318"/>
    </row>
    <row r="366" spans="1:24" ht="15.75" thickBot="1" x14ac:dyDescent="0.3">
      <c r="B366" s="386" t="s">
        <v>51</v>
      </c>
      <c r="C366" s="387"/>
      <c r="D366" s="33">
        <f>F302+F304+F306+F308+F310+F312+F314+F316+F318+F320+F322+F324+F326+F328+F330+F332+F334+F336+F338+F340+F342+F344+F346+F348+F350+F352+F354+F356+F358+F360+F362+F364</f>
        <v>1</v>
      </c>
      <c r="E366" s="27" t="str">
        <f t="shared" si="1053"/>
        <v/>
      </c>
      <c r="F366" s="27"/>
      <c r="G366" s="27"/>
      <c r="O366" s="354">
        <v>12</v>
      </c>
      <c r="P366" s="346">
        <v>8</v>
      </c>
    </row>
    <row r="367" spans="1:24" ht="15.75" thickBot="1" x14ac:dyDescent="0.3">
      <c r="B367" s="386" t="s">
        <v>15</v>
      </c>
      <c r="C367" s="387"/>
      <c r="D367" s="33">
        <f>E303+E305+E307+E309+E311+E313+E315+E317+E319+E321+E323+E325+E327+E329+E331+E333+E335+E337+E339+E341+E343+E345+E347+E349+E351+E353+E355+E357+E359+E361+E363</f>
        <v>0</v>
      </c>
      <c r="E367" s="27"/>
      <c r="F367" s="27"/>
      <c r="G367" s="27"/>
      <c r="O367" s="355"/>
      <c r="P367" s="357"/>
    </row>
    <row r="368" spans="1:24" ht="15.75" thickBot="1" x14ac:dyDescent="0.3">
      <c r="B368" s="386" t="s">
        <v>16</v>
      </c>
      <c r="C368" s="387"/>
      <c r="D368" s="33">
        <f>F303+F305+F307+F309+F311+F313+F315+F317+F319+F321+F323+F325+F327+F329+F331+F333+F335+F337+F339+F341+F343+F345+F347+F349+F351+F353+F355+F357+F359+F361+F363</f>
        <v>0</v>
      </c>
      <c r="E368" s="27" t="str">
        <f t="shared" si="1053"/>
        <v/>
      </c>
      <c r="F368" s="27"/>
      <c r="G368" s="27"/>
      <c r="O368" s="350">
        <f>O364+P364</f>
        <v>5.8326388888888889</v>
      </c>
      <c r="P368" s="351"/>
    </row>
    <row r="369" spans="1:18" ht="15.75" thickBot="1" x14ac:dyDescent="0.3">
      <c r="B369" s="386" t="s">
        <v>17</v>
      </c>
      <c r="C369" s="387"/>
      <c r="D369" s="33">
        <f>G302+G304+G306+G308+G310+G312+G314+G316+G318+G320+G322+G324+G326+G328+G330+G332+G334+G336+G338+G340+G342+G344+G346+G348+G350+G352+G354+G356+G358+G360+G362</f>
        <v>0</v>
      </c>
      <c r="E369" s="27"/>
      <c r="F369" s="27"/>
      <c r="G369" s="27"/>
      <c r="O369" s="352"/>
      <c r="P369" s="353"/>
    </row>
    <row r="370" spans="1:18" ht="15.75" thickBot="1" x14ac:dyDescent="0.3">
      <c r="B370" s="390" t="s">
        <v>18</v>
      </c>
      <c r="C370" s="391"/>
      <c r="D370" s="33">
        <f>G303+G305+G307+G309+G311+G313+G315+G317+G319+G321+G323+G325+G327+G329+G331+G333+G335+G337+G339+G341+G343+G345+G347+G349+G351+G353+G355+G357+G359+G361+G363</f>
        <v>0</v>
      </c>
      <c r="E370" s="27" t="str">
        <f t="shared" si="1053"/>
        <v/>
      </c>
      <c r="F370" s="27"/>
      <c r="G370" s="27"/>
      <c r="O370" s="319">
        <f>O366+P366</f>
        <v>20</v>
      </c>
      <c r="P370" s="321"/>
    </row>
    <row r="371" spans="1:18" ht="15.75" thickBot="1" x14ac:dyDescent="0.3">
      <c r="B371" s="12"/>
      <c r="C371" s="12"/>
      <c r="D371" s="12"/>
      <c r="E371" s="27"/>
      <c r="F371" s="27"/>
      <c r="G371" s="27"/>
      <c r="O371" s="325"/>
      <c r="P371" s="327"/>
    </row>
    <row r="372" spans="1:18" ht="15.75" thickBot="1" x14ac:dyDescent="0.3">
      <c r="E372" s="27" t="str">
        <f t="shared" si="1053"/>
        <v/>
      </c>
      <c r="F372" s="27"/>
      <c r="G372" s="27"/>
    </row>
    <row r="373" spans="1:18" ht="15.75" thickBot="1" x14ac:dyDescent="0.3">
      <c r="A373" s="2"/>
      <c r="B373" s="2"/>
      <c r="C373" s="2"/>
      <c r="D373" s="2"/>
      <c r="E373" s="27"/>
      <c r="F373" s="27"/>
      <c r="G373" s="27"/>
      <c r="H373" s="314" t="s">
        <v>0</v>
      </c>
      <c r="I373" s="21" t="s">
        <v>49</v>
      </c>
      <c r="J373" s="4" t="s">
        <v>1</v>
      </c>
      <c r="L373" s="41" t="s">
        <v>61</v>
      </c>
      <c r="M373" s="42" t="s">
        <v>62</v>
      </c>
      <c r="N373" s="66" t="s">
        <v>1</v>
      </c>
      <c r="R373" s="57" t="s">
        <v>69</v>
      </c>
    </row>
    <row r="374" spans="1:18" ht="15.75" thickBot="1" x14ac:dyDescent="0.3">
      <c r="A374" s="2"/>
      <c r="B374" s="2"/>
      <c r="C374" s="2"/>
      <c r="D374" s="2"/>
      <c r="E374" s="11" t="s">
        <v>53</v>
      </c>
      <c r="F374" s="11" t="s">
        <v>54</v>
      </c>
      <c r="G374" s="11" t="s">
        <v>56</v>
      </c>
      <c r="H374" s="312"/>
      <c r="I374" s="23" t="s">
        <v>50</v>
      </c>
      <c r="J374" s="6" t="s">
        <v>2</v>
      </c>
      <c r="L374" s="309" t="s">
        <v>63</v>
      </c>
      <c r="M374" s="310"/>
      <c r="N374" s="37" t="s">
        <v>64</v>
      </c>
      <c r="R374" s="59" t="s">
        <v>70</v>
      </c>
    </row>
    <row r="375" spans="1:18" ht="15.75" thickBot="1" x14ac:dyDescent="0.3">
      <c r="A375" s="2"/>
      <c r="B375" s="2"/>
      <c r="C375" s="2"/>
      <c r="D375" s="2"/>
      <c r="E375" s="11" t="s">
        <v>15</v>
      </c>
      <c r="F375" s="11" t="s">
        <v>55</v>
      </c>
      <c r="G375" s="32" t="s">
        <v>57</v>
      </c>
      <c r="H375" s="331"/>
      <c r="I375" s="23"/>
      <c r="J375" s="6" t="s">
        <v>3</v>
      </c>
      <c r="L375" s="43"/>
      <c r="M375" s="44"/>
      <c r="N375" s="67" t="s">
        <v>65</v>
      </c>
      <c r="R375" s="58" t="s">
        <v>71</v>
      </c>
    </row>
    <row r="376" spans="1:18" ht="15" customHeight="1" x14ac:dyDescent="0.25">
      <c r="A376" s="314" t="s">
        <v>11</v>
      </c>
      <c r="B376" s="314">
        <v>1</v>
      </c>
      <c r="C376" s="314" t="s">
        <v>23</v>
      </c>
      <c r="D376" s="314"/>
      <c r="E376" s="23">
        <f>IF(D376="repos",1,0)</f>
        <v>0</v>
      </c>
      <c r="F376" s="23">
        <f>IF(D376="S",1,0)</f>
        <v>0</v>
      </c>
      <c r="G376" s="23">
        <f>IF(D376="FO",1,0)</f>
        <v>0</v>
      </c>
      <c r="H376" s="69">
        <v>130</v>
      </c>
      <c r="I376" s="3"/>
      <c r="J376" s="52">
        <v>0.30972222222222223</v>
      </c>
      <c r="L376" s="41">
        <v>0.24583333333333335</v>
      </c>
      <c r="M376" s="42">
        <v>0.42083333333333334</v>
      </c>
      <c r="N376" s="360">
        <f>(M376-L376)+(M377-L377)</f>
        <v>0.30972222222222218</v>
      </c>
      <c r="R376" s="314">
        <v>1</v>
      </c>
    </row>
    <row r="377" spans="1:18" ht="15.75" customHeight="1" thickBot="1" x14ac:dyDescent="0.3">
      <c r="A377" s="331"/>
      <c r="B377" s="331"/>
      <c r="C377" s="331"/>
      <c r="D377" s="331"/>
      <c r="E377" s="22">
        <f>IF(D376="CA",1,0)</f>
        <v>0</v>
      </c>
      <c r="F377" s="22">
        <f>IF(D376="TC",1,0)</f>
        <v>0</v>
      </c>
      <c r="G377" s="22">
        <f>IF(D376="FNO",1,0)</f>
        <v>0</v>
      </c>
      <c r="H377" s="70"/>
      <c r="I377" s="7"/>
      <c r="J377" s="86"/>
      <c r="L377" s="43">
        <v>0.65138888888888891</v>
      </c>
      <c r="M377" s="44">
        <v>0.78611111111111109</v>
      </c>
      <c r="N377" s="361"/>
      <c r="R377" s="312"/>
    </row>
    <row r="378" spans="1:18" ht="15" customHeight="1" x14ac:dyDescent="0.25">
      <c r="A378" s="314" t="s">
        <v>12</v>
      </c>
      <c r="B378" s="314">
        <v>2</v>
      </c>
      <c r="C378" s="314" t="s">
        <v>23</v>
      </c>
      <c r="D378" s="314"/>
      <c r="E378" s="23">
        <f t="shared" ref="E378" si="1054">IF(D378="repos",1,0)</f>
        <v>0</v>
      </c>
      <c r="F378" s="23">
        <f t="shared" ref="F378" si="1055">IF(D378="S",1,0)</f>
        <v>0</v>
      </c>
      <c r="G378" s="23">
        <f t="shared" ref="G378" si="1056">IF(D378="FO",1,0)</f>
        <v>0</v>
      </c>
      <c r="H378" s="91">
        <v>59</v>
      </c>
      <c r="I378" s="3"/>
      <c r="J378" s="54">
        <v>0.30972222222222223</v>
      </c>
      <c r="L378" s="41">
        <v>0.24583333333333335</v>
      </c>
      <c r="M378" s="42">
        <v>0.42083333333333334</v>
      </c>
      <c r="N378" s="366">
        <f t="shared" ref="N378" si="1057">(M378-L378)+(M379-L379)</f>
        <v>0.30972222222222218</v>
      </c>
      <c r="R378" s="312">
        <v>1</v>
      </c>
    </row>
    <row r="379" spans="1:18" ht="15.75" customHeight="1" thickBot="1" x14ac:dyDescent="0.3">
      <c r="A379" s="331"/>
      <c r="B379" s="331"/>
      <c r="C379" s="331"/>
      <c r="D379" s="331"/>
      <c r="E379" s="22">
        <f t="shared" ref="E379" si="1058">IF(D378="CA",1,0)</f>
        <v>0</v>
      </c>
      <c r="F379" s="22">
        <f t="shared" ref="F379" si="1059">IF(D378="TC",1,0)</f>
        <v>0</v>
      </c>
      <c r="G379" s="22">
        <f t="shared" ref="G379" si="1060">IF(D378="FNO",1,0)</f>
        <v>0</v>
      </c>
      <c r="H379" s="84"/>
      <c r="I379" s="7"/>
      <c r="J379" s="85"/>
      <c r="L379" s="43">
        <v>0.65138888888888891</v>
      </c>
      <c r="M379" s="44">
        <v>0.78611111111111109</v>
      </c>
      <c r="N379" s="367"/>
      <c r="R379" s="312"/>
    </row>
    <row r="380" spans="1:18" ht="15" customHeight="1" x14ac:dyDescent="0.25">
      <c r="A380" s="314" t="s">
        <v>4</v>
      </c>
      <c r="B380" s="314">
        <v>3</v>
      </c>
      <c r="C380" s="314" t="s">
        <v>23</v>
      </c>
      <c r="D380" s="314"/>
      <c r="E380" s="23">
        <f t="shared" ref="E380" si="1061">IF(D380="repos",1,0)</f>
        <v>0</v>
      </c>
      <c r="F380" s="23">
        <f t="shared" ref="F380" si="1062">IF(D380="S",1,0)</f>
        <v>0</v>
      </c>
      <c r="G380" s="23">
        <f t="shared" ref="G380" si="1063">IF(D380="FO",1,0)</f>
        <v>0</v>
      </c>
      <c r="H380" s="91">
        <v>59</v>
      </c>
      <c r="I380" s="3"/>
      <c r="J380" s="54">
        <v>0.30972222222222223</v>
      </c>
      <c r="L380" s="41">
        <v>0.24583333333333335</v>
      </c>
      <c r="M380" s="42">
        <v>0.42083333333333334</v>
      </c>
      <c r="N380" s="366">
        <f t="shared" ref="N380" si="1064">(M380-L380)+(M381-L381)</f>
        <v>0.30972222222222218</v>
      </c>
      <c r="R380" s="312">
        <v>1</v>
      </c>
    </row>
    <row r="381" spans="1:18" ht="15.75" customHeight="1" thickBot="1" x14ac:dyDescent="0.3">
      <c r="A381" s="331"/>
      <c r="B381" s="331"/>
      <c r="C381" s="331"/>
      <c r="D381" s="331"/>
      <c r="E381" s="22">
        <f t="shared" ref="E381" si="1065">IF(D380="CA",1,0)</f>
        <v>0</v>
      </c>
      <c r="F381" s="22">
        <f t="shared" ref="F381" si="1066">IF(D380="TC",1,0)</f>
        <v>0</v>
      </c>
      <c r="G381" s="22">
        <f t="shared" ref="G381" si="1067">IF(D380="FNO",1,0)</f>
        <v>0</v>
      </c>
      <c r="H381" s="84"/>
      <c r="I381" s="7"/>
      <c r="J381" s="85"/>
      <c r="L381" s="43">
        <v>0.65138888888888891</v>
      </c>
      <c r="M381" s="44">
        <v>0.78611111111111109</v>
      </c>
      <c r="N381" s="367"/>
      <c r="R381" s="312"/>
    </row>
    <row r="382" spans="1:18" ht="15" customHeight="1" x14ac:dyDescent="0.25">
      <c r="A382" s="314" t="s">
        <v>6</v>
      </c>
      <c r="B382" s="314">
        <v>4</v>
      </c>
      <c r="C382" s="314" t="s">
        <v>23</v>
      </c>
      <c r="D382" s="334" t="s">
        <v>7</v>
      </c>
      <c r="E382" s="23">
        <f t="shared" ref="E382" si="1068">IF(D382="repos",1,0)</f>
        <v>1</v>
      </c>
      <c r="F382" s="23">
        <f t="shared" ref="F382" si="1069">IF(D382="S",1,0)</f>
        <v>0</v>
      </c>
      <c r="G382" s="23">
        <f t="shared" ref="G382" si="1070">IF(D382="FO",1,0)</f>
        <v>0</v>
      </c>
      <c r="H382" s="68">
        <v>660</v>
      </c>
      <c r="I382" s="3"/>
      <c r="J382" s="78"/>
      <c r="L382" s="41"/>
      <c r="M382" s="42"/>
      <c r="N382" s="364">
        <f t="shared" ref="N382" si="1071">(M382-L382)+(M383-L383)</f>
        <v>0</v>
      </c>
      <c r="R382" s="311">
        <v>0</v>
      </c>
    </row>
    <row r="383" spans="1:18" ht="15.75" customHeight="1" thickBot="1" x14ac:dyDescent="0.3">
      <c r="A383" s="331"/>
      <c r="B383" s="331"/>
      <c r="C383" s="331"/>
      <c r="D383" s="329"/>
      <c r="E383" s="22">
        <f t="shared" ref="E383" si="1072">IF(D382="CA",1,0)</f>
        <v>0</v>
      </c>
      <c r="F383" s="22">
        <f t="shared" ref="F383" si="1073">IF(D382="TC",1,0)</f>
        <v>0</v>
      </c>
      <c r="G383" s="22">
        <f t="shared" ref="G383" si="1074">IF(D382="FNO",1,0)</f>
        <v>0</v>
      </c>
      <c r="H383" s="63"/>
      <c r="I383" s="7"/>
      <c r="J383" s="79"/>
      <c r="L383" s="43"/>
      <c r="M383" s="44"/>
      <c r="N383" s="365"/>
      <c r="R383" s="311"/>
    </row>
    <row r="384" spans="1:18" ht="15" customHeight="1" x14ac:dyDescent="0.25">
      <c r="A384" s="314" t="s">
        <v>8</v>
      </c>
      <c r="B384" s="314">
        <v>5</v>
      </c>
      <c r="C384" s="314" t="s">
        <v>23</v>
      </c>
      <c r="D384" s="334" t="s">
        <v>7</v>
      </c>
      <c r="E384" s="23">
        <f t="shared" ref="E384" si="1075">IF(D384="repos",1,0)</f>
        <v>1</v>
      </c>
      <c r="F384" s="23">
        <f t="shared" ref="F384" si="1076">IF(D384="S",1,0)</f>
        <v>0</v>
      </c>
      <c r="G384" s="23">
        <f t="shared" ref="G384" si="1077">IF(D384="FO",1,0)</f>
        <v>0</v>
      </c>
      <c r="H384" s="68">
        <v>660</v>
      </c>
      <c r="I384" s="3"/>
      <c r="J384" s="78"/>
      <c r="L384" s="41"/>
      <c r="M384" s="42"/>
      <c r="N384" s="364">
        <f t="shared" ref="N384" si="1078">(M384-L384)+(M385-L385)</f>
        <v>0</v>
      </c>
      <c r="R384" s="311">
        <v>0</v>
      </c>
    </row>
    <row r="385" spans="1:18" ht="15.75" customHeight="1" thickBot="1" x14ac:dyDescent="0.3">
      <c r="A385" s="331"/>
      <c r="B385" s="331"/>
      <c r="C385" s="331"/>
      <c r="D385" s="329"/>
      <c r="E385" s="22">
        <f t="shared" ref="E385" si="1079">IF(D384="CA",1,0)</f>
        <v>0</v>
      </c>
      <c r="F385" s="22">
        <f t="shared" ref="F385" si="1080">IF(D384="TC",1,0)</f>
        <v>0</v>
      </c>
      <c r="G385" s="22">
        <f t="shared" ref="G385" si="1081">IF(D384="FNO",1,0)</f>
        <v>0</v>
      </c>
      <c r="H385" s="63"/>
      <c r="I385" s="7"/>
      <c r="J385" s="79"/>
      <c r="L385" s="43"/>
      <c r="M385" s="44"/>
      <c r="N385" s="365"/>
      <c r="R385" s="311"/>
    </row>
    <row r="386" spans="1:18" ht="15" customHeight="1" x14ac:dyDescent="0.25">
      <c r="A386" s="314" t="s">
        <v>9</v>
      </c>
      <c r="B386" s="314">
        <v>6</v>
      </c>
      <c r="C386" s="314" t="s">
        <v>23</v>
      </c>
      <c r="D386" s="314"/>
      <c r="E386" s="23">
        <f t="shared" ref="E386" si="1082">IF(D386="repos",1,0)</f>
        <v>0</v>
      </c>
      <c r="F386" s="23">
        <f t="shared" ref="F386" si="1083">IF(D386="S",1,0)</f>
        <v>0</v>
      </c>
      <c r="G386" s="23">
        <f t="shared" ref="G386" si="1084">IF(D386="FO",1,0)</f>
        <v>0</v>
      </c>
      <c r="H386" s="69">
        <v>130</v>
      </c>
      <c r="I386" s="3"/>
      <c r="J386" s="52">
        <v>0.29583333333333334</v>
      </c>
      <c r="L386" s="41">
        <v>0.51180555555555551</v>
      </c>
      <c r="M386" s="42">
        <v>0.80763888888888891</v>
      </c>
      <c r="N386" s="360">
        <f t="shared" ref="N386" si="1085">(M386-L386)+(M387-L387)</f>
        <v>0.29583333333333339</v>
      </c>
      <c r="R386" s="312">
        <v>1</v>
      </c>
    </row>
    <row r="387" spans="1:18" ht="15.75" customHeight="1" thickBot="1" x14ac:dyDescent="0.3">
      <c r="A387" s="331"/>
      <c r="B387" s="331"/>
      <c r="C387" s="331"/>
      <c r="D387" s="331"/>
      <c r="E387" s="22">
        <f t="shared" ref="E387" si="1086">IF(D386="CA",1,0)</f>
        <v>0</v>
      </c>
      <c r="F387" s="22">
        <f t="shared" ref="F387" si="1087">IF(D386="TC",1,0)</f>
        <v>0</v>
      </c>
      <c r="G387" s="22">
        <f t="shared" ref="G387" si="1088">IF(D386="FNO",1,0)</f>
        <v>0</v>
      </c>
      <c r="H387" s="70"/>
      <c r="I387" s="7"/>
      <c r="J387" s="86"/>
      <c r="L387" s="43"/>
      <c r="M387" s="44"/>
      <c r="N387" s="361"/>
      <c r="R387" s="312"/>
    </row>
    <row r="388" spans="1:18" ht="15" customHeight="1" x14ac:dyDescent="0.25">
      <c r="A388" s="314" t="s">
        <v>10</v>
      </c>
      <c r="B388" s="314">
        <v>7</v>
      </c>
      <c r="C388" s="314" t="s">
        <v>23</v>
      </c>
      <c r="D388" s="314"/>
      <c r="E388" s="23">
        <f t="shared" ref="E388" si="1089">IF(D388="repos",1,0)</f>
        <v>0</v>
      </c>
      <c r="F388" s="23">
        <f t="shared" ref="F388" si="1090">IF(D388="S",1,0)</f>
        <v>0</v>
      </c>
      <c r="G388" s="23">
        <f t="shared" ref="G388" si="1091">IF(D388="FO",1,0)</f>
        <v>0</v>
      </c>
      <c r="H388" s="69">
        <v>130</v>
      </c>
      <c r="I388" s="3"/>
      <c r="J388" s="52">
        <v>0.29583333333333334</v>
      </c>
      <c r="L388" s="41">
        <v>0.51180555555555551</v>
      </c>
      <c r="M388" s="42">
        <v>0.80763888888888891</v>
      </c>
      <c r="N388" s="360">
        <f t="shared" ref="N388" si="1092">(M388-L388)+(M389-L389)</f>
        <v>0.29583333333333339</v>
      </c>
      <c r="R388" s="312">
        <v>1</v>
      </c>
    </row>
    <row r="389" spans="1:18" ht="15.75" customHeight="1" thickBot="1" x14ac:dyDescent="0.3">
      <c r="A389" s="331"/>
      <c r="B389" s="331"/>
      <c r="C389" s="331"/>
      <c r="D389" s="331"/>
      <c r="E389" s="22">
        <f t="shared" ref="E389" si="1093">IF(D388="CA",1,0)</f>
        <v>0</v>
      </c>
      <c r="F389" s="22">
        <f t="shared" ref="F389" si="1094">IF(D388="TC",1,0)</f>
        <v>0</v>
      </c>
      <c r="G389" s="22">
        <f t="shared" ref="G389" si="1095">IF(D388="FNO",1,0)</f>
        <v>0</v>
      </c>
      <c r="H389" s="70"/>
      <c r="I389" s="7"/>
      <c r="J389" s="86"/>
      <c r="L389" s="43"/>
      <c r="M389" s="44"/>
      <c r="N389" s="361"/>
      <c r="R389" s="312"/>
    </row>
    <row r="390" spans="1:18" ht="15" customHeight="1" x14ac:dyDescent="0.25">
      <c r="A390" s="314" t="s">
        <v>11</v>
      </c>
      <c r="B390" s="314">
        <v>8</v>
      </c>
      <c r="C390" s="314" t="s">
        <v>23</v>
      </c>
      <c r="D390" s="314"/>
      <c r="E390" s="23">
        <f t="shared" ref="E390" si="1096">IF(D390="repos",1,0)</f>
        <v>0</v>
      </c>
      <c r="F390" s="23">
        <f t="shared" ref="F390" si="1097">IF(D390="S",1,0)</f>
        <v>0</v>
      </c>
      <c r="G390" s="23">
        <f t="shared" ref="G390" si="1098">IF(D390="FO",1,0)</f>
        <v>0</v>
      </c>
      <c r="H390" s="69">
        <v>130</v>
      </c>
      <c r="I390" s="3"/>
      <c r="J390" s="52">
        <v>0.29583333333333334</v>
      </c>
      <c r="L390" s="41">
        <v>0.51180555555555551</v>
      </c>
      <c r="M390" s="42">
        <v>0.80763888888888891</v>
      </c>
      <c r="N390" s="360">
        <f t="shared" ref="N390" si="1099">(M390-L390)+(M391-L391)</f>
        <v>0.29583333333333339</v>
      </c>
      <c r="R390" s="312">
        <v>1</v>
      </c>
    </row>
    <row r="391" spans="1:18" ht="15.75" customHeight="1" thickBot="1" x14ac:dyDescent="0.3">
      <c r="A391" s="331"/>
      <c r="B391" s="331"/>
      <c r="C391" s="331"/>
      <c r="D391" s="331"/>
      <c r="E391" s="22">
        <f t="shared" ref="E391" si="1100">IF(D390="CA",1,0)</f>
        <v>0</v>
      </c>
      <c r="F391" s="22">
        <f t="shared" ref="F391" si="1101">IF(D390="TC",1,0)</f>
        <v>0</v>
      </c>
      <c r="G391" s="22">
        <f t="shared" ref="G391" si="1102">IF(D390="FNO",1,0)</f>
        <v>0</v>
      </c>
      <c r="H391" s="70"/>
      <c r="I391" s="7"/>
      <c r="J391" s="86"/>
      <c r="L391" s="43"/>
      <c r="M391" s="44"/>
      <c r="N391" s="361"/>
      <c r="R391" s="312"/>
    </row>
    <row r="392" spans="1:18" ht="15" customHeight="1" x14ac:dyDescent="0.25">
      <c r="A392" s="314" t="s">
        <v>12</v>
      </c>
      <c r="B392" s="314">
        <v>9</v>
      </c>
      <c r="C392" s="314" t="s">
        <v>23</v>
      </c>
      <c r="D392" s="314"/>
      <c r="E392" s="23">
        <f t="shared" ref="E392" si="1103">IF(D392="repos",1,0)</f>
        <v>0</v>
      </c>
      <c r="F392" s="23">
        <f t="shared" ref="F392" si="1104">IF(D392="S",1,0)</f>
        <v>0</v>
      </c>
      <c r="G392" s="23">
        <f t="shared" ref="G392" si="1105">IF(D392="FO",1,0)</f>
        <v>0</v>
      </c>
      <c r="H392" s="3">
        <v>130</v>
      </c>
      <c r="I392" s="3"/>
      <c r="J392" s="52">
        <v>0.16458333333333333</v>
      </c>
      <c r="L392" s="41">
        <v>0.51180555555555551</v>
      </c>
      <c r="M392" s="42">
        <v>0.80763888888888891</v>
      </c>
      <c r="N392" s="374">
        <f t="shared" ref="N392" si="1106">(M392-L392)+(M393-L393)</f>
        <v>0.29583333333333339</v>
      </c>
      <c r="R392" s="312">
        <v>1</v>
      </c>
    </row>
    <row r="393" spans="1:18" ht="15.75" customHeight="1" thickBot="1" x14ac:dyDescent="0.3">
      <c r="A393" s="331"/>
      <c r="B393" s="331"/>
      <c r="C393" s="331"/>
      <c r="D393" s="331"/>
      <c r="E393" s="22">
        <f t="shared" ref="E393" si="1107">IF(D392="CA",1,0)</f>
        <v>0</v>
      </c>
      <c r="F393" s="22">
        <f t="shared" ref="F393" si="1108">IF(D392="TC",1,0)</f>
        <v>0</v>
      </c>
      <c r="G393" s="22">
        <f t="shared" ref="G393" si="1109">IF(D392="FNO",1,0)</f>
        <v>0</v>
      </c>
      <c r="H393" s="7">
        <v>59</v>
      </c>
      <c r="I393" s="7"/>
      <c r="J393" s="55">
        <v>0.13125000000000001</v>
      </c>
      <c r="L393" s="43"/>
      <c r="M393" s="44"/>
      <c r="N393" s="375"/>
      <c r="R393" s="312"/>
    </row>
    <row r="394" spans="1:18" ht="15" customHeight="1" x14ac:dyDescent="0.25">
      <c r="A394" s="314" t="s">
        <v>4</v>
      </c>
      <c r="B394" s="314">
        <v>10</v>
      </c>
      <c r="C394" s="314" t="s">
        <v>23</v>
      </c>
      <c r="D394" s="314"/>
      <c r="E394" s="23">
        <f t="shared" ref="E394" si="1110">IF(D394="repos",1,0)</f>
        <v>0</v>
      </c>
      <c r="F394" s="23">
        <f t="shared" ref="F394" si="1111">IF(D394="S",1,0)</f>
        <v>0</v>
      </c>
      <c r="G394" s="23">
        <f t="shared" ref="G394" si="1112">IF(D394="FO",1,0)</f>
        <v>0</v>
      </c>
      <c r="H394" s="3">
        <v>130</v>
      </c>
      <c r="I394" s="3"/>
      <c r="J394" s="52">
        <v>0.29305555555555557</v>
      </c>
      <c r="L394" s="41">
        <v>0.79652777777777783</v>
      </c>
      <c r="M394" s="42">
        <v>1.0868055555555556</v>
      </c>
      <c r="N394" s="362">
        <f t="shared" ref="N394" si="1113">(M394-L394)+(M395-L395)</f>
        <v>0.29027777777777775</v>
      </c>
      <c r="R394" s="312">
        <v>1</v>
      </c>
    </row>
    <row r="395" spans="1:18" ht="15.75" customHeight="1" thickBot="1" x14ac:dyDescent="0.3">
      <c r="A395" s="331"/>
      <c r="B395" s="331"/>
      <c r="C395" s="331"/>
      <c r="D395" s="331"/>
      <c r="E395" s="22">
        <f t="shared" ref="E395" si="1114">IF(D394="CA",1,0)</f>
        <v>0</v>
      </c>
      <c r="F395" s="22">
        <f t="shared" ref="F395" si="1115">IF(D394="TC",1,0)</f>
        <v>0</v>
      </c>
      <c r="G395" s="22">
        <f t="shared" ref="G395" si="1116">IF(D394="FNO",1,0)</f>
        <v>0</v>
      </c>
      <c r="H395" s="70"/>
      <c r="I395" s="7"/>
      <c r="J395" s="86"/>
      <c r="L395" s="43"/>
      <c r="M395" s="44"/>
      <c r="N395" s="363"/>
      <c r="R395" s="312"/>
    </row>
    <row r="396" spans="1:18" ht="15" customHeight="1" x14ac:dyDescent="0.25">
      <c r="A396" s="314" t="s">
        <v>6</v>
      </c>
      <c r="B396" s="314">
        <v>11</v>
      </c>
      <c r="C396" s="314" t="s">
        <v>23</v>
      </c>
      <c r="D396" s="334" t="s">
        <v>54</v>
      </c>
      <c r="E396" s="23">
        <f t="shared" ref="E396" si="1117">IF(D396="repos",1,0)</f>
        <v>0</v>
      </c>
      <c r="F396" s="23">
        <f t="shared" ref="F396" si="1118">IF(D396="S",1,0)</f>
        <v>1</v>
      </c>
      <c r="G396" s="23">
        <f t="shared" ref="G396" si="1119">IF(D396="FO",1,0)</f>
        <v>0</v>
      </c>
      <c r="H396" s="94" t="s">
        <v>67</v>
      </c>
      <c r="I396" s="3"/>
      <c r="J396" s="92"/>
      <c r="L396" s="41"/>
      <c r="M396" s="42"/>
      <c r="N396" s="376">
        <f t="shared" ref="N396" si="1120">(M396-L396)+(M397-L397)</f>
        <v>0</v>
      </c>
      <c r="R396" s="313">
        <v>0</v>
      </c>
    </row>
    <row r="397" spans="1:18" ht="15.75" customHeight="1" thickBot="1" x14ac:dyDescent="0.3">
      <c r="A397" s="331"/>
      <c r="B397" s="331"/>
      <c r="C397" s="331"/>
      <c r="D397" s="329"/>
      <c r="E397" s="22">
        <f t="shared" ref="E397" si="1121">IF(D396="CA",1,0)</f>
        <v>0</v>
      </c>
      <c r="F397" s="22">
        <f t="shared" ref="F397" si="1122">IF(D396="TC",1,0)</f>
        <v>0</v>
      </c>
      <c r="G397" s="22">
        <f t="shared" ref="G397" si="1123">IF(D396="FNO",1,0)</f>
        <v>0</v>
      </c>
      <c r="H397" s="95"/>
      <c r="I397" s="7"/>
      <c r="J397" s="93"/>
      <c r="L397" s="43"/>
      <c r="M397" s="44"/>
      <c r="N397" s="377"/>
      <c r="R397" s="313"/>
    </row>
    <row r="398" spans="1:18" ht="15" customHeight="1" x14ac:dyDescent="0.25">
      <c r="A398" s="314" t="s">
        <v>8</v>
      </c>
      <c r="B398" s="314">
        <v>12</v>
      </c>
      <c r="C398" s="314" t="s">
        <v>23</v>
      </c>
      <c r="D398" s="334" t="s">
        <v>7</v>
      </c>
      <c r="E398" s="23">
        <f t="shared" ref="E398" si="1124">IF(D398="repos",1,0)</f>
        <v>1</v>
      </c>
      <c r="F398" s="23">
        <f t="shared" ref="F398" si="1125">IF(D398="S",1,0)</f>
        <v>0</v>
      </c>
      <c r="G398" s="23">
        <f t="shared" ref="G398" si="1126">IF(D398="FO",1,0)</f>
        <v>0</v>
      </c>
      <c r="H398" s="3">
        <v>660</v>
      </c>
      <c r="I398" s="3"/>
      <c r="J398" s="78"/>
      <c r="L398" s="41"/>
      <c r="M398" s="42"/>
      <c r="N398" s="364">
        <f t="shared" ref="N398" si="1127">(M398-L398)+(M399-L399)</f>
        <v>0</v>
      </c>
      <c r="R398" s="311">
        <v>0</v>
      </c>
    </row>
    <row r="399" spans="1:18" ht="15.75" customHeight="1" thickBot="1" x14ac:dyDescent="0.3">
      <c r="A399" s="331"/>
      <c r="B399" s="331"/>
      <c r="C399" s="331"/>
      <c r="D399" s="329"/>
      <c r="E399" s="22">
        <f t="shared" ref="E399" si="1128">IF(D398="CA",1,0)</f>
        <v>0</v>
      </c>
      <c r="F399" s="22">
        <f t="shared" ref="F399" si="1129">IF(D398="TC",1,0)</f>
        <v>0</v>
      </c>
      <c r="G399" s="22">
        <f t="shared" ref="G399" si="1130">IF(D398="FNO",1,0)</f>
        <v>0</v>
      </c>
      <c r="H399" s="63"/>
      <c r="I399" s="7"/>
      <c r="J399" s="79"/>
      <c r="L399" s="43"/>
      <c r="M399" s="44"/>
      <c r="N399" s="365"/>
      <c r="R399" s="311"/>
    </row>
    <row r="400" spans="1:18" ht="15" customHeight="1" x14ac:dyDescent="0.25">
      <c r="A400" s="314" t="s">
        <v>9</v>
      </c>
      <c r="B400" s="314">
        <v>13</v>
      </c>
      <c r="C400" s="314" t="s">
        <v>23</v>
      </c>
      <c r="D400" s="314"/>
      <c r="E400" s="23">
        <f t="shared" ref="E400" si="1131">IF(D400="repos",1,0)</f>
        <v>0</v>
      </c>
      <c r="F400" s="23">
        <f t="shared" ref="F400" si="1132">IF(D400="S",1,0)</f>
        <v>0</v>
      </c>
      <c r="G400" s="23">
        <f t="shared" ref="G400" si="1133">IF(D400="FO",1,0)</f>
        <v>0</v>
      </c>
      <c r="H400" s="3">
        <v>130</v>
      </c>
      <c r="I400" s="3"/>
      <c r="J400" s="52">
        <v>0.27430555555555552</v>
      </c>
      <c r="L400" s="41">
        <v>0.64722222222222225</v>
      </c>
      <c r="M400" s="42">
        <v>0.92152777777777783</v>
      </c>
      <c r="N400" s="360">
        <f t="shared" ref="N400" si="1134">(M400-L400)+(M401-L401)</f>
        <v>0.27430555555555558</v>
      </c>
      <c r="R400" s="312">
        <v>1</v>
      </c>
    </row>
    <row r="401" spans="1:18" ht="15.75" customHeight="1" thickBot="1" x14ac:dyDescent="0.3">
      <c r="A401" s="331"/>
      <c r="B401" s="331"/>
      <c r="C401" s="331"/>
      <c r="D401" s="331"/>
      <c r="E401" s="22">
        <f t="shared" ref="E401" si="1135">IF(D400="CA",1,0)</f>
        <v>0</v>
      </c>
      <c r="F401" s="22">
        <f t="shared" ref="F401" si="1136">IF(D400="TC",1,0)</f>
        <v>0</v>
      </c>
      <c r="G401" s="22">
        <f t="shared" ref="G401" si="1137">IF(D400="FNO",1,0)</f>
        <v>0</v>
      </c>
      <c r="H401" s="70"/>
      <c r="I401" s="7"/>
      <c r="J401" s="86"/>
      <c r="L401" s="43"/>
      <c r="M401" s="44"/>
      <c r="N401" s="361"/>
      <c r="R401" s="312"/>
    </row>
    <row r="402" spans="1:18" ht="15" customHeight="1" x14ac:dyDescent="0.25">
      <c r="A402" s="314" t="s">
        <v>10</v>
      </c>
      <c r="B402" s="314">
        <v>14</v>
      </c>
      <c r="C402" s="314" t="s">
        <v>23</v>
      </c>
      <c r="D402" s="314"/>
      <c r="E402" s="23">
        <f t="shared" ref="E402" si="1138">IF(D402="repos",1,0)</f>
        <v>0</v>
      </c>
      <c r="F402" s="23">
        <f t="shared" ref="F402" si="1139">IF(D402="S",1,0)</f>
        <v>0</v>
      </c>
      <c r="G402" s="23">
        <f t="shared" ref="G402" si="1140">IF(D402="FO",1,0)</f>
        <v>0</v>
      </c>
      <c r="H402" s="3">
        <v>130</v>
      </c>
      <c r="I402" s="3"/>
      <c r="J402" s="52">
        <v>0.27083333333333331</v>
      </c>
      <c r="L402" s="41">
        <v>0.52916666666666667</v>
      </c>
      <c r="M402" s="42">
        <v>0.79722222222222217</v>
      </c>
      <c r="N402" s="374">
        <f t="shared" ref="N402" si="1141">(M402-L402)+(M403-L403)</f>
        <v>0.26805555555555549</v>
      </c>
      <c r="R402" s="312">
        <v>1</v>
      </c>
    </row>
    <row r="403" spans="1:18" ht="15.75" customHeight="1" thickBot="1" x14ac:dyDescent="0.3">
      <c r="A403" s="331"/>
      <c r="B403" s="331"/>
      <c r="C403" s="331"/>
      <c r="D403" s="331"/>
      <c r="E403" s="22">
        <f t="shared" ref="E403" si="1142">IF(D402="CA",1,0)</f>
        <v>0</v>
      </c>
      <c r="F403" s="22">
        <f t="shared" ref="F403" si="1143">IF(D402="TC",1,0)</f>
        <v>0</v>
      </c>
      <c r="G403" s="22">
        <f t="shared" ref="G403" si="1144">IF(D402="FNO",1,0)</f>
        <v>0</v>
      </c>
      <c r="H403" s="70"/>
      <c r="I403" s="7"/>
      <c r="J403" s="86"/>
      <c r="L403" s="43"/>
      <c r="M403" s="44"/>
      <c r="N403" s="375"/>
      <c r="R403" s="312"/>
    </row>
    <row r="404" spans="1:18" ht="15" customHeight="1" x14ac:dyDescent="0.25">
      <c r="A404" s="314" t="s">
        <v>11</v>
      </c>
      <c r="B404" s="314">
        <v>15</v>
      </c>
      <c r="C404" s="314" t="s">
        <v>23</v>
      </c>
      <c r="D404" s="334" t="s">
        <v>54</v>
      </c>
      <c r="E404" s="23">
        <f t="shared" ref="E404" si="1145">IF(D404="repos",1,0)</f>
        <v>0</v>
      </c>
      <c r="F404" s="23">
        <f t="shared" ref="F404" si="1146">IF(D404="S",1,0)</f>
        <v>1</v>
      </c>
      <c r="G404" s="23">
        <f t="shared" ref="G404" si="1147">IF(D404="FO",1,0)</f>
        <v>0</v>
      </c>
      <c r="H404" s="3">
        <v>90</v>
      </c>
      <c r="I404" s="3"/>
      <c r="J404" s="54"/>
      <c r="L404" s="41"/>
      <c r="M404" s="42"/>
      <c r="N404" s="376">
        <f t="shared" ref="N404" si="1148">(M404-L404)+(M405-L405)</f>
        <v>0</v>
      </c>
      <c r="R404" s="313">
        <v>0</v>
      </c>
    </row>
    <row r="405" spans="1:18" ht="15.75" customHeight="1" thickBot="1" x14ac:dyDescent="0.3">
      <c r="A405" s="331"/>
      <c r="B405" s="331"/>
      <c r="C405" s="331"/>
      <c r="D405" s="329"/>
      <c r="E405" s="22">
        <f t="shared" ref="E405" si="1149">IF(D404="CA",1,0)</f>
        <v>0</v>
      </c>
      <c r="F405" s="22">
        <f t="shared" ref="F405" si="1150">IF(D404="TC",1,0)</f>
        <v>0</v>
      </c>
      <c r="G405" s="22">
        <f t="shared" ref="G405" si="1151">IF(D404="FNO",1,0)</f>
        <v>0</v>
      </c>
      <c r="H405" s="84"/>
      <c r="I405" s="7"/>
      <c r="J405" s="85"/>
      <c r="L405" s="43"/>
      <c r="M405" s="44"/>
      <c r="N405" s="377"/>
      <c r="R405" s="313"/>
    </row>
    <row r="406" spans="1:18" ht="15" customHeight="1" x14ac:dyDescent="0.25">
      <c r="A406" s="314" t="s">
        <v>12</v>
      </c>
      <c r="B406" s="314">
        <v>16</v>
      </c>
      <c r="C406" s="314" t="s">
        <v>23</v>
      </c>
      <c r="D406" s="334" t="s">
        <v>7</v>
      </c>
      <c r="E406" s="23">
        <f t="shared" ref="E406" si="1152">IF(D406="repos",1,0)</f>
        <v>1</v>
      </c>
      <c r="F406" s="23">
        <f t="shared" ref="F406" si="1153">IF(D406="S",1,0)</f>
        <v>0</v>
      </c>
      <c r="G406" s="23">
        <f t="shared" ref="G406" si="1154">IF(D406="FO",1,0)</f>
        <v>0</v>
      </c>
      <c r="H406" s="3">
        <v>660</v>
      </c>
      <c r="I406" s="3"/>
      <c r="J406" s="78"/>
      <c r="L406" s="41"/>
      <c r="M406" s="42"/>
      <c r="N406" s="364">
        <f t="shared" ref="N406" si="1155">(M406-L406)+(M407-L407)</f>
        <v>0</v>
      </c>
      <c r="R406" s="311">
        <v>0</v>
      </c>
    </row>
    <row r="407" spans="1:18" ht="15.75" customHeight="1" thickBot="1" x14ac:dyDescent="0.3">
      <c r="A407" s="331"/>
      <c r="B407" s="331"/>
      <c r="C407" s="331"/>
      <c r="D407" s="329"/>
      <c r="E407" s="22">
        <f t="shared" ref="E407" si="1156">IF(D406="CA",1,0)</f>
        <v>0</v>
      </c>
      <c r="F407" s="22">
        <f t="shared" ref="F407" si="1157">IF(D406="TC",1,0)</f>
        <v>0</v>
      </c>
      <c r="G407" s="22">
        <f t="shared" ref="G407" si="1158">IF(D406="FNO",1,0)</f>
        <v>0</v>
      </c>
      <c r="H407" s="63"/>
      <c r="I407" s="7"/>
      <c r="J407" s="79"/>
      <c r="L407" s="43"/>
      <c r="M407" s="44"/>
      <c r="N407" s="365"/>
      <c r="R407" s="311"/>
    </row>
    <row r="408" spans="1:18" ht="15" customHeight="1" x14ac:dyDescent="0.25">
      <c r="A408" s="314" t="s">
        <v>4</v>
      </c>
      <c r="B408" s="314">
        <v>17</v>
      </c>
      <c r="C408" s="314" t="s">
        <v>23</v>
      </c>
      <c r="D408" s="314"/>
      <c r="E408" s="23">
        <f t="shared" ref="E408" si="1159">IF(D408="repos",1,0)</f>
        <v>0</v>
      </c>
      <c r="F408" s="23">
        <f t="shared" ref="F408" si="1160">IF(D408="S",1,0)</f>
        <v>0</v>
      </c>
      <c r="G408" s="23">
        <f t="shared" ref="G408" si="1161">IF(D408="FO",1,0)</f>
        <v>0</v>
      </c>
      <c r="H408" s="69">
        <v>130</v>
      </c>
      <c r="I408" s="3"/>
      <c r="J408" s="52">
        <v>0.25347222222222221</v>
      </c>
      <c r="L408" s="41">
        <v>0.81458333333333333</v>
      </c>
      <c r="M408" s="42">
        <v>1.0680555555555555</v>
      </c>
      <c r="N408" s="360">
        <f t="shared" ref="N408" si="1162">(M408-L408)+(M409-L409)</f>
        <v>0.25347222222222221</v>
      </c>
      <c r="R408" s="312">
        <v>1</v>
      </c>
    </row>
    <row r="409" spans="1:18" ht="15.75" customHeight="1" thickBot="1" x14ac:dyDescent="0.3">
      <c r="A409" s="331"/>
      <c r="B409" s="331"/>
      <c r="C409" s="331"/>
      <c r="D409" s="331"/>
      <c r="E409" s="22">
        <f t="shared" ref="E409" si="1163">IF(D408="CA",1,0)</f>
        <v>0</v>
      </c>
      <c r="F409" s="22">
        <f t="shared" ref="F409" si="1164">IF(D408="TC",1,0)</f>
        <v>0</v>
      </c>
      <c r="G409" s="22">
        <f t="shared" ref="G409" si="1165">IF(D408="FNO",1,0)</f>
        <v>0</v>
      </c>
      <c r="H409" s="70"/>
      <c r="I409" s="7"/>
      <c r="J409" s="86"/>
      <c r="L409" s="43"/>
      <c r="M409" s="44"/>
      <c r="N409" s="361"/>
      <c r="R409" s="312"/>
    </row>
    <row r="410" spans="1:18" ht="15" customHeight="1" x14ac:dyDescent="0.25">
      <c r="A410" s="314" t="s">
        <v>6</v>
      </c>
      <c r="B410" s="314">
        <v>18</v>
      </c>
      <c r="C410" s="314" t="s">
        <v>23</v>
      </c>
      <c r="D410" s="314"/>
      <c r="E410" s="23">
        <f t="shared" ref="E410" si="1166">IF(D410="repos",1,0)</f>
        <v>0</v>
      </c>
      <c r="F410" s="23">
        <f t="shared" ref="F410" si="1167">IF(D410="S",1,0)</f>
        <v>0</v>
      </c>
      <c r="G410" s="23">
        <f t="shared" ref="G410" si="1168">IF(D410="FO",1,0)</f>
        <v>0</v>
      </c>
      <c r="H410" s="69">
        <v>130</v>
      </c>
      <c r="I410" s="3"/>
      <c r="J410" s="52">
        <v>0.28819444444444448</v>
      </c>
      <c r="L410" s="41">
        <v>0.77777777777777779</v>
      </c>
      <c r="M410" s="42">
        <v>1.0659722222222221</v>
      </c>
      <c r="N410" s="360">
        <f t="shared" ref="N410" si="1169">(M410-L410)+(M411-L411)</f>
        <v>0.28819444444444431</v>
      </c>
      <c r="R410" s="312">
        <v>1</v>
      </c>
    </row>
    <row r="411" spans="1:18" ht="15.75" customHeight="1" thickBot="1" x14ac:dyDescent="0.3">
      <c r="A411" s="331"/>
      <c r="B411" s="331"/>
      <c r="C411" s="331"/>
      <c r="D411" s="331"/>
      <c r="E411" s="22">
        <f t="shared" ref="E411" si="1170">IF(D410="CA",1,0)</f>
        <v>0</v>
      </c>
      <c r="F411" s="22">
        <f t="shared" ref="F411" si="1171">IF(D410="TC",1,0)</f>
        <v>0</v>
      </c>
      <c r="G411" s="22">
        <f t="shared" ref="G411" si="1172">IF(D410="FNO",1,0)</f>
        <v>0</v>
      </c>
      <c r="H411" s="70"/>
      <c r="I411" s="7"/>
      <c r="J411" s="86"/>
      <c r="L411" s="43"/>
      <c r="M411" s="44"/>
      <c r="N411" s="361"/>
      <c r="R411" s="312"/>
    </row>
    <row r="412" spans="1:18" ht="15" customHeight="1" x14ac:dyDescent="0.25">
      <c r="A412" s="314" t="s">
        <v>8</v>
      </c>
      <c r="B412" s="314">
        <v>19</v>
      </c>
      <c r="C412" s="314" t="s">
        <v>23</v>
      </c>
      <c r="D412" s="314"/>
      <c r="E412" s="23">
        <f t="shared" ref="E412" si="1173">IF(D412="repos",1,0)</f>
        <v>0</v>
      </c>
      <c r="F412" s="23">
        <f t="shared" ref="F412" si="1174">IF(D412="S",1,0)</f>
        <v>0</v>
      </c>
      <c r="G412" s="23">
        <f t="shared" ref="G412" si="1175">IF(D412="FO",1,0)</f>
        <v>0</v>
      </c>
      <c r="H412" s="69">
        <v>130</v>
      </c>
      <c r="I412" s="3"/>
      <c r="J412" s="52">
        <v>0.23194444444444443</v>
      </c>
      <c r="L412" s="41">
        <v>0.83333333333333337</v>
      </c>
      <c r="M412" s="42">
        <v>1.0652777777777778</v>
      </c>
      <c r="N412" s="360">
        <f t="shared" ref="N412" si="1176">(M412-L412)+(M413-L413)</f>
        <v>0.2319444444444444</v>
      </c>
      <c r="R412" s="312">
        <v>1</v>
      </c>
    </row>
    <row r="413" spans="1:18" ht="15.75" customHeight="1" thickBot="1" x14ac:dyDescent="0.3">
      <c r="A413" s="331"/>
      <c r="B413" s="331"/>
      <c r="C413" s="331"/>
      <c r="D413" s="331"/>
      <c r="E413" s="22">
        <f t="shared" ref="E413" si="1177">IF(D412="CA",1,0)</f>
        <v>0</v>
      </c>
      <c r="F413" s="22">
        <f t="shared" ref="F413" si="1178">IF(D412="TC",1,0)</f>
        <v>0</v>
      </c>
      <c r="G413" s="22">
        <f t="shared" ref="G413" si="1179">IF(D412="FNO",1,0)</f>
        <v>0</v>
      </c>
      <c r="H413" s="70"/>
      <c r="I413" s="7"/>
      <c r="J413" s="86"/>
      <c r="L413" s="43"/>
      <c r="M413" s="44"/>
      <c r="N413" s="361"/>
      <c r="R413" s="312"/>
    </row>
    <row r="414" spans="1:18" ht="15" customHeight="1" x14ac:dyDescent="0.25">
      <c r="A414" s="314" t="s">
        <v>9</v>
      </c>
      <c r="B414" s="314">
        <v>20</v>
      </c>
      <c r="C414" s="314" t="s">
        <v>23</v>
      </c>
      <c r="D414" s="314"/>
      <c r="E414" s="23">
        <f t="shared" ref="E414" si="1180">IF(D414="repos",1,0)</f>
        <v>0</v>
      </c>
      <c r="F414" s="23">
        <f t="shared" ref="F414" si="1181">IF(D414="S",1,0)</f>
        <v>0</v>
      </c>
      <c r="G414" s="23">
        <f t="shared" ref="G414" si="1182">IF(D414="FO",1,0)</f>
        <v>0</v>
      </c>
      <c r="H414" s="69">
        <v>130</v>
      </c>
      <c r="I414" s="3"/>
      <c r="J414" s="52">
        <v>0.25347222222222221</v>
      </c>
      <c r="L414" s="41">
        <v>0.81458333333333333</v>
      </c>
      <c r="M414" s="42">
        <v>1.0680555555555555</v>
      </c>
      <c r="N414" s="360">
        <f t="shared" ref="N414" si="1183">(M414-L414)+(M415-L415)</f>
        <v>0.25347222222222221</v>
      </c>
      <c r="R414" s="312">
        <v>1</v>
      </c>
    </row>
    <row r="415" spans="1:18" ht="15.75" customHeight="1" thickBot="1" x14ac:dyDescent="0.3">
      <c r="A415" s="331"/>
      <c r="B415" s="331"/>
      <c r="C415" s="331"/>
      <c r="D415" s="331"/>
      <c r="E415" s="22">
        <f t="shared" ref="E415" si="1184">IF(D414="CA",1,0)</f>
        <v>0</v>
      </c>
      <c r="F415" s="22">
        <f t="shared" ref="F415" si="1185">IF(D414="TC",1,0)</f>
        <v>0</v>
      </c>
      <c r="G415" s="22">
        <f t="shared" ref="G415" si="1186">IF(D414="FNO",1,0)</f>
        <v>0</v>
      </c>
      <c r="H415" s="70"/>
      <c r="I415" s="7"/>
      <c r="J415" s="86"/>
      <c r="L415" s="43"/>
      <c r="M415" s="44"/>
      <c r="N415" s="361"/>
      <c r="R415" s="312"/>
    </row>
    <row r="416" spans="1:18" ht="15" customHeight="1" x14ac:dyDescent="0.25">
      <c r="A416" s="314" t="s">
        <v>10</v>
      </c>
      <c r="B416" s="314">
        <v>21</v>
      </c>
      <c r="C416" s="314" t="s">
        <v>23</v>
      </c>
      <c r="D416" s="314" t="s">
        <v>7</v>
      </c>
      <c r="E416" s="23">
        <f t="shared" ref="E416" si="1187">IF(D416="repos",1,0)</f>
        <v>1</v>
      </c>
      <c r="F416" s="23">
        <f t="shared" ref="F416" si="1188">IF(D416="S",1,0)</f>
        <v>0</v>
      </c>
      <c r="G416" s="23">
        <f t="shared" ref="G416" si="1189">IF(D416="FO",1,0)</f>
        <v>0</v>
      </c>
      <c r="H416" s="3">
        <v>661</v>
      </c>
      <c r="I416" s="3"/>
      <c r="J416" s="80"/>
      <c r="L416" s="41"/>
      <c r="M416" s="42"/>
      <c r="N416" s="364">
        <f t="shared" ref="N416" si="1190">(M416-L416)+(M417-L417)</f>
        <v>0</v>
      </c>
      <c r="R416" s="311">
        <v>0</v>
      </c>
    </row>
    <row r="417" spans="1:18" ht="15.75" customHeight="1" thickBot="1" x14ac:dyDescent="0.3">
      <c r="A417" s="331"/>
      <c r="B417" s="331"/>
      <c r="C417" s="331"/>
      <c r="D417" s="331"/>
      <c r="E417" s="22">
        <f t="shared" ref="E417" si="1191">IF(D416="CA",1,0)</f>
        <v>0</v>
      </c>
      <c r="F417" s="22">
        <f t="shared" ref="F417" si="1192">IF(D416="TC",1,0)</f>
        <v>0</v>
      </c>
      <c r="G417" s="22">
        <f t="shared" ref="G417" si="1193">IF(D416="FNO",1,0)</f>
        <v>0</v>
      </c>
      <c r="H417" s="63"/>
      <c r="I417" s="7"/>
      <c r="J417" s="79"/>
      <c r="L417" s="43"/>
      <c r="M417" s="44"/>
      <c r="N417" s="365"/>
      <c r="R417" s="311"/>
    </row>
    <row r="418" spans="1:18" ht="15" customHeight="1" x14ac:dyDescent="0.25">
      <c r="A418" s="314" t="s">
        <v>11</v>
      </c>
      <c r="B418" s="314">
        <v>22</v>
      </c>
      <c r="C418" s="314" t="s">
        <v>23</v>
      </c>
      <c r="D418" s="314"/>
      <c r="E418" s="23">
        <f t="shared" ref="E418" si="1194">IF(D418="repos",1,0)</f>
        <v>0</v>
      </c>
      <c r="F418" s="23">
        <f t="shared" ref="F418" si="1195">IF(D418="S",1,0)</f>
        <v>0</v>
      </c>
      <c r="G418" s="23">
        <f t="shared" ref="G418" si="1196">IF(D418="FO",1,0)</f>
        <v>0</v>
      </c>
      <c r="H418" s="3">
        <v>130</v>
      </c>
      <c r="I418" s="3"/>
      <c r="J418" s="52">
        <v>0.25347222222222221</v>
      </c>
      <c r="L418" s="41">
        <v>0.81458333333333333</v>
      </c>
      <c r="M418" s="42">
        <v>1.0680555555555555</v>
      </c>
      <c r="N418" s="360">
        <f t="shared" ref="N418" si="1197">(M418-L418)+(M419-L419)</f>
        <v>0.25347222222222221</v>
      </c>
      <c r="R418" s="312">
        <v>1</v>
      </c>
    </row>
    <row r="419" spans="1:18" ht="15.75" customHeight="1" thickBot="1" x14ac:dyDescent="0.3">
      <c r="A419" s="331"/>
      <c r="B419" s="331"/>
      <c r="C419" s="331"/>
      <c r="D419" s="331"/>
      <c r="E419" s="22">
        <f t="shared" ref="E419" si="1198">IF(D418="CA",1,0)</f>
        <v>0</v>
      </c>
      <c r="F419" s="22">
        <f t="shared" ref="F419" si="1199">IF(D418="TC",1,0)</f>
        <v>0</v>
      </c>
      <c r="G419" s="22">
        <f t="shared" ref="G419" si="1200">IF(D418="FNO",1,0)</f>
        <v>0</v>
      </c>
      <c r="H419" s="70"/>
      <c r="I419" s="7"/>
      <c r="J419" s="86"/>
      <c r="L419" s="43"/>
      <c r="M419" s="44"/>
      <c r="N419" s="361"/>
      <c r="R419" s="312"/>
    </row>
    <row r="420" spans="1:18" ht="15" customHeight="1" x14ac:dyDescent="0.25">
      <c r="A420" s="314" t="s">
        <v>12</v>
      </c>
      <c r="B420" s="314">
        <v>23</v>
      </c>
      <c r="C420" s="314" t="s">
        <v>23</v>
      </c>
      <c r="D420" s="334" t="s">
        <v>7</v>
      </c>
      <c r="E420" s="23">
        <f t="shared" ref="E420" si="1201">IF(D420="repos",1,0)</f>
        <v>1</v>
      </c>
      <c r="F420" s="23">
        <f t="shared" ref="F420" si="1202">IF(D420="S",1,0)</f>
        <v>0</v>
      </c>
      <c r="G420" s="23">
        <f t="shared" ref="G420" si="1203">IF(D420="FO",1,0)</f>
        <v>0</v>
      </c>
      <c r="H420" s="68">
        <v>660</v>
      </c>
      <c r="I420" s="3"/>
      <c r="J420" s="78"/>
      <c r="L420" s="41"/>
      <c r="M420" s="42"/>
      <c r="N420" s="364">
        <f t="shared" ref="N420" si="1204">(M420-L420)+(M421-L421)</f>
        <v>0</v>
      </c>
      <c r="R420" s="311">
        <v>0</v>
      </c>
    </row>
    <row r="421" spans="1:18" ht="15.75" customHeight="1" thickBot="1" x14ac:dyDescent="0.3">
      <c r="A421" s="331"/>
      <c r="B421" s="331"/>
      <c r="C421" s="331"/>
      <c r="D421" s="329"/>
      <c r="E421" s="22">
        <f t="shared" ref="E421" si="1205">IF(D420="CA",1,0)</f>
        <v>0</v>
      </c>
      <c r="F421" s="22">
        <f t="shared" ref="F421" si="1206">IF(D420="TC",1,0)</f>
        <v>0</v>
      </c>
      <c r="G421" s="22">
        <f t="shared" ref="G421" si="1207">IF(D420="FNO",1,0)</f>
        <v>0</v>
      </c>
      <c r="H421" s="63"/>
      <c r="I421" s="7"/>
      <c r="J421" s="79"/>
      <c r="L421" s="43"/>
      <c r="M421" s="44"/>
      <c r="N421" s="365"/>
      <c r="R421" s="311"/>
    </row>
    <row r="422" spans="1:18" ht="15" customHeight="1" x14ac:dyDescent="0.25">
      <c r="A422" s="314" t="s">
        <v>4</v>
      </c>
      <c r="B422" s="314">
        <v>24</v>
      </c>
      <c r="C422" s="314" t="s">
        <v>23</v>
      </c>
      <c r="D422" s="334" t="s">
        <v>7</v>
      </c>
      <c r="E422" s="23">
        <f t="shared" ref="E422" si="1208">IF(D422="repos",1,0)</f>
        <v>1</v>
      </c>
      <c r="F422" s="23">
        <f t="shared" ref="F422" si="1209">IF(D422="S",1,0)</f>
        <v>0</v>
      </c>
      <c r="G422" s="23">
        <f t="shared" ref="G422" si="1210">IF(D422="FO",1,0)</f>
        <v>0</v>
      </c>
      <c r="H422" s="68">
        <v>660</v>
      </c>
      <c r="I422" s="3"/>
      <c r="J422" s="80"/>
      <c r="L422" s="41"/>
      <c r="M422" s="42"/>
      <c r="N422" s="364">
        <f t="shared" ref="N422" si="1211">(M422-L422)+(M423-L423)</f>
        <v>0</v>
      </c>
      <c r="R422" s="311">
        <v>0</v>
      </c>
    </row>
    <row r="423" spans="1:18" ht="15.75" customHeight="1" thickBot="1" x14ac:dyDescent="0.3">
      <c r="A423" s="331"/>
      <c r="B423" s="331"/>
      <c r="C423" s="331"/>
      <c r="D423" s="329"/>
      <c r="E423" s="22">
        <f t="shared" ref="E423" si="1212">IF(D422="CA",1,0)</f>
        <v>0</v>
      </c>
      <c r="F423" s="22">
        <f t="shared" ref="F423" si="1213">IF(D422="TC",1,0)</f>
        <v>0</v>
      </c>
      <c r="G423" s="22">
        <f t="shared" ref="G423" si="1214">IF(D422="FNO",1,0)</f>
        <v>0</v>
      </c>
      <c r="H423" s="63"/>
      <c r="I423" s="7"/>
      <c r="J423" s="79"/>
      <c r="L423" s="43"/>
      <c r="M423" s="44"/>
      <c r="N423" s="365"/>
      <c r="R423" s="311"/>
    </row>
    <row r="424" spans="1:18" ht="15" customHeight="1" x14ac:dyDescent="0.25">
      <c r="A424" s="314" t="s">
        <v>6</v>
      </c>
      <c r="B424" s="314">
        <v>25</v>
      </c>
      <c r="C424" s="314" t="s">
        <v>23</v>
      </c>
      <c r="D424" s="314" t="s">
        <v>7</v>
      </c>
      <c r="E424" s="23">
        <f t="shared" ref="E424" si="1215">IF(D424="repos",1,0)</f>
        <v>1</v>
      </c>
      <c r="F424" s="23">
        <f t="shared" ref="F424" si="1216">IF(D424="S",1,0)</f>
        <v>0</v>
      </c>
      <c r="G424" s="23">
        <f t="shared" ref="G424" si="1217">IF(D424="FO",1,0)</f>
        <v>0</v>
      </c>
      <c r="H424" s="68">
        <v>661</v>
      </c>
      <c r="I424" s="3"/>
      <c r="J424" s="78"/>
      <c r="L424" s="41"/>
      <c r="M424" s="42"/>
      <c r="N424" s="364">
        <f t="shared" ref="N424" si="1218">(M424-L424)+(M425-L425)</f>
        <v>0</v>
      </c>
      <c r="R424" s="311">
        <v>0</v>
      </c>
    </row>
    <row r="425" spans="1:18" ht="15.75" customHeight="1" thickBot="1" x14ac:dyDescent="0.3">
      <c r="A425" s="331"/>
      <c r="B425" s="331"/>
      <c r="C425" s="331"/>
      <c r="D425" s="331"/>
      <c r="E425" s="22">
        <f t="shared" ref="E425" si="1219">IF(D424="CA",1,0)</f>
        <v>0</v>
      </c>
      <c r="F425" s="22">
        <f t="shared" ref="F425" si="1220">IF(D424="TC",1,0)</f>
        <v>0</v>
      </c>
      <c r="G425" s="22">
        <f t="shared" ref="G425" si="1221">IF(D424="FNO",1,0)</f>
        <v>0</v>
      </c>
      <c r="H425" s="63"/>
      <c r="I425" s="7"/>
      <c r="J425" s="79"/>
      <c r="L425" s="43"/>
      <c r="M425" s="44"/>
      <c r="N425" s="365"/>
      <c r="R425" s="311"/>
    </row>
    <row r="426" spans="1:18" ht="15" customHeight="1" x14ac:dyDescent="0.25">
      <c r="A426" s="314" t="s">
        <v>8</v>
      </c>
      <c r="B426" s="314">
        <v>26</v>
      </c>
      <c r="C426" s="314" t="s">
        <v>23</v>
      </c>
      <c r="D426" s="314"/>
      <c r="E426" s="23">
        <f t="shared" ref="E426" si="1222">IF(D426="repos",1,0)</f>
        <v>0</v>
      </c>
      <c r="F426" s="23">
        <f t="shared" ref="F426" si="1223">IF(D426="S",1,0)</f>
        <v>0</v>
      </c>
      <c r="G426" s="23">
        <f t="shared" ref="G426" si="1224">IF(D426="FO",1,0)</f>
        <v>0</v>
      </c>
      <c r="H426" s="69">
        <v>130</v>
      </c>
      <c r="I426" s="3"/>
      <c r="J426" s="52">
        <v>0.28611111111111115</v>
      </c>
      <c r="L426" s="41">
        <v>0.56736111111111109</v>
      </c>
      <c r="M426" s="42">
        <v>0.8534722222222223</v>
      </c>
      <c r="N426" s="360">
        <f t="shared" ref="N426" si="1225">(M426-L426)+(M427-L427)</f>
        <v>0.2861111111111112</v>
      </c>
      <c r="R426" s="312">
        <v>1</v>
      </c>
    </row>
    <row r="427" spans="1:18" ht="15.75" customHeight="1" thickBot="1" x14ac:dyDescent="0.3">
      <c r="A427" s="331"/>
      <c r="B427" s="331"/>
      <c r="C427" s="331"/>
      <c r="D427" s="331"/>
      <c r="E427" s="22">
        <f t="shared" ref="E427" si="1226">IF(D426="CA",1,0)</f>
        <v>0</v>
      </c>
      <c r="F427" s="22">
        <f t="shared" ref="F427" si="1227">IF(D426="TC",1,0)</f>
        <v>0</v>
      </c>
      <c r="G427" s="22">
        <f t="shared" ref="G427" si="1228">IF(D426="FNO",1,0)</f>
        <v>0</v>
      </c>
      <c r="H427" s="70"/>
      <c r="I427" s="7"/>
      <c r="J427" s="86"/>
      <c r="L427" s="43"/>
      <c r="M427" s="44"/>
      <c r="N427" s="361"/>
      <c r="R427" s="312"/>
    </row>
    <row r="428" spans="1:18" ht="15" customHeight="1" x14ac:dyDescent="0.25">
      <c r="A428" s="314" t="s">
        <v>9</v>
      </c>
      <c r="B428" s="314">
        <v>27</v>
      </c>
      <c r="C428" s="314" t="s">
        <v>23</v>
      </c>
      <c r="D428" s="314"/>
      <c r="E428" s="23">
        <f t="shared" ref="E428" si="1229">IF(D428="repos",1,0)</f>
        <v>0</v>
      </c>
      <c r="F428" s="23">
        <f t="shared" ref="F428" si="1230">IF(D428="S",1,0)</f>
        <v>0</v>
      </c>
      <c r="G428" s="23">
        <f t="shared" ref="G428" si="1231">IF(D428="FO",1,0)</f>
        <v>0</v>
      </c>
      <c r="H428" s="69">
        <v>130</v>
      </c>
      <c r="I428" s="3"/>
      <c r="J428" s="52">
        <v>0.30833333333333335</v>
      </c>
      <c r="L428" s="41">
        <v>0.51180555555555551</v>
      </c>
      <c r="M428" s="42">
        <v>0.82013888888888886</v>
      </c>
      <c r="N428" s="360">
        <f t="shared" ref="N428" si="1232">(M428-L428)+(M429-L429)</f>
        <v>0.30833333333333335</v>
      </c>
      <c r="R428" s="312">
        <v>1</v>
      </c>
    </row>
    <row r="429" spans="1:18" ht="15.75" customHeight="1" thickBot="1" x14ac:dyDescent="0.3">
      <c r="A429" s="331"/>
      <c r="B429" s="331"/>
      <c r="C429" s="331"/>
      <c r="D429" s="331"/>
      <c r="E429" s="22">
        <f t="shared" ref="E429" si="1233">IF(D428="CA",1,0)</f>
        <v>0</v>
      </c>
      <c r="F429" s="22">
        <f t="shared" ref="F429" si="1234">IF(D428="TC",1,0)</f>
        <v>0</v>
      </c>
      <c r="G429" s="22">
        <f t="shared" ref="G429" si="1235">IF(D428="FNO",1,0)</f>
        <v>0</v>
      </c>
      <c r="H429" s="70"/>
      <c r="I429" s="7"/>
      <c r="J429" s="86"/>
      <c r="L429" s="43"/>
      <c r="M429" s="44"/>
      <c r="N429" s="361"/>
      <c r="R429" s="312"/>
    </row>
    <row r="430" spans="1:18" ht="15" customHeight="1" x14ac:dyDescent="0.25">
      <c r="A430" s="314" t="s">
        <v>10</v>
      </c>
      <c r="B430" s="314">
        <v>28</v>
      </c>
      <c r="C430" s="314" t="s">
        <v>23</v>
      </c>
      <c r="D430" s="314"/>
      <c r="E430" s="23">
        <f t="shared" ref="E430" si="1236">IF(D430="repos",1,0)</f>
        <v>0</v>
      </c>
      <c r="F430" s="23">
        <f t="shared" ref="F430" si="1237">IF(D430="S",1,0)</f>
        <v>0</v>
      </c>
      <c r="G430" s="23">
        <f t="shared" ref="G430" si="1238">IF(D430="FO",1,0)</f>
        <v>0</v>
      </c>
      <c r="H430" s="69">
        <v>130</v>
      </c>
      <c r="I430" s="3"/>
      <c r="J430" s="52">
        <v>0.31527777777777777</v>
      </c>
      <c r="L430" s="41">
        <v>0.31041666666666667</v>
      </c>
      <c r="M430" s="42">
        <v>0.40277777777777773</v>
      </c>
      <c r="N430" s="360">
        <f t="shared" ref="N430" si="1239">(M430-L430)+(M431-L431)</f>
        <v>0.31527777777777771</v>
      </c>
      <c r="R430" s="312">
        <v>1</v>
      </c>
    </row>
    <row r="431" spans="1:18" ht="15.75" customHeight="1" thickBot="1" x14ac:dyDescent="0.3">
      <c r="A431" s="331"/>
      <c r="B431" s="331"/>
      <c r="C431" s="331"/>
      <c r="D431" s="331"/>
      <c r="E431" s="22">
        <f t="shared" ref="E431" si="1240">IF(D430="CA",1,0)</f>
        <v>0</v>
      </c>
      <c r="F431" s="22">
        <f t="shared" ref="F431" si="1241">IF(D430="TC",1,0)</f>
        <v>0</v>
      </c>
      <c r="G431" s="22">
        <f t="shared" ref="G431" si="1242">IF(D430="FNO",1,0)</f>
        <v>0</v>
      </c>
      <c r="H431" s="70"/>
      <c r="I431" s="7"/>
      <c r="J431" s="86"/>
      <c r="L431" s="43">
        <v>0.6118055555555556</v>
      </c>
      <c r="M431" s="44">
        <v>0.83472222222222225</v>
      </c>
      <c r="N431" s="361"/>
      <c r="R431" s="312"/>
    </row>
    <row r="432" spans="1:18" ht="15" customHeight="1" x14ac:dyDescent="0.25">
      <c r="A432" s="314" t="s">
        <v>11</v>
      </c>
      <c r="B432" s="314">
        <v>29</v>
      </c>
      <c r="C432" s="314" t="s">
        <v>23</v>
      </c>
      <c r="D432" s="314"/>
      <c r="E432" s="23">
        <f t="shared" ref="E432" si="1243">IF(D432="repos",1,0)</f>
        <v>0</v>
      </c>
      <c r="F432" s="23">
        <f t="shared" ref="F432" si="1244">IF(D432="S",1,0)</f>
        <v>0</v>
      </c>
      <c r="G432" s="23">
        <f t="shared" ref="G432" si="1245">IF(D432="FO",1,0)</f>
        <v>0</v>
      </c>
      <c r="H432" s="69">
        <v>130</v>
      </c>
      <c r="I432" s="3"/>
      <c r="J432" s="52">
        <v>0.28750000000000003</v>
      </c>
      <c r="L432" s="41">
        <v>0.80347222222222225</v>
      </c>
      <c r="M432" s="42">
        <v>1.0909722222222222</v>
      </c>
      <c r="N432" s="360">
        <f t="shared" ref="N432" si="1246">(M432-L432)+(M433-L433)</f>
        <v>0.28749999999999998</v>
      </c>
      <c r="R432" s="312">
        <v>1</v>
      </c>
    </row>
    <row r="433" spans="1:18" ht="15.75" customHeight="1" thickBot="1" x14ac:dyDescent="0.3">
      <c r="A433" s="331"/>
      <c r="B433" s="331"/>
      <c r="C433" s="331"/>
      <c r="D433" s="331"/>
      <c r="E433" s="22">
        <f t="shared" ref="E433" si="1247">IF(D432="CA",1,0)</f>
        <v>0</v>
      </c>
      <c r="F433" s="22">
        <f t="shared" ref="F433" si="1248">IF(D432="TC",1,0)</f>
        <v>0</v>
      </c>
      <c r="G433" s="22">
        <f t="shared" ref="G433" si="1249">IF(D432="FNO",1,0)</f>
        <v>0</v>
      </c>
      <c r="H433" s="70"/>
      <c r="I433" s="7"/>
      <c r="J433" s="86"/>
      <c r="L433" s="43"/>
      <c r="M433" s="44"/>
      <c r="N433" s="361"/>
      <c r="R433" s="312"/>
    </row>
    <row r="434" spans="1:18" ht="15" customHeight="1" x14ac:dyDescent="0.25">
      <c r="A434" s="314" t="s">
        <v>12</v>
      </c>
      <c r="B434" s="314">
        <v>30</v>
      </c>
      <c r="C434" s="314" t="s">
        <v>23</v>
      </c>
      <c r="D434" s="314" t="s">
        <v>7</v>
      </c>
      <c r="E434" s="23">
        <f t="shared" ref="E434" si="1250">IF(D434="repos",1,0)</f>
        <v>1</v>
      </c>
      <c r="F434" s="23">
        <f t="shared" ref="F434" si="1251">IF(D434="S",1,0)</f>
        <v>0</v>
      </c>
      <c r="G434" s="23">
        <f t="shared" ref="G434" si="1252">IF(D434="FO",1,0)</f>
        <v>0</v>
      </c>
      <c r="H434" s="49">
        <v>846</v>
      </c>
      <c r="I434" s="3"/>
      <c r="J434" s="78"/>
      <c r="L434" s="41"/>
      <c r="M434" s="42"/>
      <c r="N434" s="364">
        <f t="shared" ref="N434" si="1253">(M434-L434)+(M435-L435)</f>
        <v>0</v>
      </c>
      <c r="R434" s="311">
        <v>0</v>
      </c>
    </row>
    <row r="435" spans="1:18" ht="15.75" customHeight="1" thickBot="1" x14ac:dyDescent="0.3">
      <c r="A435" s="331"/>
      <c r="B435" s="331"/>
      <c r="C435" s="331"/>
      <c r="D435" s="331"/>
      <c r="E435" s="22">
        <f t="shared" ref="E435" si="1254">IF(D434="CA",1,0)</f>
        <v>0</v>
      </c>
      <c r="F435" s="22">
        <f t="shared" ref="F435" si="1255">IF(D434="TC",1,0)</f>
        <v>0</v>
      </c>
      <c r="G435" s="22">
        <f t="shared" ref="G435" si="1256">IF(D434="FNO",1,0)</f>
        <v>0</v>
      </c>
      <c r="H435" s="63"/>
      <c r="I435" s="7"/>
      <c r="J435" s="79"/>
      <c r="L435" s="43"/>
      <c r="M435" s="44"/>
      <c r="N435" s="365"/>
      <c r="R435" s="311"/>
    </row>
    <row r="436" spans="1:18" ht="15" customHeight="1" x14ac:dyDescent="0.25">
      <c r="A436" s="392" t="s">
        <v>4</v>
      </c>
      <c r="B436" s="392">
        <v>31</v>
      </c>
      <c r="C436" s="392" t="s">
        <v>23</v>
      </c>
      <c r="D436" s="392"/>
      <c r="E436" s="34">
        <f t="shared" ref="E436" si="1257">IF(D436="repos",1,0)</f>
        <v>0</v>
      </c>
      <c r="F436" s="34">
        <f t="shared" ref="F436" si="1258">IF(D436="S",1,0)</f>
        <v>0</v>
      </c>
      <c r="G436" s="34">
        <f t="shared" ref="G436" si="1259">IF(D436="FO",1,0)</f>
        <v>0</v>
      </c>
      <c r="H436" s="13"/>
      <c r="I436" s="13"/>
      <c r="J436" s="19"/>
      <c r="L436" s="45"/>
      <c r="M436" s="46"/>
      <c r="N436" s="372">
        <f t="shared" ref="N436" si="1260">(M436-L436)+(M437-L437)</f>
        <v>0</v>
      </c>
      <c r="R436" s="315">
        <v>0</v>
      </c>
    </row>
    <row r="437" spans="1:18" ht="15.75" customHeight="1" thickBot="1" x14ac:dyDescent="0.3">
      <c r="A437" s="316"/>
      <c r="B437" s="316"/>
      <c r="C437" s="316"/>
      <c r="D437" s="316"/>
      <c r="E437" s="24">
        <f t="shared" ref="E437" si="1261">IF(D436="CA",1,0)</f>
        <v>0</v>
      </c>
      <c r="F437" s="24">
        <f t="shared" ref="F437" si="1262">IF(D436="TC",1,0)</f>
        <v>0</v>
      </c>
      <c r="G437" s="24">
        <f t="shared" ref="G437" si="1263">IF(D436="FNO",1,0)</f>
        <v>0</v>
      </c>
      <c r="H437" s="14"/>
      <c r="I437" s="14"/>
      <c r="J437" s="20"/>
      <c r="L437" s="47"/>
      <c r="M437" s="48"/>
      <c r="N437" s="373"/>
      <c r="R437" s="316"/>
    </row>
    <row r="438" spans="1:18" ht="15.75" customHeight="1" thickBot="1" x14ac:dyDescent="0.3">
      <c r="A438" s="314">
        <v>30</v>
      </c>
      <c r="B438" s="388" t="s">
        <v>13</v>
      </c>
      <c r="C438" s="389"/>
      <c r="D438" s="10">
        <v>8</v>
      </c>
      <c r="E438" s="27" t="str">
        <f t="shared" ref="E438:E446" si="1264">IF(D438="repos",1,"")</f>
        <v/>
      </c>
      <c r="F438" s="27"/>
      <c r="G438" s="27"/>
      <c r="H438" s="2"/>
      <c r="I438" s="2"/>
      <c r="J438" s="370">
        <f>J376+J377+J378+J379+J380+J381+J382+J383+J384+J385+J386+J387+J388+J389+J390+J391+J392+J393+J394+J395+J396+J397+J398+J399+J400+J401+J402+J403+J404+J405+J406+J407+J408+J409+J410+J411+J412+J413+J414+J415+J416+J417+J418+J419+J420+J421+J422+J423+J424+J425+J426+J427+J428+J429+J430+J431+J432+J433+J434+J435+J436+J437</f>
        <v>5.4284722222222221</v>
      </c>
      <c r="N438" s="370">
        <f>N376+N378+N380+N382+N384+N386+N388+N390+N392+N394+N396+N398+N400+N402+N404+N406+N408+N410+N412+N414+N416+N418+N420+N422+N424+N426+N428+N430+N432+N434+N436</f>
        <v>5.4229166666666657</v>
      </c>
      <c r="O438" s="358">
        <f>N376+N386+N388+N390+J392+J394+N400+J402+N408+N410+N412+N414+N418+N426+N428+N430+N432</f>
        <v>4.6777777777777771</v>
      </c>
      <c r="P438" s="348">
        <f>N378+N380+J393+N404</f>
        <v>0.75069444444444433</v>
      </c>
      <c r="R438" s="317">
        <f>SUM(R376:R437)</f>
        <v>19</v>
      </c>
    </row>
    <row r="439" spans="1:18" ht="15.75" customHeight="1" thickBot="1" x14ac:dyDescent="0.3">
      <c r="A439" s="331"/>
      <c r="B439" s="386" t="s">
        <v>52</v>
      </c>
      <c r="C439" s="387"/>
      <c r="D439" s="33">
        <f>E376+E378+E380+E382+E384+E386+E388+E390+E392+E394+E396+E398+E400+E402+E404+E406+E408+E410+E412+E414+E416+E418+E420+E422+E424+E426+E428+E430+E432+E434+E436</f>
        <v>9</v>
      </c>
      <c r="E439" s="27"/>
      <c r="F439" s="27"/>
      <c r="G439" s="27"/>
      <c r="H439" s="2"/>
      <c r="I439" s="2"/>
      <c r="J439" s="371"/>
      <c r="N439" s="371"/>
      <c r="O439" s="359"/>
      <c r="P439" s="349"/>
      <c r="R439" s="318"/>
    </row>
    <row r="440" spans="1:18" ht="15.75" thickBot="1" x14ac:dyDescent="0.3">
      <c r="B440" s="386" t="s">
        <v>51</v>
      </c>
      <c r="C440" s="387"/>
      <c r="D440" s="33">
        <f>F376+F378+F380+F382+F384+F386+F388+F390+F392+F394+F396+F398+F400+F402+F404+F406+F408+F410+F412+F414+F416+F418+F420+F422+F424+F426+F428+F430+F432+F434+F436+F438</f>
        <v>2</v>
      </c>
      <c r="E440" s="27" t="str">
        <f t="shared" si="1264"/>
        <v/>
      </c>
      <c r="F440" s="27"/>
      <c r="G440" s="27"/>
      <c r="O440" s="354">
        <v>17</v>
      </c>
      <c r="P440" s="346">
        <v>2</v>
      </c>
    </row>
    <row r="441" spans="1:18" ht="15.75" thickBot="1" x14ac:dyDescent="0.3">
      <c r="B441" s="386" t="s">
        <v>15</v>
      </c>
      <c r="C441" s="387"/>
      <c r="D441" s="33">
        <f>E377+E379+E381+E383+E385+E387+E389+E391+E393+E395+E397+E399+E401+E403+E405+E407+E409+E411+E413+E415+E417+E419+E421+E423+E425+E427+E429+E431+E433+E435+E437</f>
        <v>0</v>
      </c>
      <c r="E441" s="27"/>
      <c r="F441" s="27"/>
      <c r="G441" s="27"/>
      <c r="O441" s="355"/>
      <c r="P441" s="357"/>
    </row>
    <row r="442" spans="1:18" ht="15.75" thickBot="1" x14ac:dyDescent="0.3">
      <c r="B442" s="386" t="s">
        <v>16</v>
      </c>
      <c r="C442" s="387"/>
      <c r="D442" s="33">
        <f>F377+F379+F381+F383+F385+F387+F389+F391+F393+F395+F397+F399+F401+F403+F405+F407+F409+F411+F413+F415+F417+F419+F421+F423+F425+F427+F429+F431+F433+F435+F437</f>
        <v>0</v>
      </c>
      <c r="E442" s="27" t="str">
        <f t="shared" si="1264"/>
        <v/>
      </c>
      <c r="F442" s="27"/>
      <c r="G442" s="27"/>
      <c r="O442" s="350">
        <f>O438+P438</f>
        <v>5.4284722222222213</v>
      </c>
      <c r="P442" s="351"/>
    </row>
    <row r="443" spans="1:18" ht="15.75" thickBot="1" x14ac:dyDescent="0.3">
      <c r="B443" s="386" t="s">
        <v>17</v>
      </c>
      <c r="C443" s="387"/>
      <c r="D443" s="33">
        <f>G376+G378+G380+G382+G384+G386+G388+G390+G392+G394+G396+G398+G400+G402+G404+G406+G408+G410+G412+G414+G416+G418+G420+G422+G424+G426+G428+G430+G432+G434+G436</f>
        <v>0</v>
      </c>
      <c r="E443" s="27"/>
      <c r="F443" s="27"/>
      <c r="G443" s="27"/>
      <c r="O443" s="352"/>
      <c r="P443" s="353"/>
    </row>
    <row r="444" spans="1:18" ht="15.75" thickBot="1" x14ac:dyDescent="0.3">
      <c r="B444" s="390" t="s">
        <v>18</v>
      </c>
      <c r="C444" s="391"/>
      <c r="D444" s="33">
        <f>G377+G379+G381+G383+G385+G387+G389+G391+G393+G395+G397+G399+G401+G403+G405+G407+G409+G411+G413+G415+G417+G419+G421+G423+G425+G427+G429+G431+G433+G435+G437</f>
        <v>0</v>
      </c>
      <c r="E444" s="27" t="str">
        <f t="shared" si="1264"/>
        <v/>
      </c>
      <c r="F444" s="27"/>
      <c r="G444" s="27"/>
      <c r="O444" s="319">
        <f>O440+P440</f>
        <v>19</v>
      </c>
      <c r="P444" s="321"/>
    </row>
    <row r="445" spans="1:18" ht="15.75" thickBot="1" x14ac:dyDescent="0.3">
      <c r="B445" s="12"/>
      <c r="C445" s="12"/>
      <c r="D445" s="12"/>
      <c r="E445" s="27"/>
      <c r="F445" s="27"/>
      <c r="G445" s="27"/>
      <c r="O445" s="325"/>
      <c r="P445" s="327"/>
    </row>
    <row r="446" spans="1:18" ht="15.75" thickBot="1" x14ac:dyDescent="0.3">
      <c r="E446" s="27" t="str">
        <f t="shared" si="1264"/>
        <v/>
      </c>
      <c r="F446" s="27"/>
      <c r="G446" s="27"/>
    </row>
    <row r="447" spans="1:18" ht="15.75" thickBot="1" x14ac:dyDescent="0.3">
      <c r="A447" s="2"/>
      <c r="B447" s="2"/>
      <c r="C447" s="2"/>
      <c r="D447" s="2"/>
      <c r="E447" s="27"/>
      <c r="F447" s="27"/>
      <c r="G447" s="27"/>
      <c r="H447" s="314" t="s">
        <v>0</v>
      </c>
      <c r="I447" s="21" t="s">
        <v>49</v>
      </c>
      <c r="J447" s="4" t="s">
        <v>1</v>
      </c>
      <c r="L447" s="41" t="s">
        <v>61</v>
      </c>
      <c r="M447" s="42" t="s">
        <v>62</v>
      </c>
      <c r="N447" s="66" t="s">
        <v>1</v>
      </c>
      <c r="R447" s="57" t="s">
        <v>69</v>
      </c>
    </row>
    <row r="448" spans="1:18" ht="15.75" thickBot="1" x14ac:dyDescent="0.3">
      <c r="A448" s="2"/>
      <c r="B448" s="2"/>
      <c r="C448" s="2"/>
      <c r="D448" s="2"/>
      <c r="E448" s="11" t="s">
        <v>53</v>
      </c>
      <c r="F448" s="11" t="s">
        <v>54</v>
      </c>
      <c r="G448" s="11" t="s">
        <v>56</v>
      </c>
      <c r="H448" s="312"/>
      <c r="I448" s="23" t="s">
        <v>50</v>
      </c>
      <c r="J448" s="6" t="s">
        <v>2</v>
      </c>
      <c r="L448" s="309" t="s">
        <v>63</v>
      </c>
      <c r="M448" s="310"/>
      <c r="N448" s="37" t="s">
        <v>64</v>
      </c>
      <c r="R448" s="59" t="s">
        <v>70</v>
      </c>
    </row>
    <row r="449" spans="1:18" ht="15.75" thickBot="1" x14ac:dyDescent="0.3">
      <c r="A449" s="2"/>
      <c r="B449" s="2"/>
      <c r="C449" s="2"/>
      <c r="D449" s="2"/>
      <c r="E449" s="11" t="s">
        <v>15</v>
      </c>
      <c r="F449" s="11" t="s">
        <v>55</v>
      </c>
      <c r="G449" s="32" t="s">
        <v>57</v>
      </c>
      <c r="H449" s="331"/>
      <c r="I449" s="23"/>
      <c r="J449" s="6" t="s">
        <v>3</v>
      </c>
      <c r="L449" s="43"/>
      <c r="M449" s="44"/>
      <c r="N449" s="67" t="s">
        <v>65</v>
      </c>
      <c r="R449" s="58" t="s">
        <v>71</v>
      </c>
    </row>
    <row r="450" spans="1:18" ht="15" customHeight="1" x14ac:dyDescent="0.25">
      <c r="A450" s="314" t="s">
        <v>4</v>
      </c>
      <c r="B450" s="314">
        <v>1</v>
      </c>
      <c r="C450" s="314" t="s">
        <v>24</v>
      </c>
      <c r="D450" s="334" t="s">
        <v>7</v>
      </c>
      <c r="E450" s="23">
        <f>IF(D450="repos",1,0)</f>
        <v>1</v>
      </c>
      <c r="F450" s="23">
        <f>IF(D450="S",1,0)</f>
        <v>0</v>
      </c>
      <c r="G450" s="23">
        <f>IF(D450="FO",1,0)</f>
        <v>0</v>
      </c>
      <c r="H450" s="68">
        <v>660</v>
      </c>
      <c r="I450" s="3"/>
      <c r="J450" s="78"/>
      <c r="L450" s="41"/>
      <c r="M450" s="42"/>
      <c r="N450" s="364">
        <f>(M450-L450)+(M451-L451)</f>
        <v>0</v>
      </c>
      <c r="R450" s="334">
        <v>0</v>
      </c>
    </row>
    <row r="451" spans="1:18" ht="15.75" customHeight="1" thickBot="1" x14ac:dyDescent="0.3">
      <c r="A451" s="331"/>
      <c r="B451" s="331"/>
      <c r="C451" s="331"/>
      <c r="D451" s="329"/>
      <c r="E451" s="22">
        <f>IF(D450="CA",1,0)</f>
        <v>0</v>
      </c>
      <c r="F451" s="22">
        <f>IF(D450="TC",1,0)</f>
        <v>0</v>
      </c>
      <c r="G451" s="22">
        <f>IF(D450="FNO",1,0)</f>
        <v>0</v>
      </c>
      <c r="H451" s="63"/>
      <c r="I451" s="7"/>
      <c r="J451" s="79"/>
      <c r="L451" s="43"/>
      <c r="M451" s="44"/>
      <c r="N451" s="365"/>
      <c r="R451" s="311"/>
    </row>
    <row r="452" spans="1:18" ht="15" customHeight="1" x14ac:dyDescent="0.25">
      <c r="A452" s="314" t="s">
        <v>6</v>
      </c>
      <c r="B452" s="314">
        <v>2</v>
      </c>
      <c r="C452" s="314" t="s">
        <v>24</v>
      </c>
      <c r="D452" s="334" t="s">
        <v>7</v>
      </c>
      <c r="E452" s="23">
        <f t="shared" ref="E452" si="1265">IF(D452="repos",1,0)</f>
        <v>1</v>
      </c>
      <c r="F452" s="23">
        <f t="shared" ref="F452" si="1266">IF(D452="S",1,0)</f>
        <v>0</v>
      </c>
      <c r="G452" s="23">
        <f t="shared" ref="G452" si="1267">IF(D452="FO",1,0)</f>
        <v>0</v>
      </c>
      <c r="H452" s="68">
        <v>660</v>
      </c>
      <c r="I452" s="3"/>
      <c r="J452" s="80"/>
      <c r="L452" s="41"/>
      <c r="M452" s="42"/>
      <c r="N452" s="364">
        <f t="shared" ref="N452" si="1268">(M452-L452)+(M453-L453)</f>
        <v>0</v>
      </c>
      <c r="R452" s="311">
        <v>0</v>
      </c>
    </row>
    <row r="453" spans="1:18" ht="15.75" customHeight="1" thickBot="1" x14ac:dyDescent="0.3">
      <c r="A453" s="331"/>
      <c r="B453" s="331"/>
      <c r="C453" s="331"/>
      <c r="D453" s="329"/>
      <c r="E453" s="22">
        <f t="shared" ref="E453" si="1269">IF(D452="CA",1,0)</f>
        <v>0</v>
      </c>
      <c r="F453" s="22">
        <f t="shared" ref="F453" si="1270">IF(D452="TC",1,0)</f>
        <v>0</v>
      </c>
      <c r="G453" s="22">
        <f t="shared" ref="G453" si="1271">IF(D452="FNO",1,0)</f>
        <v>0</v>
      </c>
      <c r="H453" s="63"/>
      <c r="I453" s="7"/>
      <c r="J453" s="79"/>
      <c r="L453" s="43"/>
      <c r="M453" s="44"/>
      <c r="N453" s="365"/>
      <c r="R453" s="311"/>
    </row>
    <row r="454" spans="1:18" ht="15" customHeight="1" x14ac:dyDescent="0.25">
      <c r="A454" s="314" t="s">
        <v>8</v>
      </c>
      <c r="B454" s="314">
        <v>3</v>
      </c>
      <c r="C454" s="314" t="s">
        <v>24</v>
      </c>
      <c r="D454" s="334" t="s">
        <v>7</v>
      </c>
      <c r="E454" s="23">
        <f t="shared" ref="E454" si="1272">IF(D454="repos",1,0)</f>
        <v>1</v>
      </c>
      <c r="F454" s="23">
        <f t="shared" ref="F454" si="1273">IF(D454="S",1,0)</f>
        <v>0</v>
      </c>
      <c r="G454" s="23">
        <f t="shared" ref="G454" si="1274">IF(D454="FO",1,0)</f>
        <v>0</v>
      </c>
      <c r="H454" s="68">
        <v>660</v>
      </c>
      <c r="I454" s="3"/>
      <c r="J454" s="80"/>
      <c r="L454" s="41"/>
      <c r="M454" s="42"/>
      <c r="N454" s="364">
        <f t="shared" ref="N454" si="1275">(M454-L454)+(M455-L455)</f>
        <v>0</v>
      </c>
      <c r="R454" s="311">
        <v>0</v>
      </c>
    </row>
    <row r="455" spans="1:18" ht="15.75" customHeight="1" thickBot="1" x14ac:dyDescent="0.3">
      <c r="A455" s="331"/>
      <c r="B455" s="331"/>
      <c r="C455" s="331"/>
      <c r="D455" s="329"/>
      <c r="E455" s="22">
        <f t="shared" ref="E455" si="1276">IF(D454="CA",1,0)</f>
        <v>0</v>
      </c>
      <c r="F455" s="22">
        <f t="shared" ref="F455" si="1277">IF(D454="TC",1,0)</f>
        <v>0</v>
      </c>
      <c r="G455" s="22">
        <f t="shared" ref="G455" si="1278">IF(D454="FNO",1,0)</f>
        <v>0</v>
      </c>
      <c r="H455" s="63"/>
      <c r="I455" s="7"/>
      <c r="J455" s="79"/>
      <c r="L455" s="43"/>
      <c r="M455" s="44"/>
      <c r="N455" s="365"/>
      <c r="R455" s="311"/>
    </row>
    <row r="456" spans="1:18" ht="15" customHeight="1" x14ac:dyDescent="0.25">
      <c r="A456" s="314" t="s">
        <v>9</v>
      </c>
      <c r="B456" s="314">
        <v>4</v>
      </c>
      <c r="C456" s="314" t="s">
        <v>24</v>
      </c>
      <c r="D456" s="314"/>
      <c r="E456" s="23">
        <f t="shared" ref="E456" si="1279">IF(D456="repos",1,0)</f>
        <v>0</v>
      </c>
      <c r="F456" s="23">
        <f t="shared" ref="F456" si="1280">IF(D456="S",1,0)</f>
        <v>0</v>
      </c>
      <c r="G456" s="23">
        <f t="shared" ref="G456" si="1281">IF(D456="FO",1,0)</f>
        <v>0</v>
      </c>
      <c r="H456" s="3">
        <v>60</v>
      </c>
      <c r="I456" s="3"/>
      <c r="J456" s="54">
        <v>0.34375</v>
      </c>
      <c r="L456" s="41">
        <v>0.29375000000000001</v>
      </c>
      <c r="M456" s="42">
        <v>0.43055555555555558</v>
      </c>
      <c r="N456" s="366">
        <f t="shared" ref="N456" si="1282">(M456-L456)+(M457-L457)</f>
        <v>0.34375000000000006</v>
      </c>
      <c r="R456" s="312">
        <v>1</v>
      </c>
    </row>
    <row r="457" spans="1:18" ht="15.75" customHeight="1" thickBot="1" x14ac:dyDescent="0.3">
      <c r="A457" s="331"/>
      <c r="B457" s="331"/>
      <c r="C457" s="331"/>
      <c r="D457" s="331"/>
      <c r="E457" s="22">
        <f t="shared" ref="E457" si="1283">IF(D456="CA",1,0)</f>
        <v>0</v>
      </c>
      <c r="F457" s="22">
        <f t="shared" ref="F457" si="1284">IF(D456="TC",1,0)</f>
        <v>0</v>
      </c>
      <c r="G457" s="22">
        <f t="shared" ref="G457" si="1285">IF(D456="FNO",1,0)</f>
        <v>0</v>
      </c>
      <c r="H457" s="84"/>
      <c r="I457" s="7"/>
      <c r="J457" s="85"/>
      <c r="L457" s="43">
        <v>0.62847222222222221</v>
      </c>
      <c r="M457" s="44">
        <v>0.8354166666666667</v>
      </c>
      <c r="N457" s="367"/>
      <c r="R457" s="312"/>
    </row>
    <row r="458" spans="1:18" ht="15" customHeight="1" x14ac:dyDescent="0.25">
      <c r="A458" s="314" t="s">
        <v>10</v>
      </c>
      <c r="B458" s="314">
        <v>5</v>
      </c>
      <c r="C458" s="314" t="s">
        <v>24</v>
      </c>
      <c r="D458" s="314"/>
      <c r="E458" s="23">
        <f t="shared" ref="E458" si="1286">IF(D458="repos",1,0)</f>
        <v>0</v>
      </c>
      <c r="F458" s="23">
        <f t="shared" ref="F458" si="1287">IF(D458="S",1,0)</f>
        <v>0</v>
      </c>
      <c r="G458" s="23">
        <f t="shared" ref="G458" si="1288">IF(D458="FO",1,0)</f>
        <v>0</v>
      </c>
      <c r="H458" s="3">
        <v>59</v>
      </c>
      <c r="I458" s="3"/>
      <c r="J458" s="54">
        <v>0.13680555555555554</v>
      </c>
      <c r="L458" s="41">
        <v>0.29375000000000001</v>
      </c>
      <c r="M458" s="42">
        <v>0.43055555555555558</v>
      </c>
      <c r="N458" s="362">
        <f t="shared" ref="N458" si="1289">(M458-L458)+(M459-L459)</f>
        <v>0.34375000000000006</v>
      </c>
      <c r="R458" s="312">
        <v>1</v>
      </c>
    </row>
    <row r="459" spans="1:18" ht="15.75" customHeight="1" thickBot="1" x14ac:dyDescent="0.3">
      <c r="A459" s="331"/>
      <c r="B459" s="331"/>
      <c r="C459" s="331"/>
      <c r="D459" s="331"/>
      <c r="E459" s="22">
        <f t="shared" ref="E459" si="1290">IF(D458="CA",1,0)</f>
        <v>0</v>
      </c>
      <c r="F459" s="22">
        <f t="shared" ref="F459" si="1291">IF(D458="TC",1,0)</f>
        <v>0</v>
      </c>
      <c r="G459" s="22">
        <f t="shared" ref="G459" si="1292">IF(D458="FNO",1,0)</f>
        <v>0</v>
      </c>
      <c r="H459" s="7">
        <v>130</v>
      </c>
      <c r="I459" s="7"/>
      <c r="J459" s="50">
        <v>0.20694444444444446</v>
      </c>
      <c r="L459" s="43">
        <v>0.62847222222222221</v>
      </c>
      <c r="M459" s="44">
        <v>0.8354166666666667</v>
      </c>
      <c r="N459" s="363"/>
      <c r="R459" s="312"/>
    </row>
    <row r="460" spans="1:18" ht="15" customHeight="1" x14ac:dyDescent="0.25">
      <c r="A460" s="314" t="s">
        <v>11</v>
      </c>
      <c r="B460" s="314">
        <v>6</v>
      </c>
      <c r="C460" s="314" t="s">
        <v>24</v>
      </c>
      <c r="D460" s="314"/>
      <c r="E460" s="23">
        <f t="shared" ref="E460" si="1293">IF(D460="repos",1,0)</f>
        <v>0</v>
      </c>
      <c r="F460" s="23">
        <f t="shared" ref="F460" si="1294">IF(D460="S",1,0)</f>
        <v>0</v>
      </c>
      <c r="G460" s="23">
        <f t="shared" ref="G460" si="1295">IF(D460="FO",1,0)</f>
        <v>0</v>
      </c>
      <c r="H460" s="3">
        <v>90</v>
      </c>
      <c r="I460" s="3"/>
      <c r="J460" s="54">
        <v>0.34375</v>
      </c>
      <c r="L460" s="41">
        <v>0.29375000000000001</v>
      </c>
      <c r="M460" s="42">
        <v>0.43055555555555558</v>
      </c>
      <c r="N460" s="366">
        <f t="shared" ref="N460" si="1296">(M460-L460)+(M461-L461)</f>
        <v>0.34375000000000006</v>
      </c>
      <c r="R460" s="312">
        <v>1</v>
      </c>
    </row>
    <row r="461" spans="1:18" ht="15.75" customHeight="1" thickBot="1" x14ac:dyDescent="0.3">
      <c r="A461" s="331"/>
      <c r="B461" s="331"/>
      <c r="C461" s="331"/>
      <c r="D461" s="331"/>
      <c r="E461" s="22">
        <f t="shared" ref="E461" si="1297">IF(D460="CA",1,0)</f>
        <v>0</v>
      </c>
      <c r="F461" s="22">
        <f t="shared" ref="F461" si="1298">IF(D460="TC",1,0)</f>
        <v>0</v>
      </c>
      <c r="G461" s="22">
        <f t="shared" ref="G461" si="1299">IF(D460="FNO",1,0)</f>
        <v>0</v>
      </c>
      <c r="H461" s="84"/>
      <c r="I461" s="7"/>
      <c r="J461" s="85"/>
      <c r="L461" s="43">
        <v>0.62847222222222221</v>
      </c>
      <c r="M461" s="44">
        <v>0.8354166666666667</v>
      </c>
      <c r="N461" s="367"/>
      <c r="R461" s="312"/>
    </row>
    <row r="462" spans="1:18" ht="15" customHeight="1" x14ac:dyDescent="0.25">
      <c r="A462" s="314" t="s">
        <v>12</v>
      </c>
      <c r="B462" s="314">
        <v>7</v>
      </c>
      <c r="C462" s="314" t="s">
        <v>24</v>
      </c>
      <c r="D462" s="314"/>
      <c r="E462" s="23">
        <f t="shared" ref="E462" si="1300">IF(D462="repos",1,0)</f>
        <v>0</v>
      </c>
      <c r="F462" s="23">
        <f t="shared" ref="F462" si="1301">IF(D462="S",1,0)</f>
        <v>0</v>
      </c>
      <c r="G462" s="23">
        <f t="shared" ref="G462" si="1302">IF(D462="FO",1,0)</f>
        <v>0</v>
      </c>
      <c r="H462" s="3">
        <v>23</v>
      </c>
      <c r="I462" s="3"/>
      <c r="J462" s="54">
        <v>0.34375</v>
      </c>
      <c r="L462" s="41">
        <v>0.29375000000000001</v>
      </c>
      <c r="M462" s="42">
        <v>0.43055555555555558</v>
      </c>
      <c r="N462" s="366">
        <f t="shared" ref="N462" si="1303">(M462-L462)+(M463-L463)</f>
        <v>0.34375000000000006</v>
      </c>
      <c r="R462" s="312">
        <v>1</v>
      </c>
    </row>
    <row r="463" spans="1:18" ht="15.75" customHeight="1" thickBot="1" x14ac:dyDescent="0.3">
      <c r="A463" s="331"/>
      <c r="B463" s="331"/>
      <c r="C463" s="331"/>
      <c r="D463" s="331"/>
      <c r="E463" s="22">
        <f t="shared" ref="E463" si="1304">IF(D462="CA",1,0)</f>
        <v>0</v>
      </c>
      <c r="F463" s="22">
        <f t="shared" ref="F463" si="1305">IF(D462="TC",1,0)</f>
        <v>0</v>
      </c>
      <c r="G463" s="22">
        <f t="shared" ref="G463" si="1306">IF(D462="FNO",1,0)</f>
        <v>0</v>
      </c>
      <c r="H463" s="84"/>
      <c r="I463" s="7"/>
      <c r="J463" s="85"/>
      <c r="L463" s="43">
        <v>0.62847222222222221</v>
      </c>
      <c r="M463" s="44">
        <v>0.8354166666666667</v>
      </c>
      <c r="N463" s="367"/>
      <c r="R463" s="312"/>
    </row>
    <row r="464" spans="1:18" ht="15" customHeight="1" x14ac:dyDescent="0.25">
      <c r="A464" s="314" t="s">
        <v>4</v>
      </c>
      <c r="B464" s="314">
        <v>8</v>
      </c>
      <c r="C464" s="314" t="s">
        <v>24</v>
      </c>
      <c r="D464" s="314"/>
      <c r="E464" s="23">
        <f t="shared" ref="E464" si="1307">IF(D464="repos",1,0)</f>
        <v>0</v>
      </c>
      <c r="F464" s="23">
        <f t="shared" ref="F464" si="1308">IF(D464="S",1,0)</f>
        <v>0</v>
      </c>
      <c r="G464" s="23">
        <f t="shared" ref="G464" si="1309">IF(D464="FO",1,0)</f>
        <v>0</v>
      </c>
      <c r="H464" s="3">
        <v>59</v>
      </c>
      <c r="I464" s="3"/>
      <c r="J464" s="54">
        <v>0.11458333333333333</v>
      </c>
      <c r="L464" s="41">
        <v>0.29583333333333334</v>
      </c>
      <c r="M464" s="42">
        <v>0.41041666666666665</v>
      </c>
      <c r="N464" s="362">
        <f t="shared" ref="N464" si="1310">(M464-L464)+(M465-L465)</f>
        <v>0.32013888888888881</v>
      </c>
      <c r="R464" s="312">
        <v>1</v>
      </c>
    </row>
    <row r="465" spans="1:18" ht="15.75" customHeight="1" thickBot="1" x14ac:dyDescent="0.3">
      <c r="A465" s="331"/>
      <c r="B465" s="331"/>
      <c r="C465" s="331"/>
      <c r="D465" s="331"/>
      <c r="E465" s="22">
        <f t="shared" ref="E465" si="1311">IF(D464="CA",1,0)</f>
        <v>0</v>
      </c>
      <c r="F465" s="22">
        <f t="shared" ref="F465" si="1312">IF(D464="TC",1,0)</f>
        <v>0</v>
      </c>
      <c r="G465" s="22">
        <f t="shared" ref="G465" si="1313">IF(D464="FNO",1,0)</f>
        <v>0</v>
      </c>
      <c r="H465" s="7">
        <v>130</v>
      </c>
      <c r="I465" s="7"/>
      <c r="J465" s="50">
        <v>0.20555555555555557</v>
      </c>
      <c r="L465" s="43">
        <v>0.62291666666666667</v>
      </c>
      <c r="M465" s="44">
        <v>0.82847222222222217</v>
      </c>
      <c r="N465" s="363"/>
      <c r="R465" s="312"/>
    </row>
    <row r="466" spans="1:18" ht="15" customHeight="1" x14ac:dyDescent="0.25">
      <c r="A466" s="314" t="s">
        <v>6</v>
      </c>
      <c r="B466" s="314">
        <v>9</v>
      </c>
      <c r="C466" s="314" t="s">
        <v>24</v>
      </c>
      <c r="D466" s="314" t="s">
        <v>15</v>
      </c>
      <c r="E466" s="23">
        <f t="shared" ref="E466" si="1314">IF(D466="repos",1,0)</f>
        <v>0</v>
      </c>
      <c r="F466" s="23">
        <f t="shared" ref="F466" si="1315">IF(D466="S",1,0)</f>
        <v>0</v>
      </c>
      <c r="G466" s="23">
        <f t="shared" ref="G466" si="1316">IF(D466="FO",1,0)</f>
        <v>0</v>
      </c>
      <c r="H466" s="3">
        <v>700</v>
      </c>
      <c r="I466" s="3"/>
      <c r="J466" s="106"/>
      <c r="L466" s="41"/>
      <c r="M466" s="42"/>
      <c r="N466" s="368">
        <f t="shared" ref="N466" si="1317">(M466-L466)+(M467-L467)</f>
        <v>0</v>
      </c>
      <c r="R466" s="330">
        <v>0</v>
      </c>
    </row>
    <row r="467" spans="1:18" ht="15.75" customHeight="1" thickBot="1" x14ac:dyDescent="0.3">
      <c r="A467" s="331"/>
      <c r="B467" s="331"/>
      <c r="C467" s="331"/>
      <c r="D467" s="331"/>
      <c r="E467" s="22">
        <f t="shared" ref="E467" si="1318">IF(D466="CA",1,0)</f>
        <v>1</v>
      </c>
      <c r="F467" s="22">
        <f t="shared" ref="F467" si="1319">IF(D466="TC",1,0)</f>
        <v>0</v>
      </c>
      <c r="G467" s="22">
        <f t="shared" ref="G467" si="1320">IF(D466="FNO",1,0)</f>
        <v>0</v>
      </c>
      <c r="H467" s="87"/>
      <c r="I467" s="7"/>
      <c r="J467" s="89"/>
      <c r="L467" s="43"/>
      <c r="M467" s="44"/>
      <c r="N467" s="369"/>
      <c r="R467" s="330"/>
    </row>
    <row r="468" spans="1:18" ht="15" customHeight="1" x14ac:dyDescent="0.25">
      <c r="A468" s="314" t="s">
        <v>8</v>
      </c>
      <c r="B468" s="314">
        <v>10</v>
      </c>
      <c r="C468" s="314" t="s">
        <v>24</v>
      </c>
      <c r="D468" s="334" t="s">
        <v>7</v>
      </c>
      <c r="E468" s="23">
        <f t="shared" ref="E468" si="1321">IF(D468="repos",1,0)</f>
        <v>1</v>
      </c>
      <c r="F468" s="23">
        <f t="shared" ref="F468" si="1322">IF(D468="S",1,0)</f>
        <v>0</v>
      </c>
      <c r="G468" s="23">
        <f t="shared" ref="G468" si="1323">IF(D468="FO",1,0)</f>
        <v>0</v>
      </c>
      <c r="H468" s="68">
        <v>660</v>
      </c>
      <c r="I468" s="3"/>
      <c r="J468" s="80"/>
      <c r="L468" s="41"/>
      <c r="M468" s="42"/>
      <c r="N468" s="364">
        <f t="shared" ref="N468" si="1324">(M468-L468)+(M469-L469)</f>
        <v>0</v>
      </c>
      <c r="R468" s="311">
        <v>0</v>
      </c>
    </row>
    <row r="469" spans="1:18" ht="15.75" customHeight="1" thickBot="1" x14ac:dyDescent="0.3">
      <c r="A469" s="331"/>
      <c r="B469" s="331"/>
      <c r="C469" s="331"/>
      <c r="D469" s="329"/>
      <c r="E469" s="22">
        <f t="shared" ref="E469" si="1325">IF(D468="CA",1,0)</f>
        <v>0</v>
      </c>
      <c r="F469" s="22">
        <f t="shared" ref="F469" si="1326">IF(D468="TC",1,0)</f>
        <v>0</v>
      </c>
      <c r="G469" s="22">
        <f t="shared" ref="G469" si="1327">IF(D468="FNO",1,0)</f>
        <v>0</v>
      </c>
      <c r="H469" s="63"/>
      <c r="I469" s="7"/>
      <c r="J469" s="79"/>
      <c r="L469" s="43"/>
      <c r="M469" s="44"/>
      <c r="N469" s="365"/>
      <c r="R469" s="311"/>
    </row>
    <row r="470" spans="1:18" ht="15" customHeight="1" x14ac:dyDescent="0.25">
      <c r="A470" s="314" t="s">
        <v>9</v>
      </c>
      <c r="B470" s="314">
        <v>11</v>
      </c>
      <c r="C470" s="314" t="s">
        <v>24</v>
      </c>
      <c r="D470" s="334" t="s">
        <v>7</v>
      </c>
      <c r="E470" s="23">
        <f t="shared" ref="E470" si="1328">IF(D470="repos",1,0)</f>
        <v>1</v>
      </c>
      <c r="F470" s="23">
        <f t="shared" ref="F470" si="1329">IF(D470="S",1,0)</f>
        <v>0</v>
      </c>
      <c r="G470" s="23">
        <f t="shared" ref="G470" si="1330">IF(D470="FO",1,0)</f>
        <v>0</v>
      </c>
      <c r="H470" s="68">
        <v>660</v>
      </c>
      <c r="I470" s="3"/>
      <c r="J470" s="78"/>
      <c r="L470" s="41"/>
      <c r="M470" s="42"/>
      <c r="N470" s="364">
        <f t="shared" ref="N470" si="1331">(M470-L470)+(M471-L471)</f>
        <v>0</v>
      </c>
      <c r="R470" s="311">
        <v>0</v>
      </c>
    </row>
    <row r="471" spans="1:18" ht="15.75" customHeight="1" thickBot="1" x14ac:dyDescent="0.3">
      <c r="A471" s="331"/>
      <c r="B471" s="331"/>
      <c r="C471" s="331"/>
      <c r="D471" s="329"/>
      <c r="E471" s="22">
        <f t="shared" ref="E471" si="1332">IF(D470="CA",1,0)</f>
        <v>0</v>
      </c>
      <c r="F471" s="22">
        <f t="shared" ref="F471" si="1333">IF(D470="TC",1,0)</f>
        <v>0</v>
      </c>
      <c r="G471" s="22">
        <f t="shared" ref="G471" si="1334">IF(D470="FNO",1,0)</f>
        <v>0</v>
      </c>
      <c r="H471" s="63"/>
      <c r="I471" s="7"/>
      <c r="J471" s="79"/>
      <c r="L471" s="43"/>
      <c r="M471" s="44"/>
      <c r="N471" s="365"/>
      <c r="R471" s="311"/>
    </row>
    <row r="472" spans="1:18" ht="15" customHeight="1" x14ac:dyDescent="0.25">
      <c r="A472" s="314" t="s">
        <v>10</v>
      </c>
      <c r="B472" s="314">
        <v>12</v>
      </c>
      <c r="C472" s="314" t="s">
        <v>24</v>
      </c>
      <c r="D472" s="314"/>
      <c r="E472" s="23">
        <f t="shared" ref="E472" si="1335">IF(D472="repos",1,0)</f>
        <v>0</v>
      </c>
      <c r="F472" s="23">
        <f t="shared" ref="F472" si="1336">IF(D472="S",1,0)</f>
        <v>0</v>
      </c>
      <c r="G472" s="23">
        <f t="shared" ref="G472" si="1337">IF(D472="FO",1,0)</f>
        <v>0</v>
      </c>
      <c r="H472" s="69">
        <v>130</v>
      </c>
      <c r="I472" s="3"/>
      <c r="J472" s="52">
        <v>0.22638888888888889</v>
      </c>
      <c r="L472" s="41">
        <v>0.66249999999999998</v>
      </c>
      <c r="M472" s="42">
        <v>0.88888888888888884</v>
      </c>
      <c r="N472" s="360">
        <f t="shared" ref="N472" si="1338">(M472-L472)+(M473-L473)</f>
        <v>0.22638888888888886</v>
      </c>
      <c r="R472" s="312">
        <v>1</v>
      </c>
    </row>
    <row r="473" spans="1:18" ht="15.75" customHeight="1" thickBot="1" x14ac:dyDescent="0.3">
      <c r="A473" s="331"/>
      <c r="B473" s="331"/>
      <c r="C473" s="331"/>
      <c r="D473" s="331"/>
      <c r="E473" s="22">
        <f t="shared" ref="E473" si="1339">IF(D472="CA",1,0)</f>
        <v>0</v>
      </c>
      <c r="F473" s="22">
        <f t="shared" ref="F473" si="1340">IF(D472="TC",1,0)</f>
        <v>0</v>
      </c>
      <c r="G473" s="22">
        <f t="shared" ref="G473" si="1341">IF(D472="FNO",1,0)</f>
        <v>0</v>
      </c>
      <c r="H473" s="70"/>
      <c r="I473" s="7"/>
      <c r="J473" s="86"/>
      <c r="L473" s="43"/>
      <c r="M473" s="44"/>
      <c r="N473" s="361"/>
      <c r="R473" s="312"/>
    </row>
    <row r="474" spans="1:18" ht="15" customHeight="1" x14ac:dyDescent="0.25">
      <c r="A474" s="314" t="s">
        <v>11</v>
      </c>
      <c r="B474" s="314">
        <v>13</v>
      </c>
      <c r="C474" s="314" t="s">
        <v>24</v>
      </c>
      <c r="D474" s="314"/>
      <c r="E474" s="23">
        <f t="shared" ref="E474" si="1342">IF(D474="repos",1,0)</f>
        <v>0</v>
      </c>
      <c r="F474" s="23">
        <f t="shared" ref="F474" si="1343">IF(D474="S",1,0)</f>
        <v>0</v>
      </c>
      <c r="G474" s="23">
        <f t="shared" ref="G474" si="1344">IF(D474="FO",1,0)</f>
        <v>0</v>
      </c>
      <c r="H474" s="69">
        <v>130</v>
      </c>
      <c r="I474" s="3"/>
      <c r="J474" s="52">
        <v>0.28333333333333333</v>
      </c>
      <c r="L474" s="41">
        <v>0.58263888888888882</v>
      </c>
      <c r="M474" s="42">
        <v>0.86597222222222225</v>
      </c>
      <c r="N474" s="360">
        <f t="shared" ref="N474" si="1345">(M474-L474)+(M475-L475)</f>
        <v>0.28333333333333344</v>
      </c>
      <c r="R474" s="312">
        <v>1</v>
      </c>
    </row>
    <row r="475" spans="1:18" ht="15.75" customHeight="1" thickBot="1" x14ac:dyDescent="0.3">
      <c r="A475" s="331"/>
      <c r="B475" s="331"/>
      <c r="C475" s="331"/>
      <c r="D475" s="331"/>
      <c r="E475" s="22">
        <f t="shared" ref="E475" si="1346">IF(D474="CA",1,0)</f>
        <v>0</v>
      </c>
      <c r="F475" s="22">
        <f t="shared" ref="F475" si="1347">IF(D474="TC",1,0)</f>
        <v>0</v>
      </c>
      <c r="G475" s="22">
        <f t="shared" ref="G475" si="1348">IF(D474="FNO",1,0)</f>
        <v>0</v>
      </c>
      <c r="H475" s="70"/>
      <c r="I475" s="7"/>
      <c r="J475" s="86"/>
      <c r="L475" s="43"/>
      <c r="M475" s="44"/>
      <c r="N475" s="361"/>
      <c r="R475" s="312"/>
    </row>
    <row r="476" spans="1:18" ht="15" customHeight="1" x14ac:dyDescent="0.25">
      <c r="A476" s="314" t="s">
        <v>12</v>
      </c>
      <c r="B476" s="314">
        <v>14</v>
      </c>
      <c r="C476" s="314" t="s">
        <v>24</v>
      </c>
      <c r="D476" s="337" t="s">
        <v>16</v>
      </c>
      <c r="E476" s="23">
        <f t="shared" ref="E476" si="1349">IF(D476="repos",1,0)</f>
        <v>0</v>
      </c>
      <c r="F476" s="23">
        <f t="shared" ref="F476" si="1350">IF(D476="S",1,0)</f>
        <v>0</v>
      </c>
      <c r="G476" s="23">
        <f t="shared" ref="G476" si="1351">IF(D476="FO",1,0)</f>
        <v>0</v>
      </c>
      <c r="H476" s="75">
        <v>31</v>
      </c>
      <c r="I476" s="3"/>
      <c r="J476" s="82"/>
      <c r="L476" s="41"/>
      <c r="M476" s="42"/>
      <c r="N476" s="378">
        <f t="shared" ref="N476" si="1352">(M476-L476)+(M477-L477)</f>
        <v>0</v>
      </c>
      <c r="R476" s="332">
        <v>0</v>
      </c>
    </row>
    <row r="477" spans="1:18" ht="15.75" customHeight="1" thickBot="1" x14ac:dyDescent="0.3">
      <c r="A477" s="331"/>
      <c r="B477" s="331"/>
      <c r="C477" s="331"/>
      <c r="D477" s="393"/>
      <c r="E477" s="22">
        <f t="shared" ref="E477" si="1353">IF(D476="CA",1,0)</f>
        <v>0</v>
      </c>
      <c r="F477" s="22">
        <f t="shared" ref="F477" si="1354">IF(D476="TC",1,0)</f>
        <v>1</v>
      </c>
      <c r="G477" s="22">
        <f t="shared" ref="G477" si="1355">IF(D476="FNO",1,0)</f>
        <v>0</v>
      </c>
      <c r="H477" s="81"/>
      <c r="I477" s="7"/>
      <c r="J477" s="83"/>
      <c r="L477" s="43"/>
      <c r="M477" s="44"/>
      <c r="N477" s="379"/>
      <c r="R477" s="332"/>
    </row>
    <row r="478" spans="1:18" ht="15" customHeight="1" x14ac:dyDescent="0.25">
      <c r="A478" s="314" t="s">
        <v>4</v>
      </c>
      <c r="B478" s="314">
        <v>15</v>
      </c>
      <c r="C478" s="314" t="s">
        <v>24</v>
      </c>
      <c r="D478" s="314"/>
      <c r="E478" s="23">
        <f t="shared" ref="E478" si="1356">IF(D478="repos",1,0)</f>
        <v>0</v>
      </c>
      <c r="F478" s="23">
        <f t="shared" ref="F478" si="1357">IF(D478="S",1,0)</f>
        <v>0</v>
      </c>
      <c r="G478" s="23">
        <f t="shared" ref="G478" si="1358">IF(D478="FO",1,0)</f>
        <v>0</v>
      </c>
      <c r="H478" s="3">
        <v>59</v>
      </c>
      <c r="I478" s="3"/>
      <c r="J478" s="54">
        <v>0.29166666666666669</v>
      </c>
      <c r="L478" s="41">
        <v>0.19791666666666666</v>
      </c>
      <c r="M478" s="42">
        <v>0.48749999999999999</v>
      </c>
      <c r="N478" s="362">
        <f t="shared" ref="N478" si="1359">(M478-L478)+(M479-L479)</f>
        <v>0.2895833333333333</v>
      </c>
      <c r="R478" s="312">
        <v>1</v>
      </c>
    </row>
    <row r="479" spans="1:18" ht="15.75" customHeight="1" thickBot="1" x14ac:dyDescent="0.3">
      <c r="A479" s="331"/>
      <c r="B479" s="331"/>
      <c r="C479" s="331"/>
      <c r="D479" s="331"/>
      <c r="E479" s="22">
        <f t="shared" ref="E479" si="1360">IF(D478="CA",1,0)</f>
        <v>0</v>
      </c>
      <c r="F479" s="22">
        <f t="shared" ref="F479" si="1361">IF(D478="TC",1,0)</f>
        <v>0</v>
      </c>
      <c r="G479" s="22">
        <f t="shared" ref="G479" si="1362">IF(D478="FNO",1,0)</f>
        <v>0</v>
      </c>
      <c r="H479" s="84"/>
      <c r="I479" s="7"/>
      <c r="J479" s="85"/>
      <c r="L479" s="43"/>
      <c r="M479" s="44"/>
      <c r="N479" s="363"/>
      <c r="R479" s="312"/>
    </row>
    <row r="480" spans="1:18" ht="15" customHeight="1" x14ac:dyDescent="0.25">
      <c r="A480" s="314" t="s">
        <v>6</v>
      </c>
      <c r="B480" s="314">
        <v>16</v>
      </c>
      <c r="C480" s="314" t="s">
        <v>24</v>
      </c>
      <c r="D480" s="334" t="s">
        <v>7</v>
      </c>
      <c r="E480" s="23">
        <f t="shared" ref="E480" si="1363">IF(D480="repos",1,0)</f>
        <v>1</v>
      </c>
      <c r="F480" s="23">
        <f t="shared" ref="F480" si="1364">IF(D480="S",1,0)</f>
        <v>0</v>
      </c>
      <c r="G480" s="23">
        <f t="shared" ref="G480" si="1365">IF(D480="FO",1,0)</f>
        <v>0</v>
      </c>
      <c r="H480" s="68">
        <v>660</v>
      </c>
      <c r="I480" s="3"/>
      <c r="J480" s="78"/>
      <c r="L480" s="41"/>
      <c r="M480" s="42"/>
      <c r="N480" s="364">
        <f t="shared" ref="N480" si="1366">(M480-L480)+(M481-L481)</f>
        <v>0</v>
      </c>
      <c r="R480" s="311">
        <v>0</v>
      </c>
    </row>
    <row r="481" spans="1:18" ht="15.75" customHeight="1" thickBot="1" x14ac:dyDescent="0.3">
      <c r="A481" s="331"/>
      <c r="B481" s="331"/>
      <c r="C481" s="331"/>
      <c r="D481" s="329"/>
      <c r="E481" s="22">
        <f t="shared" ref="E481" si="1367">IF(D480="CA",1,0)</f>
        <v>0</v>
      </c>
      <c r="F481" s="22">
        <f t="shared" ref="F481" si="1368">IF(D480="TC",1,0)</f>
        <v>0</v>
      </c>
      <c r="G481" s="22">
        <f t="shared" ref="G481" si="1369">IF(D480="FNO",1,0)</f>
        <v>0</v>
      </c>
      <c r="H481" s="63"/>
      <c r="I481" s="7"/>
      <c r="J481" s="79"/>
      <c r="L481" s="43"/>
      <c r="M481" s="44"/>
      <c r="N481" s="365"/>
      <c r="R481" s="311"/>
    </row>
    <row r="482" spans="1:18" ht="15" customHeight="1" x14ac:dyDescent="0.25">
      <c r="A482" s="314" t="s">
        <v>8</v>
      </c>
      <c r="B482" s="314">
        <v>17</v>
      </c>
      <c r="C482" s="314" t="s">
        <v>24</v>
      </c>
      <c r="D482" s="334" t="s">
        <v>7</v>
      </c>
      <c r="E482" s="23">
        <f t="shared" ref="E482" si="1370">IF(D482="repos",1,0)</f>
        <v>1</v>
      </c>
      <c r="F482" s="23">
        <f t="shared" ref="F482" si="1371">IF(D482="S",1,0)</f>
        <v>0</v>
      </c>
      <c r="G482" s="23">
        <f t="shared" ref="G482" si="1372">IF(D482="FO",1,0)</f>
        <v>0</v>
      </c>
      <c r="H482" s="68">
        <v>660</v>
      </c>
      <c r="I482" s="3"/>
      <c r="J482" s="78"/>
      <c r="L482" s="41"/>
      <c r="M482" s="42"/>
      <c r="N482" s="364">
        <f t="shared" ref="N482" si="1373">(M482-L482)+(M483-L483)</f>
        <v>0</v>
      </c>
      <c r="R482" s="311">
        <v>0</v>
      </c>
    </row>
    <row r="483" spans="1:18" ht="15.75" customHeight="1" thickBot="1" x14ac:dyDescent="0.3">
      <c r="A483" s="331"/>
      <c r="B483" s="331"/>
      <c r="C483" s="331"/>
      <c r="D483" s="329"/>
      <c r="E483" s="22">
        <f t="shared" ref="E483" si="1374">IF(D482="CA",1,0)</f>
        <v>0</v>
      </c>
      <c r="F483" s="22">
        <f t="shared" ref="F483" si="1375">IF(D482="TC",1,0)</f>
        <v>0</v>
      </c>
      <c r="G483" s="22">
        <f t="shared" ref="G483" si="1376">IF(D482="FNO",1,0)</f>
        <v>0</v>
      </c>
      <c r="H483" s="63"/>
      <c r="I483" s="7"/>
      <c r="J483" s="79"/>
      <c r="L483" s="43"/>
      <c r="M483" s="44"/>
      <c r="N483" s="365"/>
      <c r="R483" s="311"/>
    </row>
    <row r="484" spans="1:18" ht="15" customHeight="1" x14ac:dyDescent="0.25">
      <c r="A484" s="314" t="s">
        <v>9</v>
      </c>
      <c r="B484" s="314">
        <v>18</v>
      </c>
      <c r="C484" s="314" t="s">
        <v>24</v>
      </c>
      <c r="D484" s="334" t="s">
        <v>7</v>
      </c>
      <c r="E484" s="23">
        <f t="shared" ref="E484" si="1377">IF(D484="repos",1,0)</f>
        <v>1</v>
      </c>
      <c r="F484" s="23">
        <f t="shared" ref="F484" si="1378">IF(D484="S",1,0)</f>
        <v>0</v>
      </c>
      <c r="G484" s="23">
        <f t="shared" ref="G484" si="1379">IF(D484="FO",1,0)</f>
        <v>0</v>
      </c>
      <c r="H484" s="3">
        <v>660</v>
      </c>
      <c r="I484" s="3"/>
      <c r="J484" s="78"/>
      <c r="L484" s="41"/>
      <c r="M484" s="42"/>
      <c r="N484" s="364">
        <f t="shared" ref="N484" si="1380">(M484-L484)+(M485-L485)</f>
        <v>0</v>
      </c>
      <c r="R484" s="311">
        <v>0</v>
      </c>
    </row>
    <row r="485" spans="1:18" ht="15.75" customHeight="1" thickBot="1" x14ac:dyDescent="0.3">
      <c r="A485" s="331"/>
      <c r="B485" s="331"/>
      <c r="C485" s="331"/>
      <c r="D485" s="329"/>
      <c r="E485" s="22">
        <f t="shared" ref="E485" si="1381">IF(D484="CA",1,0)</f>
        <v>0</v>
      </c>
      <c r="F485" s="22">
        <f t="shared" ref="F485" si="1382">IF(D484="TC",1,0)</f>
        <v>0</v>
      </c>
      <c r="G485" s="22">
        <f t="shared" ref="G485" si="1383">IF(D484="FNO",1,0)</f>
        <v>0</v>
      </c>
      <c r="H485" s="63"/>
      <c r="I485" s="7"/>
      <c r="J485" s="79"/>
      <c r="L485" s="43"/>
      <c r="M485" s="44"/>
      <c r="N485" s="365"/>
      <c r="R485" s="311"/>
    </row>
    <row r="486" spans="1:18" ht="15" customHeight="1" x14ac:dyDescent="0.25">
      <c r="A486" s="314" t="s">
        <v>10</v>
      </c>
      <c r="B486" s="314">
        <v>19</v>
      </c>
      <c r="C486" s="314" t="s">
        <v>24</v>
      </c>
      <c r="D486" s="314"/>
      <c r="E486" s="23">
        <f t="shared" ref="E486" si="1384">IF(D486="repos",1,0)</f>
        <v>0</v>
      </c>
      <c r="F486" s="23">
        <f t="shared" ref="F486" si="1385">IF(D486="S",1,0)</f>
        <v>0</v>
      </c>
      <c r="G486" s="23">
        <f t="shared" ref="G486" si="1386">IF(D486="FO",1,0)</f>
        <v>0</v>
      </c>
      <c r="H486" s="3">
        <v>59</v>
      </c>
      <c r="I486" s="3"/>
      <c r="J486" s="54">
        <v>0.27430555555555552</v>
      </c>
      <c r="L486" s="41">
        <v>0.79166666666666663</v>
      </c>
      <c r="M486" s="42">
        <v>1.0659722222222221</v>
      </c>
      <c r="N486" s="366">
        <f t="shared" ref="N486" si="1387">(M486-L486)+(M487-L487)</f>
        <v>0.27430555555555547</v>
      </c>
      <c r="R486" s="312">
        <v>1</v>
      </c>
    </row>
    <row r="487" spans="1:18" ht="15.75" customHeight="1" thickBot="1" x14ac:dyDescent="0.3">
      <c r="A487" s="331"/>
      <c r="B487" s="331"/>
      <c r="C487" s="331"/>
      <c r="D487" s="331"/>
      <c r="E487" s="22">
        <f t="shared" ref="E487" si="1388">IF(D486="CA",1,0)</f>
        <v>0</v>
      </c>
      <c r="F487" s="22">
        <f t="shared" ref="F487" si="1389">IF(D486="TC",1,0)</f>
        <v>0</v>
      </c>
      <c r="G487" s="22">
        <f t="shared" ref="G487" si="1390">IF(D486="FNO",1,0)</f>
        <v>0</v>
      </c>
      <c r="H487" s="84"/>
      <c r="I487" s="7"/>
      <c r="J487" s="85"/>
      <c r="L487" s="43"/>
      <c r="M487" s="44"/>
      <c r="N487" s="367"/>
      <c r="R487" s="312"/>
    </row>
    <row r="488" spans="1:18" ht="15" customHeight="1" x14ac:dyDescent="0.25">
      <c r="A488" s="314" t="s">
        <v>11</v>
      </c>
      <c r="B488" s="314">
        <v>20</v>
      </c>
      <c r="C488" s="314" t="s">
        <v>24</v>
      </c>
      <c r="D488" s="314"/>
      <c r="E488" s="23">
        <f t="shared" ref="E488" si="1391">IF(D488="repos",1,0)</f>
        <v>0</v>
      </c>
      <c r="F488" s="23">
        <f t="shared" ref="F488" si="1392">IF(D488="S",1,0)</f>
        <v>0</v>
      </c>
      <c r="G488" s="23">
        <f t="shared" ref="G488" si="1393">IF(D488="FO",1,0)</f>
        <v>0</v>
      </c>
      <c r="H488" s="3">
        <v>130</v>
      </c>
      <c r="I488" s="3"/>
      <c r="J488" s="52">
        <v>0.30069444444444443</v>
      </c>
      <c r="L488" s="41">
        <v>0.49861111111111112</v>
      </c>
      <c r="M488" s="42">
        <v>0.7993055555555556</v>
      </c>
      <c r="N488" s="360">
        <f t="shared" ref="N488" si="1394">(M488-L488)+(M489-L489)</f>
        <v>0.30069444444444449</v>
      </c>
      <c r="R488" s="312">
        <v>1</v>
      </c>
    </row>
    <row r="489" spans="1:18" ht="15.75" customHeight="1" thickBot="1" x14ac:dyDescent="0.3">
      <c r="A489" s="331"/>
      <c r="B489" s="331"/>
      <c r="C489" s="331"/>
      <c r="D489" s="331"/>
      <c r="E489" s="22">
        <f t="shared" ref="E489" si="1395">IF(D488="CA",1,0)</f>
        <v>0</v>
      </c>
      <c r="F489" s="22">
        <f t="shared" ref="F489" si="1396">IF(D488="TC",1,0)</f>
        <v>0</v>
      </c>
      <c r="G489" s="22">
        <f t="shared" ref="G489" si="1397">IF(D488="FNO",1,0)</f>
        <v>0</v>
      </c>
      <c r="H489" s="70"/>
      <c r="I489" s="7"/>
      <c r="J489" s="86"/>
      <c r="L489" s="43"/>
      <c r="M489" s="44"/>
      <c r="N489" s="361"/>
      <c r="R489" s="312"/>
    </row>
    <row r="490" spans="1:18" ht="15" customHeight="1" x14ac:dyDescent="0.25">
      <c r="A490" s="314" t="s">
        <v>12</v>
      </c>
      <c r="B490" s="314">
        <v>21</v>
      </c>
      <c r="C490" s="314" t="s">
        <v>24</v>
      </c>
      <c r="D490" s="314" t="s">
        <v>15</v>
      </c>
      <c r="E490" s="23">
        <f t="shared" ref="E490" si="1398">IF(D490="repos",1,0)</f>
        <v>0</v>
      </c>
      <c r="F490" s="23">
        <f t="shared" ref="F490" si="1399">IF(D490="S",1,0)</f>
        <v>0</v>
      </c>
      <c r="G490" s="23">
        <f t="shared" ref="G490" si="1400">IF(D490="FO",1,0)</f>
        <v>0</v>
      </c>
      <c r="H490" s="3">
        <v>700</v>
      </c>
      <c r="I490" s="3"/>
      <c r="J490" s="106"/>
      <c r="L490" s="41"/>
      <c r="M490" s="42"/>
      <c r="N490" s="368">
        <f t="shared" ref="N490" si="1401">(M490-L490)+(M491-L491)</f>
        <v>0</v>
      </c>
      <c r="R490" s="330">
        <v>0</v>
      </c>
    </row>
    <row r="491" spans="1:18" ht="15.75" customHeight="1" thickBot="1" x14ac:dyDescent="0.3">
      <c r="A491" s="331"/>
      <c r="B491" s="331"/>
      <c r="C491" s="331"/>
      <c r="D491" s="331"/>
      <c r="E491" s="22">
        <f t="shared" ref="E491" si="1402">IF(D490="CA",1,0)</f>
        <v>1</v>
      </c>
      <c r="F491" s="22">
        <f t="shared" ref="F491" si="1403">IF(D490="TC",1,0)</f>
        <v>0</v>
      </c>
      <c r="G491" s="22">
        <f t="shared" ref="G491" si="1404">IF(D490="FNO",1,0)</f>
        <v>0</v>
      </c>
      <c r="H491" s="87"/>
      <c r="I491" s="7"/>
      <c r="J491" s="89"/>
      <c r="L491" s="43"/>
      <c r="M491" s="44"/>
      <c r="N491" s="369"/>
      <c r="R491" s="330"/>
    </row>
    <row r="492" spans="1:18" ht="15" customHeight="1" x14ac:dyDescent="0.25">
      <c r="A492" s="314" t="s">
        <v>4</v>
      </c>
      <c r="B492" s="314">
        <v>22</v>
      </c>
      <c r="C492" s="314" t="s">
        <v>24</v>
      </c>
      <c r="D492" s="314" t="s">
        <v>15</v>
      </c>
      <c r="E492" s="23">
        <f t="shared" ref="E492" si="1405">IF(D492="repos",1,0)</f>
        <v>0</v>
      </c>
      <c r="F492" s="23">
        <f t="shared" ref="F492" si="1406">IF(D492="S",1,0)</f>
        <v>0</v>
      </c>
      <c r="G492" s="23">
        <f t="shared" ref="G492" si="1407">IF(D492="FO",1,0)</f>
        <v>0</v>
      </c>
      <c r="H492" s="90">
        <v>700</v>
      </c>
      <c r="I492" s="3"/>
      <c r="J492" s="88"/>
      <c r="L492" s="41"/>
      <c r="M492" s="42"/>
      <c r="N492" s="368">
        <f t="shared" ref="N492" si="1408">(M492-L492)+(M493-L493)</f>
        <v>0</v>
      </c>
      <c r="R492" s="330">
        <v>0</v>
      </c>
    </row>
    <row r="493" spans="1:18" ht="15.75" customHeight="1" thickBot="1" x14ac:dyDescent="0.3">
      <c r="A493" s="331"/>
      <c r="B493" s="331"/>
      <c r="C493" s="331"/>
      <c r="D493" s="331"/>
      <c r="E493" s="22">
        <f t="shared" ref="E493" si="1409">IF(D492="CA",1,0)</f>
        <v>1</v>
      </c>
      <c r="F493" s="22">
        <f t="shared" ref="F493" si="1410">IF(D492="TC",1,0)</f>
        <v>0</v>
      </c>
      <c r="G493" s="22">
        <f t="shared" ref="G493" si="1411">IF(D492="FNO",1,0)</f>
        <v>0</v>
      </c>
      <c r="H493" s="87"/>
      <c r="I493" s="7"/>
      <c r="J493" s="89"/>
      <c r="L493" s="43"/>
      <c r="M493" s="44"/>
      <c r="N493" s="369"/>
      <c r="R493" s="330"/>
    </row>
    <row r="494" spans="1:18" ht="15" customHeight="1" x14ac:dyDescent="0.25">
      <c r="A494" s="314" t="s">
        <v>6</v>
      </c>
      <c r="B494" s="314">
        <v>23</v>
      </c>
      <c r="C494" s="314" t="s">
        <v>24</v>
      </c>
      <c r="D494" s="314" t="s">
        <v>15</v>
      </c>
      <c r="E494" s="23">
        <f t="shared" ref="E494" si="1412">IF(D494="repos",1,0)</f>
        <v>0</v>
      </c>
      <c r="F494" s="23">
        <f t="shared" ref="F494" si="1413">IF(D494="S",1,0)</f>
        <v>0</v>
      </c>
      <c r="G494" s="23">
        <f t="shared" ref="G494" si="1414">IF(D494="FO",1,0)</f>
        <v>0</v>
      </c>
      <c r="H494" s="90">
        <v>700</v>
      </c>
      <c r="I494" s="3"/>
      <c r="J494" s="88"/>
      <c r="L494" s="41"/>
      <c r="M494" s="42"/>
      <c r="N494" s="368">
        <f t="shared" ref="N494" si="1415">(M494-L494)+(M495-L495)</f>
        <v>0</v>
      </c>
      <c r="R494" s="330">
        <v>0</v>
      </c>
    </row>
    <row r="495" spans="1:18" ht="15.75" customHeight="1" thickBot="1" x14ac:dyDescent="0.3">
      <c r="A495" s="331"/>
      <c r="B495" s="331"/>
      <c r="C495" s="331"/>
      <c r="D495" s="331"/>
      <c r="E495" s="22">
        <f t="shared" ref="E495" si="1416">IF(D494="CA",1,0)</f>
        <v>1</v>
      </c>
      <c r="F495" s="22">
        <f t="shared" ref="F495" si="1417">IF(D494="TC",1,0)</f>
        <v>0</v>
      </c>
      <c r="G495" s="22">
        <f t="shared" ref="G495" si="1418">IF(D494="FNO",1,0)</f>
        <v>0</v>
      </c>
      <c r="H495" s="87"/>
      <c r="I495" s="7"/>
      <c r="J495" s="89"/>
      <c r="L495" s="43"/>
      <c r="M495" s="44"/>
      <c r="N495" s="369"/>
      <c r="R495" s="330"/>
    </row>
    <row r="496" spans="1:18" ht="15" customHeight="1" x14ac:dyDescent="0.25">
      <c r="A496" s="314" t="s">
        <v>8</v>
      </c>
      <c r="B496" s="314">
        <v>24</v>
      </c>
      <c r="C496" s="314" t="s">
        <v>24</v>
      </c>
      <c r="D496" s="314" t="s">
        <v>15</v>
      </c>
      <c r="E496" s="23">
        <f t="shared" ref="E496" si="1419">IF(D496="repos",1,0)</f>
        <v>0</v>
      </c>
      <c r="F496" s="23">
        <f t="shared" ref="F496" si="1420">IF(D496="S",1,0)</f>
        <v>0</v>
      </c>
      <c r="G496" s="23">
        <f t="shared" ref="G496" si="1421">IF(D496="FO",1,0)</f>
        <v>0</v>
      </c>
      <c r="H496" s="90">
        <v>700</v>
      </c>
      <c r="I496" s="3"/>
      <c r="J496" s="106"/>
      <c r="L496" s="41"/>
      <c r="M496" s="42"/>
      <c r="N496" s="368">
        <f t="shared" ref="N496" si="1422">(M496-L496)+(M497-L497)</f>
        <v>0</v>
      </c>
      <c r="R496" s="330">
        <v>0</v>
      </c>
    </row>
    <row r="497" spans="1:18" ht="15.75" customHeight="1" thickBot="1" x14ac:dyDescent="0.3">
      <c r="A497" s="331"/>
      <c r="B497" s="331"/>
      <c r="C497" s="331"/>
      <c r="D497" s="331"/>
      <c r="E497" s="22">
        <f t="shared" ref="E497" si="1423">IF(D496="CA",1,0)</f>
        <v>1</v>
      </c>
      <c r="F497" s="22">
        <f t="shared" ref="F497" si="1424">IF(D496="TC",1,0)</f>
        <v>0</v>
      </c>
      <c r="G497" s="22">
        <f t="shared" ref="G497" si="1425">IF(D496="FNO",1,0)</f>
        <v>0</v>
      </c>
      <c r="H497" s="87"/>
      <c r="I497" s="7"/>
      <c r="J497" s="89"/>
      <c r="L497" s="43"/>
      <c r="M497" s="44"/>
      <c r="N497" s="369"/>
      <c r="R497" s="330"/>
    </row>
    <row r="498" spans="1:18" ht="15" customHeight="1" x14ac:dyDescent="0.25">
      <c r="A498" s="314" t="s">
        <v>9</v>
      </c>
      <c r="B498" s="314">
        <v>25</v>
      </c>
      <c r="C498" s="314" t="s">
        <v>24</v>
      </c>
      <c r="D498" s="334" t="s">
        <v>7</v>
      </c>
      <c r="E498" s="23">
        <f t="shared" ref="E498" si="1426">IF(D498="repos",1,0)</f>
        <v>1</v>
      </c>
      <c r="F498" s="23">
        <f t="shared" ref="F498" si="1427">IF(D498="S",1,0)</f>
        <v>0</v>
      </c>
      <c r="G498" s="23">
        <f t="shared" ref="G498" si="1428">IF(D498="FO",1,0)</f>
        <v>0</v>
      </c>
      <c r="H498" s="68">
        <v>660</v>
      </c>
      <c r="I498" s="3"/>
      <c r="J498" s="78"/>
      <c r="L498" s="41"/>
      <c r="M498" s="42"/>
      <c r="N498" s="364">
        <f t="shared" ref="N498" si="1429">(M498-L498)+(M499-L499)</f>
        <v>0</v>
      </c>
      <c r="R498" s="311">
        <v>0</v>
      </c>
    </row>
    <row r="499" spans="1:18" ht="15.75" customHeight="1" thickBot="1" x14ac:dyDescent="0.3">
      <c r="A499" s="331"/>
      <c r="B499" s="331"/>
      <c r="C499" s="331"/>
      <c r="D499" s="329"/>
      <c r="E499" s="22">
        <f t="shared" ref="E499" si="1430">IF(D498="CA",1,0)</f>
        <v>0</v>
      </c>
      <c r="F499" s="22">
        <f t="shared" ref="F499" si="1431">IF(D498="TC",1,0)</f>
        <v>0</v>
      </c>
      <c r="G499" s="22">
        <f t="shared" ref="G499" si="1432">IF(D498="FNO",1,0)</f>
        <v>0</v>
      </c>
      <c r="H499" s="63"/>
      <c r="I499" s="7"/>
      <c r="J499" s="79"/>
      <c r="L499" s="43"/>
      <c r="M499" s="44"/>
      <c r="N499" s="365"/>
      <c r="R499" s="311"/>
    </row>
    <row r="500" spans="1:18" ht="15" customHeight="1" x14ac:dyDescent="0.25">
      <c r="A500" s="314" t="s">
        <v>10</v>
      </c>
      <c r="B500" s="314">
        <v>26</v>
      </c>
      <c r="C500" s="314" t="s">
        <v>24</v>
      </c>
      <c r="D500" s="334" t="s">
        <v>7</v>
      </c>
      <c r="E500" s="23">
        <f t="shared" ref="E500" si="1433">IF(D500="repos",1,0)</f>
        <v>1</v>
      </c>
      <c r="F500" s="23">
        <f t="shared" ref="F500" si="1434">IF(D500="S",1,0)</f>
        <v>0</v>
      </c>
      <c r="G500" s="23">
        <f t="shared" ref="G500" si="1435">IF(D500="FO",1,0)</f>
        <v>0</v>
      </c>
      <c r="H500" s="68">
        <v>660</v>
      </c>
      <c r="I500" s="3"/>
      <c r="J500" s="78"/>
      <c r="L500" s="41"/>
      <c r="M500" s="42"/>
      <c r="N500" s="364">
        <f t="shared" ref="N500" si="1436">(M500-L500)+(M501-L501)</f>
        <v>0</v>
      </c>
      <c r="R500" s="311">
        <v>0</v>
      </c>
    </row>
    <row r="501" spans="1:18" ht="15.75" customHeight="1" thickBot="1" x14ac:dyDescent="0.3">
      <c r="A501" s="331"/>
      <c r="B501" s="331"/>
      <c r="C501" s="331"/>
      <c r="D501" s="329"/>
      <c r="E501" s="22">
        <f t="shared" ref="E501" si="1437">IF(D500="CA",1,0)</f>
        <v>0</v>
      </c>
      <c r="F501" s="22">
        <f t="shared" ref="F501" si="1438">IF(D500="TC",1,0)</f>
        <v>0</v>
      </c>
      <c r="G501" s="22">
        <f t="shared" ref="G501" si="1439">IF(D500="FNO",1,0)</f>
        <v>0</v>
      </c>
      <c r="H501" s="63"/>
      <c r="I501" s="7"/>
      <c r="J501" s="79"/>
      <c r="L501" s="43"/>
      <c r="M501" s="44"/>
      <c r="N501" s="365"/>
      <c r="R501" s="311"/>
    </row>
    <row r="502" spans="1:18" ht="15" customHeight="1" x14ac:dyDescent="0.25">
      <c r="A502" s="314" t="s">
        <v>11</v>
      </c>
      <c r="B502" s="314">
        <v>27</v>
      </c>
      <c r="C502" s="314" t="s">
        <v>24</v>
      </c>
      <c r="D502" s="314" t="s">
        <v>15</v>
      </c>
      <c r="E502" s="23">
        <f t="shared" ref="E502" si="1440">IF(D502="repos",1,0)</f>
        <v>0</v>
      </c>
      <c r="F502" s="23">
        <f t="shared" ref="F502" si="1441">IF(D502="S",1,0)</f>
        <v>0</v>
      </c>
      <c r="G502" s="23">
        <f t="shared" ref="G502" si="1442">IF(D502="FO",1,0)</f>
        <v>0</v>
      </c>
      <c r="H502" s="90">
        <v>700</v>
      </c>
      <c r="I502" s="3"/>
      <c r="J502" s="106"/>
      <c r="L502" s="41"/>
      <c r="M502" s="42"/>
      <c r="N502" s="368">
        <f t="shared" ref="N502" si="1443">(M502-L502)+(M503-L503)</f>
        <v>0</v>
      </c>
      <c r="R502" s="330">
        <v>0</v>
      </c>
    </row>
    <row r="503" spans="1:18" ht="15.75" customHeight="1" thickBot="1" x14ac:dyDescent="0.3">
      <c r="A503" s="331"/>
      <c r="B503" s="331"/>
      <c r="C503" s="331"/>
      <c r="D503" s="331"/>
      <c r="E503" s="22">
        <f t="shared" ref="E503" si="1444">IF(D502="CA",1,0)</f>
        <v>1</v>
      </c>
      <c r="F503" s="22">
        <f t="shared" ref="F503" si="1445">IF(D502="TC",1,0)</f>
        <v>0</v>
      </c>
      <c r="G503" s="22">
        <f t="shared" ref="G503" si="1446">IF(D502="FNO",1,0)</f>
        <v>0</v>
      </c>
      <c r="H503" s="87"/>
      <c r="I503" s="7"/>
      <c r="J503" s="89"/>
      <c r="L503" s="43"/>
      <c r="M503" s="44"/>
      <c r="N503" s="369"/>
      <c r="R503" s="330"/>
    </row>
    <row r="504" spans="1:18" ht="15" customHeight="1" x14ac:dyDescent="0.25">
      <c r="A504" s="314" t="s">
        <v>12</v>
      </c>
      <c r="B504" s="314">
        <v>28</v>
      </c>
      <c r="C504" s="314" t="s">
        <v>24</v>
      </c>
      <c r="D504" s="314" t="s">
        <v>15</v>
      </c>
      <c r="E504" s="23">
        <f t="shared" ref="E504" si="1447">IF(D504="repos",1,0)</f>
        <v>0</v>
      </c>
      <c r="F504" s="23">
        <f t="shared" ref="F504" si="1448">IF(D504="S",1,0)</f>
        <v>0</v>
      </c>
      <c r="G504" s="23">
        <f t="shared" ref="G504" si="1449">IF(D504="FO",1,0)</f>
        <v>0</v>
      </c>
      <c r="H504" s="90">
        <v>700</v>
      </c>
      <c r="I504" s="3"/>
      <c r="J504" s="88"/>
      <c r="L504" s="41"/>
      <c r="M504" s="42"/>
      <c r="N504" s="368">
        <f t="shared" ref="N504" si="1450">(M504-L504)+(M505-L505)</f>
        <v>0</v>
      </c>
      <c r="R504" s="330">
        <v>0</v>
      </c>
    </row>
    <row r="505" spans="1:18" ht="15.75" customHeight="1" thickBot="1" x14ac:dyDescent="0.3">
      <c r="A505" s="331"/>
      <c r="B505" s="331"/>
      <c r="C505" s="331"/>
      <c r="D505" s="331"/>
      <c r="E505" s="22">
        <f t="shared" ref="E505" si="1451">IF(D504="CA",1,0)</f>
        <v>1</v>
      </c>
      <c r="F505" s="22">
        <f t="shared" ref="F505" si="1452">IF(D504="TC",1,0)</f>
        <v>0</v>
      </c>
      <c r="G505" s="22">
        <f t="shared" ref="G505" si="1453">IF(D504="FNO",1,0)</f>
        <v>0</v>
      </c>
      <c r="H505" s="87"/>
      <c r="I505" s="7"/>
      <c r="J505" s="89"/>
      <c r="L505" s="43"/>
      <c r="M505" s="44"/>
      <c r="N505" s="369"/>
      <c r="R505" s="330"/>
    </row>
    <row r="506" spans="1:18" ht="15" customHeight="1" x14ac:dyDescent="0.25">
      <c r="A506" s="314" t="s">
        <v>4</v>
      </c>
      <c r="B506" s="314">
        <v>29</v>
      </c>
      <c r="C506" s="314" t="s">
        <v>24</v>
      </c>
      <c r="D506" s="314" t="s">
        <v>15</v>
      </c>
      <c r="E506" s="23">
        <f t="shared" ref="E506" si="1454">IF(D506="repos",1,0)</f>
        <v>0</v>
      </c>
      <c r="F506" s="23">
        <f t="shared" ref="F506" si="1455">IF(D506="S",1,0)</f>
        <v>0</v>
      </c>
      <c r="G506" s="23">
        <f t="shared" ref="G506" si="1456">IF(D506="FO",1,0)</f>
        <v>0</v>
      </c>
      <c r="H506" s="90">
        <v>700</v>
      </c>
      <c r="I506" s="3"/>
      <c r="J506" s="88"/>
      <c r="L506" s="41"/>
      <c r="M506" s="42"/>
      <c r="N506" s="368">
        <f t="shared" ref="N506" si="1457">(M506-L506)+(M507-L507)</f>
        <v>0</v>
      </c>
      <c r="R506" s="330">
        <v>0</v>
      </c>
    </row>
    <row r="507" spans="1:18" ht="15.75" customHeight="1" thickBot="1" x14ac:dyDescent="0.3">
      <c r="A507" s="331"/>
      <c r="B507" s="331"/>
      <c r="C507" s="331"/>
      <c r="D507" s="331"/>
      <c r="E507" s="22">
        <f t="shared" ref="E507" si="1458">IF(D506="CA",1,0)</f>
        <v>1</v>
      </c>
      <c r="F507" s="22">
        <f t="shared" ref="F507" si="1459">IF(D506="TC",1,0)</f>
        <v>0</v>
      </c>
      <c r="G507" s="22">
        <f t="shared" ref="G507" si="1460">IF(D506="FNO",1,0)</f>
        <v>0</v>
      </c>
      <c r="H507" s="87"/>
      <c r="I507" s="7"/>
      <c r="J507" s="89"/>
      <c r="L507" s="43"/>
      <c r="M507" s="44"/>
      <c r="N507" s="369"/>
      <c r="R507" s="330"/>
    </row>
    <row r="508" spans="1:18" ht="15" customHeight="1" x14ac:dyDescent="0.25">
      <c r="A508" s="314" t="s">
        <v>6</v>
      </c>
      <c r="B508" s="314">
        <v>30</v>
      </c>
      <c r="C508" s="314" t="s">
        <v>24</v>
      </c>
      <c r="D508" s="314" t="s">
        <v>15</v>
      </c>
      <c r="E508" s="23">
        <f t="shared" ref="E508" si="1461">IF(D508="repos",1,0)</f>
        <v>0</v>
      </c>
      <c r="F508" s="23">
        <f t="shared" ref="F508" si="1462">IF(D508="S",1,0)</f>
        <v>0</v>
      </c>
      <c r="G508" s="23">
        <f t="shared" ref="G508" si="1463">IF(D508="FO",1,0)</f>
        <v>0</v>
      </c>
      <c r="H508" s="90">
        <v>700</v>
      </c>
      <c r="I508" s="3"/>
      <c r="J508" s="88"/>
      <c r="L508" s="41"/>
      <c r="M508" s="42"/>
      <c r="N508" s="368">
        <f t="shared" ref="N508" si="1464">(M508-L508)+(M509-L509)</f>
        <v>0</v>
      </c>
      <c r="R508" s="330">
        <v>0</v>
      </c>
    </row>
    <row r="509" spans="1:18" ht="15.75" customHeight="1" thickBot="1" x14ac:dyDescent="0.3">
      <c r="A509" s="331"/>
      <c r="B509" s="331"/>
      <c r="C509" s="331"/>
      <c r="D509" s="331"/>
      <c r="E509" s="22">
        <f t="shared" ref="E509" si="1465">IF(D508="CA",1,0)</f>
        <v>1</v>
      </c>
      <c r="F509" s="22">
        <f t="shared" ref="F509" si="1466">IF(D508="TC",1,0)</f>
        <v>0</v>
      </c>
      <c r="G509" s="22">
        <f t="shared" ref="G509" si="1467">IF(D508="FNO",1,0)</f>
        <v>0</v>
      </c>
      <c r="H509" s="87"/>
      <c r="I509" s="7"/>
      <c r="J509" s="89"/>
      <c r="L509" s="43"/>
      <c r="M509" s="44"/>
      <c r="N509" s="369"/>
      <c r="R509" s="330"/>
    </row>
    <row r="510" spans="1:18" ht="15" customHeight="1" x14ac:dyDescent="0.25">
      <c r="A510" s="314" t="s">
        <v>8</v>
      </c>
      <c r="B510" s="314">
        <v>31</v>
      </c>
      <c r="C510" s="314" t="s">
        <v>24</v>
      </c>
      <c r="D510" s="314" t="s">
        <v>15</v>
      </c>
      <c r="E510" s="23">
        <f t="shared" ref="E510" si="1468">IF(D510="repos",1,0)</f>
        <v>0</v>
      </c>
      <c r="F510" s="23">
        <f t="shared" ref="F510" si="1469">IF(D510="S",1,0)</f>
        <v>0</v>
      </c>
      <c r="G510" s="23">
        <f t="shared" ref="G510" si="1470">IF(D510="FO",1,0)</f>
        <v>0</v>
      </c>
      <c r="H510" s="90">
        <v>700</v>
      </c>
      <c r="I510" s="3"/>
      <c r="J510" s="88"/>
      <c r="L510" s="41"/>
      <c r="M510" s="42"/>
      <c r="N510" s="368">
        <f t="shared" ref="N510" si="1471">(M510-L510)+(M511-L511)</f>
        <v>0</v>
      </c>
      <c r="R510" s="330">
        <v>0</v>
      </c>
    </row>
    <row r="511" spans="1:18" ht="15.75" customHeight="1" thickBot="1" x14ac:dyDescent="0.3">
      <c r="A511" s="331"/>
      <c r="B511" s="331"/>
      <c r="C511" s="331"/>
      <c r="D511" s="331"/>
      <c r="E511" s="22">
        <f t="shared" ref="E511" si="1472">IF(D510="CA",1,0)</f>
        <v>1</v>
      </c>
      <c r="F511" s="22">
        <f t="shared" ref="F511" si="1473">IF(D510="TC",1,0)</f>
        <v>0</v>
      </c>
      <c r="G511" s="22">
        <f t="shared" ref="G511" si="1474">IF(D510="FNO",1,0)</f>
        <v>0</v>
      </c>
      <c r="H511" s="87"/>
      <c r="I511" s="7"/>
      <c r="J511" s="89"/>
      <c r="L511" s="43"/>
      <c r="M511" s="44"/>
      <c r="N511" s="369"/>
      <c r="R511" s="333"/>
    </row>
    <row r="512" spans="1:18" ht="15.75" customHeight="1" thickBot="1" x14ac:dyDescent="0.3">
      <c r="A512" s="314">
        <v>31</v>
      </c>
      <c r="B512" s="388" t="s">
        <v>13</v>
      </c>
      <c r="C512" s="389"/>
      <c r="D512" s="10">
        <v>10</v>
      </c>
      <c r="E512" s="27" t="str">
        <f t="shared" ref="E512" si="1475">IF(D512="repos",1,"")</f>
        <v/>
      </c>
      <c r="F512" s="27"/>
      <c r="G512" s="27"/>
      <c r="H512" s="2"/>
      <c r="I512" s="2"/>
      <c r="J512" s="370">
        <f>J450+J451+J452+J453+J454+J455+J456+J457+J458+J459+J460+J461+J462+J463+J464+J465+J466+J467+J468+J469+J470+J471+J472+J473+J474+J475+J476+J477+J478+J479+J480+J481+J482+J483+J484+J485+J486+J487+J488+J489+J490+J491+J492+J493+J494+J495+J496+J497+J498+J499+J500+J501+J502+J503+J504+J505+J506+J507+J508+J509+J510+J511</f>
        <v>3.0715277777777774</v>
      </c>
      <c r="N512" s="370">
        <f>N450+N452+N454+N456+N458+N460+N462+N464+N466+N468+N470+N472+N474+N476+N478+N480+N482+N484+N486+N488+N490+N492+N494+N496+N498+N500+N502+N504+N506+N508+N510</f>
        <v>3.0694444444444446</v>
      </c>
      <c r="O512" s="358">
        <f>J459+J465+N472+N474+N488</f>
        <v>1.2229166666666669</v>
      </c>
      <c r="P512" s="348">
        <f>N456+J458+N460+N462+J464+J478+N486</f>
        <v>1.848611111111111</v>
      </c>
      <c r="R512" s="317">
        <f>SUM(R450:R511)</f>
        <v>10</v>
      </c>
    </row>
    <row r="513" spans="1:18" ht="15.75" customHeight="1" thickBot="1" x14ac:dyDescent="0.3">
      <c r="A513" s="331"/>
      <c r="B513" s="386" t="s">
        <v>52</v>
      </c>
      <c r="C513" s="387"/>
      <c r="D513" s="33">
        <f>E450+E452+E454+E456+E458+E460+E462+E464+E466+E468+E470+E472+E474+E476+E478+E480+E482+E484+E486+E488+E490+E492+E494+E496+E498+E500+E502+E504+E506+E508+E510</f>
        <v>10</v>
      </c>
      <c r="E513" s="27"/>
      <c r="F513" s="27"/>
      <c r="G513" s="27"/>
      <c r="H513" s="2"/>
      <c r="I513" s="2"/>
      <c r="J513" s="371"/>
      <c r="N513" s="371"/>
      <c r="O513" s="359"/>
      <c r="P513" s="349"/>
      <c r="R513" s="318"/>
    </row>
    <row r="514" spans="1:18" ht="15.75" thickBot="1" x14ac:dyDescent="0.3">
      <c r="B514" s="386" t="s">
        <v>51</v>
      </c>
      <c r="C514" s="387"/>
      <c r="D514" s="33">
        <f>F450+F452+F454+F456+F458+F460+F462+F464+F466+F468+F470+F472+F474+F476+F478+F480+F482+F484+F486+F488+F490+F492+F494+F496+F498+F500+F502+F504+F506+F508+F510+F512</f>
        <v>0</v>
      </c>
      <c r="E514" s="27" t="str">
        <f t="shared" ref="E514:E520" si="1476">IF(D514="repos",1,"")</f>
        <v/>
      </c>
      <c r="F514" s="27"/>
      <c r="G514" s="27"/>
      <c r="O514" s="354">
        <v>5</v>
      </c>
      <c r="P514" s="346">
        <v>5</v>
      </c>
    </row>
    <row r="515" spans="1:18" ht="15.75" thickBot="1" x14ac:dyDescent="0.3">
      <c r="B515" s="386" t="s">
        <v>15</v>
      </c>
      <c r="C515" s="387"/>
      <c r="D515" s="33">
        <f>E451+E453+E455+E457+E459+E461+E463+E465+E467+E469+E471+E473+E475+E477+E479+E481+E483+E485+E487+E489+E491+E493+E495+E497+E499+E501+E503+E505+E507+E509+E511</f>
        <v>10</v>
      </c>
      <c r="E515" s="27"/>
      <c r="F515" s="27"/>
      <c r="G515" s="27"/>
      <c r="O515" s="355"/>
      <c r="P515" s="357"/>
    </row>
    <row r="516" spans="1:18" ht="15.75" thickBot="1" x14ac:dyDescent="0.3">
      <c r="B516" s="386" t="s">
        <v>16</v>
      </c>
      <c r="C516" s="387"/>
      <c r="D516" s="33">
        <f>F451+F453+F455+F457+F459+F461+F463+F465+F467+F469+F471+F473+F475+F477+F479+F481+F483+F485+F487+F489+F491+F493+F495+F497+F499+F501+F503+F505+F507+F509+F511</f>
        <v>1</v>
      </c>
      <c r="E516" s="27" t="str">
        <f t="shared" si="1476"/>
        <v/>
      </c>
      <c r="F516" s="27"/>
      <c r="G516" s="27"/>
      <c r="O516" s="350">
        <f>O512+P512</f>
        <v>3.0715277777777779</v>
      </c>
      <c r="P516" s="351"/>
    </row>
    <row r="517" spans="1:18" ht="15.75" thickBot="1" x14ac:dyDescent="0.3">
      <c r="B517" s="386" t="s">
        <v>17</v>
      </c>
      <c r="C517" s="387"/>
      <c r="D517" s="33">
        <f>G450+G452+G454+G456+G458+G460+G462+G464+G466+G468+G470+G472+G474+G476+G478+G480+G482+G484+G486+G488+G490+G492+G494+G496+G498+G500+G502+G504+G506+G508+G510</f>
        <v>0</v>
      </c>
      <c r="E517" s="27"/>
      <c r="F517" s="27"/>
      <c r="G517" s="27"/>
      <c r="O517" s="352"/>
      <c r="P517" s="353"/>
    </row>
    <row r="518" spans="1:18" ht="15.75" thickBot="1" x14ac:dyDescent="0.3">
      <c r="B518" s="390" t="s">
        <v>18</v>
      </c>
      <c r="C518" s="391"/>
      <c r="D518" s="33">
        <f>G451+G453+G455+G457+G459+G461+G463+G465+G467+G469+G471+G473+G475+G477+G479+G481+G483+G485+G487+G489+G491+G493+G495+G497+G499+G501+G503+G505+G507+G509+G511</f>
        <v>0</v>
      </c>
      <c r="E518" s="27" t="str">
        <f t="shared" si="1476"/>
        <v/>
      </c>
      <c r="F518" s="27"/>
      <c r="G518" s="27"/>
      <c r="O518" s="319">
        <f>O514+P514</f>
        <v>10</v>
      </c>
      <c r="P518" s="321"/>
    </row>
    <row r="519" spans="1:18" ht="15.75" thickBot="1" x14ac:dyDescent="0.3">
      <c r="B519" s="12"/>
      <c r="C519" s="12"/>
      <c r="D519" s="12"/>
      <c r="E519" s="27"/>
      <c r="F519" s="27"/>
      <c r="G519" s="27"/>
      <c r="O519" s="325"/>
      <c r="P519" s="327"/>
    </row>
    <row r="520" spans="1:18" ht="15.75" thickBot="1" x14ac:dyDescent="0.3">
      <c r="E520" s="27" t="str">
        <f t="shared" si="1476"/>
        <v/>
      </c>
      <c r="F520" s="27"/>
      <c r="G520" s="27"/>
    </row>
    <row r="521" spans="1:18" ht="15.75" thickBot="1" x14ac:dyDescent="0.3">
      <c r="A521" s="2"/>
      <c r="B521" s="2"/>
      <c r="C521" s="2"/>
      <c r="D521" s="2"/>
      <c r="E521" s="27"/>
      <c r="F521" s="27"/>
      <c r="G521" s="27"/>
      <c r="H521" s="314" t="s">
        <v>0</v>
      </c>
      <c r="I521" s="21" t="s">
        <v>49</v>
      </c>
      <c r="J521" s="4" t="s">
        <v>1</v>
      </c>
      <c r="L521" s="41" t="s">
        <v>61</v>
      </c>
      <c r="M521" s="42" t="s">
        <v>62</v>
      </c>
      <c r="N521" s="66" t="s">
        <v>1</v>
      </c>
      <c r="R521" s="57" t="s">
        <v>69</v>
      </c>
    </row>
    <row r="522" spans="1:18" ht="15.75" thickBot="1" x14ac:dyDescent="0.3">
      <c r="A522" s="2"/>
      <c r="B522" s="2"/>
      <c r="C522" s="2"/>
      <c r="D522" s="2"/>
      <c r="E522" s="11" t="s">
        <v>53</v>
      </c>
      <c r="F522" s="11" t="s">
        <v>54</v>
      </c>
      <c r="G522" s="11" t="s">
        <v>56</v>
      </c>
      <c r="H522" s="312"/>
      <c r="I522" s="23" t="s">
        <v>50</v>
      </c>
      <c r="J522" s="6" t="s">
        <v>2</v>
      </c>
      <c r="L522" s="309" t="s">
        <v>63</v>
      </c>
      <c r="M522" s="310"/>
      <c r="N522" s="37" t="s">
        <v>64</v>
      </c>
      <c r="R522" s="59" t="s">
        <v>70</v>
      </c>
    </row>
    <row r="523" spans="1:18" ht="15.75" thickBot="1" x14ac:dyDescent="0.3">
      <c r="A523" s="2"/>
      <c r="B523" s="2"/>
      <c r="C523" s="2"/>
      <c r="D523" s="2"/>
      <c r="E523" s="11" t="s">
        <v>15</v>
      </c>
      <c r="F523" s="11" t="s">
        <v>55</v>
      </c>
      <c r="G523" s="32" t="s">
        <v>57</v>
      </c>
      <c r="H523" s="331"/>
      <c r="I523" s="23"/>
      <c r="J523" s="6" t="s">
        <v>3</v>
      </c>
      <c r="L523" s="43"/>
      <c r="M523" s="44"/>
      <c r="N523" s="67" t="s">
        <v>65</v>
      </c>
      <c r="R523" s="58" t="s">
        <v>71</v>
      </c>
    </row>
    <row r="524" spans="1:18" ht="15" customHeight="1" x14ac:dyDescent="0.25">
      <c r="A524" s="314" t="s">
        <v>9</v>
      </c>
      <c r="B524" s="314">
        <v>1</v>
      </c>
      <c r="C524" s="314" t="s">
        <v>25</v>
      </c>
      <c r="D524" s="314" t="s">
        <v>15</v>
      </c>
      <c r="E524" s="23">
        <f>IF(D524="repos",1,0)</f>
        <v>0</v>
      </c>
      <c r="F524" s="23">
        <f>IF(D524="S",1,0)</f>
        <v>0</v>
      </c>
      <c r="G524" s="23">
        <f>IF(D524="FO",1,0)</f>
        <v>0</v>
      </c>
      <c r="H524" s="3">
        <v>700</v>
      </c>
      <c r="I524" s="3"/>
      <c r="J524" s="88"/>
      <c r="L524" s="41"/>
      <c r="M524" s="42"/>
      <c r="N524" s="368">
        <f>(M524-L524)+(M525-L525)</f>
        <v>0</v>
      </c>
      <c r="R524" s="335">
        <v>0</v>
      </c>
    </row>
    <row r="525" spans="1:18" ht="15.75" customHeight="1" thickBot="1" x14ac:dyDescent="0.3">
      <c r="A525" s="331"/>
      <c r="B525" s="331"/>
      <c r="C525" s="331"/>
      <c r="D525" s="331"/>
      <c r="E525" s="22">
        <f>IF(D524="CA",1,0)</f>
        <v>1</v>
      </c>
      <c r="F525" s="22">
        <f>IF(D524="TC",1,0)</f>
        <v>0</v>
      </c>
      <c r="G525" s="22">
        <f>IF(D524="FNO",1,0)</f>
        <v>0</v>
      </c>
      <c r="H525" s="87"/>
      <c r="I525" s="7"/>
      <c r="J525" s="89"/>
      <c r="L525" s="43"/>
      <c r="M525" s="44"/>
      <c r="N525" s="369"/>
      <c r="R525" s="330"/>
    </row>
    <row r="526" spans="1:18" ht="15" customHeight="1" x14ac:dyDescent="0.25">
      <c r="A526" s="314" t="s">
        <v>10</v>
      </c>
      <c r="B526" s="314">
        <v>2</v>
      </c>
      <c r="C526" s="314" t="s">
        <v>25</v>
      </c>
      <c r="D526" s="334" t="s">
        <v>7</v>
      </c>
      <c r="E526" s="23">
        <f t="shared" ref="E526" si="1477">IF(D526="repos",1,0)</f>
        <v>1</v>
      </c>
      <c r="F526" s="23">
        <f t="shared" ref="F526" si="1478">IF(D526="S",1,0)</f>
        <v>0</v>
      </c>
      <c r="G526" s="23">
        <f t="shared" ref="G526" si="1479">IF(D526="FO",1,0)</f>
        <v>0</v>
      </c>
      <c r="H526" s="68">
        <v>660</v>
      </c>
      <c r="I526" s="3"/>
      <c r="J526" s="80"/>
      <c r="L526" s="41"/>
      <c r="M526" s="42"/>
      <c r="N526" s="364">
        <f t="shared" ref="N526" si="1480">(M526-L526)+(M527-L527)</f>
        <v>0</v>
      </c>
      <c r="R526" s="311">
        <v>0</v>
      </c>
    </row>
    <row r="527" spans="1:18" ht="15.75" customHeight="1" thickBot="1" x14ac:dyDescent="0.3">
      <c r="A527" s="331"/>
      <c r="B527" s="331"/>
      <c r="C527" s="331"/>
      <c r="D527" s="329"/>
      <c r="E527" s="22">
        <f t="shared" ref="E527" si="1481">IF(D526="CA",1,0)</f>
        <v>0</v>
      </c>
      <c r="F527" s="22">
        <f t="shared" ref="F527" si="1482">IF(D526="TC",1,0)</f>
        <v>0</v>
      </c>
      <c r="G527" s="22">
        <f t="shared" ref="G527" si="1483">IF(D526="FNO",1,0)</f>
        <v>0</v>
      </c>
      <c r="H527" s="63"/>
      <c r="I527" s="7"/>
      <c r="J527" s="79"/>
      <c r="L527" s="43"/>
      <c r="M527" s="44"/>
      <c r="N527" s="365"/>
      <c r="R527" s="311"/>
    </row>
    <row r="528" spans="1:18" ht="15" customHeight="1" x14ac:dyDescent="0.25">
      <c r="A528" s="314" t="s">
        <v>11</v>
      </c>
      <c r="B528" s="314">
        <v>3</v>
      </c>
      <c r="C528" s="314" t="s">
        <v>25</v>
      </c>
      <c r="D528" s="334" t="s">
        <v>7</v>
      </c>
      <c r="E528" s="23">
        <f t="shared" ref="E528" si="1484">IF(D528="repos",1,0)</f>
        <v>1</v>
      </c>
      <c r="F528" s="23">
        <f t="shared" ref="F528" si="1485">IF(D528="S",1,0)</f>
        <v>0</v>
      </c>
      <c r="G528" s="23">
        <f t="shared" ref="G528" si="1486">IF(D528="FO",1,0)</f>
        <v>0</v>
      </c>
      <c r="H528" s="68">
        <v>660</v>
      </c>
      <c r="I528" s="3"/>
      <c r="J528" s="80"/>
      <c r="L528" s="41"/>
      <c r="M528" s="42"/>
      <c r="N528" s="364">
        <f t="shared" ref="N528" si="1487">(M528-L528)+(M529-L529)</f>
        <v>0</v>
      </c>
      <c r="R528" s="311">
        <v>0</v>
      </c>
    </row>
    <row r="529" spans="1:18" ht="15.75" customHeight="1" thickBot="1" x14ac:dyDescent="0.3">
      <c r="A529" s="331"/>
      <c r="B529" s="331"/>
      <c r="C529" s="331"/>
      <c r="D529" s="329"/>
      <c r="E529" s="22">
        <f t="shared" ref="E529" si="1488">IF(D528="CA",1,0)</f>
        <v>0</v>
      </c>
      <c r="F529" s="22">
        <f t="shared" ref="F529" si="1489">IF(D528="TC",1,0)</f>
        <v>0</v>
      </c>
      <c r="G529" s="22">
        <f t="shared" ref="G529" si="1490">IF(D528="FNO",1,0)</f>
        <v>0</v>
      </c>
      <c r="H529" s="63"/>
      <c r="I529" s="7"/>
      <c r="J529" s="79"/>
      <c r="L529" s="43"/>
      <c r="M529" s="44"/>
      <c r="N529" s="365"/>
      <c r="R529" s="311"/>
    </row>
    <row r="530" spans="1:18" ht="15" customHeight="1" x14ac:dyDescent="0.25">
      <c r="A530" s="314" t="s">
        <v>12</v>
      </c>
      <c r="B530" s="314">
        <v>4</v>
      </c>
      <c r="C530" s="314" t="s">
        <v>25</v>
      </c>
      <c r="D530" s="314" t="s">
        <v>15</v>
      </c>
      <c r="E530" s="23">
        <f t="shared" ref="E530" si="1491">IF(D530="repos",1,0)</f>
        <v>0</v>
      </c>
      <c r="F530" s="23">
        <f t="shared" ref="F530" si="1492">IF(D530="S",1,0)</f>
        <v>0</v>
      </c>
      <c r="G530" s="23">
        <f t="shared" ref="G530" si="1493">IF(D530="FO",1,0)</f>
        <v>0</v>
      </c>
      <c r="H530" s="90">
        <v>700</v>
      </c>
      <c r="I530" s="3"/>
      <c r="J530" s="88"/>
      <c r="L530" s="41"/>
      <c r="M530" s="42"/>
      <c r="N530" s="368">
        <f t="shared" ref="N530" si="1494">(M530-L530)+(M531-L531)</f>
        <v>0</v>
      </c>
      <c r="R530" s="330">
        <v>0</v>
      </c>
    </row>
    <row r="531" spans="1:18" ht="15.75" customHeight="1" thickBot="1" x14ac:dyDescent="0.3">
      <c r="A531" s="331"/>
      <c r="B531" s="331"/>
      <c r="C531" s="331"/>
      <c r="D531" s="331"/>
      <c r="E531" s="22">
        <f t="shared" ref="E531" si="1495">IF(D530="CA",1,0)</f>
        <v>1</v>
      </c>
      <c r="F531" s="22">
        <f t="shared" ref="F531" si="1496">IF(D530="TC",1,0)</f>
        <v>0</v>
      </c>
      <c r="G531" s="22">
        <f t="shared" ref="G531" si="1497">IF(D530="FNO",1,0)</f>
        <v>0</v>
      </c>
      <c r="H531" s="87"/>
      <c r="I531" s="7"/>
      <c r="J531" s="89"/>
      <c r="L531" s="43"/>
      <c r="M531" s="44"/>
      <c r="N531" s="369"/>
      <c r="R531" s="330"/>
    </row>
    <row r="532" spans="1:18" ht="15" customHeight="1" x14ac:dyDescent="0.25">
      <c r="A532" s="314" t="s">
        <v>4</v>
      </c>
      <c r="B532" s="314">
        <v>5</v>
      </c>
      <c r="C532" s="314" t="s">
        <v>25</v>
      </c>
      <c r="D532" s="314" t="s">
        <v>15</v>
      </c>
      <c r="E532" s="23">
        <f t="shared" ref="E532" si="1498">IF(D532="repos",1,0)</f>
        <v>0</v>
      </c>
      <c r="F532" s="23">
        <f t="shared" ref="F532" si="1499">IF(D532="S",1,0)</f>
        <v>0</v>
      </c>
      <c r="G532" s="23">
        <f t="shared" ref="G532" si="1500">IF(D532="FO",1,0)</f>
        <v>0</v>
      </c>
      <c r="H532" s="90">
        <v>700</v>
      </c>
      <c r="I532" s="3"/>
      <c r="J532" s="88"/>
      <c r="L532" s="41"/>
      <c r="M532" s="42"/>
      <c r="N532" s="368">
        <f t="shared" ref="N532" si="1501">(M532-L532)+(M533-L533)</f>
        <v>0</v>
      </c>
      <c r="R532" s="330">
        <v>0</v>
      </c>
    </row>
    <row r="533" spans="1:18" ht="15.75" customHeight="1" thickBot="1" x14ac:dyDescent="0.3">
      <c r="A533" s="331"/>
      <c r="B533" s="331"/>
      <c r="C533" s="331"/>
      <c r="D533" s="331"/>
      <c r="E533" s="22">
        <f t="shared" ref="E533" si="1502">IF(D532="CA",1,0)</f>
        <v>1</v>
      </c>
      <c r="F533" s="22">
        <f t="shared" ref="F533" si="1503">IF(D532="TC",1,0)</f>
        <v>0</v>
      </c>
      <c r="G533" s="22">
        <f t="shared" ref="G533" si="1504">IF(D532="FNO",1,0)</f>
        <v>0</v>
      </c>
      <c r="H533" s="87"/>
      <c r="I533" s="7"/>
      <c r="J533" s="89"/>
      <c r="L533" s="43"/>
      <c r="M533" s="44"/>
      <c r="N533" s="369"/>
      <c r="R533" s="330"/>
    </row>
    <row r="534" spans="1:18" ht="15" customHeight="1" x14ac:dyDescent="0.25">
      <c r="A534" s="314" t="s">
        <v>6</v>
      </c>
      <c r="B534" s="314">
        <v>6</v>
      </c>
      <c r="C534" s="314" t="s">
        <v>25</v>
      </c>
      <c r="D534" s="314" t="s">
        <v>15</v>
      </c>
      <c r="E534" s="23">
        <f t="shared" ref="E534" si="1505">IF(D534="repos",1,0)</f>
        <v>0</v>
      </c>
      <c r="F534" s="23">
        <f t="shared" ref="F534" si="1506">IF(D534="S",1,0)</f>
        <v>0</v>
      </c>
      <c r="G534" s="23">
        <f t="shared" ref="G534" si="1507">IF(D534="FO",1,0)</f>
        <v>0</v>
      </c>
      <c r="H534" s="90">
        <v>700</v>
      </c>
      <c r="I534" s="3"/>
      <c r="J534" s="88"/>
      <c r="L534" s="41"/>
      <c r="M534" s="42"/>
      <c r="N534" s="368">
        <f t="shared" ref="N534" si="1508">(M534-L534)+(M535-L535)</f>
        <v>0</v>
      </c>
      <c r="R534" s="330">
        <v>0</v>
      </c>
    </row>
    <row r="535" spans="1:18" ht="15.75" customHeight="1" thickBot="1" x14ac:dyDescent="0.3">
      <c r="A535" s="331"/>
      <c r="B535" s="331"/>
      <c r="C535" s="331"/>
      <c r="D535" s="331"/>
      <c r="E535" s="22">
        <f t="shared" ref="E535" si="1509">IF(D534="CA",1,0)</f>
        <v>1</v>
      </c>
      <c r="F535" s="22">
        <f t="shared" ref="F535" si="1510">IF(D534="TC",1,0)</f>
        <v>0</v>
      </c>
      <c r="G535" s="22">
        <f t="shared" ref="G535" si="1511">IF(D534="FNO",1,0)</f>
        <v>0</v>
      </c>
      <c r="H535" s="87"/>
      <c r="I535" s="7"/>
      <c r="J535" s="89"/>
      <c r="L535" s="43"/>
      <c r="M535" s="44"/>
      <c r="N535" s="369"/>
      <c r="R535" s="330"/>
    </row>
    <row r="536" spans="1:18" ht="15" customHeight="1" x14ac:dyDescent="0.25">
      <c r="A536" s="314" t="s">
        <v>8</v>
      </c>
      <c r="B536" s="314">
        <v>7</v>
      </c>
      <c r="C536" s="314" t="s">
        <v>25</v>
      </c>
      <c r="D536" s="334" t="s">
        <v>7</v>
      </c>
      <c r="E536" s="23">
        <f t="shared" ref="E536" si="1512">IF(D536="repos",1,0)</f>
        <v>1</v>
      </c>
      <c r="F536" s="23">
        <f t="shared" ref="F536" si="1513">IF(D536="S",1,0)</f>
        <v>0</v>
      </c>
      <c r="G536" s="23">
        <f t="shared" ref="G536" si="1514">IF(D536="FO",1,0)</f>
        <v>0</v>
      </c>
      <c r="H536" s="3">
        <v>660</v>
      </c>
      <c r="I536" s="3"/>
      <c r="J536" s="78"/>
      <c r="L536" s="41"/>
      <c r="M536" s="42"/>
      <c r="N536" s="364">
        <f t="shared" ref="N536" si="1515">(M536-L536)+(M537-L537)</f>
        <v>0</v>
      </c>
      <c r="R536" s="311">
        <v>0</v>
      </c>
    </row>
    <row r="537" spans="1:18" ht="15.75" customHeight="1" thickBot="1" x14ac:dyDescent="0.3">
      <c r="A537" s="331"/>
      <c r="B537" s="331"/>
      <c r="C537" s="331"/>
      <c r="D537" s="329"/>
      <c r="E537" s="22">
        <f t="shared" ref="E537" si="1516">IF(D536="CA",1,0)</f>
        <v>0</v>
      </c>
      <c r="F537" s="22">
        <f t="shared" ref="F537" si="1517">IF(D536="TC",1,0)</f>
        <v>0</v>
      </c>
      <c r="G537" s="22">
        <f t="shared" ref="G537" si="1518">IF(D536="FNO",1,0)</f>
        <v>0</v>
      </c>
      <c r="H537" s="63"/>
      <c r="I537" s="7"/>
      <c r="J537" s="79"/>
      <c r="L537" s="43"/>
      <c r="M537" s="44"/>
      <c r="N537" s="365"/>
      <c r="R537" s="311"/>
    </row>
    <row r="538" spans="1:18" ht="15" customHeight="1" x14ac:dyDescent="0.25">
      <c r="A538" s="314" t="s">
        <v>9</v>
      </c>
      <c r="B538" s="314">
        <v>8</v>
      </c>
      <c r="C538" s="314" t="s">
        <v>25</v>
      </c>
      <c r="D538" s="314" t="s">
        <v>15</v>
      </c>
      <c r="E538" s="23">
        <f t="shared" ref="E538" si="1519">IF(D538="repos",1,0)</f>
        <v>0</v>
      </c>
      <c r="F538" s="23">
        <f t="shared" ref="F538" si="1520">IF(D538="S",1,0)</f>
        <v>0</v>
      </c>
      <c r="G538" s="23">
        <f t="shared" ref="G538" si="1521">IF(D538="FO",1,0)</f>
        <v>0</v>
      </c>
      <c r="H538" s="90">
        <v>700</v>
      </c>
      <c r="I538" s="3"/>
      <c r="J538" s="88"/>
      <c r="L538" s="41"/>
      <c r="M538" s="42"/>
      <c r="N538" s="368">
        <f t="shared" ref="N538" si="1522">(M538-L538)+(M539-L539)</f>
        <v>0</v>
      </c>
      <c r="R538" s="330">
        <v>0</v>
      </c>
    </row>
    <row r="539" spans="1:18" ht="15.75" customHeight="1" thickBot="1" x14ac:dyDescent="0.3">
      <c r="A539" s="331"/>
      <c r="B539" s="331"/>
      <c r="C539" s="331"/>
      <c r="D539" s="331"/>
      <c r="E539" s="22">
        <f t="shared" ref="E539" si="1523">IF(D538="CA",1,0)</f>
        <v>1</v>
      </c>
      <c r="F539" s="22">
        <f t="shared" ref="F539" si="1524">IF(D538="TC",1,0)</f>
        <v>0</v>
      </c>
      <c r="G539" s="22">
        <f t="shared" ref="G539" si="1525">IF(D538="FNO",1,0)</f>
        <v>0</v>
      </c>
      <c r="H539" s="87"/>
      <c r="I539" s="7"/>
      <c r="J539" s="89"/>
      <c r="L539" s="43"/>
      <c r="M539" s="44"/>
      <c r="N539" s="369"/>
      <c r="R539" s="330"/>
    </row>
    <row r="540" spans="1:18" ht="15" customHeight="1" x14ac:dyDescent="0.25">
      <c r="A540" s="314" t="s">
        <v>10</v>
      </c>
      <c r="B540" s="314">
        <v>9</v>
      </c>
      <c r="C540" s="314" t="s">
        <v>25</v>
      </c>
      <c r="D540" s="314" t="s">
        <v>15</v>
      </c>
      <c r="E540" s="23">
        <f t="shared" ref="E540" si="1526">IF(D540="repos",1,0)</f>
        <v>0</v>
      </c>
      <c r="F540" s="23">
        <f t="shared" ref="F540" si="1527">IF(D540="S",1,0)</f>
        <v>0</v>
      </c>
      <c r="G540" s="23">
        <f t="shared" ref="G540" si="1528">IF(D540="FO",1,0)</f>
        <v>0</v>
      </c>
      <c r="H540" s="90">
        <v>700</v>
      </c>
      <c r="I540" s="3"/>
      <c r="J540" s="106"/>
      <c r="L540" s="41"/>
      <c r="M540" s="42"/>
      <c r="N540" s="368">
        <f t="shared" ref="N540" si="1529">(M540-L540)+(M541-L541)</f>
        <v>0</v>
      </c>
      <c r="R540" s="330">
        <v>0</v>
      </c>
    </row>
    <row r="541" spans="1:18" ht="15.75" customHeight="1" thickBot="1" x14ac:dyDescent="0.3">
      <c r="A541" s="331"/>
      <c r="B541" s="331"/>
      <c r="C541" s="331"/>
      <c r="D541" s="331"/>
      <c r="E541" s="22">
        <f t="shared" ref="E541" si="1530">IF(D540="CA",1,0)</f>
        <v>1</v>
      </c>
      <c r="F541" s="22">
        <f t="shared" ref="F541" si="1531">IF(D540="TC",1,0)</f>
        <v>0</v>
      </c>
      <c r="G541" s="22">
        <f t="shared" ref="G541" si="1532">IF(D540="FNO",1,0)</f>
        <v>0</v>
      </c>
      <c r="H541" s="87"/>
      <c r="I541" s="7"/>
      <c r="J541" s="89"/>
      <c r="L541" s="43"/>
      <c r="M541" s="44"/>
      <c r="N541" s="369"/>
      <c r="R541" s="330"/>
    </row>
    <row r="542" spans="1:18" ht="15" customHeight="1" x14ac:dyDescent="0.25">
      <c r="A542" s="314" t="s">
        <v>11</v>
      </c>
      <c r="B542" s="314">
        <v>10</v>
      </c>
      <c r="C542" s="314" t="s">
        <v>25</v>
      </c>
      <c r="D542" s="314" t="s">
        <v>15</v>
      </c>
      <c r="E542" s="23">
        <f t="shared" ref="E542" si="1533">IF(D542="repos",1,0)</f>
        <v>0</v>
      </c>
      <c r="F542" s="23">
        <f t="shared" ref="F542" si="1534">IF(D542="S",1,0)</f>
        <v>0</v>
      </c>
      <c r="G542" s="23">
        <f t="shared" ref="G542" si="1535">IF(D542="FO",1,0)</f>
        <v>0</v>
      </c>
      <c r="H542" s="90">
        <v>700</v>
      </c>
      <c r="I542" s="3"/>
      <c r="J542" s="106"/>
      <c r="L542" s="41"/>
      <c r="M542" s="42"/>
      <c r="N542" s="368">
        <f t="shared" ref="N542" si="1536">(M542-L542)+(M543-L543)</f>
        <v>0</v>
      </c>
      <c r="R542" s="330">
        <v>0</v>
      </c>
    </row>
    <row r="543" spans="1:18" ht="15.75" customHeight="1" thickBot="1" x14ac:dyDescent="0.3">
      <c r="A543" s="331"/>
      <c r="B543" s="331"/>
      <c r="C543" s="331"/>
      <c r="D543" s="331"/>
      <c r="E543" s="22">
        <f t="shared" ref="E543" si="1537">IF(D542="CA",1,0)</f>
        <v>1</v>
      </c>
      <c r="F543" s="22">
        <f t="shared" ref="F543" si="1538">IF(D542="TC",1,0)</f>
        <v>0</v>
      </c>
      <c r="G543" s="22">
        <f t="shared" ref="G543" si="1539">IF(D542="FNO",1,0)</f>
        <v>0</v>
      </c>
      <c r="H543" s="87"/>
      <c r="I543" s="7"/>
      <c r="J543" s="89"/>
      <c r="L543" s="43"/>
      <c r="M543" s="44"/>
      <c r="N543" s="369"/>
      <c r="R543" s="330"/>
    </row>
    <row r="544" spans="1:18" ht="15" customHeight="1" x14ac:dyDescent="0.25">
      <c r="A544" s="314" t="s">
        <v>12</v>
      </c>
      <c r="B544" s="314">
        <v>11</v>
      </c>
      <c r="C544" s="314" t="s">
        <v>25</v>
      </c>
      <c r="D544" s="314" t="s">
        <v>15</v>
      </c>
      <c r="E544" s="23">
        <f t="shared" ref="E544" si="1540">IF(D544="repos",1,0)</f>
        <v>0</v>
      </c>
      <c r="F544" s="23">
        <f t="shared" ref="F544" si="1541">IF(D544="S",1,0)</f>
        <v>0</v>
      </c>
      <c r="G544" s="23">
        <f t="shared" ref="G544" si="1542">IF(D544="FO",1,0)</f>
        <v>0</v>
      </c>
      <c r="H544" s="90">
        <v>700</v>
      </c>
      <c r="I544" s="3"/>
      <c r="J544" s="88"/>
      <c r="L544" s="41"/>
      <c r="M544" s="42"/>
      <c r="N544" s="368">
        <f t="shared" ref="N544" si="1543">(M544-L544)+(M545-L545)</f>
        <v>0</v>
      </c>
      <c r="R544" s="330">
        <v>0</v>
      </c>
    </row>
    <row r="545" spans="1:18" ht="15.75" customHeight="1" thickBot="1" x14ac:dyDescent="0.3">
      <c r="A545" s="331"/>
      <c r="B545" s="331"/>
      <c r="C545" s="331"/>
      <c r="D545" s="331"/>
      <c r="E545" s="22">
        <f t="shared" ref="E545" si="1544">IF(D544="CA",1,0)</f>
        <v>1</v>
      </c>
      <c r="F545" s="22">
        <f t="shared" ref="F545" si="1545">IF(D544="TC",1,0)</f>
        <v>0</v>
      </c>
      <c r="G545" s="22">
        <f t="shared" ref="G545" si="1546">IF(D544="FNO",1,0)</f>
        <v>0</v>
      </c>
      <c r="H545" s="87"/>
      <c r="I545" s="7"/>
      <c r="J545" s="89"/>
      <c r="L545" s="43"/>
      <c r="M545" s="44"/>
      <c r="N545" s="369"/>
      <c r="R545" s="330"/>
    </row>
    <row r="546" spans="1:18" ht="15" customHeight="1" x14ac:dyDescent="0.25">
      <c r="A546" s="314" t="s">
        <v>4</v>
      </c>
      <c r="B546" s="314">
        <v>12</v>
      </c>
      <c r="C546" s="314" t="s">
        <v>25</v>
      </c>
      <c r="D546" s="314" t="s">
        <v>15</v>
      </c>
      <c r="E546" s="23">
        <f t="shared" ref="E546" si="1547">IF(D546="repos",1,0)</f>
        <v>0</v>
      </c>
      <c r="F546" s="23">
        <f t="shared" ref="F546" si="1548">IF(D546="S",1,0)</f>
        <v>0</v>
      </c>
      <c r="G546" s="23">
        <f t="shared" ref="G546" si="1549">IF(D546="FO",1,0)</f>
        <v>0</v>
      </c>
      <c r="H546" s="90">
        <v>700</v>
      </c>
      <c r="I546" s="3"/>
      <c r="J546" s="88"/>
      <c r="L546" s="41"/>
      <c r="M546" s="42"/>
      <c r="N546" s="368">
        <f t="shared" ref="N546" si="1550">(M546-L546)+(M547-L547)</f>
        <v>0</v>
      </c>
      <c r="R546" s="330">
        <v>0</v>
      </c>
    </row>
    <row r="547" spans="1:18" ht="15.75" customHeight="1" thickBot="1" x14ac:dyDescent="0.3">
      <c r="A547" s="331"/>
      <c r="B547" s="331"/>
      <c r="C547" s="331"/>
      <c r="D547" s="331"/>
      <c r="E547" s="22">
        <f t="shared" ref="E547" si="1551">IF(D546="CA",1,0)</f>
        <v>1</v>
      </c>
      <c r="F547" s="22">
        <f t="shared" ref="F547" si="1552">IF(D546="TC",1,0)</f>
        <v>0</v>
      </c>
      <c r="G547" s="22">
        <f t="shared" ref="G547" si="1553">IF(D546="FNO",1,0)</f>
        <v>0</v>
      </c>
      <c r="H547" s="87"/>
      <c r="I547" s="7"/>
      <c r="J547" s="89"/>
      <c r="L547" s="43"/>
      <c r="M547" s="44"/>
      <c r="N547" s="369"/>
      <c r="R547" s="330"/>
    </row>
    <row r="548" spans="1:18" ht="15" customHeight="1" x14ac:dyDescent="0.25">
      <c r="A548" s="314" t="s">
        <v>6</v>
      </c>
      <c r="B548" s="314">
        <v>13</v>
      </c>
      <c r="C548" s="314" t="s">
        <v>25</v>
      </c>
      <c r="D548" s="334" t="s">
        <v>7</v>
      </c>
      <c r="E548" s="23">
        <f t="shared" ref="E548" si="1554">IF(D548="repos",1,0)</f>
        <v>1</v>
      </c>
      <c r="F548" s="23">
        <f t="shared" ref="F548" si="1555">IF(D548="S",1,0)</f>
        <v>0</v>
      </c>
      <c r="G548" s="23">
        <f t="shared" ref="G548" si="1556">IF(D548="FO",1,0)</f>
        <v>0</v>
      </c>
      <c r="H548" s="68">
        <v>660</v>
      </c>
      <c r="I548" s="3"/>
      <c r="J548" s="78"/>
      <c r="L548" s="41"/>
      <c r="M548" s="42"/>
      <c r="N548" s="364">
        <f t="shared" ref="N548" si="1557">(M548-L548)+(M549-L549)</f>
        <v>0</v>
      </c>
      <c r="R548" s="311">
        <v>0</v>
      </c>
    </row>
    <row r="549" spans="1:18" ht="15.75" customHeight="1" thickBot="1" x14ac:dyDescent="0.3">
      <c r="A549" s="331"/>
      <c r="B549" s="331"/>
      <c r="C549" s="331"/>
      <c r="D549" s="329"/>
      <c r="E549" s="22">
        <f t="shared" ref="E549" si="1558">IF(D548="CA",1,0)</f>
        <v>0</v>
      </c>
      <c r="F549" s="22">
        <f t="shared" ref="F549" si="1559">IF(D548="TC",1,0)</f>
        <v>0</v>
      </c>
      <c r="G549" s="22">
        <f t="shared" ref="G549" si="1560">IF(D548="FNO",1,0)</f>
        <v>0</v>
      </c>
      <c r="H549" s="63"/>
      <c r="I549" s="7"/>
      <c r="J549" s="79"/>
      <c r="L549" s="43"/>
      <c r="M549" s="44"/>
      <c r="N549" s="365"/>
      <c r="R549" s="311"/>
    </row>
    <row r="550" spans="1:18" ht="15" customHeight="1" x14ac:dyDescent="0.25">
      <c r="A550" s="314" t="s">
        <v>8</v>
      </c>
      <c r="B550" s="314">
        <v>14</v>
      </c>
      <c r="C550" s="314" t="s">
        <v>25</v>
      </c>
      <c r="D550" s="334" t="s">
        <v>7</v>
      </c>
      <c r="E550" s="23">
        <f t="shared" ref="E550" si="1561">IF(D550="repos",1,0)</f>
        <v>1</v>
      </c>
      <c r="F550" s="23">
        <f t="shared" ref="F550" si="1562">IF(D550="S",1,0)</f>
        <v>0</v>
      </c>
      <c r="G550" s="23">
        <f t="shared" ref="G550" si="1563">IF(D550="FO",1,0)</f>
        <v>0</v>
      </c>
      <c r="H550" s="68">
        <v>660</v>
      </c>
      <c r="I550" s="3"/>
      <c r="J550" s="78"/>
      <c r="L550" s="41"/>
      <c r="M550" s="42"/>
      <c r="N550" s="364">
        <f t="shared" ref="N550" si="1564">(M550-L550)+(M551-L551)</f>
        <v>0</v>
      </c>
      <c r="R550" s="311">
        <v>0</v>
      </c>
    </row>
    <row r="551" spans="1:18" ht="15.75" customHeight="1" thickBot="1" x14ac:dyDescent="0.3">
      <c r="A551" s="331"/>
      <c r="B551" s="331"/>
      <c r="C551" s="331"/>
      <c r="D551" s="329"/>
      <c r="E551" s="22">
        <f t="shared" ref="E551" si="1565">IF(D550="CA",1,0)</f>
        <v>0</v>
      </c>
      <c r="F551" s="22">
        <f t="shared" ref="F551" si="1566">IF(D550="TC",1,0)</f>
        <v>0</v>
      </c>
      <c r="G551" s="22">
        <f t="shared" ref="G551" si="1567">IF(D550="FNO",1,0)</f>
        <v>0</v>
      </c>
      <c r="H551" s="63"/>
      <c r="I551" s="7"/>
      <c r="J551" s="79"/>
      <c r="L551" s="43"/>
      <c r="M551" s="44"/>
      <c r="N551" s="365"/>
      <c r="R551" s="311"/>
    </row>
    <row r="552" spans="1:18" ht="15" customHeight="1" x14ac:dyDescent="0.25">
      <c r="A552" s="314" t="s">
        <v>9</v>
      </c>
      <c r="B552" s="314">
        <v>15</v>
      </c>
      <c r="C552" s="314" t="s">
        <v>25</v>
      </c>
      <c r="D552" s="314"/>
      <c r="E552" s="23">
        <f t="shared" ref="E552" si="1568">IF(D552="repos",1,0)</f>
        <v>0</v>
      </c>
      <c r="F552" s="23">
        <f t="shared" ref="F552" si="1569">IF(D552="S",1,0)</f>
        <v>0</v>
      </c>
      <c r="G552" s="23">
        <f t="shared" ref="G552" si="1570">IF(D552="FO",1,0)</f>
        <v>0</v>
      </c>
      <c r="H552" s="69">
        <v>130</v>
      </c>
      <c r="I552" s="3"/>
      <c r="J552" s="52">
        <v>0.28541666666666665</v>
      </c>
      <c r="L552" s="41">
        <v>0.51041666666666663</v>
      </c>
      <c r="M552" s="42">
        <v>0.79583333333333339</v>
      </c>
      <c r="N552" s="360">
        <f t="shared" ref="N552" si="1571">(M552-L552)+(M553-L553)</f>
        <v>0.28541666666666676</v>
      </c>
      <c r="R552" s="312">
        <v>1</v>
      </c>
    </row>
    <row r="553" spans="1:18" ht="15.75" customHeight="1" thickBot="1" x14ac:dyDescent="0.3">
      <c r="A553" s="331"/>
      <c r="B553" s="331"/>
      <c r="C553" s="331"/>
      <c r="D553" s="331"/>
      <c r="E553" s="22">
        <f t="shared" ref="E553" si="1572">IF(D552="CA",1,0)</f>
        <v>0</v>
      </c>
      <c r="F553" s="22">
        <f t="shared" ref="F553" si="1573">IF(D552="TC",1,0)</f>
        <v>0</v>
      </c>
      <c r="G553" s="22">
        <f t="shared" ref="G553" si="1574">IF(D552="FNO",1,0)</f>
        <v>0</v>
      </c>
      <c r="H553" s="70"/>
      <c r="I553" s="7"/>
      <c r="J553" s="86"/>
      <c r="L553" s="43"/>
      <c r="M553" s="44"/>
      <c r="N553" s="361"/>
      <c r="R553" s="312"/>
    </row>
    <row r="554" spans="1:18" ht="15" customHeight="1" x14ac:dyDescent="0.25">
      <c r="A554" s="314" t="s">
        <v>10</v>
      </c>
      <c r="B554" s="314">
        <v>16</v>
      </c>
      <c r="C554" s="314" t="s">
        <v>25</v>
      </c>
      <c r="D554" s="314"/>
      <c r="E554" s="23">
        <f t="shared" ref="E554" si="1575">IF(D554="repos",1,0)</f>
        <v>0</v>
      </c>
      <c r="F554" s="23">
        <f t="shared" ref="F554" si="1576">IF(D554="S",1,0)</f>
        <v>0</v>
      </c>
      <c r="G554" s="23">
        <f t="shared" ref="G554" si="1577">IF(D554="FO",1,0)</f>
        <v>0</v>
      </c>
      <c r="H554" s="69">
        <v>130</v>
      </c>
      <c r="I554" s="3"/>
      <c r="J554" s="52">
        <v>0.28888888888888892</v>
      </c>
      <c r="L554" s="41">
        <v>0.77986111111111101</v>
      </c>
      <c r="M554" s="42">
        <v>1.0687499999999999</v>
      </c>
      <c r="N554" s="360">
        <f t="shared" ref="N554" si="1578">(M554-L554)+(M555-L555)</f>
        <v>0.28888888888888886</v>
      </c>
      <c r="R554" s="312">
        <v>1</v>
      </c>
    </row>
    <row r="555" spans="1:18" ht="15.75" customHeight="1" thickBot="1" x14ac:dyDescent="0.3">
      <c r="A555" s="331"/>
      <c r="B555" s="331"/>
      <c r="C555" s="331"/>
      <c r="D555" s="331"/>
      <c r="E555" s="22">
        <f t="shared" ref="E555" si="1579">IF(D554="CA",1,0)</f>
        <v>0</v>
      </c>
      <c r="F555" s="22">
        <f t="shared" ref="F555" si="1580">IF(D554="TC",1,0)</f>
        <v>0</v>
      </c>
      <c r="G555" s="22">
        <f t="shared" ref="G555" si="1581">IF(D554="FNO",1,0)</f>
        <v>0</v>
      </c>
      <c r="H555" s="70"/>
      <c r="I555" s="7"/>
      <c r="J555" s="86"/>
      <c r="L555" s="43"/>
      <c r="M555" s="44"/>
      <c r="N555" s="361"/>
      <c r="R555" s="312"/>
    </row>
    <row r="556" spans="1:18" ht="15" customHeight="1" x14ac:dyDescent="0.25">
      <c r="A556" s="314" t="s">
        <v>11</v>
      </c>
      <c r="B556" s="314">
        <v>17</v>
      </c>
      <c r="C556" s="314" t="s">
        <v>25</v>
      </c>
      <c r="D556" s="314"/>
      <c r="E556" s="23">
        <f t="shared" ref="E556" si="1582">IF(D556="repos",1,0)</f>
        <v>0</v>
      </c>
      <c r="F556" s="23">
        <f t="shared" ref="F556" si="1583">IF(D556="S",1,0)</f>
        <v>0</v>
      </c>
      <c r="G556" s="23">
        <f t="shared" ref="G556" si="1584">IF(D556="FO",1,0)</f>
        <v>0</v>
      </c>
      <c r="H556" s="69">
        <v>130</v>
      </c>
      <c r="I556" s="3"/>
      <c r="J556" s="52">
        <v>0.27152777777777776</v>
      </c>
      <c r="L556" s="41">
        <v>0.76874999999999993</v>
      </c>
      <c r="M556" s="42">
        <v>1.0402777777777776</v>
      </c>
      <c r="N556" s="360">
        <f t="shared" ref="N556" si="1585">(M556-L556)+(M557-L557)</f>
        <v>0.2715277777777777</v>
      </c>
      <c r="R556" s="312">
        <v>1</v>
      </c>
    </row>
    <row r="557" spans="1:18" ht="15.75" customHeight="1" thickBot="1" x14ac:dyDescent="0.3">
      <c r="A557" s="331"/>
      <c r="B557" s="331"/>
      <c r="C557" s="331"/>
      <c r="D557" s="331"/>
      <c r="E557" s="22">
        <f t="shared" ref="E557" si="1586">IF(D556="CA",1,0)</f>
        <v>0</v>
      </c>
      <c r="F557" s="22">
        <f t="shared" ref="F557" si="1587">IF(D556="TC",1,0)</f>
        <v>0</v>
      </c>
      <c r="G557" s="22">
        <f t="shared" ref="G557" si="1588">IF(D556="FNO",1,0)</f>
        <v>0</v>
      </c>
      <c r="H557" s="70"/>
      <c r="I557" s="7"/>
      <c r="J557" s="86"/>
      <c r="L557" s="43"/>
      <c r="M557" s="44"/>
      <c r="N557" s="361"/>
      <c r="R557" s="312"/>
    </row>
    <row r="558" spans="1:18" ht="15" customHeight="1" x14ac:dyDescent="0.25">
      <c r="A558" s="314" t="s">
        <v>12</v>
      </c>
      <c r="B558" s="314">
        <v>18</v>
      </c>
      <c r="C558" s="314" t="s">
        <v>25</v>
      </c>
      <c r="D558" s="314"/>
      <c r="E558" s="23">
        <f t="shared" ref="E558" si="1589">IF(D558="repos",1,0)</f>
        <v>0</v>
      </c>
      <c r="F558" s="23">
        <f t="shared" ref="F558" si="1590">IF(D558="S",1,0)</f>
        <v>0</v>
      </c>
      <c r="G558" s="23">
        <f t="shared" ref="G558" si="1591">IF(D558="FO",1,0)</f>
        <v>0</v>
      </c>
      <c r="H558" s="69">
        <v>130</v>
      </c>
      <c r="I558" s="3"/>
      <c r="J558" s="52">
        <v>0.26041666666666669</v>
      </c>
      <c r="L558" s="41">
        <v>0.62777777777777777</v>
      </c>
      <c r="M558" s="42">
        <v>0.8881944444444444</v>
      </c>
      <c r="N558" s="360">
        <f t="shared" ref="N558" si="1592">(M558-L558)+(M559-L559)</f>
        <v>0.26041666666666663</v>
      </c>
      <c r="R558" s="312">
        <v>1</v>
      </c>
    </row>
    <row r="559" spans="1:18" ht="15.75" customHeight="1" thickBot="1" x14ac:dyDescent="0.3">
      <c r="A559" s="331"/>
      <c r="B559" s="331"/>
      <c r="C559" s="331"/>
      <c r="D559" s="331"/>
      <c r="E559" s="22">
        <f t="shared" ref="E559" si="1593">IF(D558="CA",1,0)</f>
        <v>0</v>
      </c>
      <c r="F559" s="22">
        <f t="shared" ref="F559" si="1594">IF(D558="TC",1,0)</f>
        <v>0</v>
      </c>
      <c r="G559" s="22">
        <f t="shared" ref="G559" si="1595">IF(D558="FNO",1,0)</f>
        <v>0</v>
      </c>
      <c r="H559" s="70"/>
      <c r="I559" s="7"/>
      <c r="J559" s="86"/>
      <c r="L559" s="43"/>
      <c r="M559" s="44"/>
      <c r="N559" s="361"/>
      <c r="R559" s="312"/>
    </row>
    <row r="560" spans="1:18" ht="15" customHeight="1" x14ac:dyDescent="0.25">
      <c r="A560" s="314" t="s">
        <v>4</v>
      </c>
      <c r="B560" s="314">
        <v>19</v>
      </c>
      <c r="C560" s="314" t="s">
        <v>25</v>
      </c>
      <c r="D560" s="314"/>
      <c r="E560" s="23">
        <f t="shared" ref="E560" si="1596">IF(D560="repos",1,0)</f>
        <v>0</v>
      </c>
      <c r="F560" s="23">
        <f t="shared" ref="F560" si="1597">IF(D560="S",1,0)</f>
        <v>0</v>
      </c>
      <c r="G560" s="23">
        <f t="shared" ref="G560" si="1598">IF(D560="FO",1,0)</f>
        <v>0</v>
      </c>
      <c r="H560" s="3">
        <v>59</v>
      </c>
      <c r="I560" s="3"/>
      <c r="J560" s="54">
        <v>0.26041666666666669</v>
      </c>
      <c r="L560" s="41">
        <v>0.62777777777777777</v>
      </c>
      <c r="M560" s="42">
        <v>0.8881944444444444</v>
      </c>
      <c r="N560" s="366">
        <f t="shared" ref="N560" si="1599">(M560-L560)+(M561-L561)</f>
        <v>0.26041666666666663</v>
      </c>
      <c r="R560" s="312">
        <v>1</v>
      </c>
    </row>
    <row r="561" spans="1:18" ht="15.75" customHeight="1" thickBot="1" x14ac:dyDescent="0.3">
      <c r="A561" s="331"/>
      <c r="B561" s="331"/>
      <c r="C561" s="331"/>
      <c r="D561" s="331"/>
      <c r="E561" s="22">
        <f t="shared" ref="E561" si="1600">IF(D560="CA",1,0)</f>
        <v>0</v>
      </c>
      <c r="F561" s="22">
        <f t="shared" ref="F561" si="1601">IF(D560="TC",1,0)</f>
        <v>0</v>
      </c>
      <c r="G561" s="22">
        <f t="shared" ref="G561" si="1602">IF(D560="FNO",1,0)</f>
        <v>0</v>
      </c>
      <c r="H561" s="84"/>
      <c r="I561" s="7"/>
      <c r="J561" s="85"/>
      <c r="L561" s="43"/>
      <c r="M561" s="44"/>
      <c r="N561" s="367"/>
      <c r="R561" s="312"/>
    </row>
    <row r="562" spans="1:18" ht="15" customHeight="1" x14ac:dyDescent="0.25">
      <c r="A562" s="314" t="s">
        <v>6</v>
      </c>
      <c r="B562" s="314">
        <v>20</v>
      </c>
      <c r="C562" s="314" t="s">
        <v>25</v>
      </c>
      <c r="D562" s="314"/>
      <c r="E562" s="23">
        <f t="shared" ref="E562" si="1603">IF(D562="repos",1,0)</f>
        <v>0</v>
      </c>
      <c r="F562" s="23">
        <f t="shared" ref="F562" si="1604">IF(D562="S",1,0)</f>
        <v>0</v>
      </c>
      <c r="G562" s="23">
        <f t="shared" ref="G562" si="1605">IF(D562="FO",1,0)</f>
        <v>0</v>
      </c>
      <c r="H562" s="3">
        <v>130</v>
      </c>
      <c r="I562" s="3"/>
      <c r="J562" s="52">
        <v>0.30624999999999997</v>
      </c>
      <c r="L562" s="41">
        <v>0.51111111111111118</v>
      </c>
      <c r="M562" s="42">
        <v>0.81736111111111109</v>
      </c>
      <c r="N562" s="360">
        <f t="shared" ref="N562" si="1606">(M562-L562)+(M563-L563)</f>
        <v>0.30624999999999991</v>
      </c>
      <c r="R562" s="312">
        <v>1</v>
      </c>
    </row>
    <row r="563" spans="1:18" ht="15.75" customHeight="1" thickBot="1" x14ac:dyDescent="0.3">
      <c r="A563" s="331"/>
      <c r="B563" s="331"/>
      <c r="C563" s="331"/>
      <c r="D563" s="331"/>
      <c r="E563" s="22">
        <f t="shared" ref="E563" si="1607">IF(D562="CA",1,0)</f>
        <v>0</v>
      </c>
      <c r="F563" s="22">
        <f t="shared" ref="F563" si="1608">IF(D562="TC",1,0)</f>
        <v>0</v>
      </c>
      <c r="G563" s="22">
        <f t="shared" ref="G563" si="1609">IF(D562="FNO",1,0)</f>
        <v>0</v>
      </c>
      <c r="H563" s="70"/>
      <c r="I563" s="7"/>
      <c r="J563" s="86"/>
      <c r="L563" s="43"/>
      <c r="M563" s="44"/>
      <c r="N563" s="361"/>
      <c r="R563" s="312"/>
    </row>
    <row r="564" spans="1:18" ht="15" customHeight="1" x14ac:dyDescent="0.25">
      <c r="A564" s="314" t="s">
        <v>8</v>
      </c>
      <c r="B564" s="314">
        <v>21</v>
      </c>
      <c r="C564" s="314" t="s">
        <v>25</v>
      </c>
      <c r="D564" s="334" t="s">
        <v>7</v>
      </c>
      <c r="E564" s="23">
        <f t="shared" ref="E564" si="1610">IF(D564="repos",1,0)</f>
        <v>1</v>
      </c>
      <c r="F564" s="23">
        <f t="shared" ref="F564" si="1611">IF(D564="S",1,0)</f>
        <v>0</v>
      </c>
      <c r="G564" s="23">
        <f t="shared" ref="G564" si="1612">IF(D564="FO",1,0)</f>
        <v>0</v>
      </c>
      <c r="H564" s="3">
        <v>660</v>
      </c>
      <c r="I564" s="3"/>
      <c r="J564" s="80"/>
      <c r="L564" s="41"/>
      <c r="M564" s="42"/>
      <c r="N564" s="364">
        <f t="shared" ref="N564" si="1613">(M564-L564)+(M565-L565)</f>
        <v>0</v>
      </c>
      <c r="R564" s="311">
        <v>0</v>
      </c>
    </row>
    <row r="565" spans="1:18" ht="15.75" customHeight="1" thickBot="1" x14ac:dyDescent="0.3">
      <c r="A565" s="331"/>
      <c r="B565" s="331"/>
      <c r="C565" s="331"/>
      <c r="D565" s="329"/>
      <c r="E565" s="22">
        <f t="shared" ref="E565" si="1614">IF(D564="CA",1,0)</f>
        <v>0</v>
      </c>
      <c r="F565" s="22">
        <f t="shared" ref="F565" si="1615">IF(D564="TC",1,0)</f>
        <v>0</v>
      </c>
      <c r="G565" s="22">
        <f t="shared" ref="G565" si="1616">IF(D564="FNO",1,0)</f>
        <v>0</v>
      </c>
      <c r="H565" s="63"/>
      <c r="I565" s="7"/>
      <c r="J565" s="79"/>
      <c r="L565" s="43"/>
      <c r="M565" s="44"/>
      <c r="N565" s="365"/>
      <c r="R565" s="311"/>
    </row>
    <row r="566" spans="1:18" ht="15" customHeight="1" x14ac:dyDescent="0.25">
      <c r="A566" s="314" t="s">
        <v>9</v>
      </c>
      <c r="B566" s="314">
        <v>22</v>
      </c>
      <c r="C566" s="314" t="s">
        <v>25</v>
      </c>
      <c r="D566" s="314"/>
      <c r="E566" s="23">
        <f t="shared" ref="E566" si="1617">IF(D566="repos",1,0)</f>
        <v>0</v>
      </c>
      <c r="F566" s="23">
        <f t="shared" ref="F566" si="1618">IF(D566="S",1,0)</f>
        <v>0</v>
      </c>
      <c r="G566" s="23">
        <f t="shared" ref="G566" si="1619">IF(D566="FO",1,0)</f>
        <v>0</v>
      </c>
      <c r="H566" s="69">
        <v>130</v>
      </c>
      <c r="I566" s="3"/>
      <c r="J566" s="52">
        <v>0.28958333333333336</v>
      </c>
      <c r="L566" s="41">
        <v>0.5541666666666667</v>
      </c>
      <c r="M566" s="42">
        <v>0.84375</v>
      </c>
      <c r="N566" s="360">
        <f t="shared" ref="N566" si="1620">(M566-L566)+(M567-L567)</f>
        <v>0.2895833333333333</v>
      </c>
      <c r="R566" s="312">
        <v>1</v>
      </c>
    </row>
    <row r="567" spans="1:18" ht="15.75" customHeight="1" thickBot="1" x14ac:dyDescent="0.3">
      <c r="A567" s="331"/>
      <c r="B567" s="331"/>
      <c r="C567" s="331"/>
      <c r="D567" s="331"/>
      <c r="E567" s="22">
        <f t="shared" ref="E567" si="1621">IF(D566="CA",1,0)</f>
        <v>0</v>
      </c>
      <c r="F567" s="22">
        <f t="shared" ref="F567" si="1622">IF(D566="TC",1,0)</f>
        <v>0</v>
      </c>
      <c r="G567" s="22">
        <f t="shared" ref="G567" si="1623">IF(D566="FNO",1,0)</f>
        <v>0</v>
      </c>
      <c r="H567" s="70"/>
      <c r="I567" s="7"/>
      <c r="J567" s="86"/>
      <c r="L567" s="43"/>
      <c r="M567" s="44"/>
      <c r="N567" s="361"/>
      <c r="R567" s="312"/>
    </row>
    <row r="568" spans="1:18" ht="15" customHeight="1" x14ac:dyDescent="0.25">
      <c r="A568" s="314" t="s">
        <v>10</v>
      </c>
      <c r="B568" s="314">
        <v>23</v>
      </c>
      <c r="C568" s="314" t="s">
        <v>25</v>
      </c>
      <c r="D568" s="314"/>
      <c r="E568" s="23">
        <f t="shared" ref="E568" si="1624">IF(D568="repos",1,0)</f>
        <v>0</v>
      </c>
      <c r="F568" s="23">
        <f t="shared" ref="F568" si="1625">IF(D568="S",1,0)</f>
        <v>0</v>
      </c>
      <c r="G568" s="23">
        <f t="shared" ref="G568" si="1626">IF(D568="FO",1,0)</f>
        <v>0</v>
      </c>
      <c r="H568" s="69">
        <v>130</v>
      </c>
      <c r="I568" s="3"/>
      <c r="J568" s="52">
        <v>0.28958333333333336</v>
      </c>
      <c r="L568" s="41">
        <v>0.5541666666666667</v>
      </c>
      <c r="M568" s="42">
        <v>0.84375</v>
      </c>
      <c r="N568" s="360">
        <f t="shared" ref="N568" si="1627">(M568-L568)+(M569-L569)</f>
        <v>0.2895833333333333</v>
      </c>
      <c r="R568" s="312">
        <v>1</v>
      </c>
    </row>
    <row r="569" spans="1:18" ht="15.75" customHeight="1" thickBot="1" x14ac:dyDescent="0.3">
      <c r="A569" s="331"/>
      <c r="B569" s="331"/>
      <c r="C569" s="331"/>
      <c r="D569" s="331"/>
      <c r="E569" s="22">
        <f t="shared" ref="E569" si="1628">IF(D568="CA",1,0)</f>
        <v>0</v>
      </c>
      <c r="F569" s="22">
        <f t="shared" ref="F569" si="1629">IF(D568="TC",1,0)</f>
        <v>0</v>
      </c>
      <c r="G569" s="22">
        <f t="shared" ref="G569" si="1630">IF(D568="FNO",1,0)</f>
        <v>0</v>
      </c>
      <c r="H569" s="70"/>
      <c r="I569" s="7"/>
      <c r="J569" s="86"/>
      <c r="L569" s="43"/>
      <c r="M569" s="44"/>
      <c r="N569" s="361"/>
      <c r="R569" s="312"/>
    </row>
    <row r="570" spans="1:18" ht="15" customHeight="1" x14ac:dyDescent="0.25">
      <c r="A570" s="314" t="s">
        <v>11</v>
      </c>
      <c r="B570" s="314">
        <v>24</v>
      </c>
      <c r="C570" s="314" t="s">
        <v>25</v>
      </c>
      <c r="D570" s="334" t="s">
        <v>7</v>
      </c>
      <c r="E570" s="23">
        <f t="shared" ref="E570" si="1631">IF(D570="repos",1,0)</f>
        <v>1</v>
      </c>
      <c r="F570" s="23">
        <f t="shared" ref="F570" si="1632">IF(D570="S",1,0)</f>
        <v>0</v>
      </c>
      <c r="G570" s="23">
        <f t="shared" ref="G570" si="1633">IF(D570="FO",1,0)</f>
        <v>0</v>
      </c>
      <c r="H570" s="3">
        <v>660</v>
      </c>
      <c r="I570" s="3"/>
      <c r="J570" s="80"/>
      <c r="L570" s="41"/>
      <c r="M570" s="42"/>
      <c r="N570" s="364">
        <f t="shared" ref="N570" si="1634">(M570-L570)+(M571-L571)</f>
        <v>0</v>
      </c>
      <c r="R570" s="311">
        <v>0</v>
      </c>
    </row>
    <row r="571" spans="1:18" ht="15.75" customHeight="1" thickBot="1" x14ac:dyDescent="0.3">
      <c r="A571" s="331"/>
      <c r="B571" s="331"/>
      <c r="C571" s="331"/>
      <c r="D571" s="329"/>
      <c r="E571" s="22">
        <f t="shared" ref="E571" si="1635">IF(D570="CA",1,0)</f>
        <v>0</v>
      </c>
      <c r="F571" s="22">
        <f t="shared" ref="F571" si="1636">IF(D570="TC",1,0)</f>
        <v>0</v>
      </c>
      <c r="G571" s="22">
        <f t="shared" ref="G571" si="1637">IF(D570="FNO",1,0)</f>
        <v>0</v>
      </c>
      <c r="H571" s="63"/>
      <c r="I571" s="7"/>
      <c r="J571" s="79"/>
      <c r="L571" s="43"/>
      <c r="M571" s="44"/>
      <c r="N571" s="365"/>
      <c r="R571" s="311"/>
    </row>
    <row r="572" spans="1:18" ht="15" customHeight="1" x14ac:dyDescent="0.25">
      <c r="A572" s="314" t="s">
        <v>12</v>
      </c>
      <c r="B572" s="314">
        <v>25</v>
      </c>
      <c r="C572" s="314" t="s">
        <v>25</v>
      </c>
      <c r="D572" s="334" t="s">
        <v>7</v>
      </c>
      <c r="E572" s="23">
        <f t="shared" ref="E572" si="1638">IF(D572="repos",1,0)</f>
        <v>1</v>
      </c>
      <c r="F572" s="23">
        <f t="shared" ref="F572" si="1639">IF(D572="S",1,0)</f>
        <v>0</v>
      </c>
      <c r="G572" s="23">
        <f t="shared" ref="G572" si="1640">IF(D572="FO",1,0)</f>
        <v>0</v>
      </c>
      <c r="H572" s="3">
        <v>660</v>
      </c>
      <c r="I572" s="3"/>
      <c r="J572" s="78"/>
      <c r="L572" s="41"/>
      <c r="M572" s="42"/>
      <c r="N572" s="364">
        <f t="shared" ref="N572" si="1641">(M572-L572)+(M573-L573)</f>
        <v>0</v>
      </c>
      <c r="R572" s="311">
        <v>0</v>
      </c>
    </row>
    <row r="573" spans="1:18" ht="15.75" customHeight="1" thickBot="1" x14ac:dyDescent="0.3">
      <c r="A573" s="331"/>
      <c r="B573" s="331"/>
      <c r="C573" s="331"/>
      <c r="D573" s="329"/>
      <c r="E573" s="22">
        <f t="shared" ref="E573" si="1642">IF(D572="CA",1,0)</f>
        <v>0</v>
      </c>
      <c r="F573" s="22">
        <f t="shared" ref="F573" si="1643">IF(D572="TC",1,0)</f>
        <v>0</v>
      </c>
      <c r="G573" s="22">
        <f t="shared" ref="G573" si="1644">IF(D572="FNO",1,0)</f>
        <v>0</v>
      </c>
      <c r="H573" s="63"/>
      <c r="I573" s="7"/>
      <c r="J573" s="79"/>
      <c r="L573" s="43"/>
      <c r="M573" s="44"/>
      <c r="N573" s="365"/>
      <c r="R573" s="311"/>
    </row>
    <row r="574" spans="1:18" ht="15" customHeight="1" x14ac:dyDescent="0.25">
      <c r="A574" s="314" t="s">
        <v>4</v>
      </c>
      <c r="B574" s="314">
        <v>26</v>
      </c>
      <c r="C574" s="314" t="s">
        <v>25</v>
      </c>
      <c r="D574" s="314"/>
      <c r="E574" s="23">
        <f t="shared" ref="E574" si="1645">IF(D574="repos",1,0)</f>
        <v>0</v>
      </c>
      <c r="F574" s="23">
        <f t="shared" ref="F574" si="1646">IF(D574="S",1,0)</f>
        <v>0</v>
      </c>
      <c r="G574" s="23">
        <f t="shared" ref="G574" si="1647">IF(D574="FO",1,0)</f>
        <v>0</v>
      </c>
      <c r="H574" s="69">
        <v>130</v>
      </c>
      <c r="I574" s="3"/>
      <c r="J574" s="52">
        <v>0.29722222222222222</v>
      </c>
      <c r="L574" s="41">
        <v>0.52916666666666667</v>
      </c>
      <c r="M574" s="42">
        <v>0.82638888888888884</v>
      </c>
      <c r="N574" s="360">
        <f t="shared" ref="N574" si="1648">(M574-L574)+(M575-L575)</f>
        <v>0.29722222222222217</v>
      </c>
      <c r="R574" s="312">
        <v>1</v>
      </c>
    </row>
    <row r="575" spans="1:18" ht="15.75" customHeight="1" thickBot="1" x14ac:dyDescent="0.3">
      <c r="A575" s="331"/>
      <c r="B575" s="331"/>
      <c r="C575" s="331"/>
      <c r="D575" s="331"/>
      <c r="E575" s="22">
        <f t="shared" ref="E575" si="1649">IF(D574="CA",1,0)</f>
        <v>0</v>
      </c>
      <c r="F575" s="22">
        <f t="shared" ref="F575" si="1650">IF(D574="TC",1,0)</f>
        <v>0</v>
      </c>
      <c r="G575" s="22">
        <f t="shared" ref="G575" si="1651">IF(D574="FNO",1,0)</f>
        <v>0</v>
      </c>
      <c r="H575" s="70"/>
      <c r="I575" s="7"/>
      <c r="J575" s="86"/>
      <c r="L575" s="43"/>
      <c r="M575" s="44"/>
      <c r="N575" s="361"/>
      <c r="R575" s="312"/>
    </row>
    <row r="576" spans="1:18" ht="15" customHeight="1" x14ac:dyDescent="0.25">
      <c r="A576" s="314" t="s">
        <v>6</v>
      </c>
      <c r="B576" s="314">
        <v>27</v>
      </c>
      <c r="C576" s="314" t="s">
        <v>25</v>
      </c>
      <c r="D576" s="314"/>
      <c r="E576" s="23">
        <f t="shared" ref="E576" si="1652">IF(D576="repos",1,0)</f>
        <v>0</v>
      </c>
      <c r="F576" s="23">
        <f t="shared" ref="F576" si="1653">IF(D576="S",1,0)</f>
        <v>0</v>
      </c>
      <c r="G576" s="23">
        <f t="shared" ref="G576" si="1654">IF(D576="FO",1,0)</f>
        <v>0</v>
      </c>
      <c r="H576" s="69">
        <v>130</v>
      </c>
      <c r="I576" s="3"/>
      <c r="J576" s="52">
        <v>0.31111111111111112</v>
      </c>
      <c r="L576" s="41">
        <v>0.52152777777777781</v>
      </c>
      <c r="M576" s="42">
        <v>0.83263888888888893</v>
      </c>
      <c r="N576" s="360">
        <f t="shared" ref="N576" si="1655">(M576-L576)+(M577-L577)</f>
        <v>0.31111111111111112</v>
      </c>
      <c r="R576" s="312">
        <v>1</v>
      </c>
    </row>
    <row r="577" spans="1:18" ht="15.75" customHeight="1" thickBot="1" x14ac:dyDescent="0.3">
      <c r="A577" s="331"/>
      <c r="B577" s="331"/>
      <c r="C577" s="331"/>
      <c r="D577" s="331"/>
      <c r="E577" s="22">
        <f t="shared" ref="E577" si="1656">IF(D576="CA",1,0)</f>
        <v>0</v>
      </c>
      <c r="F577" s="22">
        <f t="shared" ref="F577" si="1657">IF(D576="TC",1,0)</f>
        <v>0</v>
      </c>
      <c r="G577" s="22">
        <f t="shared" ref="G577" si="1658">IF(D576="FNO",1,0)</f>
        <v>0</v>
      </c>
      <c r="H577" s="70"/>
      <c r="I577" s="7"/>
      <c r="J577" s="50"/>
      <c r="L577" s="43"/>
      <c r="M577" s="44"/>
      <c r="N577" s="361"/>
      <c r="R577" s="312"/>
    </row>
    <row r="578" spans="1:18" ht="15" customHeight="1" x14ac:dyDescent="0.25">
      <c r="A578" s="314" t="s">
        <v>8</v>
      </c>
      <c r="B578" s="314">
        <v>28</v>
      </c>
      <c r="C578" s="314" t="s">
        <v>25</v>
      </c>
      <c r="D578" s="314"/>
      <c r="E578" s="23">
        <f t="shared" ref="E578" si="1659">IF(D578="repos",1,0)</f>
        <v>0</v>
      </c>
      <c r="F578" s="23">
        <f t="shared" ref="F578" si="1660">IF(D578="S",1,0)</f>
        <v>0</v>
      </c>
      <c r="G578" s="23">
        <f t="shared" ref="G578" si="1661">IF(D578="FO",1,0)</f>
        <v>0</v>
      </c>
      <c r="H578" s="69">
        <v>130</v>
      </c>
      <c r="I578" s="3"/>
      <c r="J578" s="52">
        <v>0.27013888888888887</v>
      </c>
      <c r="L578" s="41">
        <v>0.52361111111111114</v>
      </c>
      <c r="M578" s="42">
        <v>0.79375000000000007</v>
      </c>
      <c r="N578" s="360">
        <f t="shared" ref="N578" si="1662">(M578-L578)+(M579-L579)</f>
        <v>0.27013888888888893</v>
      </c>
      <c r="R578" s="312">
        <v>1</v>
      </c>
    </row>
    <row r="579" spans="1:18" ht="15.75" customHeight="1" thickBot="1" x14ac:dyDescent="0.3">
      <c r="A579" s="331"/>
      <c r="B579" s="331"/>
      <c r="C579" s="331"/>
      <c r="D579" s="331"/>
      <c r="E579" s="22">
        <f t="shared" ref="E579" si="1663">IF(D578="CA",1,0)</f>
        <v>0</v>
      </c>
      <c r="F579" s="22">
        <f t="shared" ref="F579" si="1664">IF(D578="TC",1,0)</f>
        <v>0</v>
      </c>
      <c r="G579" s="22">
        <f t="shared" ref="G579" si="1665">IF(D578="FNO",1,0)</f>
        <v>0</v>
      </c>
      <c r="H579" s="70"/>
      <c r="I579" s="7"/>
      <c r="J579" s="86"/>
      <c r="L579" s="43"/>
      <c r="M579" s="44"/>
      <c r="N579" s="361"/>
      <c r="R579" s="312"/>
    </row>
    <row r="580" spans="1:18" ht="15" customHeight="1" x14ac:dyDescent="0.25">
      <c r="A580" s="314" t="s">
        <v>9</v>
      </c>
      <c r="B580" s="314">
        <v>29</v>
      </c>
      <c r="C580" s="314" t="s">
        <v>25</v>
      </c>
      <c r="D580" s="314"/>
      <c r="E580" s="23">
        <f t="shared" ref="E580" si="1666">IF(D580="repos",1,0)</f>
        <v>0</v>
      </c>
      <c r="F580" s="23">
        <f t="shared" ref="F580" si="1667">IF(D580="S",1,0)</f>
        <v>0</v>
      </c>
      <c r="G580" s="23">
        <f t="shared" ref="G580" si="1668">IF(D580="FO",1,0)</f>
        <v>0</v>
      </c>
      <c r="H580" s="91">
        <v>90</v>
      </c>
      <c r="I580" s="3"/>
      <c r="J580" s="54">
        <v>0.27569444444444446</v>
      </c>
      <c r="L580" s="41">
        <v>0.5</v>
      </c>
      <c r="M580" s="42">
        <v>0.77569444444444446</v>
      </c>
      <c r="N580" s="366">
        <f t="shared" ref="N580" si="1669">(M580-L580)+(M581-L581)</f>
        <v>0.27569444444444446</v>
      </c>
      <c r="R580" s="312">
        <v>1</v>
      </c>
    </row>
    <row r="581" spans="1:18" ht="15.75" customHeight="1" thickBot="1" x14ac:dyDescent="0.3">
      <c r="A581" s="331"/>
      <c r="B581" s="331"/>
      <c r="C581" s="331"/>
      <c r="D581" s="331"/>
      <c r="E581" s="22">
        <f t="shared" ref="E581" si="1670">IF(D580="CA",1,0)</f>
        <v>0</v>
      </c>
      <c r="F581" s="22">
        <f t="shared" ref="F581" si="1671">IF(D580="TC",1,0)</f>
        <v>0</v>
      </c>
      <c r="G581" s="22">
        <f t="shared" ref="G581" si="1672">IF(D580="FNO",1,0)</f>
        <v>0</v>
      </c>
      <c r="H581" s="84"/>
      <c r="I581" s="7"/>
      <c r="J581" s="85"/>
      <c r="L581" s="43"/>
      <c r="M581" s="44"/>
      <c r="N581" s="367"/>
      <c r="R581" s="312"/>
    </row>
    <row r="582" spans="1:18" ht="15" customHeight="1" x14ac:dyDescent="0.25">
      <c r="A582" s="314" t="s">
        <v>10</v>
      </c>
      <c r="B582" s="314">
        <v>30</v>
      </c>
      <c r="C582" s="314" t="s">
        <v>25</v>
      </c>
      <c r="D582" s="314"/>
      <c r="E582" s="23">
        <f t="shared" ref="E582" si="1673">IF(D582="repos",1,0)</f>
        <v>0</v>
      </c>
      <c r="F582" s="23">
        <f t="shared" ref="F582" si="1674">IF(D582="S",1,0)</f>
        <v>0</v>
      </c>
      <c r="G582" s="23">
        <f t="shared" ref="G582" si="1675">IF(D582="FO",1,0)</f>
        <v>0</v>
      </c>
      <c r="H582" s="91">
        <v>59</v>
      </c>
      <c r="I582" s="3"/>
      <c r="J582" s="54">
        <v>0.27569444444444446</v>
      </c>
      <c r="L582" s="41">
        <v>0.5</v>
      </c>
      <c r="M582" s="42">
        <v>0.77569444444444446</v>
      </c>
      <c r="N582" s="366">
        <f t="shared" ref="N582" si="1676">(M582-L582)+(M583-L583)</f>
        <v>0.27569444444444446</v>
      </c>
      <c r="R582" s="312">
        <v>1</v>
      </c>
    </row>
    <row r="583" spans="1:18" ht="15.75" customHeight="1" thickBot="1" x14ac:dyDescent="0.3">
      <c r="A583" s="331"/>
      <c r="B583" s="331"/>
      <c r="C583" s="331"/>
      <c r="D583" s="331"/>
      <c r="E583" s="22">
        <f t="shared" ref="E583" si="1677">IF(D582="CA",1,0)</f>
        <v>0</v>
      </c>
      <c r="F583" s="22">
        <f t="shared" ref="F583" si="1678">IF(D582="TC",1,0)</f>
        <v>0</v>
      </c>
      <c r="G583" s="22">
        <f t="shared" ref="G583" si="1679">IF(D582="FNO",1,0)</f>
        <v>0</v>
      </c>
      <c r="H583" s="84"/>
      <c r="I583" s="7"/>
      <c r="J583" s="85"/>
      <c r="L583" s="43"/>
      <c r="M583" s="44"/>
      <c r="N583" s="367"/>
      <c r="R583" s="312"/>
    </row>
    <row r="584" spans="1:18" ht="15" customHeight="1" x14ac:dyDescent="0.25">
      <c r="A584" s="314" t="s">
        <v>11</v>
      </c>
      <c r="B584" s="314">
        <v>31</v>
      </c>
      <c r="C584" s="314" t="s">
        <v>25</v>
      </c>
      <c r="D584" s="334" t="s">
        <v>7</v>
      </c>
      <c r="E584" s="23">
        <f t="shared" ref="E584" si="1680">IF(D584="repos",1,0)</f>
        <v>1</v>
      </c>
      <c r="F584" s="23">
        <f t="shared" ref="F584" si="1681">IF(D584="S",1,0)</f>
        <v>0</v>
      </c>
      <c r="G584" s="23">
        <f t="shared" ref="G584" si="1682">IF(D584="FO",1,0)</f>
        <v>0</v>
      </c>
      <c r="H584" s="3">
        <v>660</v>
      </c>
      <c r="I584" s="3"/>
      <c r="J584" s="78"/>
      <c r="L584" s="41"/>
      <c r="M584" s="42"/>
      <c r="N584" s="364">
        <f t="shared" ref="N584" si="1683">(M584-L584)+(M585-L585)</f>
        <v>0</v>
      </c>
      <c r="R584" s="311">
        <v>0</v>
      </c>
    </row>
    <row r="585" spans="1:18" ht="15.75" customHeight="1" thickBot="1" x14ac:dyDescent="0.3">
      <c r="A585" s="331"/>
      <c r="B585" s="331"/>
      <c r="C585" s="331"/>
      <c r="D585" s="329"/>
      <c r="E585" s="22">
        <f t="shared" ref="E585" si="1684">IF(D584="CA",1,0)</f>
        <v>0</v>
      </c>
      <c r="F585" s="22">
        <f t="shared" ref="F585" si="1685">IF(D584="TC",1,0)</f>
        <v>0</v>
      </c>
      <c r="G585" s="22">
        <f t="shared" ref="G585" si="1686">IF(D584="FNO",1,0)</f>
        <v>0</v>
      </c>
      <c r="H585" s="63"/>
      <c r="I585" s="7"/>
      <c r="J585" s="79"/>
      <c r="L585" s="43"/>
      <c r="M585" s="44"/>
      <c r="N585" s="365"/>
      <c r="R585" s="329"/>
    </row>
    <row r="586" spans="1:18" ht="15.75" customHeight="1" thickBot="1" x14ac:dyDescent="0.3">
      <c r="A586" s="314">
        <v>31</v>
      </c>
      <c r="B586" s="388" t="s">
        <v>13</v>
      </c>
      <c r="C586" s="389"/>
      <c r="D586" s="10">
        <v>9</v>
      </c>
      <c r="E586" s="27" t="str">
        <f t="shared" ref="E586:E594" si="1687">IF(D586="repos",1,"")</f>
        <v/>
      </c>
      <c r="F586" s="27"/>
      <c r="G586" s="27"/>
      <c r="H586" s="2"/>
      <c r="I586" s="2"/>
      <c r="J586" s="370">
        <f>J524+J525+J526+J527+J528+J529+J530+J531+J532+J533+J534+J535+J536+J537+J538+J539+J540+J541+J542+J543+J544+J545+J546+J547+J548+J549+J550+J551+J552+J553+J554+J555+J556+J557+J558+J559+J560+J561+J562+J563+J564+J565+J566+J567+J568+J569+J570+J571+J572+J573+J574+J575+J576+J577+J578+J579+J580+J581+J582+J583+J584+J585</f>
        <v>3.6819444444444445</v>
      </c>
      <c r="N586" s="370">
        <f>N524+N526+N528+N530+N532+N534+N536+N538+N540+N542+N544+N546+N548+N550+N552+N554+N556+N558+N560+N562+N564+N566+N568+N570+N572+N574+N576+N578+N580+N582+N584</f>
        <v>3.6819444444444445</v>
      </c>
      <c r="O586" s="358">
        <f>N552+N554+N556+N558+N562+N566+N568+N574+N576+N578</f>
        <v>2.8701388888888886</v>
      </c>
      <c r="P586" s="348">
        <f>N560+J580+J582</f>
        <v>0.81180555555555556</v>
      </c>
      <c r="R586" s="317">
        <f>SUM(R524:R585)</f>
        <v>13</v>
      </c>
    </row>
    <row r="587" spans="1:18" ht="15.75" customHeight="1" thickBot="1" x14ac:dyDescent="0.3">
      <c r="A587" s="331"/>
      <c r="B587" s="386" t="s">
        <v>52</v>
      </c>
      <c r="C587" s="387"/>
      <c r="D587" s="33">
        <f>E524+E526+E528+E530+E532+E534+E536+E538+E540+E542+E544+E546+E548+E550+E552+E554+E556+E558+E560+E562+E564+E566+E568+E570+E572+E574+E576+E578+E580+E582+E584</f>
        <v>9</v>
      </c>
      <c r="E587" s="27"/>
      <c r="F587" s="27"/>
      <c r="G587" s="27"/>
      <c r="H587" s="2"/>
      <c r="I587" s="2"/>
      <c r="J587" s="371"/>
      <c r="N587" s="371"/>
      <c r="O587" s="359"/>
      <c r="P587" s="349"/>
      <c r="R587" s="318"/>
    </row>
    <row r="588" spans="1:18" ht="15.75" thickBot="1" x14ac:dyDescent="0.3">
      <c r="B588" s="386" t="s">
        <v>51</v>
      </c>
      <c r="C588" s="387"/>
      <c r="D588" s="33">
        <f>F524+F526+F528+F530+F532+F534+F536+F538+F540+F542+F544+F546+F548+F550+F552+F554+F556+F558+F560+F562+F564+F566+F568+F570+F572+F574+F576+F578+F580+F582+F584+F586</f>
        <v>0</v>
      </c>
      <c r="E588" s="27" t="str">
        <f t="shared" si="1687"/>
        <v/>
      </c>
      <c r="F588" s="27"/>
      <c r="G588" s="27"/>
      <c r="O588" s="354">
        <v>10</v>
      </c>
      <c r="P588" s="346">
        <v>3</v>
      </c>
    </row>
    <row r="589" spans="1:18" ht="15.75" thickBot="1" x14ac:dyDescent="0.3">
      <c r="B589" s="386" t="s">
        <v>15</v>
      </c>
      <c r="C589" s="387"/>
      <c r="D589" s="33">
        <f>E525+E527+E529+E531+E533+E535+E537+E539+E541+E543+E545+E547+E549+E551+E553+E555+E557+E559+E561+E563+E565+E567+E569+E571+E573+E575+E577+E579+E581+E583+E585</f>
        <v>9</v>
      </c>
      <c r="E589" s="27"/>
      <c r="F589" s="27"/>
      <c r="G589" s="27"/>
      <c r="O589" s="355"/>
      <c r="P589" s="357"/>
    </row>
    <row r="590" spans="1:18" ht="15.75" thickBot="1" x14ac:dyDescent="0.3">
      <c r="B590" s="386" t="s">
        <v>16</v>
      </c>
      <c r="C590" s="387"/>
      <c r="D590" s="33">
        <f>F525+F527+F529+F531+F533+F535+F537+F539+F541+F543+F545+F547+F549+F551+F553+F555+F557+F559+F561+F563+F565+F567+F569+F571+F573+F575+F577+F579+F581+F583+F585</f>
        <v>0</v>
      </c>
      <c r="E590" s="27" t="str">
        <f t="shared" si="1687"/>
        <v/>
      </c>
      <c r="F590" s="27"/>
      <c r="G590" s="27"/>
      <c r="O590" s="350">
        <f>O586+P586</f>
        <v>3.681944444444444</v>
      </c>
      <c r="P590" s="351"/>
    </row>
    <row r="591" spans="1:18" ht="15.75" thickBot="1" x14ac:dyDescent="0.3">
      <c r="B591" s="386" t="s">
        <v>17</v>
      </c>
      <c r="C591" s="387"/>
      <c r="D591" s="33">
        <f>G524+G526+G528+G530+G532+G534+G536+G538+G540+G542+G544+G546+G548+G550+G552+G554+G556+G558+G560+G562+G564+G566+G568+G570+G572+G574+G576+G578+G580+G582+G584</f>
        <v>0</v>
      </c>
      <c r="E591" s="27"/>
      <c r="F591" s="27"/>
      <c r="G591" s="27"/>
      <c r="O591" s="352"/>
      <c r="P591" s="353"/>
    </row>
    <row r="592" spans="1:18" ht="15.75" thickBot="1" x14ac:dyDescent="0.3">
      <c r="B592" s="390" t="s">
        <v>18</v>
      </c>
      <c r="C592" s="391"/>
      <c r="D592" s="33">
        <f>G525+G527+G529+G531+G533+G535+G537+G539+G541+G543+G545+G547+G549+G551+G553+G555+G557+G559+G561+G563+G565+G567+G569+G571+G573+G575+G577+G579+G581+G583+G585</f>
        <v>0</v>
      </c>
      <c r="E592" s="27" t="str">
        <f t="shared" si="1687"/>
        <v/>
      </c>
      <c r="F592" s="27"/>
      <c r="G592" s="27"/>
      <c r="O592" s="319">
        <f>O588+P588</f>
        <v>13</v>
      </c>
      <c r="P592" s="321"/>
    </row>
    <row r="593" spans="1:18" ht="15.75" thickBot="1" x14ac:dyDescent="0.3">
      <c r="B593" s="12"/>
      <c r="C593" s="12"/>
      <c r="D593" s="12"/>
      <c r="E593" s="27"/>
      <c r="F593" s="27"/>
      <c r="G593" s="27"/>
      <c r="O593" s="325"/>
      <c r="P593" s="327"/>
    </row>
    <row r="594" spans="1:18" ht="15.75" thickBot="1" x14ac:dyDescent="0.3">
      <c r="E594" s="27" t="str">
        <f t="shared" si="1687"/>
        <v/>
      </c>
      <c r="F594" s="27"/>
      <c r="G594" s="27"/>
    </row>
    <row r="595" spans="1:18" ht="15.75" thickBot="1" x14ac:dyDescent="0.3">
      <c r="A595" s="2"/>
      <c r="B595" s="2"/>
      <c r="C595" s="2"/>
      <c r="D595" s="2"/>
      <c r="E595" s="27"/>
      <c r="F595" s="27"/>
      <c r="G595" s="27"/>
      <c r="H595" s="314" t="s">
        <v>0</v>
      </c>
      <c r="I595" s="21" t="s">
        <v>49</v>
      </c>
      <c r="J595" s="4" t="s">
        <v>1</v>
      </c>
      <c r="L595" s="41" t="s">
        <v>61</v>
      </c>
      <c r="M595" s="42" t="s">
        <v>62</v>
      </c>
      <c r="N595" s="66" t="s">
        <v>1</v>
      </c>
      <c r="R595" s="57" t="s">
        <v>69</v>
      </c>
    </row>
    <row r="596" spans="1:18" ht="15.75" thickBot="1" x14ac:dyDescent="0.3">
      <c r="A596" s="2"/>
      <c r="B596" s="2"/>
      <c r="C596" s="2"/>
      <c r="D596" s="2"/>
      <c r="E596" s="11" t="s">
        <v>53</v>
      </c>
      <c r="F596" s="11" t="s">
        <v>54</v>
      </c>
      <c r="G596" s="11" t="s">
        <v>56</v>
      </c>
      <c r="H596" s="312"/>
      <c r="I596" s="23" t="s">
        <v>50</v>
      </c>
      <c r="J596" s="6" t="s">
        <v>2</v>
      </c>
      <c r="L596" s="309" t="s">
        <v>63</v>
      </c>
      <c r="M596" s="310"/>
      <c r="N596" s="37" t="s">
        <v>64</v>
      </c>
      <c r="R596" s="59" t="s">
        <v>70</v>
      </c>
    </row>
    <row r="597" spans="1:18" ht="15.75" thickBot="1" x14ac:dyDescent="0.3">
      <c r="A597" s="2"/>
      <c r="B597" s="2"/>
      <c r="C597" s="2"/>
      <c r="D597" s="2"/>
      <c r="E597" s="11" t="s">
        <v>15</v>
      </c>
      <c r="F597" s="11" t="s">
        <v>55</v>
      </c>
      <c r="G597" s="32" t="s">
        <v>57</v>
      </c>
      <c r="H597" s="331"/>
      <c r="I597" s="23"/>
      <c r="J597" s="6" t="s">
        <v>3</v>
      </c>
      <c r="L597" s="43"/>
      <c r="M597" s="44"/>
      <c r="N597" s="67" t="s">
        <v>65</v>
      </c>
      <c r="R597" s="58" t="s">
        <v>71</v>
      </c>
    </row>
    <row r="598" spans="1:18" ht="15" customHeight="1" x14ac:dyDescent="0.25">
      <c r="A598" s="314" t="s">
        <v>12</v>
      </c>
      <c r="B598" s="314">
        <v>1</v>
      </c>
      <c r="C598" s="314" t="s">
        <v>26</v>
      </c>
      <c r="D598" s="334" t="s">
        <v>7</v>
      </c>
      <c r="E598" s="23">
        <f>IF(D598="repos",1,0)</f>
        <v>1</v>
      </c>
      <c r="F598" s="23">
        <f>IF(D598="S",1,0)</f>
        <v>0</v>
      </c>
      <c r="G598" s="23">
        <f>IF(D598="FO",1,0)</f>
        <v>0</v>
      </c>
      <c r="H598" s="68">
        <v>660</v>
      </c>
      <c r="I598" s="3"/>
      <c r="J598" s="78"/>
      <c r="L598" s="41"/>
      <c r="M598" s="42"/>
      <c r="N598" s="364">
        <f>(M598-L598)+(M599-L599)</f>
        <v>0</v>
      </c>
      <c r="R598" s="334">
        <v>0</v>
      </c>
    </row>
    <row r="599" spans="1:18" ht="15.75" customHeight="1" thickBot="1" x14ac:dyDescent="0.3">
      <c r="A599" s="331"/>
      <c r="B599" s="331"/>
      <c r="C599" s="331"/>
      <c r="D599" s="329"/>
      <c r="E599" s="22">
        <f>IF(D598="CA",1,0)</f>
        <v>0</v>
      </c>
      <c r="F599" s="22">
        <f>IF(D598="TC",1,0)</f>
        <v>0</v>
      </c>
      <c r="G599" s="22">
        <f>IF(D598="FNO",1,0)</f>
        <v>0</v>
      </c>
      <c r="H599" s="63"/>
      <c r="I599" s="7"/>
      <c r="J599" s="79"/>
      <c r="L599" s="43"/>
      <c r="M599" s="44"/>
      <c r="N599" s="365"/>
      <c r="R599" s="311"/>
    </row>
    <row r="600" spans="1:18" ht="15" customHeight="1" x14ac:dyDescent="0.25">
      <c r="A600" s="314" t="s">
        <v>4</v>
      </c>
      <c r="B600" s="314">
        <v>2</v>
      </c>
      <c r="C600" s="314" t="s">
        <v>26</v>
      </c>
      <c r="D600" s="334" t="s">
        <v>7</v>
      </c>
      <c r="E600" s="23">
        <f t="shared" ref="E600" si="1688">IF(D600="repos",1,0)</f>
        <v>1</v>
      </c>
      <c r="F600" s="23">
        <f t="shared" ref="F600" si="1689">IF(D600="S",1,0)</f>
        <v>0</v>
      </c>
      <c r="G600" s="23">
        <f t="shared" ref="G600" si="1690">IF(D600="FO",1,0)</f>
        <v>0</v>
      </c>
      <c r="H600" s="68">
        <v>660</v>
      </c>
      <c r="I600" s="3"/>
      <c r="J600" s="80"/>
      <c r="L600" s="41"/>
      <c r="M600" s="42"/>
      <c r="N600" s="364">
        <f t="shared" ref="N600" si="1691">(M600-L600)+(M601-L601)</f>
        <v>0</v>
      </c>
      <c r="R600" s="311">
        <v>0</v>
      </c>
    </row>
    <row r="601" spans="1:18" ht="15.75" customHeight="1" thickBot="1" x14ac:dyDescent="0.3">
      <c r="A601" s="331"/>
      <c r="B601" s="331"/>
      <c r="C601" s="331"/>
      <c r="D601" s="329"/>
      <c r="E601" s="22">
        <f t="shared" ref="E601" si="1692">IF(D600="CA",1,0)</f>
        <v>0</v>
      </c>
      <c r="F601" s="22">
        <f t="shared" ref="F601" si="1693">IF(D600="TC",1,0)</f>
        <v>0</v>
      </c>
      <c r="G601" s="22">
        <f t="shared" ref="G601" si="1694">IF(D600="FNO",1,0)</f>
        <v>0</v>
      </c>
      <c r="H601" s="63"/>
      <c r="I601" s="7"/>
      <c r="J601" s="79"/>
      <c r="L601" s="43"/>
      <c r="M601" s="44"/>
      <c r="N601" s="365"/>
      <c r="R601" s="311"/>
    </row>
    <row r="602" spans="1:18" ht="15" customHeight="1" x14ac:dyDescent="0.25">
      <c r="A602" s="314" t="s">
        <v>6</v>
      </c>
      <c r="B602" s="314">
        <v>3</v>
      </c>
      <c r="C602" s="314" t="s">
        <v>26</v>
      </c>
      <c r="D602" s="314"/>
      <c r="E602" s="23">
        <f t="shared" ref="E602" si="1695">IF(D602="repos",1,0)</f>
        <v>0</v>
      </c>
      <c r="F602" s="23">
        <f t="shared" ref="F602" si="1696">IF(D602="S",1,0)</f>
        <v>0</v>
      </c>
      <c r="G602" s="23">
        <f t="shared" ref="G602" si="1697">IF(D602="FO",1,0)</f>
        <v>0</v>
      </c>
      <c r="H602" s="69">
        <v>130</v>
      </c>
      <c r="I602" s="3"/>
      <c r="J602" s="52">
        <v>0.26944444444444443</v>
      </c>
      <c r="L602" s="41">
        <v>0.57708333333333328</v>
      </c>
      <c r="M602" s="42">
        <v>0.84652777777777777</v>
      </c>
      <c r="N602" s="360">
        <f t="shared" ref="N602" si="1698">(M602-L602)+(M603-L603)</f>
        <v>0.26944444444444449</v>
      </c>
      <c r="R602" s="312">
        <v>1</v>
      </c>
    </row>
    <row r="603" spans="1:18" ht="15.75" customHeight="1" thickBot="1" x14ac:dyDescent="0.3">
      <c r="A603" s="331"/>
      <c r="B603" s="331"/>
      <c r="C603" s="331"/>
      <c r="D603" s="331"/>
      <c r="E603" s="22">
        <f t="shared" ref="E603" si="1699">IF(D602="CA",1,0)</f>
        <v>0</v>
      </c>
      <c r="F603" s="22">
        <f t="shared" ref="F603" si="1700">IF(D602="TC",1,0)</f>
        <v>0</v>
      </c>
      <c r="G603" s="22">
        <f t="shared" ref="G603" si="1701">IF(D602="FNO",1,0)</f>
        <v>0</v>
      </c>
      <c r="H603" s="70"/>
      <c r="I603" s="7"/>
      <c r="J603" s="86"/>
      <c r="L603" s="43"/>
      <c r="M603" s="44"/>
      <c r="N603" s="361"/>
      <c r="R603" s="312"/>
    </row>
    <row r="604" spans="1:18" ht="15" customHeight="1" x14ac:dyDescent="0.25">
      <c r="A604" s="314" t="s">
        <v>8</v>
      </c>
      <c r="B604" s="314">
        <v>4</v>
      </c>
      <c r="C604" s="314" t="s">
        <v>26</v>
      </c>
      <c r="D604" s="314"/>
      <c r="E604" s="23">
        <f t="shared" ref="E604" si="1702">IF(D604="repos",1,0)</f>
        <v>0</v>
      </c>
      <c r="F604" s="23">
        <f t="shared" ref="F604" si="1703">IF(D604="S",1,0)</f>
        <v>0</v>
      </c>
      <c r="G604" s="23">
        <f t="shared" ref="G604" si="1704">IF(D604="FO",1,0)</f>
        <v>0</v>
      </c>
      <c r="H604" s="69">
        <v>130</v>
      </c>
      <c r="I604" s="3"/>
      <c r="J604" s="52">
        <v>0.30972222222222223</v>
      </c>
      <c r="L604" s="41">
        <v>0.57430555555555551</v>
      </c>
      <c r="M604" s="42">
        <v>0.88402777777777775</v>
      </c>
      <c r="N604" s="360">
        <f t="shared" ref="N604" si="1705">(M604-L604)+(M605-L605)</f>
        <v>0.30972222222222223</v>
      </c>
      <c r="R604" s="312">
        <v>1</v>
      </c>
    </row>
    <row r="605" spans="1:18" ht="15.75" customHeight="1" thickBot="1" x14ac:dyDescent="0.3">
      <c r="A605" s="331"/>
      <c r="B605" s="331"/>
      <c r="C605" s="331"/>
      <c r="D605" s="331"/>
      <c r="E605" s="22">
        <f t="shared" ref="E605" si="1706">IF(D604="CA",1,0)</f>
        <v>0</v>
      </c>
      <c r="F605" s="22">
        <f t="shared" ref="F605" si="1707">IF(D604="TC",1,0)</f>
        <v>0</v>
      </c>
      <c r="G605" s="22">
        <f t="shared" ref="G605" si="1708">IF(D604="FNO",1,0)</f>
        <v>0</v>
      </c>
      <c r="H605" s="70"/>
      <c r="I605" s="7"/>
      <c r="J605" s="86"/>
      <c r="L605" s="43"/>
      <c r="M605" s="44"/>
      <c r="N605" s="361"/>
      <c r="R605" s="312"/>
    </row>
    <row r="606" spans="1:18" ht="15" customHeight="1" x14ac:dyDescent="0.25">
      <c r="A606" s="314" t="s">
        <v>9</v>
      </c>
      <c r="B606" s="314">
        <v>5</v>
      </c>
      <c r="C606" s="314" t="s">
        <v>26</v>
      </c>
      <c r="D606" s="314"/>
      <c r="E606" s="23">
        <f t="shared" ref="E606" si="1709">IF(D606="repos",1,0)</f>
        <v>0</v>
      </c>
      <c r="F606" s="23">
        <f t="shared" ref="F606" si="1710">IF(D606="S",1,0)</f>
        <v>0</v>
      </c>
      <c r="G606" s="23">
        <f t="shared" ref="G606" si="1711">IF(D606="FO",1,0)</f>
        <v>0</v>
      </c>
      <c r="H606" s="69">
        <v>130</v>
      </c>
      <c r="I606" s="64">
        <v>1.2499999999999999E-2</v>
      </c>
      <c r="J606" s="52">
        <v>0.2986111111111111</v>
      </c>
      <c r="L606" s="41">
        <v>0.48194444444444445</v>
      </c>
      <c r="M606" s="42">
        <v>0.78055555555555556</v>
      </c>
      <c r="N606" s="360">
        <f t="shared" ref="N606" si="1712">(M606-L606)+(M607-L607)</f>
        <v>0.2986111111111111</v>
      </c>
      <c r="R606" s="312">
        <v>1</v>
      </c>
    </row>
    <row r="607" spans="1:18" ht="15.75" customHeight="1" thickBot="1" x14ac:dyDescent="0.3">
      <c r="A607" s="331"/>
      <c r="B607" s="331"/>
      <c r="C607" s="331"/>
      <c r="D607" s="331"/>
      <c r="E607" s="22">
        <f t="shared" ref="E607" si="1713">IF(D606="CA",1,0)</f>
        <v>0</v>
      </c>
      <c r="F607" s="22">
        <f t="shared" ref="F607" si="1714">IF(D606="TC",1,0)</f>
        <v>0</v>
      </c>
      <c r="G607" s="22">
        <f t="shared" ref="G607" si="1715">IF(D606="FNO",1,0)</f>
        <v>0</v>
      </c>
      <c r="H607" s="70"/>
      <c r="I607" s="70"/>
      <c r="J607" s="86"/>
      <c r="L607" s="43"/>
      <c r="M607" s="44"/>
      <c r="N607" s="361"/>
      <c r="R607" s="312"/>
    </row>
    <row r="608" spans="1:18" ht="15" customHeight="1" x14ac:dyDescent="0.25">
      <c r="A608" s="314" t="s">
        <v>10</v>
      </c>
      <c r="B608" s="314">
        <v>6</v>
      </c>
      <c r="C608" s="314" t="s">
        <v>26</v>
      </c>
      <c r="D608" s="314"/>
      <c r="E608" s="23">
        <f t="shared" ref="E608" si="1716">IF(D608="repos",1,0)</f>
        <v>0</v>
      </c>
      <c r="F608" s="23">
        <f t="shared" ref="F608" si="1717">IF(D608="S",1,0)</f>
        <v>0</v>
      </c>
      <c r="G608" s="23">
        <f t="shared" ref="G608" si="1718">IF(D608="FO",1,0)</f>
        <v>0</v>
      </c>
      <c r="H608" s="69">
        <v>130</v>
      </c>
      <c r="I608" s="3"/>
      <c r="J608" s="52">
        <v>0.2986111111111111</v>
      </c>
      <c r="L608" s="41">
        <v>0.48194444444444445</v>
      </c>
      <c r="M608" s="42">
        <v>0.78055555555555556</v>
      </c>
      <c r="N608" s="360">
        <f t="shared" ref="N608" si="1719">(M608-L608)+(M609-L609)</f>
        <v>0.2986111111111111</v>
      </c>
      <c r="R608" s="312">
        <v>1</v>
      </c>
    </row>
    <row r="609" spans="1:18" ht="15.75" customHeight="1" thickBot="1" x14ac:dyDescent="0.3">
      <c r="A609" s="331"/>
      <c r="B609" s="331"/>
      <c r="C609" s="331"/>
      <c r="D609" s="331"/>
      <c r="E609" s="22">
        <f t="shared" ref="E609" si="1720">IF(D608="CA",1,0)</f>
        <v>0</v>
      </c>
      <c r="F609" s="22">
        <f t="shared" ref="F609" si="1721">IF(D608="TC",1,0)</f>
        <v>0</v>
      </c>
      <c r="G609" s="22">
        <f t="shared" ref="G609" si="1722">IF(D608="FNO",1,0)</f>
        <v>0</v>
      </c>
      <c r="H609" s="70"/>
      <c r="I609" s="7"/>
      <c r="J609" s="86"/>
      <c r="L609" s="43"/>
      <c r="M609" s="44"/>
      <c r="N609" s="361"/>
      <c r="R609" s="312"/>
    </row>
    <row r="610" spans="1:18" ht="15" customHeight="1" x14ac:dyDescent="0.25">
      <c r="A610" s="314" t="s">
        <v>11</v>
      </c>
      <c r="B610" s="314">
        <v>7</v>
      </c>
      <c r="C610" s="314" t="s">
        <v>26</v>
      </c>
      <c r="D610" s="314"/>
      <c r="E610" s="23">
        <f t="shared" ref="E610" si="1723">IF(D610="repos",1,0)</f>
        <v>0</v>
      </c>
      <c r="F610" s="23">
        <f t="shared" ref="F610" si="1724">IF(D610="S",1,0)</f>
        <v>0</v>
      </c>
      <c r="G610" s="23">
        <f t="shared" ref="G610" si="1725">IF(D610="FO",1,0)</f>
        <v>0</v>
      </c>
      <c r="H610" s="69">
        <v>130</v>
      </c>
      <c r="I610" s="3"/>
      <c r="J610" s="52">
        <v>0.2986111111111111</v>
      </c>
      <c r="L610" s="41">
        <v>0.48194444444444445</v>
      </c>
      <c r="M610" s="42">
        <v>0.78055555555555556</v>
      </c>
      <c r="N610" s="360">
        <f t="shared" ref="N610" si="1726">(M610-L610)+(M611-L611)</f>
        <v>0.2986111111111111</v>
      </c>
      <c r="R610" s="312">
        <v>1</v>
      </c>
    </row>
    <row r="611" spans="1:18" ht="15.75" customHeight="1" thickBot="1" x14ac:dyDescent="0.3">
      <c r="A611" s="331"/>
      <c r="B611" s="331"/>
      <c r="C611" s="331"/>
      <c r="D611" s="331"/>
      <c r="E611" s="22">
        <f t="shared" ref="E611" si="1727">IF(D610="CA",1,0)</f>
        <v>0</v>
      </c>
      <c r="F611" s="22">
        <f t="shared" ref="F611" si="1728">IF(D610="TC",1,0)</f>
        <v>0</v>
      </c>
      <c r="G611" s="22">
        <f t="shared" ref="G611" si="1729">IF(D610="FNO",1,0)</f>
        <v>0</v>
      </c>
      <c r="H611" s="70"/>
      <c r="I611" s="7"/>
      <c r="J611" s="86"/>
      <c r="L611" s="43"/>
      <c r="M611" s="44"/>
      <c r="N611" s="361"/>
      <c r="R611" s="312"/>
    </row>
    <row r="612" spans="1:18" ht="15" customHeight="1" x14ac:dyDescent="0.25">
      <c r="A612" s="314" t="s">
        <v>12</v>
      </c>
      <c r="B612" s="314">
        <v>8</v>
      </c>
      <c r="C612" s="314" t="s">
        <v>26</v>
      </c>
      <c r="D612" s="314"/>
      <c r="E612" s="23">
        <f t="shared" ref="E612" si="1730">IF(D612="repos",1,0)</f>
        <v>0</v>
      </c>
      <c r="F612" s="23">
        <f t="shared" ref="F612" si="1731">IF(D612="S",1,0)</f>
        <v>0</v>
      </c>
      <c r="G612" s="23">
        <f t="shared" ref="G612" si="1732">IF(D612="FO",1,0)</f>
        <v>0</v>
      </c>
      <c r="H612" s="3">
        <v>23</v>
      </c>
      <c r="I612" s="3"/>
      <c r="J612" s="54">
        <v>0.2986111111111111</v>
      </c>
      <c r="L612" s="41">
        <v>0.5</v>
      </c>
      <c r="M612" s="42">
        <v>0.79861111111111116</v>
      </c>
      <c r="N612" s="362">
        <f t="shared" ref="N612" si="1733">(M612-L612)+(M613-L613)</f>
        <v>0.29861111111111116</v>
      </c>
      <c r="R612" s="312">
        <v>1</v>
      </c>
    </row>
    <row r="613" spans="1:18" ht="15.75" customHeight="1" thickBot="1" x14ac:dyDescent="0.3">
      <c r="A613" s="331"/>
      <c r="B613" s="331"/>
      <c r="C613" s="331"/>
      <c r="D613" s="331"/>
      <c r="E613" s="22">
        <f t="shared" ref="E613" si="1734">IF(D612="CA",1,0)</f>
        <v>0</v>
      </c>
      <c r="F613" s="22">
        <f t="shared" ref="F613" si="1735">IF(D612="TC",1,0)</f>
        <v>0</v>
      </c>
      <c r="G613" s="22">
        <f t="shared" ref="G613" si="1736">IF(D612="FNO",1,0)</f>
        <v>0</v>
      </c>
      <c r="H613" s="84"/>
      <c r="I613" s="7"/>
      <c r="J613" s="85"/>
      <c r="L613" s="43"/>
      <c r="M613" s="44"/>
      <c r="N613" s="363"/>
      <c r="R613" s="312"/>
    </row>
    <row r="614" spans="1:18" ht="15" customHeight="1" x14ac:dyDescent="0.25">
      <c r="A614" s="314" t="s">
        <v>4</v>
      </c>
      <c r="B614" s="314">
        <v>9</v>
      </c>
      <c r="C614" s="314" t="s">
        <v>26</v>
      </c>
      <c r="D614" s="334" t="s">
        <v>7</v>
      </c>
      <c r="E614" s="23">
        <f t="shared" ref="E614" si="1737">IF(D614="repos",1,0)</f>
        <v>1</v>
      </c>
      <c r="F614" s="23">
        <f t="shared" ref="F614" si="1738">IF(D614="S",1,0)</f>
        <v>0</v>
      </c>
      <c r="G614" s="23">
        <f t="shared" ref="G614" si="1739">IF(D614="FO",1,0)</f>
        <v>0</v>
      </c>
      <c r="H614" s="68">
        <v>660</v>
      </c>
      <c r="I614" s="3"/>
      <c r="J614" s="80"/>
      <c r="L614" s="41"/>
      <c r="M614" s="42"/>
      <c r="N614" s="364">
        <f t="shared" ref="N614" si="1740">(M614-L614)+(M615-L615)</f>
        <v>0</v>
      </c>
      <c r="R614" s="311">
        <v>0</v>
      </c>
    </row>
    <row r="615" spans="1:18" ht="15.75" customHeight="1" thickBot="1" x14ac:dyDescent="0.3">
      <c r="A615" s="331"/>
      <c r="B615" s="331"/>
      <c r="C615" s="331"/>
      <c r="D615" s="329"/>
      <c r="E615" s="22">
        <f t="shared" ref="E615" si="1741">IF(D614="CA",1,0)</f>
        <v>0</v>
      </c>
      <c r="F615" s="22">
        <f t="shared" ref="F615" si="1742">IF(D614="TC",1,0)</f>
        <v>0</v>
      </c>
      <c r="G615" s="22">
        <f t="shared" ref="G615" si="1743">IF(D614="FNO",1,0)</f>
        <v>0</v>
      </c>
      <c r="H615" s="63"/>
      <c r="I615" s="7"/>
      <c r="J615" s="79"/>
      <c r="L615" s="43"/>
      <c r="M615" s="44"/>
      <c r="N615" s="365"/>
      <c r="R615" s="311"/>
    </row>
    <row r="616" spans="1:18" ht="15" customHeight="1" x14ac:dyDescent="0.25">
      <c r="A616" s="314" t="s">
        <v>6</v>
      </c>
      <c r="B616" s="314">
        <v>10</v>
      </c>
      <c r="C616" s="314" t="s">
        <v>26</v>
      </c>
      <c r="D616" s="334" t="s">
        <v>7</v>
      </c>
      <c r="E616" s="23">
        <f t="shared" ref="E616" si="1744">IF(D616="repos",1,0)</f>
        <v>1</v>
      </c>
      <c r="F616" s="23">
        <f t="shared" ref="F616" si="1745">IF(D616="S",1,0)</f>
        <v>0</v>
      </c>
      <c r="G616" s="23">
        <f t="shared" ref="G616" si="1746">IF(D616="FO",1,0)</f>
        <v>0</v>
      </c>
      <c r="H616" s="68">
        <v>660</v>
      </c>
      <c r="I616" s="3"/>
      <c r="J616" s="80"/>
      <c r="L616" s="41"/>
      <c r="M616" s="42"/>
      <c r="N616" s="364">
        <f t="shared" ref="N616" si="1747">(M616-L616)+(M617-L617)</f>
        <v>0</v>
      </c>
      <c r="R616" s="311">
        <v>0</v>
      </c>
    </row>
    <row r="617" spans="1:18" ht="15.75" customHeight="1" thickBot="1" x14ac:dyDescent="0.3">
      <c r="A617" s="331"/>
      <c r="B617" s="331"/>
      <c r="C617" s="331"/>
      <c r="D617" s="329"/>
      <c r="E617" s="22">
        <f t="shared" ref="E617" si="1748">IF(D616="CA",1,0)</f>
        <v>0</v>
      </c>
      <c r="F617" s="22">
        <f t="shared" ref="F617" si="1749">IF(D616="TC",1,0)</f>
        <v>0</v>
      </c>
      <c r="G617" s="22">
        <f t="shared" ref="G617" si="1750">IF(D616="FNO",1,0)</f>
        <v>0</v>
      </c>
      <c r="H617" s="63"/>
      <c r="I617" s="7"/>
      <c r="J617" s="79"/>
      <c r="L617" s="43"/>
      <c r="M617" s="44"/>
      <c r="N617" s="365"/>
      <c r="R617" s="311"/>
    </row>
    <row r="618" spans="1:18" ht="15" customHeight="1" x14ac:dyDescent="0.25">
      <c r="A618" s="314" t="s">
        <v>8</v>
      </c>
      <c r="B618" s="314">
        <v>11</v>
      </c>
      <c r="C618" s="314" t="s">
        <v>26</v>
      </c>
      <c r="D618" s="334" t="s">
        <v>7</v>
      </c>
      <c r="E618" s="23">
        <f t="shared" ref="E618" si="1751">IF(D618="repos",1,0)</f>
        <v>1</v>
      </c>
      <c r="F618" s="23">
        <f t="shared" ref="F618" si="1752">IF(D618="S",1,0)</f>
        <v>0</v>
      </c>
      <c r="G618" s="23">
        <f t="shared" ref="G618" si="1753">IF(D618="FO",1,0)</f>
        <v>0</v>
      </c>
      <c r="H618" s="68">
        <v>660</v>
      </c>
      <c r="I618" s="3"/>
      <c r="J618" s="78"/>
      <c r="L618" s="41"/>
      <c r="M618" s="42"/>
      <c r="N618" s="364">
        <f t="shared" ref="N618" si="1754">(M618-L618)+(M619-L619)</f>
        <v>0</v>
      </c>
      <c r="R618" s="311">
        <v>0</v>
      </c>
    </row>
    <row r="619" spans="1:18" ht="15.75" customHeight="1" thickBot="1" x14ac:dyDescent="0.3">
      <c r="A619" s="331"/>
      <c r="B619" s="331"/>
      <c r="C619" s="331"/>
      <c r="D619" s="329"/>
      <c r="E619" s="22">
        <f t="shared" ref="E619" si="1755">IF(D618="CA",1,0)</f>
        <v>0</v>
      </c>
      <c r="F619" s="22">
        <f t="shared" ref="F619" si="1756">IF(D618="TC",1,0)</f>
        <v>0</v>
      </c>
      <c r="G619" s="22">
        <f t="shared" ref="G619" si="1757">IF(D618="FNO",1,0)</f>
        <v>0</v>
      </c>
      <c r="H619" s="63"/>
      <c r="I619" s="7"/>
      <c r="J619" s="79"/>
      <c r="L619" s="43"/>
      <c r="M619" s="44"/>
      <c r="N619" s="365"/>
      <c r="R619" s="311"/>
    </row>
    <row r="620" spans="1:18" ht="15" customHeight="1" x14ac:dyDescent="0.25">
      <c r="A620" s="314" t="s">
        <v>9</v>
      </c>
      <c r="B620" s="314">
        <v>12</v>
      </c>
      <c r="C620" s="314" t="s">
        <v>26</v>
      </c>
      <c r="D620" s="394" t="s">
        <v>57</v>
      </c>
      <c r="E620" s="23">
        <f t="shared" ref="E620" si="1758">IF(D620="repos",1,0)</f>
        <v>0</v>
      </c>
      <c r="F620" s="23">
        <f t="shared" ref="F620" si="1759">IF(D620="S",1,0)</f>
        <v>0</v>
      </c>
      <c r="G620" s="23">
        <f t="shared" ref="G620" si="1760">IF(D620="FO",1,0)</f>
        <v>0</v>
      </c>
      <c r="H620" s="76">
        <v>750</v>
      </c>
      <c r="I620" s="3"/>
      <c r="J620" s="108"/>
      <c r="L620" s="41"/>
      <c r="M620" s="42"/>
      <c r="N620" s="362">
        <f t="shared" ref="N620" si="1761">(M620-L620)+(M621-L621)</f>
        <v>0</v>
      </c>
      <c r="R620" s="336">
        <v>0</v>
      </c>
    </row>
    <row r="621" spans="1:18" ht="15.75" customHeight="1" thickBot="1" x14ac:dyDescent="0.3">
      <c r="A621" s="331"/>
      <c r="B621" s="331"/>
      <c r="C621" s="331"/>
      <c r="D621" s="395"/>
      <c r="E621" s="22">
        <f t="shared" ref="E621" si="1762">IF(D620="CA",1,0)</f>
        <v>0</v>
      </c>
      <c r="F621" s="22">
        <f t="shared" ref="F621" si="1763">IF(D620="TC",1,0)</f>
        <v>0</v>
      </c>
      <c r="G621" s="22">
        <f t="shared" ref="G621" si="1764">IF(D620="FNO",1,0)</f>
        <v>1</v>
      </c>
      <c r="H621" s="77"/>
      <c r="I621" s="7"/>
      <c r="J621" s="109"/>
      <c r="L621" s="43"/>
      <c r="M621" s="44"/>
      <c r="N621" s="363"/>
      <c r="R621" s="336"/>
    </row>
    <row r="622" spans="1:18" ht="15" customHeight="1" x14ac:dyDescent="0.25">
      <c r="A622" s="314" t="s">
        <v>10</v>
      </c>
      <c r="B622" s="314">
        <v>13</v>
      </c>
      <c r="C622" s="314" t="s">
        <v>26</v>
      </c>
      <c r="D622" s="394" t="s">
        <v>57</v>
      </c>
      <c r="E622" s="23">
        <f t="shared" ref="E622" si="1765">IF(D622="repos",1,0)</f>
        <v>0</v>
      </c>
      <c r="F622" s="23">
        <f t="shared" ref="F622" si="1766">IF(D622="S",1,0)</f>
        <v>0</v>
      </c>
      <c r="G622" s="23">
        <f t="shared" ref="G622" si="1767">IF(D622="FO",1,0)</f>
        <v>0</v>
      </c>
      <c r="H622" s="76">
        <v>750</v>
      </c>
      <c r="I622" s="3"/>
      <c r="J622" s="108"/>
      <c r="L622" s="41"/>
      <c r="M622" s="42"/>
      <c r="N622" s="362">
        <f t="shared" ref="N622" si="1768">(M622-L622)+(M623-L623)</f>
        <v>0</v>
      </c>
      <c r="R622" s="336">
        <v>0</v>
      </c>
    </row>
    <row r="623" spans="1:18" ht="15.75" customHeight="1" thickBot="1" x14ac:dyDescent="0.3">
      <c r="A623" s="331"/>
      <c r="B623" s="331"/>
      <c r="C623" s="331"/>
      <c r="D623" s="395"/>
      <c r="E623" s="22">
        <f t="shared" ref="E623" si="1769">IF(D622="CA",1,0)</f>
        <v>0</v>
      </c>
      <c r="F623" s="22">
        <f t="shared" ref="F623" si="1770">IF(D622="TC",1,0)</f>
        <v>0</v>
      </c>
      <c r="G623" s="22">
        <f t="shared" ref="G623" si="1771">IF(D622="FNO",1,0)</f>
        <v>1</v>
      </c>
      <c r="H623" s="77"/>
      <c r="I623" s="7"/>
      <c r="J623" s="109"/>
      <c r="L623" s="43"/>
      <c r="M623" s="44"/>
      <c r="N623" s="363"/>
      <c r="R623" s="336"/>
    </row>
    <row r="624" spans="1:18" ht="15" customHeight="1" x14ac:dyDescent="0.25">
      <c r="A624" s="314" t="s">
        <v>11</v>
      </c>
      <c r="B624" s="314">
        <v>14</v>
      </c>
      <c r="C624" s="314" t="s">
        <v>26</v>
      </c>
      <c r="D624" s="394" t="s">
        <v>57</v>
      </c>
      <c r="E624" s="23">
        <f t="shared" ref="E624" si="1772">IF(D624="repos",1,0)</f>
        <v>0</v>
      </c>
      <c r="F624" s="23">
        <f t="shared" ref="F624" si="1773">IF(D624="S",1,0)</f>
        <v>0</v>
      </c>
      <c r="G624" s="23">
        <f t="shared" ref="G624" si="1774">IF(D624="FO",1,0)</f>
        <v>0</v>
      </c>
      <c r="H624" s="76">
        <v>750</v>
      </c>
      <c r="I624" s="3"/>
      <c r="J624" s="108"/>
      <c r="L624" s="41"/>
      <c r="M624" s="42"/>
      <c r="N624" s="362">
        <f t="shared" ref="N624" si="1775">(M624-L624)+(M625-L625)</f>
        <v>0</v>
      </c>
      <c r="R624" s="336">
        <v>0</v>
      </c>
    </row>
    <row r="625" spans="1:18" ht="15.75" customHeight="1" thickBot="1" x14ac:dyDescent="0.3">
      <c r="A625" s="331"/>
      <c r="B625" s="331"/>
      <c r="C625" s="331"/>
      <c r="D625" s="395"/>
      <c r="E625" s="22">
        <f t="shared" ref="E625" si="1776">IF(D624="CA",1,0)</f>
        <v>0</v>
      </c>
      <c r="F625" s="22">
        <f t="shared" ref="F625" si="1777">IF(D624="TC",1,0)</f>
        <v>0</v>
      </c>
      <c r="G625" s="22">
        <f t="shared" ref="G625" si="1778">IF(D624="FNO",1,0)</f>
        <v>1</v>
      </c>
      <c r="H625" s="77"/>
      <c r="I625" s="7"/>
      <c r="J625" s="109"/>
      <c r="L625" s="43"/>
      <c r="M625" s="44"/>
      <c r="N625" s="363"/>
      <c r="R625" s="336"/>
    </row>
    <row r="626" spans="1:18" ht="15" customHeight="1" x14ac:dyDescent="0.25">
      <c r="A626" s="314" t="s">
        <v>12</v>
      </c>
      <c r="B626" s="314">
        <v>15</v>
      </c>
      <c r="C626" s="314" t="s">
        <v>26</v>
      </c>
      <c r="D626" s="394" t="s">
        <v>57</v>
      </c>
      <c r="E626" s="23">
        <f t="shared" ref="E626" si="1779">IF(D626="repos",1,0)</f>
        <v>0</v>
      </c>
      <c r="F626" s="23">
        <f t="shared" ref="F626" si="1780">IF(D626="S",1,0)</f>
        <v>0</v>
      </c>
      <c r="G626" s="23">
        <f t="shared" ref="G626" si="1781">IF(D626="FO",1,0)</f>
        <v>0</v>
      </c>
      <c r="H626" s="76">
        <v>750</v>
      </c>
      <c r="I626" s="3"/>
      <c r="J626" s="108"/>
      <c r="L626" s="41"/>
      <c r="M626" s="42"/>
      <c r="N626" s="362">
        <f t="shared" ref="N626" si="1782">(M626-L626)+(M627-L627)</f>
        <v>0</v>
      </c>
      <c r="R626" s="336">
        <v>0</v>
      </c>
    </row>
    <row r="627" spans="1:18" ht="15.75" customHeight="1" thickBot="1" x14ac:dyDescent="0.3">
      <c r="A627" s="331"/>
      <c r="B627" s="331"/>
      <c r="C627" s="331"/>
      <c r="D627" s="395"/>
      <c r="E627" s="22">
        <f t="shared" ref="E627" si="1783">IF(D626="CA",1,0)</f>
        <v>0</v>
      </c>
      <c r="F627" s="22">
        <f t="shared" ref="F627" si="1784">IF(D626="TC",1,0)</f>
        <v>0</v>
      </c>
      <c r="G627" s="22">
        <f t="shared" ref="G627" si="1785">IF(D626="FNO",1,0)</f>
        <v>1</v>
      </c>
      <c r="H627" s="77"/>
      <c r="I627" s="7"/>
      <c r="J627" s="109"/>
      <c r="L627" s="43"/>
      <c r="M627" s="44"/>
      <c r="N627" s="363"/>
      <c r="R627" s="336"/>
    </row>
    <row r="628" spans="1:18" ht="15" customHeight="1" x14ac:dyDescent="0.25">
      <c r="A628" s="314" t="s">
        <v>4</v>
      </c>
      <c r="B628" s="314">
        <v>16</v>
      </c>
      <c r="C628" s="314" t="s">
        <v>26</v>
      </c>
      <c r="D628" s="394" t="s">
        <v>57</v>
      </c>
      <c r="E628" s="23">
        <f t="shared" ref="E628" si="1786">IF(D628="repos",1,0)</f>
        <v>0</v>
      </c>
      <c r="F628" s="23">
        <f t="shared" ref="F628" si="1787">IF(D628="S",1,0)</f>
        <v>0</v>
      </c>
      <c r="G628" s="23">
        <f t="shared" ref="G628" si="1788">IF(D628="FO",1,0)</f>
        <v>0</v>
      </c>
      <c r="H628" s="76">
        <v>750</v>
      </c>
      <c r="I628" s="3"/>
      <c r="J628" s="108"/>
      <c r="L628" s="41"/>
      <c r="M628" s="42"/>
      <c r="N628" s="362">
        <f t="shared" ref="N628" si="1789">(M628-L628)+(M629-L629)</f>
        <v>0</v>
      </c>
      <c r="R628" s="336">
        <v>0</v>
      </c>
    </row>
    <row r="629" spans="1:18" ht="15.75" customHeight="1" thickBot="1" x14ac:dyDescent="0.3">
      <c r="A629" s="331"/>
      <c r="B629" s="331"/>
      <c r="C629" s="331"/>
      <c r="D629" s="395"/>
      <c r="E629" s="22">
        <f t="shared" ref="E629" si="1790">IF(D628="CA",1,0)</f>
        <v>0</v>
      </c>
      <c r="F629" s="22">
        <f t="shared" ref="F629" si="1791">IF(D628="TC",1,0)</f>
        <v>0</v>
      </c>
      <c r="G629" s="22">
        <f t="shared" ref="G629" si="1792">IF(D628="FNO",1,0)</f>
        <v>1</v>
      </c>
      <c r="H629" s="77"/>
      <c r="I629" s="7"/>
      <c r="J629" s="109"/>
      <c r="L629" s="43"/>
      <c r="M629" s="44"/>
      <c r="N629" s="363"/>
      <c r="R629" s="336"/>
    </row>
    <row r="630" spans="1:18" ht="15" customHeight="1" x14ac:dyDescent="0.25">
      <c r="A630" s="314" t="s">
        <v>6</v>
      </c>
      <c r="B630" s="314">
        <v>17</v>
      </c>
      <c r="C630" s="314" t="s">
        <v>26</v>
      </c>
      <c r="D630" s="334" t="s">
        <v>54</v>
      </c>
      <c r="E630" s="23">
        <f t="shared" ref="E630" si="1793">IF(D630="repos",1,0)</f>
        <v>0</v>
      </c>
      <c r="F630" s="23">
        <f t="shared" ref="F630" si="1794">IF(D630="S",1,0)</f>
        <v>1</v>
      </c>
      <c r="G630" s="23">
        <f t="shared" ref="G630" si="1795">IF(D630="FO",1,0)</f>
        <v>0</v>
      </c>
      <c r="H630" s="94" t="s">
        <v>67</v>
      </c>
      <c r="I630" s="3"/>
      <c r="J630" s="92"/>
      <c r="L630" s="41"/>
      <c r="M630" s="42"/>
      <c r="N630" s="376">
        <f t="shared" ref="N630" si="1796">(M630-L630)+(M631-L631)</f>
        <v>0</v>
      </c>
      <c r="R630" s="313">
        <v>0</v>
      </c>
    </row>
    <row r="631" spans="1:18" ht="15.75" customHeight="1" thickBot="1" x14ac:dyDescent="0.3">
      <c r="A631" s="331"/>
      <c r="B631" s="331"/>
      <c r="C631" s="331"/>
      <c r="D631" s="329"/>
      <c r="E631" s="22">
        <f t="shared" ref="E631" si="1797">IF(D630="CA",1,0)</f>
        <v>0</v>
      </c>
      <c r="F631" s="22">
        <f t="shared" ref="F631" si="1798">IF(D630="TC",1,0)</f>
        <v>0</v>
      </c>
      <c r="G631" s="22">
        <f t="shared" ref="G631" si="1799">IF(D630="FNO",1,0)</f>
        <v>0</v>
      </c>
      <c r="H631" s="95"/>
      <c r="I631" s="7"/>
      <c r="J631" s="93"/>
      <c r="L631" s="43"/>
      <c r="M631" s="44"/>
      <c r="N631" s="377"/>
      <c r="R631" s="313"/>
    </row>
    <row r="632" spans="1:18" ht="15" customHeight="1" x14ac:dyDescent="0.25">
      <c r="A632" s="314" t="s">
        <v>8</v>
      </c>
      <c r="B632" s="314">
        <v>18</v>
      </c>
      <c r="C632" s="314" t="s">
        <v>26</v>
      </c>
      <c r="D632" s="334" t="s">
        <v>7</v>
      </c>
      <c r="E632" s="23">
        <f t="shared" ref="E632" si="1800">IF(D632="repos",1,0)</f>
        <v>1</v>
      </c>
      <c r="F632" s="23">
        <f t="shared" ref="F632" si="1801">IF(D632="S",1,0)</f>
        <v>0</v>
      </c>
      <c r="G632" s="23">
        <f t="shared" ref="G632" si="1802">IF(D632="FO",1,0)</f>
        <v>0</v>
      </c>
      <c r="H632" s="3">
        <v>660</v>
      </c>
      <c r="I632" s="3"/>
      <c r="J632" s="78"/>
      <c r="L632" s="41"/>
      <c r="M632" s="42"/>
      <c r="N632" s="364">
        <f t="shared" ref="N632" si="1803">(M632-L632)+(M633-L633)</f>
        <v>0</v>
      </c>
      <c r="R632" s="311">
        <v>0</v>
      </c>
    </row>
    <row r="633" spans="1:18" ht="15.75" customHeight="1" thickBot="1" x14ac:dyDescent="0.3">
      <c r="A633" s="331"/>
      <c r="B633" s="331"/>
      <c r="C633" s="331"/>
      <c r="D633" s="329"/>
      <c r="E633" s="22">
        <f t="shared" ref="E633" si="1804">IF(D632="CA",1,0)</f>
        <v>0</v>
      </c>
      <c r="F633" s="22">
        <f t="shared" ref="F633" si="1805">IF(D632="TC",1,0)</f>
        <v>0</v>
      </c>
      <c r="G633" s="22">
        <f t="shared" ref="G633" si="1806">IF(D632="FNO",1,0)</f>
        <v>0</v>
      </c>
      <c r="H633" s="63"/>
      <c r="I633" s="7"/>
      <c r="J633" s="79"/>
      <c r="L633" s="43"/>
      <c r="M633" s="44"/>
      <c r="N633" s="365"/>
      <c r="R633" s="311"/>
    </row>
    <row r="634" spans="1:18" ht="15" customHeight="1" x14ac:dyDescent="0.25">
      <c r="A634" s="314" t="s">
        <v>9</v>
      </c>
      <c r="B634" s="314">
        <v>19</v>
      </c>
      <c r="C634" s="314" t="s">
        <v>26</v>
      </c>
      <c r="D634" s="314"/>
      <c r="E634" s="23">
        <f t="shared" ref="E634" si="1807">IF(D634="repos",1,0)</f>
        <v>0</v>
      </c>
      <c r="F634" s="23">
        <f t="shared" ref="F634" si="1808">IF(D634="S",1,0)</f>
        <v>0</v>
      </c>
      <c r="G634" s="23">
        <f t="shared" ref="G634" si="1809">IF(D634="FO",1,0)</f>
        <v>0</v>
      </c>
      <c r="H634" s="3">
        <v>130</v>
      </c>
      <c r="I634" s="3"/>
      <c r="J634" s="52">
        <v>0.12152777777777778</v>
      </c>
      <c r="L634" s="41">
        <v>0.27916666666666667</v>
      </c>
      <c r="M634" s="42">
        <v>0.40069444444444446</v>
      </c>
      <c r="N634" s="362">
        <f t="shared" ref="N634" si="1810">(M634-L634)+(M635-L635)</f>
        <v>0.2729166666666667</v>
      </c>
      <c r="R634" s="312">
        <v>1</v>
      </c>
    </row>
    <row r="635" spans="1:18" ht="15.75" customHeight="1" thickBot="1" x14ac:dyDescent="0.3">
      <c r="A635" s="331"/>
      <c r="B635" s="331"/>
      <c r="C635" s="331"/>
      <c r="D635" s="331"/>
      <c r="E635" s="22">
        <f t="shared" ref="E635" si="1811">IF(D634="CA",1,0)</f>
        <v>0</v>
      </c>
      <c r="F635" s="22">
        <f t="shared" ref="F635" si="1812">IF(D634="TC",1,0)</f>
        <v>0</v>
      </c>
      <c r="G635" s="22">
        <f t="shared" ref="G635" si="1813">IF(D634="FNO",1,0)</f>
        <v>0</v>
      </c>
      <c r="H635" s="7">
        <v>59</v>
      </c>
      <c r="I635" s="7"/>
      <c r="J635" s="55">
        <v>0.15138888888888888</v>
      </c>
      <c r="L635" s="43">
        <v>0.65486111111111112</v>
      </c>
      <c r="M635" s="44">
        <v>0.80625000000000002</v>
      </c>
      <c r="N635" s="363"/>
      <c r="R635" s="312"/>
    </row>
    <row r="636" spans="1:18" ht="15" customHeight="1" x14ac:dyDescent="0.25">
      <c r="A636" s="314" t="s">
        <v>10</v>
      </c>
      <c r="B636" s="314">
        <v>20</v>
      </c>
      <c r="C636" s="314" t="s">
        <v>26</v>
      </c>
      <c r="D636" s="314"/>
      <c r="E636" s="23">
        <f t="shared" ref="E636" si="1814">IF(D636="repos",1,0)</f>
        <v>0</v>
      </c>
      <c r="F636" s="23">
        <f t="shared" ref="F636" si="1815">IF(D636="S",1,0)</f>
        <v>0</v>
      </c>
      <c r="G636" s="23">
        <f t="shared" ref="G636" si="1816">IF(D636="FO",1,0)</f>
        <v>0</v>
      </c>
      <c r="H636" s="91">
        <v>59</v>
      </c>
      <c r="I636" s="3"/>
      <c r="J636" s="54">
        <v>0.27291666666666664</v>
      </c>
      <c r="L636" s="41">
        <v>0.27916666666666667</v>
      </c>
      <c r="M636" s="42">
        <v>0.40069444444444446</v>
      </c>
      <c r="N636" s="366">
        <f t="shared" ref="N636" si="1817">(M636-L636)+(M637-L637)</f>
        <v>0.2729166666666667</v>
      </c>
      <c r="R636" s="312">
        <v>1</v>
      </c>
    </row>
    <row r="637" spans="1:18" ht="15.75" customHeight="1" thickBot="1" x14ac:dyDescent="0.3">
      <c r="A637" s="331"/>
      <c r="B637" s="331"/>
      <c r="C637" s="331"/>
      <c r="D637" s="331"/>
      <c r="E637" s="22">
        <f t="shared" ref="E637" si="1818">IF(D636="CA",1,0)</f>
        <v>0</v>
      </c>
      <c r="F637" s="22">
        <f t="shared" ref="F637" si="1819">IF(D636="TC",1,0)</f>
        <v>0</v>
      </c>
      <c r="G637" s="22">
        <f t="shared" ref="G637" si="1820">IF(D636="FNO",1,0)</f>
        <v>0</v>
      </c>
      <c r="H637" s="84"/>
      <c r="I637" s="7"/>
      <c r="J637" s="85"/>
      <c r="L637" s="43">
        <v>0.65486111111111112</v>
      </c>
      <c r="M637" s="44">
        <v>0.80625000000000002</v>
      </c>
      <c r="N637" s="367"/>
      <c r="R637" s="312"/>
    </row>
    <row r="638" spans="1:18" ht="15" customHeight="1" x14ac:dyDescent="0.25">
      <c r="A638" s="314" t="s">
        <v>11</v>
      </c>
      <c r="B638" s="314">
        <v>21</v>
      </c>
      <c r="C638" s="314" t="s">
        <v>26</v>
      </c>
      <c r="D638" s="314"/>
      <c r="E638" s="23">
        <f t="shared" ref="E638" si="1821">IF(D638="repos",1,0)</f>
        <v>0</v>
      </c>
      <c r="F638" s="23">
        <f t="shared" ref="F638" si="1822">IF(D638="S",1,0)</f>
        <v>0</v>
      </c>
      <c r="G638" s="23">
        <f t="shared" ref="G638" si="1823">IF(D638="FO",1,0)</f>
        <v>0</v>
      </c>
      <c r="H638" s="91">
        <v>59</v>
      </c>
      <c r="I638" s="3"/>
      <c r="J638" s="54">
        <v>0.27291666666666664</v>
      </c>
      <c r="L638" s="41">
        <v>0.27916666666666667</v>
      </c>
      <c r="M638" s="42">
        <v>0.40069444444444446</v>
      </c>
      <c r="N638" s="366">
        <f t="shared" ref="N638" si="1824">(M638-L638)+(M639-L639)</f>
        <v>0.2729166666666667</v>
      </c>
      <c r="R638" s="312">
        <v>1</v>
      </c>
    </row>
    <row r="639" spans="1:18" ht="15.75" customHeight="1" thickBot="1" x14ac:dyDescent="0.3">
      <c r="A639" s="331"/>
      <c r="B639" s="331"/>
      <c r="C639" s="331"/>
      <c r="D639" s="331"/>
      <c r="E639" s="22">
        <f t="shared" ref="E639" si="1825">IF(D638="CA",1,0)</f>
        <v>0</v>
      </c>
      <c r="F639" s="22">
        <f t="shared" ref="F639" si="1826">IF(D638="TC",1,0)</f>
        <v>0</v>
      </c>
      <c r="G639" s="22">
        <f t="shared" ref="G639" si="1827">IF(D638="FNO",1,0)</f>
        <v>0</v>
      </c>
      <c r="H639" s="84"/>
      <c r="I639" s="7"/>
      <c r="J639" s="85"/>
      <c r="L639" s="43">
        <v>0.65486111111111112</v>
      </c>
      <c r="M639" s="44">
        <v>0.80625000000000002</v>
      </c>
      <c r="N639" s="367"/>
      <c r="R639" s="312"/>
    </row>
    <row r="640" spans="1:18" ht="15" customHeight="1" x14ac:dyDescent="0.25">
      <c r="A640" s="314" t="s">
        <v>12</v>
      </c>
      <c r="B640" s="314">
        <v>22</v>
      </c>
      <c r="C640" s="314" t="s">
        <v>26</v>
      </c>
      <c r="D640" s="314"/>
      <c r="E640" s="23">
        <f t="shared" ref="E640" si="1828">IF(D640="repos",1,0)</f>
        <v>0</v>
      </c>
      <c r="F640" s="23">
        <f t="shared" ref="F640" si="1829">IF(D640="S",1,0)</f>
        <v>0</v>
      </c>
      <c r="G640" s="23">
        <f t="shared" ref="G640" si="1830">IF(D640="FO",1,0)</f>
        <v>0</v>
      </c>
      <c r="H640" s="3">
        <v>130</v>
      </c>
      <c r="I640" s="3"/>
      <c r="J640" s="52">
        <v>0.28402777777777777</v>
      </c>
      <c r="L640" s="41">
        <v>0.8027777777777777</v>
      </c>
      <c r="M640" s="42">
        <v>1.0868055555555556</v>
      </c>
      <c r="N640" s="360">
        <f t="shared" ref="N640" si="1831">(M640-L640)+(M641-L641)</f>
        <v>0.28402777777777788</v>
      </c>
      <c r="R640" s="312">
        <v>1</v>
      </c>
    </row>
    <row r="641" spans="1:18" ht="15.75" customHeight="1" thickBot="1" x14ac:dyDescent="0.3">
      <c r="A641" s="331"/>
      <c r="B641" s="331"/>
      <c r="C641" s="331"/>
      <c r="D641" s="331"/>
      <c r="E641" s="22">
        <f t="shared" ref="E641" si="1832">IF(D640="CA",1,0)</f>
        <v>0</v>
      </c>
      <c r="F641" s="22">
        <f t="shared" ref="F641" si="1833">IF(D640="TC",1,0)</f>
        <v>0</v>
      </c>
      <c r="G641" s="22">
        <f t="shared" ref="G641" si="1834">IF(D640="FNO",1,0)</f>
        <v>0</v>
      </c>
      <c r="H641" s="70"/>
      <c r="I641" s="7"/>
      <c r="J641" s="86"/>
      <c r="L641" s="43"/>
      <c r="M641" s="44"/>
      <c r="N641" s="361"/>
      <c r="R641" s="312"/>
    </row>
    <row r="642" spans="1:18" ht="15" customHeight="1" x14ac:dyDescent="0.25">
      <c r="A642" s="314" t="s">
        <v>4</v>
      </c>
      <c r="B642" s="314">
        <v>23</v>
      </c>
      <c r="C642" s="314" t="s">
        <v>26</v>
      </c>
      <c r="D642" s="314"/>
      <c r="E642" s="23">
        <f t="shared" ref="E642" si="1835">IF(D642="repos",1,0)</f>
        <v>0</v>
      </c>
      <c r="F642" s="23">
        <f t="shared" ref="F642" si="1836">IF(D642="S",1,0)</f>
        <v>0</v>
      </c>
      <c r="G642" s="23">
        <f t="shared" ref="G642" si="1837">IF(D642="FO",1,0)</f>
        <v>0</v>
      </c>
      <c r="H642" s="3">
        <v>59</v>
      </c>
      <c r="I642" s="3"/>
      <c r="J642" s="54">
        <v>0.26250000000000001</v>
      </c>
      <c r="L642" s="41">
        <v>0.5</v>
      </c>
      <c r="M642" s="42">
        <v>0.76250000000000007</v>
      </c>
      <c r="N642" s="362">
        <f t="shared" ref="N642" si="1838">(M642-L642)+(M643-L643)</f>
        <v>0.26250000000000007</v>
      </c>
      <c r="R642" s="312">
        <v>1</v>
      </c>
    </row>
    <row r="643" spans="1:18" ht="15.75" customHeight="1" thickBot="1" x14ac:dyDescent="0.3">
      <c r="A643" s="331"/>
      <c r="B643" s="331"/>
      <c r="C643" s="331"/>
      <c r="D643" s="331"/>
      <c r="E643" s="22">
        <f t="shared" ref="E643" si="1839">IF(D642="CA",1,0)</f>
        <v>0</v>
      </c>
      <c r="F643" s="22">
        <f t="shared" ref="F643" si="1840">IF(D642="TC",1,0)</f>
        <v>0</v>
      </c>
      <c r="G643" s="22">
        <f t="shared" ref="G643" si="1841">IF(D642="FNO",1,0)</f>
        <v>0</v>
      </c>
      <c r="H643" s="84"/>
      <c r="I643" s="7"/>
      <c r="J643" s="85"/>
      <c r="L643" s="43"/>
      <c r="M643" s="44"/>
      <c r="N643" s="363"/>
      <c r="R643" s="312"/>
    </row>
    <row r="644" spans="1:18" ht="15" customHeight="1" x14ac:dyDescent="0.25">
      <c r="A644" s="314" t="s">
        <v>6</v>
      </c>
      <c r="B644" s="314">
        <v>24</v>
      </c>
      <c r="C644" s="314" t="s">
        <v>26</v>
      </c>
      <c r="D644" s="314"/>
      <c r="E644" s="23">
        <f t="shared" ref="E644" si="1842">IF(D644="repos",1,0)</f>
        <v>0</v>
      </c>
      <c r="F644" s="23">
        <f t="shared" ref="F644" si="1843">IF(D644="S",1,0)</f>
        <v>0</v>
      </c>
      <c r="G644" s="23">
        <f t="shared" ref="G644" si="1844">IF(D644="FO",1,0)</f>
        <v>0</v>
      </c>
      <c r="H644" s="3">
        <v>130</v>
      </c>
      <c r="I644" s="3"/>
      <c r="J644" s="52">
        <v>0.28819444444444448</v>
      </c>
      <c r="L644" s="41">
        <v>0.55486111111111114</v>
      </c>
      <c r="M644" s="42">
        <v>0.84305555555555556</v>
      </c>
      <c r="N644" s="360">
        <f t="shared" ref="N644" si="1845">(M644-L644)+(M645-L645)</f>
        <v>0.28819444444444442</v>
      </c>
      <c r="R644" s="312">
        <v>1</v>
      </c>
    </row>
    <row r="645" spans="1:18" ht="15.75" customHeight="1" thickBot="1" x14ac:dyDescent="0.3">
      <c r="A645" s="331"/>
      <c r="B645" s="331"/>
      <c r="C645" s="331"/>
      <c r="D645" s="331"/>
      <c r="E645" s="22">
        <f t="shared" ref="E645" si="1846">IF(D644="CA",1,0)</f>
        <v>0</v>
      </c>
      <c r="F645" s="22">
        <f t="shared" ref="F645" si="1847">IF(D644="TC",1,0)</f>
        <v>0</v>
      </c>
      <c r="G645" s="22">
        <f t="shared" ref="G645" si="1848">IF(D644="FNO",1,0)</f>
        <v>0</v>
      </c>
      <c r="H645" s="70"/>
      <c r="I645" s="7"/>
      <c r="J645" s="86"/>
      <c r="L645" s="43"/>
      <c r="M645" s="44"/>
      <c r="N645" s="361"/>
      <c r="R645" s="312"/>
    </row>
    <row r="646" spans="1:18" ht="15" customHeight="1" x14ac:dyDescent="0.25">
      <c r="A646" s="314" t="s">
        <v>8</v>
      </c>
      <c r="B646" s="314">
        <v>25</v>
      </c>
      <c r="C646" s="314" t="s">
        <v>26</v>
      </c>
      <c r="D646" s="334" t="s">
        <v>7</v>
      </c>
      <c r="E646" s="23">
        <f t="shared" ref="E646" si="1849">IF(D646="repos",1,0)</f>
        <v>1</v>
      </c>
      <c r="F646" s="23">
        <f t="shared" ref="F646" si="1850">IF(D646="S",1,0)</f>
        <v>0</v>
      </c>
      <c r="G646" s="23">
        <f t="shared" ref="G646" si="1851">IF(D646="FO",1,0)</f>
        <v>0</v>
      </c>
      <c r="H646" s="3">
        <v>660</v>
      </c>
      <c r="I646" s="3"/>
      <c r="J646" s="78"/>
      <c r="L646" s="41"/>
      <c r="M646" s="42"/>
      <c r="N646" s="364">
        <f t="shared" ref="N646" si="1852">(M646-L646)+(M647-L647)</f>
        <v>0</v>
      </c>
      <c r="R646" s="311">
        <v>0</v>
      </c>
    </row>
    <row r="647" spans="1:18" ht="15.75" customHeight="1" thickBot="1" x14ac:dyDescent="0.3">
      <c r="A647" s="331"/>
      <c r="B647" s="331"/>
      <c r="C647" s="331"/>
      <c r="D647" s="329"/>
      <c r="E647" s="22">
        <f t="shared" ref="E647" si="1853">IF(D646="CA",1,0)</f>
        <v>0</v>
      </c>
      <c r="F647" s="22">
        <f t="shared" ref="F647" si="1854">IF(D646="TC",1,0)</f>
        <v>0</v>
      </c>
      <c r="G647" s="22">
        <f t="shared" ref="G647" si="1855">IF(D646="FNO",1,0)</f>
        <v>0</v>
      </c>
      <c r="H647" s="63"/>
      <c r="I647" s="7"/>
      <c r="J647" s="79"/>
      <c r="L647" s="43"/>
      <c r="M647" s="44"/>
      <c r="N647" s="365"/>
      <c r="R647" s="311"/>
    </row>
    <row r="648" spans="1:18" ht="15" customHeight="1" x14ac:dyDescent="0.25">
      <c r="A648" s="314" t="s">
        <v>9</v>
      </c>
      <c r="B648" s="314">
        <v>26</v>
      </c>
      <c r="C648" s="314" t="s">
        <v>26</v>
      </c>
      <c r="D648" s="334" t="s">
        <v>54</v>
      </c>
      <c r="E648" s="23">
        <f t="shared" ref="E648" si="1856">IF(D648="repos",1,0)</f>
        <v>0</v>
      </c>
      <c r="F648" s="23">
        <f t="shared" ref="F648" si="1857">IF(D648="S",1,0)</f>
        <v>1</v>
      </c>
      <c r="G648" s="23">
        <f t="shared" ref="G648" si="1858">IF(D648="FO",1,0)</f>
        <v>0</v>
      </c>
      <c r="H648" s="94" t="s">
        <v>67</v>
      </c>
      <c r="I648" s="3"/>
      <c r="J648" s="92"/>
      <c r="L648" s="41"/>
      <c r="M648" s="42"/>
      <c r="N648" s="376">
        <f t="shared" ref="N648" si="1859">(M648-L648)+(M649-L649)</f>
        <v>0</v>
      </c>
      <c r="R648" s="311">
        <v>0</v>
      </c>
    </row>
    <row r="649" spans="1:18" ht="15.75" customHeight="1" thickBot="1" x14ac:dyDescent="0.3">
      <c r="A649" s="331"/>
      <c r="B649" s="331"/>
      <c r="C649" s="331"/>
      <c r="D649" s="329"/>
      <c r="E649" s="22">
        <f t="shared" ref="E649" si="1860">IF(D648="CA",1,0)</f>
        <v>0</v>
      </c>
      <c r="F649" s="22">
        <f t="shared" ref="F649" si="1861">IF(D648="TC",1,0)</f>
        <v>0</v>
      </c>
      <c r="G649" s="22">
        <f t="shared" ref="G649" si="1862">IF(D648="FNO",1,0)</f>
        <v>0</v>
      </c>
      <c r="H649" s="95"/>
      <c r="I649" s="7"/>
      <c r="J649" s="93"/>
      <c r="L649" s="43"/>
      <c r="M649" s="44"/>
      <c r="N649" s="377"/>
      <c r="R649" s="311"/>
    </row>
    <row r="650" spans="1:18" ht="15" customHeight="1" x14ac:dyDescent="0.25">
      <c r="A650" s="314" t="s">
        <v>10</v>
      </c>
      <c r="B650" s="314">
        <v>27</v>
      </c>
      <c r="C650" s="314" t="s">
        <v>26</v>
      </c>
      <c r="D650" s="334" t="s">
        <v>54</v>
      </c>
      <c r="E650" s="23">
        <f t="shared" ref="E650" si="1863">IF(D650="repos",1,0)</f>
        <v>0</v>
      </c>
      <c r="F650" s="23">
        <f t="shared" ref="F650" si="1864">IF(D650="S",1,0)</f>
        <v>1</v>
      </c>
      <c r="G650" s="23">
        <f t="shared" ref="G650" si="1865">IF(D650="FO",1,0)</f>
        <v>0</v>
      </c>
      <c r="H650" s="94" t="s">
        <v>67</v>
      </c>
      <c r="I650" s="3"/>
      <c r="J650" s="104"/>
      <c r="L650" s="41"/>
      <c r="M650" s="42"/>
      <c r="N650" s="376">
        <f t="shared" ref="N650" si="1866">(M650-L650)+(M651-L651)</f>
        <v>0</v>
      </c>
      <c r="R650" s="311">
        <v>0</v>
      </c>
    </row>
    <row r="651" spans="1:18" ht="15.75" customHeight="1" thickBot="1" x14ac:dyDescent="0.3">
      <c r="A651" s="331"/>
      <c r="B651" s="331"/>
      <c r="C651" s="331"/>
      <c r="D651" s="329"/>
      <c r="E651" s="22">
        <f t="shared" ref="E651" si="1867">IF(D650="CA",1,0)</f>
        <v>0</v>
      </c>
      <c r="F651" s="22">
        <f t="shared" ref="F651" si="1868">IF(D650="TC",1,0)</f>
        <v>0</v>
      </c>
      <c r="G651" s="22">
        <f t="shared" ref="G651" si="1869">IF(D650="FNO",1,0)</f>
        <v>0</v>
      </c>
      <c r="H651" s="95"/>
      <c r="I651" s="7"/>
      <c r="J651" s="93"/>
      <c r="L651" s="43"/>
      <c r="M651" s="44"/>
      <c r="N651" s="377"/>
      <c r="R651" s="311"/>
    </row>
    <row r="652" spans="1:18" ht="15" customHeight="1" x14ac:dyDescent="0.25">
      <c r="A652" s="314" t="s">
        <v>11</v>
      </c>
      <c r="B652" s="314">
        <v>28</v>
      </c>
      <c r="C652" s="314" t="s">
        <v>26</v>
      </c>
      <c r="D652" s="314"/>
      <c r="E652" s="23">
        <f t="shared" ref="E652" si="1870">IF(D652="repos",1,0)</f>
        <v>0</v>
      </c>
      <c r="F652" s="23">
        <f t="shared" ref="F652" si="1871">IF(D652="S",1,0)</f>
        <v>0</v>
      </c>
      <c r="G652" s="23">
        <f t="shared" ref="G652" si="1872">IF(D652="FO",1,0)</f>
        <v>0</v>
      </c>
      <c r="H652" s="3">
        <v>130</v>
      </c>
      <c r="I652" s="3"/>
      <c r="J652" s="52">
        <v>0.27152777777777776</v>
      </c>
      <c r="L652" s="41">
        <v>0.66388888888888886</v>
      </c>
      <c r="M652" s="42">
        <v>0.93541666666666667</v>
      </c>
      <c r="N652" s="360">
        <f t="shared" ref="N652" si="1873">(M652-L652)+(M653-L653)</f>
        <v>0.27152777777777781</v>
      </c>
      <c r="R652" s="312">
        <v>1</v>
      </c>
    </row>
    <row r="653" spans="1:18" ht="15.75" customHeight="1" thickBot="1" x14ac:dyDescent="0.3">
      <c r="A653" s="331"/>
      <c r="B653" s="331"/>
      <c r="C653" s="331"/>
      <c r="D653" s="331"/>
      <c r="E653" s="22">
        <f t="shared" ref="E653" si="1874">IF(D652="CA",1,0)</f>
        <v>0</v>
      </c>
      <c r="F653" s="22">
        <f t="shared" ref="F653" si="1875">IF(D652="TC",1,0)</f>
        <v>0</v>
      </c>
      <c r="G653" s="22">
        <f t="shared" ref="G653" si="1876">IF(D652="FNO",1,0)</f>
        <v>0</v>
      </c>
      <c r="H653" s="70"/>
      <c r="I653" s="7"/>
      <c r="J653" s="86"/>
      <c r="L653" s="43"/>
      <c r="M653" s="44"/>
      <c r="N653" s="361"/>
      <c r="R653" s="312"/>
    </row>
    <row r="654" spans="1:18" ht="15" customHeight="1" x14ac:dyDescent="0.25">
      <c r="A654" s="314" t="s">
        <v>12</v>
      </c>
      <c r="B654" s="314">
        <v>29</v>
      </c>
      <c r="C654" s="314" t="s">
        <v>26</v>
      </c>
      <c r="D654" s="314"/>
      <c r="E654" s="23">
        <f t="shared" ref="E654" si="1877">IF(D654="repos",1,0)</f>
        <v>0</v>
      </c>
      <c r="F654" s="23">
        <f t="shared" ref="F654" si="1878">IF(D654="S",1,0)</f>
        <v>0</v>
      </c>
      <c r="G654" s="23">
        <f t="shared" ref="G654" si="1879">IF(D654="FO",1,0)</f>
        <v>0</v>
      </c>
      <c r="H654" s="3">
        <v>130</v>
      </c>
      <c r="I654" s="3"/>
      <c r="J654" s="52">
        <v>0.25555555555555559</v>
      </c>
      <c r="L654" s="41">
        <v>0.57916666666666672</v>
      </c>
      <c r="M654" s="42">
        <v>0.83472222222222225</v>
      </c>
      <c r="N654" s="360">
        <f t="shared" ref="N654" si="1880">(M654-L654)+(M655-L655)</f>
        <v>0.25555555555555554</v>
      </c>
      <c r="R654" s="312">
        <v>1</v>
      </c>
    </row>
    <row r="655" spans="1:18" ht="15.75" customHeight="1" thickBot="1" x14ac:dyDescent="0.3">
      <c r="A655" s="331"/>
      <c r="B655" s="331"/>
      <c r="C655" s="331"/>
      <c r="D655" s="331"/>
      <c r="E655" s="22">
        <f t="shared" ref="E655" si="1881">IF(D654="CA",1,0)</f>
        <v>0</v>
      </c>
      <c r="F655" s="22">
        <f t="shared" ref="F655" si="1882">IF(D654="TC",1,0)</f>
        <v>0</v>
      </c>
      <c r="G655" s="22">
        <f t="shared" ref="G655" si="1883">IF(D654="FNO",1,0)</f>
        <v>0</v>
      </c>
      <c r="H655" s="70"/>
      <c r="I655" s="7"/>
      <c r="J655" s="86"/>
      <c r="L655" s="43"/>
      <c r="M655" s="44"/>
      <c r="N655" s="361"/>
      <c r="R655" s="312"/>
    </row>
    <row r="656" spans="1:18" ht="15" customHeight="1" x14ac:dyDescent="0.25">
      <c r="A656" s="314" t="s">
        <v>4</v>
      </c>
      <c r="B656" s="314">
        <v>30</v>
      </c>
      <c r="C656" s="314" t="s">
        <v>26</v>
      </c>
      <c r="D656" s="102"/>
      <c r="E656" s="23">
        <f t="shared" ref="E656" si="1884">IF(D656="repos",1,0)</f>
        <v>0</v>
      </c>
      <c r="F656" s="23">
        <f t="shared" ref="F656" si="1885">IF(D656="S",1,0)</f>
        <v>0</v>
      </c>
      <c r="G656" s="23">
        <f t="shared" ref="G656" si="1886">IF(D656="FO",1,0)</f>
        <v>0</v>
      </c>
      <c r="H656" s="3">
        <v>130</v>
      </c>
      <c r="I656" s="3"/>
      <c r="J656" s="52">
        <v>0.29305555555555557</v>
      </c>
      <c r="L656" s="41">
        <v>0.79652777777777783</v>
      </c>
      <c r="M656" s="42">
        <v>1.0868055555555556</v>
      </c>
      <c r="N656" s="374">
        <f t="shared" ref="N656" si="1887">(M656-L656)+(M657-L657)</f>
        <v>0.29027777777777775</v>
      </c>
      <c r="R656" s="312">
        <v>1</v>
      </c>
    </row>
    <row r="657" spans="1:18" ht="15.75" customHeight="1" thickBot="1" x14ac:dyDescent="0.3">
      <c r="A657" s="331"/>
      <c r="B657" s="331"/>
      <c r="C657" s="331"/>
      <c r="D657" s="61" t="s">
        <v>54</v>
      </c>
      <c r="E657" s="22">
        <f t="shared" ref="E657" si="1888">IF(D656="CA",1,0)</f>
        <v>0</v>
      </c>
      <c r="F657" s="22">
        <f t="shared" ref="F657" si="1889">IF(D656="TC",1,0)</f>
        <v>0</v>
      </c>
      <c r="G657" s="22">
        <f t="shared" ref="G657" si="1890">IF(D656="FNO",1,0)</f>
        <v>0</v>
      </c>
      <c r="H657" s="95" t="s">
        <v>66</v>
      </c>
      <c r="I657" s="7"/>
      <c r="J657" s="103">
        <v>8.3333333333333329E-2</v>
      </c>
      <c r="L657" s="43"/>
      <c r="M657" s="44"/>
      <c r="N657" s="375"/>
      <c r="R657" s="312"/>
    </row>
    <row r="658" spans="1:18" ht="15" customHeight="1" x14ac:dyDescent="0.25">
      <c r="A658" s="392" t="s">
        <v>6</v>
      </c>
      <c r="B658" s="392">
        <v>31</v>
      </c>
      <c r="C658" s="392" t="s">
        <v>26</v>
      </c>
      <c r="D658" s="392"/>
      <c r="E658" s="34">
        <f t="shared" ref="E658" si="1891">IF(D658="repos",1,0)</f>
        <v>0</v>
      </c>
      <c r="F658" s="34">
        <f t="shared" ref="F658" si="1892">IF(D658="S",1,0)</f>
        <v>0</v>
      </c>
      <c r="G658" s="34">
        <f t="shared" ref="G658" si="1893">IF(D658="FO",1,0)</f>
        <v>0</v>
      </c>
      <c r="H658" s="13"/>
      <c r="I658" s="13"/>
      <c r="J658" s="19"/>
      <c r="L658" s="45"/>
      <c r="M658" s="46"/>
      <c r="N658" s="372">
        <f t="shared" ref="N658" si="1894">(M658-L658)+(M659-L659)</f>
        <v>0</v>
      </c>
      <c r="R658" s="315">
        <v>0</v>
      </c>
    </row>
    <row r="659" spans="1:18" ht="15.75" customHeight="1" thickBot="1" x14ac:dyDescent="0.3">
      <c r="A659" s="316"/>
      <c r="B659" s="316"/>
      <c r="C659" s="316"/>
      <c r="D659" s="316"/>
      <c r="E659" s="24">
        <f t="shared" ref="E659" si="1895">IF(D658="CA",1,0)</f>
        <v>0</v>
      </c>
      <c r="F659" s="24">
        <f t="shared" ref="F659" si="1896">IF(D658="TC",1,0)</f>
        <v>0</v>
      </c>
      <c r="G659" s="24">
        <f t="shared" ref="G659" si="1897">IF(D658="FNO",1,0)</f>
        <v>0</v>
      </c>
      <c r="H659" s="14"/>
      <c r="I659" s="14"/>
      <c r="J659" s="20"/>
      <c r="L659" s="47"/>
      <c r="M659" s="48"/>
      <c r="N659" s="373"/>
      <c r="R659" s="316"/>
    </row>
    <row r="660" spans="1:18" ht="15.75" customHeight="1" thickBot="1" x14ac:dyDescent="0.3">
      <c r="A660" s="314">
        <v>30</v>
      </c>
      <c r="B660" s="388" t="s">
        <v>13</v>
      </c>
      <c r="C660" s="389"/>
      <c r="D660" s="10">
        <v>10</v>
      </c>
      <c r="E660" s="25" t="str">
        <f t="shared" ref="E660:E668" si="1898">IF(D660="repos",1,"")</f>
        <v/>
      </c>
      <c r="F660" s="27"/>
      <c r="G660" s="27"/>
      <c r="H660" s="2"/>
      <c r="I660" s="2"/>
      <c r="J660" s="370">
        <f>J598+J599+J600+J601+J602+J603+J604+J605+J606+J607+J608+J609+J610+J611+J612+J613+J614+J615+J616+J617+J618+J619+J620+J621+J622+J623+J624+J625+J626+J627+J628+J629+J630+J631+J632+J633+J634+J635+J636+J637+J638+J639+J640+J641+J642+J643+J644+J645+J646+J647+J648+J649+J650+J651+J652+J653+J654+J655+J656+J657+J658+J659</f>
        <v>4.3305555555555557</v>
      </c>
      <c r="N660" s="370">
        <f>N598+N600+N602+N604+N606+N608+N610+N612+N614+N616+N618+N620+N622+N624+N626+N628+N630+N632+N634+N636+N638+N640+N642+N644+N646+N648+N650+N652+N654+N656+N658</f>
        <v>4.2444444444444454</v>
      </c>
      <c r="O660" s="358">
        <f>N602+N604+N606+N608+N610+J634+N640+N644+N652+N654+J656</f>
        <v>2.9888888888888894</v>
      </c>
      <c r="P660" s="348">
        <f>J612+J635+N636+N638+J642</f>
        <v>1.2583333333333333</v>
      </c>
      <c r="R660" s="317">
        <f>SUM(R598:R659)</f>
        <v>15</v>
      </c>
    </row>
    <row r="661" spans="1:18" ht="15.75" customHeight="1" thickBot="1" x14ac:dyDescent="0.3">
      <c r="A661" s="331"/>
      <c r="B661" s="386" t="s">
        <v>52</v>
      </c>
      <c r="C661" s="387"/>
      <c r="D661" s="33">
        <f>E598+E600+E602+E604+E606+E608+E610+E612+E614+E616+E618+E620+E622+E624+E626+E628+E630+E632+E634+E636+E638+E640+E642+E644+E646+E648+E650+E652+E654+E656+E658</f>
        <v>7</v>
      </c>
      <c r="E661" s="26"/>
      <c r="F661" s="27"/>
      <c r="G661" s="27"/>
      <c r="H661" s="2"/>
      <c r="I661" s="2"/>
      <c r="J661" s="371"/>
      <c r="N661" s="371"/>
      <c r="O661" s="359"/>
      <c r="P661" s="349"/>
      <c r="R661" s="318"/>
    </row>
    <row r="662" spans="1:18" ht="15.75" thickBot="1" x14ac:dyDescent="0.3">
      <c r="B662" s="386" t="s">
        <v>51</v>
      </c>
      <c r="C662" s="387"/>
      <c r="D662" s="33">
        <f>F598+F600+F602+F604+F606+F608+F610+F612+F614+F616+F618+F620+F622+F624+F626+F628+F630+F632+F634+F636+F638+F640+F642+F644+F646+F648+F650+F652+F654+F656+F658+F660</f>
        <v>3</v>
      </c>
      <c r="E662" s="26" t="str">
        <f t="shared" si="1898"/>
        <v/>
      </c>
      <c r="F662" s="27"/>
      <c r="G662" s="27"/>
      <c r="O662" s="354">
        <v>10</v>
      </c>
      <c r="P662" s="346">
        <v>5</v>
      </c>
    </row>
    <row r="663" spans="1:18" ht="15.75" thickBot="1" x14ac:dyDescent="0.3">
      <c r="B663" s="386" t="s">
        <v>15</v>
      </c>
      <c r="C663" s="387"/>
      <c r="D663" s="33">
        <f>E599+E601+E603+E605+E607+E609+E611+E613+E615+E617+E619+E621+E623+E625+E627+E629+E631+E633+E635+E637+E639+E641+E643+E645+E647+E649+E651+E653+E655+E657+E659</f>
        <v>0</v>
      </c>
      <c r="E663" s="26"/>
      <c r="F663" s="27"/>
      <c r="G663" s="27"/>
      <c r="O663" s="355"/>
      <c r="P663" s="357"/>
    </row>
    <row r="664" spans="1:18" ht="15.75" thickBot="1" x14ac:dyDescent="0.3">
      <c r="B664" s="386" t="s">
        <v>16</v>
      </c>
      <c r="C664" s="387"/>
      <c r="D664" s="33">
        <f>F599+F601+F603+F605+F607+F609+F611+F613+F615+F617+F619+F621+F623+F625+F627+F629+F631+F633+F635+F637+F639+F641+F643+F645+F647+F649+F651+F653+F655+F657+F659</f>
        <v>0</v>
      </c>
      <c r="E664" s="26" t="str">
        <f t="shared" si="1898"/>
        <v/>
      </c>
      <c r="F664" s="27"/>
      <c r="G664" s="27"/>
      <c r="O664" s="350">
        <f>O660+P660</f>
        <v>4.2472222222222227</v>
      </c>
      <c r="P664" s="351"/>
    </row>
    <row r="665" spans="1:18" ht="15.75" thickBot="1" x14ac:dyDescent="0.3">
      <c r="B665" s="386" t="s">
        <v>17</v>
      </c>
      <c r="C665" s="387"/>
      <c r="D665" s="33">
        <f>G598+G600+G602+G604+G606+G608+G610+G612+G614+G616+G618+G620+G622+G624+G626+G628+G630+G632+G634+G636+G638+G640+G642+G644+G646+G648+G650+G652+G654+G656+G658</f>
        <v>0</v>
      </c>
      <c r="E665" s="26"/>
      <c r="F665" s="27"/>
      <c r="G665" s="27"/>
      <c r="O665" s="352"/>
      <c r="P665" s="353"/>
    </row>
    <row r="666" spans="1:18" ht="15.75" thickBot="1" x14ac:dyDescent="0.3">
      <c r="B666" s="390" t="s">
        <v>18</v>
      </c>
      <c r="C666" s="391"/>
      <c r="D666" s="33">
        <f>G599+G601+G603+G605+G607+G609+G611+G613+G615+G617+G619+G621+G623+G625+G627+G629+G631+G633+G635+G637+G639+G641+G643+G645+G647+G649+G651+G653+G655+G657+G659</f>
        <v>5</v>
      </c>
      <c r="E666" s="27" t="str">
        <f t="shared" si="1898"/>
        <v/>
      </c>
      <c r="F666" s="27"/>
      <c r="G666" s="27"/>
      <c r="O666" s="319">
        <f>O662+P662</f>
        <v>15</v>
      </c>
      <c r="P666" s="321"/>
    </row>
    <row r="667" spans="1:18" ht="15.75" thickBot="1" x14ac:dyDescent="0.3">
      <c r="B667" s="12"/>
      <c r="C667" s="12"/>
      <c r="D667" s="12"/>
      <c r="E667" s="27"/>
      <c r="F667" s="27"/>
      <c r="G667" s="27"/>
      <c r="O667" s="325"/>
      <c r="P667" s="327"/>
    </row>
    <row r="668" spans="1:18" ht="15.75" thickBot="1" x14ac:dyDescent="0.3">
      <c r="E668" s="27" t="str">
        <f t="shared" si="1898"/>
        <v/>
      </c>
      <c r="F668" s="27"/>
      <c r="G668" s="27"/>
    </row>
    <row r="669" spans="1:18" ht="15.75" thickBot="1" x14ac:dyDescent="0.3">
      <c r="A669" s="2"/>
      <c r="B669" s="2"/>
      <c r="C669" s="2"/>
      <c r="D669" s="2"/>
      <c r="E669" s="27"/>
      <c r="F669" s="27"/>
      <c r="G669" s="27"/>
      <c r="H669" s="314" t="s">
        <v>0</v>
      </c>
      <c r="I669" s="21" t="s">
        <v>49</v>
      </c>
      <c r="J669" s="4" t="s">
        <v>1</v>
      </c>
      <c r="L669" s="41" t="s">
        <v>61</v>
      </c>
      <c r="M669" s="42" t="s">
        <v>62</v>
      </c>
      <c r="N669" s="66" t="s">
        <v>1</v>
      </c>
      <c r="R669" s="57" t="s">
        <v>69</v>
      </c>
    </row>
    <row r="670" spans="1:18" ht="15.75" thickBot="1" x14ac:dyDescent="0.3">
      <c r="A670" s="2"/>
      <c r="B670" s="2"/>
      <c r="C670" s="2"/>
      <c r="D670" s="2"/>
      <c r="E670" s="11" t="s">
        <v>53</v>
      </c>
      <c r="F670" s="11" t="s">
        <v>54</v>
      </c>
      <c r="G670" s="11" t="s">
        <v>56</v>
      </c>
      <c r="H670" s="312"/>
      <c r="I670" s="23" t="s">
        <v>50</v>
      </c>
      <c r="J670" s="6" t="s">
        <v>2</v>
      </c>
      <c r="L670" s="309" t="s">
        <v>63</v>
      </c>
      <c r="M670" s="310"/>
      <c r="N670" s="37" t="s">
        <v>64</v>
      </c>
      <c r="R670" s="59" t="s">
        <v>70</v>
      </c>
    </row>
    <row r="671" spans="1:18" ht="15.75" thickBot="1" x14ac:dyDescent="0.3">
      <c r="A671" s="2"/>
      <c r="B671" s="2"/>
      <c r="C671" s="2"/>
      <c r="D671" s="2"/>
      <c r="E671" s="11" t="s">
        <v>15</v>
      </c>
      <c r="F671" s="11" t="s">
        <v>55</v>
      </c>
      <c r="G671" s="32" t="s">
        <v>57</v>
      </c>
      <c r="H671" s="331"/>
      <c r="I671" s="23"/>
      <c r="J671" s="6" t="s">
        <v>3</v>
      </c>
      <c r="L671" s="43"/>
      <c r="M671" s="44"/>
      <c r="N671" s="67" t="s">
        <v>65</v>
      </c>
      <c r="R671" s="58" t="s">
        <v>71</v>
      </c>
    </row>
    <row r="672" spans="1:18" ht="15" customHeight="1" x14ac:dyDescent="0.25">
      <c r="A672" s="314" t="s">
        <v>6</v>
      </c>
      <c r="B672" s="314">
        <v>1</v>
      </c>
      <c r="C672" s="314" t="s">
        <v>27</v>
      </c>
      <c r="D672" s="314"/>
      <c r="E672" s="23">
        <f>IF(D672="repos",1,0)</f>
        <v>0</v>
      </c>
      <c r="F672" s="23">
        <f>IF(D672="S",1,0)</f>
        <v>0</v>
      </c>
      <c r="G672" s="23">
        <f>IF(D672="FO",1,0)</f>
        <v>0</v>
      </c>
      <c r="H672" s="3">
        <v>130</v>
      </c>
      <c r="I672" s="3"/>
      <c r="J672" s="52">
        <v>0.28819444444444448</v>
      </c>
      <c r="L672" s="41">
        <v>0.81736111111111109</v>
      </c>
      <c r="M672" s="42">
        <v>1.1027777777777776</v>
      </c>
      <c r="N672" s="374">
        <f>(M672-L672)+(M673-L673)</f>
        <v>0.28541666666666654</v>
      </c>
      <c r="R672" s="314">
        <v>1</v>
      </c>
    </row>
    <row r="673" spans="1:18" ht="15.75" customHeight="1" thickBot="1" x14ac:dyDescent="0.3">
      <c r="A673" s="331"/>
      <c r="B673" s="331"/>
      <c r="C673" s="331"/>
      <c r="D673" s="331"/>
      <c r="E673" s="22">
        <f>IF(D672="CA",1,0)</f>
        <v>0</v>
      </c>
      <c r="F673" s="22">
        <f>IF(D672="TC",1,0)</f>
        <v>0</v>
      </c>
      <c r="G673" s="22">
        <f>IF(D672="FNO",1,0)</f>
        <v>0</v>
      </c>
      <c r="H673" s="70"/>
      <c r="I673" s="7"/>
      <c r="J673" s="86"/>
      <c r="L673" s="43"/>
      <c r="M673" s="44"/>
      <c r="N673" s="375"/>
      <c r="R673" s="312"/>
    </row>
    <row r="674" spans="1:18" ht="15" customHeight="1" x14ac:dyDescent="0.25">
      <c r="A674" s="314" t="s">
        <v>8</v>
      </c>
      <c r="B674" s="314">
        <v>2</v>
      </c>
      <c r="C674" s="314" t="s">
        <v>27</v>
      </c>
      <c r="D674" s="334" t="s">
        <v>7</v>
      </c>
      <c r="E674" s="23">
        <f t="shared" ref="E674" si="1899">IF(D674="repos",1,0)</f>
        <v>1</v>
      </c>
      <c r="F674" s="23">
        <f t="shared" ref="F674" si="1900">IF(D674="S",1,0)</f>
        <v>0</v>
      </c>
      <c r="G674" s="23">
        <f t="shared" ref="G674" si="1901">IF(D674="FO",1,0)</f>
        <v>0</v>
      </c>
      <c r="H674" s="68">
        <v>660</v>
      </c>
      <c r="I674" s="3"/>
      <c r="J674" s="80"/>
      <c r="L674" s="41"/>
      <c r="M674" s="42"/>
      <c r="N674" s="364">
        <f t="shared" ref="N674" si="1902">(M674-L674)+(M675-L675)</f>
        <v>0</v>
      </c>
      <c r="R674" s="311">
        <v>0</v>
      </c>
    </row>
    <row r="675" spans="1:18" ht="15.75" customHeight="1" thickBot="1" x14ac:dyDescent="0.3">
      <c r="A675" s="331"/>
      <c r="B675" s="331"/>
      <c r="C675" s="331"/>
      <c r="D675" s="329"/>
      <c r="E675" s="22">
        <f t="shared" ref="E675" si="1903">IF(D674="CA",1,0)</f>
        <v>0</v>
      </c>
      <c r="F675" s="22">
        <f t="shared" ref="F675" si="1904">IF(D674="TC",1,0)</f>
        <v>0</v>
      </c>
      <c r="G675" s="22">
        <f t="shared" ref="G675" si="1905">IF(D674="FNO",1,0)</f>
        <v>0</v>
      </c>
      <c r="H675" s="63"/>
      <c r="I675" s="7"/>
      <c r="J675" s="79"/>
      <c r="L675" s="43"/>
      <c r="M675" s="44"/>
      <c r="N675" s="365"/>
      <c r="R675" s="311"/>
    </row>
    <row r="676" spans="1:18" ht="15" customHeight="1" x14ac:dyDescent="0.25">
      <c r="A676" s="314" t="s">
        <v>9</v>
      </c>
      <c r="B676" s="314">
        <v>3</v>
      </c>
      <c r="C676" s="314" t="s">
        <v>27</v>
      </c>
      <c r="D676" s="334" t="s">
        <v>7</v>
      </c>
      <c r="E676" s="23">
        <f t="shared" ref="E676" si="1906">IF(D676="repos",1,0)</f>
        <v>1</v>
      </c>
      <c r="F676" s="23">
        <f t="shared" ref="F676" si="1907">IF(D676="S",1,0)</f>
        <v>0</v>
      </c>
      <c r="G676" s="23">
        <f t="shared" ref="G676" si="1908">IF(D676="FO",1,0)</f>
        <v>0</v>
      </c>
      <c r="H676" s="68">
        <v>660</v>
      </c>
      <c r="I676" s="3"/>
      <c r="J676" s="80"/>
      <c r="L676" s="41"/>
      <c r="M676" s="42"/>
      <c r="N676" s="364">
        <f t="shared" ref="N676" si="1909">(M676-L676)+(M677-L677)</f>
        <v>0</v>
      </c>
      <c r="R676" s="311">
        <v>0</v>
      </c>
    </row>
    <row r="677" spans="1:18" ht="15.75" customHeight="1" thickBot="1" x14ac:dyDescent="0.3">
      <c r="A677" s="331"/>
      <c r="B677" s="331"/>
      <c r="C677" s="331"/>
      <c r="D677" s="329"/>
      <c r="E677" s="22">
        <f t="shared" ref="E677" si="1910">IF(D676="CA",1,0)</f>
        <v>0</v>
      </c>
      <c r="F677" s="22">
        <f t="shared" ref="F677" si="1911">IF(D676="TC",1,0)</f>
        <v>0</v>
      </c>
      <c r="G677" s="22">
        <f t="shared" ref="G677" si="1912">IF(D676="FNO",1,0)</f>
        <v>0</v>
      </c>
      <c r="H677" s="63"/>
      <c r="I677" s="7"/>
      <c r="J677" s="79"/>
      <c r="L677" s="43"/>
      <c r="M677" s="44"/>
      <c r="N677" s="365"/>
      <c r="R677" s="311"/>
    </row>
    <row r="678" spans="1:18" ht="15" customHeight="1" x14ac:dyDescent="0.25">
      <c r="A678" s="314" t="s">
        <v>10</v>
      </c>
      <c r="B678" s="314">
        <v>4</v>
      </c>
      <c r="C678" s="314" t="s">
        <v>27</v>
      </c>
      <c r="D678" s="334" t="s">
        <v>7</v>
      </c>
      <c r="E678" s="23">
        <f t="shared" ref="E678" si="1913">IF(D678="repos",1,0)</f>
        <v>1</v>
      </c>
      <c r="F678" s="23">
        <f t="shared" ref="F678" si="1914">IF(D678="S",1,0)</f>
        <v>0</v>
      </c>
      <c r="G678" s="23">
        <f t="shared" ref="G678" si="1915">IF(D678="FO",1,0)</f>
        <v>0</v>
      </c>
      <c r="H678" s="68">
        <v>660</v>
      </c>
      <c r="I678" s="3"/>
      <c r="J678" s="78"/>
      <c r="L678" s="41"/>
      <c r="M678" s="42"/>
      <c r="N678" s="364">
        <f t="shared" ref="N678" si="1916">(M678-L678)+(M679-L679)</f>
        <v>0</v>
      </c>
      <c r="R678" s="311">
        <v>0</v>
      </c>
    </row>
    <row r="679" spans="1:18" ht="15.75" customHeight="1" thickBot="1" x14ac:dyDescent="0.3">
      <c r="A679" s="331"/>
      <c r="B679" s="331"/>
      <c r="C679" s="331"/>
      <c r="D679" s="329"/>
      <c r="E679" s="22">
        <f t="shared" ref="E679" si="1917">IF(D678="CA",1,0)</f>
        <v>0</v>
      </c>
      <c r="F679" s="22">
        <f t="shared" ref="F679" si="1918">IF(D678="TC",1,0)</f>
        <v>0</v>
      </c>
      <c r="G679" s="22">
        <f t="shared" ref="G679" si="1919">IF(D678="FNO",1,0)</f>
        <v>0</v>
      </c>
      <c r="H679" s="63"/>
      <c r="I679" s="7"/>
      <c r="J679" s="79"/>
      <c r="L679" s="43"/>
      <c r="M679" s="44"/>
      <c r="N679" s="365"/>
      <c r="R679" s="311"/>
    </row>
    <row r="680" spans="1:18" ht="15" customHeight="1" x14ac:dyDescent="0.25">
      <c r="A680" s="314" t="s">
        <v>11</v>
      </c>
      <c r="B680" s="314">
        <v>5</v>
      </c>
      <c r="C680" s="314" t="s">
        <v>27</v>
      </c>
      <c r="D680" s="314"/>
      <c r="E680" s="23">
        <f t="shared" ref="E680" si="1920">IF(D680="repos",1,0)</f>
        <v>0</v>
      </c>
      <c r="F680" s="23">
        <f t="shared" ref="F680" si="1921">IF(D680="S",1,0)</f>
        <v>0</v>
      </c>
      <c r="G680" s="23">
        <f t="shared" ref="G680" si="1922">IF(D680="FO",1,0)</f>
        <v>0</v>
      </c>
      <c r="H680" s="3">
        <v>59</v>
      </c>
      <c r="I680" s="3"/>
      <c r="J680" s="54">
        <v>0.28402777777777777</v>
      </c>
      <c r="L680" s="41">
        <v>0.8027777777777777</v>
      </c>
      <c r="M680" s="42">
        <v>1.0868055555555556</v>
      </c>
      <c r="N680" s="366">
        <f t="shared" ref="N680" si="1923">(M680-L680)+(M681-L681)</f>
        <v>0.28402777777777788</v>
      </c>
      <c r="R680" s="312">
        <v>1</v>
      </c>
    </row>
    <row r="681" spans="1:18" ht="15.75" customHeight="1" thickBot="1" x14ac:dyDescent="0.3">
      <c r="A681" s="331"/>
      <c r="B681" s="331"/>
      <c r="C681" s="331"/>
      <c r="D681" s="331"/>
      <c r="E681" s="22">
        <f t="shared" ref="E681" si="1924">IF(D680="CA",1,0)</f>
        <v>0</v>
      </c>
      <c r="F681" s="22">
        <f t="shared" ref="F681" si="1925">IF(D680="TC",1,0)</f>
        <v>0</v>
      </c>
      <c r="G681" s="22">
        <f t="shared" ref="G681" si="1926">IF(D680="FNO",1,0)</f>
        <v>0</v>
      </c>
      <c r="H681" s="84"/>
      <c r="I681" s="7"/>
      <c r="J681" s="85"/>
      <c r="L681" s="43"/>
      <c r="M681" s="44"/>
      <c r="N681" s="367"/>
      <c r="R681" s="312"/>
    </row>
    <row r="682" spans="1:18" ht="15" customHeight="1" x14ac:dyDescent="0.25">
      <c r="A682" s="314" t="s">
        <v>12</v>
      </c>
      <c r="B682" s="314">
        <v>6</v>
      </c>
      <c r="C682" s="314" t="s">
        <v>27</v>
      </c>
      <c r="D682" s="314"/>
      <c r="E682" s="23">
        <f t="shared" ref="E682" si="1927">IF(D682="repos",1,0)</f>
        <v>0</v>
      </c>
      <c r="F682" s="23">
        <f t="shared" ref="F682" si="1928">IF(D682="S",1,0)</f>
        <v>0</v>
      </c>
      <c r="G682" s="23">
        <f t="shared" ref="G682" si="1929">IF(D682="FO",1,0)</f>
        <v>0</v>
      </c>
      <c r="H682" s="69">
        <v>130</v>
      </c>
      <c r="I682" s="3"/>
      <c r="J682" s="52">
        <v>0.28402777777777777</v>
      </c>
      <c r="L682" s="41">
        <v>0.8027777777777777</v>
      </c>
      <c r="M682" s="42">
        <v>1.0868055555555556</v>
      </c>
      <c r="N682" s="360">
        <f t="shared" ref="N682" si="1930">(M682-L682)+(M683-L683)</f>
        <v>0.28402777777777788</v>
      </c>
      <c r="R682" s="312">
        <v>1</v>
      </c>
    </row>
    <row r="683" spans="1:18" ht="15.75" customHeight="1" thickBot="1" x14ac:dyDescent="0.3">
      <c r="A683" s="331"/>
      <c r="B683" s="331"/>
      <c r="C683" s="331"/>
      <c r="D683" s="331"/>
      <c r="E683" s="22">
        <f t="shared" ref="E683" si="1931">IF(D682="CA",1,0)</f>
        <v>0</v>
      </c>
      <c r="F683" s="22">
        <f t="shared" ref="F683" si="1932">IF(D682="TC",1,0)</f>
        <v>0</v>
      </c>
      <c r="G683" s="22">
        <f t="shared" ref="G683" si="1933">IF(D682="FNO",1,0)</f>
        <v>0</v>
      </c>
      <c r="H683" s="70"/>
      <c r="I683" s="7"/>
      <c r="J683" s="86"/>
      <c r="L683" s="43"/>
      <c r="M683" s="44"/>
      <c r="N683" s="361"/>
      <c r="R683" s="312"/>
    </row>
    <row r="684" spans="1:18" ht="15" customHeight="1" x14ac:dyDescent="0.25">
      <c r="A684" s="314" t="s">
        <v>4</v>
      </c>
      <c r="B684" s="314">
        <v>7</v>
      </c>
      <c r="C684" s="314" t="s">
        <v>27</v>
      </c>
      <c r="D684" s="314"/>
      <c r="E684" s="23">
        <f t="shared" ref="E684" si="1934">IF(D684="repos",1,0)</f>
        <v>0</v>
      </c>
      <c r="F684" s="23">
        <f t="shared" ref="F684" si="1935">IF(D684="S",1,0)</f>
        <v>0</v>
      </c>
      <c r="G684" s="23">
        <f t="shared" ref="G684" si="1936">IF(D684="FO",1,0)</f>
        <v>0</v>
      </c>
      <c r="H684" s="69">
        <v>130</v>
      </c>
      <c r="I684" s="3"/>
      <c r="J684" s="52">
        <v>0.28472222222222221</v>
      </c>
      <c r="L684" s="41">
        <v>0.84375</v>
      </c>
      <c r="M684" s="42">
        <v>1.1284722222222221</v>
      </c>
      <c r="N684" s="360">
        <f t="shared" ref="N684" si="1937">(M684-L684)+(M685-L685)</f>
        <v>0.2847222222222221</v>
      </c>
      <c r="R684" s="312">
        <v>1</v>
      </c>
    </row>
    <row r="685" spans="1:18" ht="15.75" customHeight="1" thickBot="1" x14ac:dyDescent="0.3">
      <c r="A685" s="331"/>
      <c r="B685" s="331"/>
      <c r="C685" s="331"/>
      <c r="D685" s="331"/>
      <c r="E685" s="22">
        <f t="shared" ref="E685" si="1938">IF(D684="CA",1,0)</f>
        <v>0</v>
      </c>
      <c r="F685" s="22">
        <f t="shared" ref="F685" si="1939">IF(D684="TC",1,0)</f>
        <v>0</v>
      </c>
      <c r="G685" s="22">
        <f t="shared" ref="G685" si="1940">IF(D684="FNO",1,0)</f>
        <v>0</v>
      </c>
      <c r="H685" s="70"/>
      <c r="I685" s="7"/>
      <c r="J685" s="86"/>
      <c r="L685" s="43"/>
      <c r="M685" s="44"/>
      <c r="N685" s="361"/>
      <c r="R685" s="312"/>
    </row>
    <row r="686" spans="1:18" ht="15" customHeight="1" x14ac:dyDescent="0.25">
      <c r="A686" s="314" t="s">
        <v>6</v>
      </c>
      <c r="B686" s="314">
        <v>8</v>
      </c>
      <c r="C686" s="314" t="s">
        <v>27</v>
      </c>
      <c r="D686" s="314"/>
      <c r="E686" s="23">
        <f t="shared" ref="E686" si="1941">IF(D686="repos",1,0)</f>
        <v>0</v>
      </c>
      <c r="F686" s="23">
        <f t="shared" ref="F686" si="1942">IF(D686="S",1,0)</f>
        <v>0</v>
      </c>
      <c r="G686" s="23">
        <f t="shared" ref="G686" si="1943">IF(D686="FO",1,0)</f>
        <v>0</v>
      </c>
      <c r="H686" s="69">
        <v>130</v>
      </c>
      <c r="I686" s="3"/>
      <c r="J686" s="52">
        <v>0.28472222222222221</v>
      </c>
      <c r="L686" s="41">
        <v>0.79652777777777783</v>
      </c>
      <c r="M686" s="42">
        <v>1.08125</v>
      </c>
      <c r="N686" s="360">
        <f t="shared" ref="N686" si="1944">(M686-L686)+(M687-L687)</f>
        <v>0.28472222222222221</v>
      </c>
      <c r="R686" s="312">
        <v>1</v>
      </c>
    </row>
    <row r="687" spans="1:18" ht="15.75" customHeight="1" thickBot="1" x14ac:dyDescent="0.3">
      <c r="A687" s="331"/>
      <c r="B687" s="331"/>
      <c r="C687" s="331"/>
      <c r="D687" s="331"/>
      <c r="E687" s="22">
        <f t="shared" ref="E687" si="1945">IF(D686="CA",1,0)</f>
        <v>0</v>
      </c>
      <c r="F687" s="22">
        <f t="shared" ref="F687" si="1946">IF(D686="TC",1,0)</f>
        <v>0</v>
      </c>
      <c r="G687" s="22">
        <f t="shared" ref="G687" si="1947">IF(D686="FNO",1,0)</f>
        <v>0</v>
      </c>
      <c r="H687" s="70"/>
      <c r="I687" s="7"/>
      <c r="J687" s="86"/>
      <c r="L687" s="43"/>
      <c r="M687" s="44"/>
      <c r="N687" s="361"/>
      <c r="R687" s="312"/>
    </row>
    <row r="688" spans="1:18" ht="15" customHeight="1" x14ac:dyDescent="0.25">
      <c r="A688" s="314" t="s">
        <v>8</v>
      </c>
      <c r="B688" s="314">
        <v>9</v>
      </c>
      <c r="C688" s="314" t="s">
        <v>27</v>
      </c>
      <c r="D688" s="314"/>
      <c r="E688" s="23">
        <f t="shared" ref="E688" si="1948">IF(D688="repos",1,0)</f>
        <v>0</v>
      </c>
      <c r="F688" s="23">
        <f t="shared" ref="F688" si="1949">IF(D688="S",1,0)</f>
        <v>0</v>
      </c>
      <c r="G688" s="23">
        <f t="shared" ref="G688" si="1950">IF(D688="FO",1,0)</f>
        <v>0</v>
      </c>
      <c r="H688" s="69">
        <v>130</v>
      </c>
      <c r="I688" s="3"/>
      <c r="J688" s="52">
        <v>0.28472222222222221</v>
      </c>
      <c r="L688" s="41">
        <v>0.78194444444444444</v>
      </c>
      <c r="M688" s="42">
        <v>1.0666666666666667</v>
      </c>
      <c r="N688" s="360">
        <f t="shared" ref="N688" si="1951">(M688-L688)+(M689-L689)</f>
        <v>0.28472222222222221</v>
      </c>
      <c r="R688" s="312">
        <v>1</v>
      </c>
    </row>
    <row r="689" spans="1:18" ht="15.75" customHeight="1" thickBot="1" x14ac:dyDescent="0.3">
      <c r="A689" s="331"/>
      <c r="B689" s="331"/>
      <c r="C689" s="331"/>
      <c r="D689" s="331"/>
      <c r="E689" s="22">
        <f t="shared" ref="E689" si="1952">IF(D688="CA",1,0)</f>
        <v>0</v>
      </c>
      <c r="F689" s="22">
        <f t="shared" ref="F689" si="1953">IF(D688="TC",1,0)</f>
        <v>0</v>
      </c>
      <c r="G689" s="22">
        <f t="shared" ref="G689" si="1954">IF(D688="FNO",1,0)</f>
        <v>0</v>
      </c>
      <c r="H689" s="70"/>
      <c r="I689" s="7"/>
      <c r="J689" s="86"/>
      <c r="L689" s="43"/>
      <c r="M689" s="44"/>
      <c r="N689" s="361"/>
      <c r="R689" s="312"/>
    </row>
    <row r="690" spans="1:18" ht="15" customHeight="1" x14ac:dyDescent="0.25">
      <c r="A690" s="314" t="s">
        <v>9</v>
      </c>
      <c r="B690" s="314">
        <v>10</v>
      </c>
      <c r="C690" s="314" t="s">
        <v>27</v>
      </c>
      <c r="D690" s="314"/>
      <c r="E690" s="23">
        <f t="shared" ref="E690" si="1955">IF(D690="repos",1,0)</f>
        <v>0</v>
      </c>
      <c r="F690" s="23">
        <f t="shared" ref="F690" si="1956">IF(D690="S",1,0)</f>
        <v>0</v>
      </c>
      <c r="G690" s="23">
        <f t="shared" ref="G690" si="1957">IF(D690="FO",1,0)</f>
        <v>0</v>
      </c>
      <c r="H690" s="69">
        <v>130</v>
      </c>
      <c r="I690" s="3"/>
      <c r="J690" s="52">
        <v>0.28402777777777777</v>
      </c>
      <c r="L690" s="41">
        <v>0.8027777777777777</v>
      </c>
      <c r="M690" s="42">
        <v>1.0868055555555556</v>
      </c>
      <c r="N690" s="360">
        <f t="shared" ref="N690" si="1958">(M690-L690)+(M691-L691)</f>
        <v>0.28402777777777788</v>
      </c>
      <c r="R690" s="312">
        <v>1</v>
      </c>
    </row>
    <row r="691" spans="1:18" ht="15.75" customHeight="1" thickBot="1" x14ac:dyDescent="0.3">
      <c r="A691" s="331"/>
      <c r="B691" s="331"/>
      <c r="C691" s="331"/>
      <c r="D691" s="331"/>
      <c r="E691" s="22">
        <f t="shared" ref="E691" si="1959">IF(D690="CA",1,0)</f>
        <v>0</v>
      </c>
      <c r="F691" s="22">
        <f t="shared" ref="F691" si="1960">IF(D690="TC",1,0)</f>
        <v>0</v>
      </c>
      <c r="G691" s="22">
        <f t="shared" ref="G691" si="1961">IF(D690="FNO",1,0)</f>
        <v>0</v>
      </c>
      <c r="H691" s="70"/>
      <c r="I691" s="7"/>
      <c r="J691" s="86"/>
      <c r="L691" s="43"/>
      <c r="M691" s="44"/>
      <c r="N691" s="361"/>
      <c r="R691" s="312"/>
    </row>
    <row r="692" spans="1:18" ht="15" customHeight="1" x14ac:dyDescent="0.25">
      <c r="A692" s="314" t="s">
        <v>10</v>
      </c>
      <c r="B692" s="314">
        <v>11</v>
      </c>
      <c r="C692" s="314" t="s">
        <v>27</v>
      </c>
      <c r="D692" s="334" t="s">
        <v>7</v>
      </c>
      <c r="E692" s="23">
        <f t="shared" ref="E692" si="1962">IF(D692="repos",1,0)</f>
        <v>1</v>
      </c>
      <c r="F692" s="23">
        <f t="shared" ref="F692" si="1963">IF(D692="S",1,0)</f>
        <v>0</v>
      </c>
      <c r="G692" s="23">
        <f t="shared" ref="G692" si="1964">IF(D692="FO",1,0)</f>
        <v>0</v>
      </c>
      <c r="H692" s="68">
        <v>660</v>
      </c>
      <c r="I692" s="3"/>
      <c r="J692" s="78"/>
      <c r="L692" s="41"/>
      <c r="M692" s="42"/>
      <c r="N692" s="364">
        <f t="shared" ref="N692" si="1965">(M692-L692)+(M693-L693)</f>
        <v>0</v>
      </c>
      <c r="R692" s="311">
        <v>0</v>
      </c>
    </row>
    <row r="693" spans="1:18" ht="15.75" customHeight="1" thickBot="1" x14ac:dyDescent="0.3">
      <c r="A693" s="331"/>
      <c r="B693" s="331"/>
      <c r="C693" s="331"/>
      <c r="D693" s="329"/>
      <c r="E693" s="22">
        <f t="shared" ref="E693" si="1966">IF(D692="CA",1,0)</f>
        <v>0</v>
      </c>
      <c r="F693" s="22">
        <f t="shared" ref="F693" si="1967">IF(D692="TC",1,0)</f>
        <v>0</v>
      </c>
      <c r="G693" s="22">
        <f t="shared" ref="G693" si="1968">IF(D692="FNO",1,0)</f>
        <v>0</v>
      </c>
      <c r="H693" s="63"/>
      <c r="I693" s="7"/>
      <c r="J693" s="79"/>
      <c r="L693" s="43"/>
      <c r="M693" s="44"/>
      <c r="N693" s="365"/>
      <c r="R693" s="311"/>
    </row>
    <row r="694" spans="1:18" ht="15" customHeight="1" x14ac:dyDescent="0.25">
      <c r="A694" s="314" t="s">
        <v>11</v>
      </c>
      <c r="B694" s="314">
        <v>12</v>
      </c>
      <c r="C694" s="314" t="s">
        <v>27</v>
      </c>
      <c r="D694" s="334" t="s">
        <v>7</v>
      </c>
      <c r="E694" s="23">
        <f t="shared" ref="E694" si="1969">IF(D694="repos",1,0)</f>
        <v>1</v>
      </c>
      <c r="F694" s="23">
        <f t="shared" ref="F694" si="1970">IF(D694="S",1,0)</f>
        <v>0</v>
      </c>
      <c r="G694" s="23">
        <f t="shared" ref="G694" si="1971">IF(D694="FO",1,0)</f>
        <v>0</v>
      </c>
      <c r="H694" s="68">
        <v>660</v>
      </c>
      <c r="I694" s="3"/>
      <c r="J694" s="78"/>
      <c r="L694" s="41"/>
      <c r="M694" s="42"/>
      <c r="N694" s="364">
        <f t="shared" ref="N694" si="1972">(M694-L694)+(M695-L695)</f>
        <v>0</v>
      </c>
      <c r="R694" s="311">
        <v>0</v>
      </c>
    </row>
    <row r="695" spans="1:18" ht="15.75" customHeight="1" thickBot="1" x14ac:dyDescent="0.3">
      <c r="A695" s="331"/>
      <c r="B695" s="331"/>
      <c r="C695" s="331"/>
      <c r="D695" s="329"/>
      <c r="E695" s="22">
        <f t="shared" ref="E695" si="1973">IF(D694="CA",1,0)</f>
        <v>0</v>
      </c>
      <c r="F695" s="22">
        <f t="shared" ref="F695" si="1974">IF(D694="TC",1,0)</f>
        <v>0</v>
      </c>
      <c r="G695" s="22">
        <f t="shared" ref="G695" si="1975">IF(D694="FNO",1,0)</f>
        <v>0</v>
      </c>
      <c r="H695" s="63"/>
      <c r="I695" s="7"/>
      <c r="J695" s="79"/>
      <c r="L695" s="43"/>
      <c r="M695" s="44"/>
      <c r="N695" s="365"/>
      <c r="R695" s="311"/>
    </row>
    <row r="696" spans="1:18" ht="15" customHeight="1" x14ac:dyDescent="0.25">
      <c r="A696" s="314" t="s">
        <v>12</v>
      </c>
      <c r="B696" s="314">
        <v>13</v>
      </c>
      <c r="C696" s="314" t="s">
        <v>27</v>
      </c>
      <c r="D696" s="314"/>
      <c r="E696" s="23">
        <f t="shared" ref="E696" si="1976">IF(D696="repos",1,0)</f>
        <v>0</v>
      </c>
      <c r="F696" s="23">
        <f t="shared" ref="F696" si="1977">IF(D696="S",1,0)</f>
        <v>0</v>
      </c>
      <c r="G696" s="23">
        <f t="shared" ref="G696" si="1978">IF(D696="FO",1,0)</f>
        <v>0</v>
      </c>
      <c r="H696" s="3">
        <v>130</v>
      </c>
      <c r="I696" s="3"/>
      <c r="J696" s="52">
        <v>0.27499999999999997</v>
      </c>
      <c r="L696" s="41">
        <v>0.63541666666666663</v>
      </c>
      <c r="M696" s="42">
        <v>0.91041666666666676</v>
      </c>
      <c r="N696" s="360">
        <f t="shared" ref="N696" si="1979">(M696-L696)+(M697-L697)</f>
        <v>0.27500000000000013</v>
      </c>
      <c r="R696" s="312">
        <v>1</v>
      </c>
    </row>
    <row r="697" spans="1:18" ht="15.75" customHeight="1" thickBot="1" x14ac:dyDescent="0.3">
      <c r="A697" s="331"/>
      <c r="B697" s="331"/>
      <c r="C697" s="331"/>
      <c r="D697" s="331"/>
      <c r="E697" s="22">
        <f t="shared" ref="E697" si="1980">IF(D696="CA",1,0)</f>
        <v>0</v>
      </c>
      <c r="F697" s="22">
        <f t="shared" ref="F697" si="1981">IF(D696="TC",1,0)</f>
        <v>0</v>
      </c>
      <c r="G697" s="22">
        <f t="shared" ref="G697" si="1982">IF(D696="FNO",1,0)</f>
        <v>0</v>
      </c>
      <c r="H697" s="70"/>
      <c r="I697" s="7"/>
      <c r="J697" s="86"/>
      <c r="L697" s="43"/>
      <c r="M697" s="44"/>
      <c r="N697" s="361"/>
      <c r="R697" s="312"/>
    </row>
    <row r="698" spans="1:18" ht="15" customHeight="1" x14ac:dyDescent="0.25">
      <c r="A698" s="314" t="s">
        <v>4</v>
      </c>
      <c r="B698" s="314">
        <v>14</v>
      </c>
      <c r="C698" s="314" t="s">
        <v>27</v>
      </c>
      <c r="D698" s="314"/>
      <c r="E698" s="23">
        <f t="shared" ref="E698" si="1983">IF(D698="repos",1,0)</f>
        <v>0</v>
      </c>
      <c r="F698" s="23">
        <f t="shared" ref="F698" si="1984">IF(D698="S",1,0)</f>
        <v>0</v>
      </c>
      <c r="G698" s="23">
        <f t="shared" ref="G698" si="1985">IF(D698="FO",1,0)</f>
        <v>0</v>
      </c>
      <c r="H698" s="3">
        <v>130</v>
      </c>
      <c r="I698" s="3"/>
      <c r="J698" s="52">
        <v>0.27499999999999997</v>
      </c>
      <c r="L698" s="41">
        <v>0.63541666666666663</v>
      </c>
      <c r="M698" s="42">
        <v>0.91041666666666676</v>
      </c>
      <c r="N698" s="360">
        <f t="shared" ref="N698" si="1986">(M698-L698)+(M699-L699)</f>
        <v>0.27500000000000013</v>
      </c>
      <c r="R698" s="312">
        <v>1</v>
      </c>
    </row>
    <row r="699" spans="1:18" ht="15.75" customHeight="1" thickBot="1" x14ac:dyDescent="0.3">
      <c r="A699" s="331"/>
      <c r="B699" s="331"/>
      <c r="C699" s="331"/>
      <c r="D699" s="331"/>
      <c r="E699" s="22">
        <f t="shared" ref="E699" si="1987">IF(D698="CA",1,0)</f>
        <v>0</v>
      </c>
      <c r="F699" s="22">
        <f t="shared" ref="F699" si="1988">IF(D698="TC",1,0)</f>
        <v>0</v>
      </c>
      <c r="G699" s="22">
        <f t="shared" ref="G699" si="1989">IF(D698="FNO",1,0)</f>
        <v>0</v>
      </c>
      <c r="H699" s="70"/>
      <c r="I699" s="7"/>
      <c r="J699" s="86"/>
      <c r="L699" s="43"/>
      <c r="M699" s="44"/>
      <c r="N699" s="361"/>
      <c r="R699" s="312"/>
    </row>
    <row r="700" spans="1:18" ht="15" customHeight="1" x14ac:dyDescent="0.25">
      <c r="A700" s="314" t="s">
        <v>6</v>
      </c>
      <c r="B700" s="314">
        <v>15</v>
      </c>
      <c r="C700" s="314" t="s">
        <v>27</v>
      </c>
      <c r="D700" s="334" t="s">
        <v>7</v>
      </c>
      <c r="E700" s="23">
        <f t="shared" ref="E700" si="1990">IF(D700="repos",1,0)</f>
        <v>1</v>
      </c>
      <c r="F700" s="23">
        <f t="shared" ref="F700" si="1991">IF(D700="S",1,0)</f>
        <v>0</v>
      </c>
      <c r="G700" s="23">
        <f t="shared" ref="G700" si="1992">IF(D700="FO",1,0)</f>
        <v>0</v>
      </c>
      <c r="H700" s="68">
        <v>660</v>
      </c>
      <c r="I700" s="3"/>
      <c r="J700" s="78"/>
      <c r="L700" s="41"/>
      <c r="M700" s="42"/>
      <c r="N700" s="364">
        <f t="shared" ref="N700" si="1993">(M700-L700)+(M701-L701)</f>
        <v>0</v>
      </c>
      <c r="R700" s="311">
        <v>0</v>
      </c>
    </row>
    <row r="701" spans="1:18" ht="15.75" customHeight="1" thickBot="1" x14ac:dyDescent="0.3">
      <c r="A701" s="331"/>
      <c r="B701" s="331"/>
      <c r="C701" s="331"/>
      <c r="D701" s="329"/>
      <c r="E701" s="22">
        <f t="shared" ref="E701" si="1994">IF(D700="CA",1,0)</f>
        <v>0</v>
      </c>
      <c r="F701" s="22">
        <f t="shared" ref="F701" si="1995">IF(D700="TC",1,0)</f>
        <v>0</v>
      </c>
      <c r="G701" s="22">
        <f t="shared" ref="G701" si="1996">IF(D700="FNO",1,0)</f>
        <v>0</v>
      </c>
      <c r="H701" s="63"/>
      <c r="I701" s="7"/>
      <c r="J701" s="79"/>
      <c r="L701" s="43"/>
      <c r="M701" s="44"/>
      <c r="N701" s="365"/>
      <c r="R701" s="311"/>
    </row>
    <row r="702" spans="1:18" ht="15" customHeight="1" x14ac:dyDescent="0.25">
      <c r="A702" s="314" t="s">
        <v>8</v>
      </c>
      <c r="B702" s="314">
        <v>16</v>
      </c>
      <c r="C702" s="314" t="s">
        <v>27</v>
      </c>
      <c r="D702" s="334" t="s">
        <v>7</v>
      </c>
      <c r="E702" s="23">
        <f t="shared" ref="E702" si="1997">IF(D702="repos",1,0)</f>
        <v>1</v>
      </c>
      <c r="F702" s="23">
        <f t="shared" ref="F702" si="1998">IF(D702="S",1,0)</f>
        <v>0</v>
      </c>
      <c r="G702" s="23">
        <f t="shared" ref="G702" si="1999">IF(D702="FO",1,0)</f>
        <v>0</v>
      </c>
      <c r="H702" s="68">
        <v>660</v>
      </c>
      <c r="I702" s="3"/>
      <c r="J702" s="78"/>
      <c r="L702" s="41"/>
      <c r="M702" s="42"/>
      <c r="N702" s="364">
        <f t="shared" ref="N702" si="2000">(M702-L702)+(M703-L703)</f>
        <v>0</v>
      </c>
      <c r="R702" s="311">
        <v>0</v>
      </c>
    </row>
    <row r="703" spans="1:18" ht="15.75" customHeight="1" thickBot="1" x14ac:dyDescent="0.3">
      <c r="A703" s="331"/>
      <c r="B703" s="331"/>
      <c r="C703" s="331"/>
      <c r="D703" s="329"/>
      <c r="E703" s="22">
        <f t="shared" ref="E703" si="2001">IF(D702="CA",1,0)</f>
        <v>0</v>
      </c>
      <c r="F703" s="22">
        <f t="shared" ref="F703" si="2002">IF(D702="TC",1,0)</f>
        <v>0</v>
      </c>
      <c r="G703" s="22">
        <f t="shared" ref="G703" si="2003">IF(D702="FNO",1,0)</f>
        <v>0</v>
      </c>
      <c r="H703" s="63"/>
      <c r="I703" s="7"/>
      <c r="J703" s="79"/>
      <c r="L703" s="43"/>
      <c r="M703" s="44"/>
      <c r="N703" s="365"/>
      <c r="R703" s="311"/>
    </row>
    <row r="704" spans="1:18" ht="15" customHeight="1" x14ac:dyDescent="0.25">
      <c r="A704" s="314" t="s">
        <v>9</v>
      </c>
      <c r="B704" s="314">
        <v>17</v>
      </c>
      <c r="C704" s="314" t="s">
        <v>27</v>
      </c>
      <c r="D704" s="314"/>
      <c r="E704" s="23">
        <f t="shared" ref="E704" si="2004">IF(D704="repos",1,0)</f>
        <v>0</v>
      </c>
      <c r="F704" s="23">
        <f t="shared" ref="F704" si="2005">IF(D704="S",1,0)</f>
        <v>0</v>
      </c>
      <c r="G704" s="23">
        <f t="shared" ref="G704" si="2006">IF(D704="FO",1,0)</f>
        <v>0</v>
      </c>
      <c r="H704" s="3">
        <v>130</v>
      </c>
      <c r="I704" s="3"/>
      <c r="J704" s="52">
        <v>0.30416666666666664</v>
      </c>
      <c r="L704" s="41">
        <v>0.22013888888888888</v>
      </c>
      <c r="M704" s="42">
        <v>0.52430555555555558</v>
      </c>
      <c r="N704" s="360">
        <f t="shared" ref="N704" si="2007">(M704-L704)+(M705-L705)</f>
        <v>0.3041666666666667</v>
      </c>
      <c r="R704" s="312">
        <v>1</v>
      </c>
    </row>
    <row r="705" spans="1:18" ht="15.75" customHeight="1" thickBot="1" x14ac:dyDescent="0.3">
      <c r="A705" s="331"/>
      <c r="B705" s="331"/>
      <c r="C705" s="331"/>
      <c r="D705" s="331"/>
      <c r="E705" s="22">
        <f t="shared" ref="E705" si="2008">IF(D704="CA",1,0)</f>
        <v>0</v>
      </c>
      <c r="F705" s="22">
        <f t="shared" ref="F705" si="2009">IF(D704="TC",1,0)</f>
        <v>0</v>
      </c>
      <c r="G705" s="22">
        <f t="shared" ref="G705" si="2010">IF(D704="FNO",1,0)</f>
        <v>0</v>
      </c>
      <c r="H705" s="70"/>
      <c r="I705" s="7"/>
      <c r="J705" s="86"/>
      <c r="L705" s="43"/>
      <c r="M705" s="44"/>
      <c r="N705" s="361"/>
      <c r="R705" s="312"/>
    </row>
    <row r="706" spans="1:18" ht="15" customHeight="1" x14ac:dyDescent="0.25">
      <c r="A706" s="314" t="s">
        <v>10</v>
      </c>
      <c r="B706" s="314">
        <v>18</v>
      </c>
      <c r="C706" s="314" t="s">
        <v>27</v>
      </c>
      <c r="D706" s="314" t="s">
        <v>15</v>
      </c>
      <c r="E706" s="23">
        <f t="shared" ref="E706" si="2011">IF(D706="repos",1,0)</f>
        <v>0</v>
      </c>
      <c r="F706" s="23">
        <f t="shared" ref="F706" si="2012">IF(D706="S",1,0)</f>
        <v>0</v>
      </c>
      <c r="G706" s="23">
        <f t="shared" ref="G706" si="2013">IF(D706="FO",1,0)</f>
        <v>0</v>
      </c>
      <c r="H706" s="3">
        <v>700</v>
      </c>
      <c r="I706" s="3"/>
      <c r="J706" s="88"/>
      <c r="L706" s="41"/>
      <c r="M706" s="42"/>
      <c r="N706" s="368">
        <f t="shared" ref="N706" si="2014">(M706-L706)+(M707-L707)</f>
        <v>0</v>
      </c>
      <c r="R706" s="330">
        <v>0</v>
      </c>
    </row>
    <row r="707" spans="1:18" ht="15.75" customHeight="1" thickBot="1" x14ac:dyDescent="0.3">
      <c r="A707" s="331"/>
      <c r="B707" s="331"/>
      <c r="C707" s="331"/>
      <c r="D707" s="331"/>
      <c r="E707" s="22">
        <f t="shared" ref="E707" si="2015">IF(D706="CA",1,0)</f>
        <v>1</v>
      </c>
      <c r="F707" s="22">
        <f t="shared" ref="F707" si="2016">IF(D706="TC",1,0)</f>
        <v>0</v>
      </c>
      <c r="G707" s="22">
        <f t="shared" ref="G707" si="2017">IF(D706="FNO",1,0)</f>
        <v>0</v>
      </c>
      <c r="H707" s="87"/>
      <c r="I707" s="7"/>
      <c r="J707" s="89"/>
      <c r="L707" s="43"/>
      <c r="M707" s="44"/>
      <c r="N707" s="369"/>
      <c r="R707" s="330"/>
    </row>
    <row r="708" spans="1:18" ht="15" customHeight="1" x14ac:dyDescent="0.25">
      <c r="A708" s="314" t="s">
        <v>11</v>
      </c>
      <c r="B708" s="314">
        <v>19</v>
      </c>
      <c r="C708" s="314" t="s">
        <v>27</v>
      </c>
      <c r="D708" s="314" t="s">
        <v>15</v>
      </c>
      <c r="E708" s="23">
        <f t="shared" ref="E708" si="2018">IF(D708="repos",1,0)</f>
        <v>0</v>
      </c>
      <c r="F708" s="23">
        <f t="shared" ref="F708" si="2019">IF(D708="S",1,0)</f>
        <v>0</v>
      </c>
      <c r="G708" s="23">
        <f t="shared" ref="G708" si="2020">IF(D708="FO",1,0)</f>
        <v>0</v>
      </c>
      <c r="H708" s="90">
        <v>700</v>
      </c>
      <c r="I708" s="3"/>
      <c r="J708" s="88"/>
      <c r="L708" s="41"/>
      <c r="M708" s="42"/>
      <c r="N708" s="368">
        <f t="shared" ref="N708" si="2021">(M708-L708)+(M709-L709)</f>
        <v>0</v>
      </c>
      <c r="R708" s="330">
        <v>0</v>
      </c>
    </row>
    <row r="709" spans="1:18" ht="15.75" customHeight="1" thickBot="1" x14ac:dyDescent="0.3">
      <c r="A709" s="331"/>
      <c r="B709" s="331"/>
      <c r="C709" s="331"/>
      <c r="D709" s="331"/>
      <c r="E709" s="22">
        <f t="shared" ref="E709" si="2022">IF(D708="CA",1,0)</f>
        <v>1</v>
      </c>
      <c r="F709" s="22">
        <f t="shared" ref="F709" si="2023">IF(D708="TC",1,0)</f>
        <v>0</v>
      </c>
      <c r="G709" s="22">
        <f t="shared" ref="G709" si="2024">IF(D708="FNO",1,0)</f>
        <v>0</v>
      </c>
      <c r="H709" s="87"/>
      <c r="I709" s="7"/>
      <c r="J709" s="89"/>
      <c r="L709" s="43"/>
      <c r="M709" s="44"/>
      <c r="N709" s="369"/>
      <c r="R709" s="330"/>
    </row>
    <row r="710" spans="1:18" ht="15" customHeight="1" x14ac:dyDescent="0.25">
      <c r="A710" s="314" t="s">
        <v>12</v>
      </c>
      <c r="B710" s="314">
        <v>20</v>
      </c>
      <c r="C710" s="314" t="s">
        <v>27</v>
      </c>
      <c r="D710" s="314"/>
      <c r="E710" s="23">
        <f t="shared" ref="E710" si="2025">IF(D710="repos",1,0)</f>
        <v>0</v>
      </c>
      <c r="F710" s="23">
        <f t="shared" ref="F710" si="2026">IF(D710="S",1,0)</f>
        <v>0</v>
      </c>
      <c r="G710" s="23">
        <f t="shared" ref="G710" si="2027">IF(D710="FO",1,0)</f>
        <v>0</v>
      </c>
      <c r="H710" s="3">
        <v>130</v>
      </c>
      <c r="I710" s="64">
        <v>1.9444444444444445E-2</v>
      </c>
      <c r="J710" s="52">
        <v>0.30486111111111108</v>
      </c>
      <c r="L710" s="41">
        <v>0.54236111111111118</v>
      </c>
      <c r="M710" s="42">
        <v>0.84722222222222221</v>
      </c>
      <c r="N710" s="360">
        <f t="shared" ref="N710" si="2028">(M710-L710)+(M711-L711)</f>
        <v>0.30486111111111103</v>
      </c>
      <c r="R710" s="312">
        <v>1</v>
      </c>
    </row>
    <row r="711" spans="1:18" ht="15.75" customHeight="1" thickBot="1" x14ac:dyDescent="0.3">
      <c r="A711" s="331"/>
      <c r="B711" s="331"/>
      <c r="C711" s="331"/>
      <c r="D711" s="331"/>
      <c r="E711" s="22">
        <f t="shared" ref="E711" si="2029">IF(D710="CA",1,0)</f>
        <v>0</v>
      </c>
      <c r="F711" s="22">
        <f t="shared" ref="F711" si="2030">IF(D710="TC",1,0)</f>
        <v>0</v>
      </c>
      <c r="G711" s="22">
        <f t="shared" ref="G711" si="2031">IF(D710="FNO",1,0)</f>
        <v>0</v>
      </c>
      <c r="H711" s="70"/>
      <c r="I711" s="70"/>
      <c r="J711" s="86"/>
      <c r="L711" s="43"/>
      <c r="M711" s="44"/>
      <c r="N711" s="361"/>
      <c r="R711" s="312"/>
    </row>
    <row r="712" spans="1:18" ht="15" customHeight="1" x14ac:dyDescent="0.25">
      <c r="A712" s="314" t="s">
        <v>4</v>
      </c>
      <c r="B712" s="314">
        <v>21</v>
      </c>
      <c r="C712" s="314" t="s">
        <v>27</v>
      </c>
      <c r="D712" s="314"/>
      <c r="E712" s="23">
        <f t="shared" ref="E712" si="2032">IF(D712="repos",1,0)</f>
        <v>0</v>
      </c>
      <c r="F712" s="23">
        <f t="shared" ref="F712" si="2033">IF(D712="S",1,0)</f>
        <v>0</v>
      </c>
      <c r="G712" s="23">
        <f t="shared" ref="G712" si="2034">IF(D712="FO",1,0)</f>
        <v>0</v>
      </c>
      <c r="H712" s="3">
        <v>59</v>
      </c>
      <c r="I712" s="3"/>
      <c r="J712" s="54">
        <v>0.30555555555555552</v>
      </c>
      <c r="L712" s="41">
        <v>0.22708333333333333</v>
      </c>
      <c r="M712" s="42">
        <v>0.40138888888888885</v>
      </c>
      <c r="N712" s="366">
        <f t="shared" ref="N712" si="2035">(M712-L712)+(M713-L713)</f>
        <v>0.30555555555555558</v>
      </c>
      <c r="R712" s="312">
        <v>1</v>
      </c>
    </row>
    <row r="713" spans="1:18" ht="15.75" customHeight="1" thickBot="1" x14ac:dyDescent="0.3">
      <c r="A713" s="331"/>
      <c r="B713" s="331"/>
      <c r="C713" s="331"/>
      <c r="D713" s="331"/>
      <c r="E713" s="22">
        <f t="shared" ref="E713" si="2036">IF(D712="CA",1,0)</f>
        <v>0</v>
      </c>
      <c r="F713" s="22">
        <f t="shared" ref="F713" si="2037">IF(D712="TC",1,0)</f>
        <v>0</v>
      </c>
      <c r="G713" s="22">
        <f t="shared" ref="G713" si="2038">IF(D712="FNO",1,0)</f>
        <v>0</v>
      </c>
      <c r="H713" s="84"/>
      <c r="I713" s="7"/>
      <c r="J713" s="85"/>
      <c r="L713" s="43">
        <v>0.49791666666666662</v>
      </c>
      <c r="M713" s="44">
        <v>0.62916666666666665</v>
      </c>
      <c r="N713" s="367"/>
      <c r="R713" s="312"/>
    </row>
    <row r="714" spans="1:18" ht="15" customHeight="1" x14ac:dyDescent="0.25">
      <c r="A714" s="314" t="s">
        <v>6</v>
      </c>
      <c r="B714" s="314">
        <v>22</v>
      </c>
      <c r="C714" s="314" t="s">
        <v>27</v>
      </c>
      <c r="D714" s="334" t="s">
        <v>54</v>
      </c>
      <c r="E714" s="23">
        <f t="shared" ref="E714" si="2039">IF(D714="repos",1,0)</f>
        <v>0</v>
      </c>
      <c r="F714" s="23">
        <f t="shared" ref="F714" si="2040">IF(D714="S",1,0)</f>
        <v>1</v>
      </c>
      <c r="G714" s="23">
        <f t="shared" ref="G714" si="2041">IF(D714="FO",1,0)</f>
        <v>0</v>
      </c>
      <c r="H714" s="94" t="s">
        <v>67</v>
      </c>
      <c r="I714" s="3"/>
      <c r="J714" s="92"/>
      <c r="L714" s="41"/>
      <c r="M714" s="42"/>
      <c r="N714" s="376">
        <f t="shared" ref="N714" si="2042">(M714-L714)+(M715-L715)</f>
        <v>0</v>
      </c>
      <c r="R714" s="313">
        <v>0</v>
      </c>
    </row>
    <row r="715" spans="1:18" ht="15.75" customHeight="1" thickBot="1" x14ac:dyDescent="0.3">
      <c r="A715" s="331"/>
      <c r="B715" s="331"/>
      <c r="C715" s="331"/>
      <c r="D715" s="329"/>
      <c r="E715" s="22">
        <f t="shared" ref="E715" si="2043">IF(D714="CA",1,0)</f>
        <v>0</v>
      </c>
      <c r="F715" s="22">
        <f t="shared" ref="F715" si="2044">IF(D714="TC",1,0)</f>
        <v>0</v>
      </c>
      <c r="G715" s="22">
        <f t="shared" ref="G715" si="2045">IF(D714="FNO",1,0)</f>
        <v>0</v>
      </c>
      <c r="H715" s="95"/>
      <c r="I715" s="7"/>
      <c r="J715" s="93"/>
      <c r="L715" s="43"/>
      <c r="M715" s="44"/>
      <c r="N715" s="377"/>
      <c r="R715" s="313"/>
    </row>
    <row r="716" spans="1:18" ht="15" customHeight="1" x14ac:dyDescent="0.25">
      <c r="A716" s="314" t="s">
        <v>8</v>
      </c>
      <c r="B716" s="314">
        <v>23</v>
      </c>
      <c r="C716" s="314" t="s">
        <v>27</v>
      </c>
      <c r="D716" s="334" t="s">
        <v>7</v>
      </c>
      <c r="E716" s="23">
        <f t="shared" ref="E716" si="2046">IF(D716="repos",1,0)</f>
        <v>1</v>
      </c>
      <c r="F716" s="23">
        <f t="shared" ref="F716" si="2047">IF(D716="S",1,0)</f>
        <v>0</v>
      </c>
      <c r="G716" s="23">
        <f t="shared" ref="G716" si="2048">IF(D716="FO",1,0)</f>
        <v>0</v>
      </c>
      <c r="H716" s="3">
        <v>660</v>
      </c>
      <c r="I716" s="3"/>
      <c r="J716" s="78"/>
      <c r="L716" s="41"/>
      <c r="M716" s="42"/>
      <c r="N716" s="364">
        <f t="shared" ref="N716" si="2049">(M716-L716)+(M717-L717)</f>
        <v>0</v>
      </c>
      <c r="R716" s="311">
        <v>0</v>
      </c>
    </row>
    <row r="717" spans="1:18" ht="15.75" customHeight="1" thickBot="1" x14ac:dyDescent="0.3">
      <c r="A717" s="331"/>
      <c r="B717" s="331"/>
      <c r="C717" s="331"/>
      <c r="D717" s="329"/>
      <c r="E717" s="22">
        <f t="shared" ref="E717" si="2050">IF(D716="CA",1,0)</f>
        <v>0</v>
      </c>
      <c r="F717" s="22">
        <f t="shared" ref="F717" si="2051">IF(D716="TC",1,0)</f>
        <v>0</v>
      </c>
      <c r="G717" s="22">
        <f t="shared" ref="G717" si="2052">IF(D716="FNO",1,0)</f>
        <v>0</v>
      </c>
      <c r="H717" s="63"/>
      <c r="I717" s="7"/>
      <c r="J717" s="79"/>
      <c r="L717" s="43"/>
      <c r="M717" s="44"/>
      <c r="N717" s="365"/>
      <c r="R717" s="311"/>
    </row>
    <row r="718" spans="1:18" ht="15" customHeight="1" x14ac:dyDescent="0.25">
      <c r="A718" s="314" t="s">
        <v>9</v>
      </c>
      <c r="B718" s="314">
        <v>24</v>
      </c>
      <c r="C718" s="314" t="s">
        <v>27</v>
      </c>
      <c r="D718" s="314"/>
      <c r="E718" s="23">
        <f t="shared" ref="E718" si="2053">IF(D718="repos",1,0)</f>
        <v>0</v>
      </c>
      <c r="F718" s="23">
        <f t="shared" ref="F718" si="2054">IF(D718="S",1,0)</f>
        <v>0</v>
      </c>
      <c r="G718" s="23">
        <f t="shared" ref="G718" si="2055">IF(D718="FO",1,0)</f>
        <v>0</v>
      </c>
      <c r="H718" s="3">
        <v>130</v>
      </c>
      <c r="I718" s="3"/>
      <c r="J718" s="52">
        <v>0.29652777777777778</v>
      </c>
      <c r="L718" s="41">
        <v>0.57361111111111118</v>
      </c>
      <c r="M718" s="42">
        <v>0.87013888888888891</v>
      </c>
      <c r="N718" s="360">
        <f t="shared" ref="N718" si="2056">(M718-L718)+(M719-L719)</f>
        <v>0.29652777777777772</v>
      </c>
      <c r="R718" s="312">
        <v>1</v>
      </c>
    </row>
    <row r="719" spans="1:18" ht="15.75" customHeight="1" thickBot="1" x14ac:dyDescent="0.3">
      <c r="A719" s="331"/>
      <c r="B719" s="331"/>
      <c r="C719" s="331"/>
      <c r="D719" s="331"/>
      <c r="E719" s="22">
        <f t="shared" ref="E719" si="2057">IF(D718="CA",1,0)</f>
        <v>0</v>
      </c>
      <c r="F719" s="22">
        <f t="shared" ref="F719" si="2058">IF(D718="TC",1,0)</f>
        <v>0</v>
      </c>
      <c r="G719" s="22">
        <f t="shared" ref="G719" si="2059">IF(D718="FNO",1,0)</f>
        <v>0</v>
      </c>
      <c r="H719" s="70"/>
      <c r="I719" s="7"/>
      <c r="J719" s="86"/>
      <c r="L719" s="43"/>
      <c r="M719" s="44"/>
      <c r="N719" s="361"/>
      <c r="R719" s="312"/>
    </row>
    <row r="720" spans="1:18" ht="15" customHeight="1" x14ac:dyDescent="0.25">
      <c r="A720" s="314" t="s">
        <v>10</v>
      </c>
      <c r="B720" s="314">
        <v>25</v>
      </c>
      <c r="C720" s="314" t="s">
        <v>27</v>
      </c>
      <c r="D720" s="314"/>
      <c r="E720" s="23">
        <f t="shared" ref="E720" si="2060">IF(D720="repos",1,0)</f>
        <v>0</v>
      </c>
      <c r="F720" s="23">
        <f t="shared" ref="F720" si="2061">IF(D720="S",1,0)</f>
        <v>0</v>
      </c>
      <c r="G720" s="23">
        <f t="shared" ref="G720" si="2062">IF(D720="FO",1,0)</f>
        <v>0</v>
      </c>
      <c r="H720" s="69">
        <v>130</v>
      </c>
      <c r="I720" s="3"/>
      <c r="J720" s="52">
        <v>0.29652777777777778</v>
      </c>
      <c r="L720" s="41">
        <v>0.57361111111111118</v>
      </c>
      <c r="M720" s="42">
        <v>0.87013888888888891</v>
      </c>
      <c r="N720" s="360">
        <f t="shared" ref="N720" si="2063">(M720-L720)+(M721-L721)</f>
        <v>0.29652777777777772</v>
      </c>
      <c r="R720" s="312">
        <v>1</v>
      </c>
    </row>
    <row r="721" spans="1:18" ht="15.75" customHeight="1" thickBot="1" x14ac:dyDescent="0.3">
      <c r="A721" s="331"/>
      <c r="B721" s="331"/>
      <c r="C721" s="331"/>
      <c r="D721" s="331"/>
      <c r="E721" s="22">
        <f t="shared" ref="E721" si="2064">IF(D720="CA",1,0)</f>
        <v>0</v>
      </c>
      <c r="F721" s="22">
        <f t="shared" ref="F721" si="2065">IF(D720="TC",1,0)</f>
        <v>0</v>
      </c>
      <c r="G721" s="22">
        <f t="shared" ref="G721" si="2066">IF(D720="FNO",1,0)</f>
        <v>0</v>
      </c>
      <c r="H721" s="70"/>
      <c r="I721" s="7"/>
      <c r="J721" s="86"/>
      <c r="L721" s="43"/>
      <c r="M721" s="44"/>
      <c r="N721" s="361"/>
      <c r="R721" s="312"/>
    </row>
    <row r="722" spans="1:18" ht="15" customHeight="1" x14ac:dyDescent="0.25">
      <c r="A722" s="314" t="s">
        <v>11</v>
      </c>
      <c r="B722" s="314">
        <v>26</v>
      </c>
      <c r="C722" s="314" t="s">
        <v>27</v>
      </c>
      <c r="D722" s="314"/>
      <c r="E722" s="23">
        <f t="shared" ref="E722" si="2067">IF(D722="repos",1,0)</f>
        <v>0</v>
      </c>
      <c r="F722" s="23">
        <f t="shared" ref="F722" si="2068">IF(D722="S",1,0)</f>
        <v>0</v>
      </c>
      <c r="G722" s="23">
        <f t="shared" ref="G722" si="2069">IF(D722="FO",1,0)</f>
        <v>0</v>
      </c>
      <c r="H722" s="69">
        <v>130</v>
      </c>
      <c r="I722" s="3"/>
      <c r="J722" s="52">
        <v>0.29652777777777778</v>
      </c>
      <c r="L722" s="41">
        <v>0.57361111111111118</v>
      </c>
      <c r="M722" s="42">
        <v>0.87013888888888891</v>
      </c>
      <c r="N722" s="360">
        <f t="shared" ref="N722" si="2070">(M722-L722)+(M723-L723)</f>
        <v>0.29652777777777772</v>
      </c>
      <c r="R722" s="312">
        <v>1</v>
      </c>
    </row>
    <row r="723" spans="1:18" ht="15.75" customHeight="1" thickBot="1" x14ac:dyDescent="0.3">
      <c r="A723" s="331"/>
      <c r="B723" s="331"/>
      <c r="C723" s="331"/>
      <c r="D723" s="331"/>
      <c r="E723" s="22">
        <f t="shared" ref="E723" si="2071">IF(D722="CA",1,0)</f>
        <v>0</v>
      </c>
      <c r="F723" s="22">
        <f t="shared" ref="F723" si="2072">IF(D722="TC",1,0)</f>
        <v>0</v>
      </c>
      <c r="G723" s="22">
        <f t="shared" ref="G723" si="2073">IF(D722="FNO",1,0)</f>
        <v>0</v>
      </c>
      <c r="H723" s="70"/>
      <c r="I723" s="7"/>
      <c r="J723" s="86"/>
      <c r="L723" s="43"/>
      <c r="M723" s="44"/>
      <c r="N723" s="361"/>
      <c r="R723" s="312"/>
    </row>
    <row r="724" spans="1:18" ht="15" customHeight="1" x14ac:dyDescent="0.25">
      <c r="A724" s="314" t="s">
        <v>12</v>
      </c>
      <c r="B724" s="314">
        <v>27</v>
      </c>
      <c r="C724" s="314" t="s">
        <v>27</v>
      </c>
      <c r="D724" s="314"/>
      <c r="E724" s="23">
        <f t="shared" ref="E724" si="2074">IF(D724="repos",1,0)</f>
        <v>0</v>
      </c>
      <c r="F724" s="23">
        <f t="shared" ref="F724" si="2075">IF(D724="S",1,0)</f>
        <v>0</v>
      </c>
      <c r="G724" s="23">
        <f t="shared" ref="G724" si="2076">IF(D724="FO",1,0)</f>
        <v>0</v>
      </c>
      <c r="H724" s="69">
        <v>130</v>
      </c>
      <c r="I724" s="64">
        <v>6.9444444444444441E-3</v>
      </c>
      <c r="J724" s="52">
        <v>0.29652777777777778</v>
      </c>
      <c r="L724" s="41">
        <v>0.57361111111111118</v>
      </c>
      <c r="M724" s="42">
        <v>0.87013888888888891</v>
      </c>
      <c r="N724" s="360">
        <f t="shared" ref="N724" si="2077">(M724-L724)+(M725-L725)</f>
        <v>0.29652777777777772</v>
      </c>
      <c r="R724" s="312">
        <v>1</v>
      </c>
    </row>
    <row r="725" spans="1:18" ht="15.75" customHeight="1" thickBot="1" x14ac:dyDescent="0.3">
      <c r="A725" s="331"/>
      <c r="B725" s="331"/>
      <c r="C725" s="331"/>
      <c r="D725" s="331"/>
      <c r="E725" s="22">
        <f t="shared" ref="E725" si="2078">IF(D724="CA",1,0)</f>
        <v>0</v>
      </c>
      <c r="F725" s="22">
        <f t="shared" ref="F725" si="2079">IF(D724="TC",1,0)</f>
        <v>0</v>
      </c>
      <c r="G725" s="22">
        <f t="shared" ref="G725" si="2080">IF(D724="FNO",1,0)</f>
        <v>0</v>
      </c>
      <c r="H725" s="70"/>
      <c r="I725" s="70"/>
      <c r="J725" s="86"/>
      <c r="L725" s="43"/>
      <c r="M725" s="44"/>
      <c r="N725" s="361"/>
      <c r="R725" s="312"/>
    </row>
    <row r="726" spans="1:18" ht="15" customHeight="1" x14ac:dyDescent="0.25">
      <c r="A726" s="314" t="s">
        <v>4</v>
      </c>
      <c r="B726" s="314">
        <v>28</v>
      </c>
      <c r="C726" s="314" t="s">
        <v>27</v>
      </c>
      <c r="D726" s="314"/>
      <c r="E726" s="23">
        <f t="shared" ref="E726" si="2081">IF(D726="repos",1,0)</f>
        <v>0</v>
      </c>
      <c r="F726" s="23">
        <f t="shared" ref="F726" si="2082">IF(D726="S",1,0)</f>
        <v>0</v>
      </c>
      <c r="G726" s="23">
        <f t="shared" ref="G726" si="2083">IF(D726="FO",1,0)</f>
        <v>0</v>
      </c>
      <c r="H726" s="69">
        <v>130</v>
      </c>
      <c r="I726" s="3"/>
      <c r="J726" s="52">
        <v>0.27986111111111112</v>
      </c>
      <c r="L726" s="41">
        <v>0.63402777777777775</v>
      </c>
      <c r="M726" s="42">
        <v>0.91388888888888886</v>
      </c>
      <c r="N726" s="360">
        <f t="shared" ref="N726" si="2084">(M726-L726)+(M727-L727)</f>
        <v>0.27986111111111112</v>
      </c>
      <c r="R726" s="312">
        <v>1</v>
      </c>
    </row>
    <row r="727" spans="1:18" ht="15.75" customHeight="1" thickBot="1" x14ac:dyDescent="0.3">
      <c r="A727" s="331"/>
      <c r="B727" s="331"/>
      <c r="C727" s="331"/>
      <c r="D727" s="331"/>
      <c r="E727" s="22">
        <f t="shared" ref="E727" si="2085">IF(D726="CA",1,0)</f>
        <v>0</v>
      </c>
      <c r="F727" s="22">
        <f t="shared" ref="F727" si="2086">IF(D726="TC",1,0)</f>
        <v>0</v>
      </c>
      <c r="G727" s="22">
        <f t="shared" ref="G727" si="2087">IF(D726="FNO",1,0)</f>
        <v>0</v>
      </c>
      <c r="H727" s="70"/>
      <c r="I727" s="7"/>
      <c r="J727" s="86"/>
      <c r="L727" s="43"/>
      <c r="M727" s="44"/>
      <c r="N727" s="361"/>
      <c r="R727" s="312"/>
    </row>
    <row r="728" spans="1:18" ht="15" customHeight="1" x14ac:dyDescent="0.25">
      <c r="A728" s="314" t="s">
        <v>6</v>
      </c>
      <c r="B728" s="314">
        <v>29</v>
      </c>
      <c r="C728" s="314" t="s">
        <v>27</v>
      </c>
      <c r="D728" s="334" t="s">
        <v>7</v>
      </c>
      <c r="E728" s="23">
        <f t="shared" ref="E728" si="2088">IF(D728="repos",1,0)</f>
        <v>1</v>
      </c>
      <c r="F728" s="23">
        <f t="shared" ref="F728" si="2089">IF(D728="S",1,0)</f>
        <v>0</v>
      </c>
      <c r="G728" s="23">
        <f t="shared" ref="G728" si="2090">IF(D728="FO",1,0)</f>
        <v>0</v>
      </c>
      <c r="H728" s="3">
        <v>660</v>
      </c>
      <c r="I728" s="3"/>
      <c r="J728" s="78"/>
      <c r="L728" s="41"/>
      <c r="M728" s="42"/>
      <c r="N728" s="364">
        <f t="shared" ref="N728" si="2091">(M728-L728)+(M729-L729)</f>
        <v>0</v>
      </c>
      <c r="R728" s="311">
        <v>0</v>
      </c>
    </row>
    <row r="729" spans="1:18" ht="15.75" customHeight="1" thickBot="1" x14ac:dyDescent="0.3">
      <c r="A729" s="331"/>
      <c r="B729" s="331"/>
      <c r="C729" s="331"/>
      <c r="D729" s="329"/>
      <c r="E729" s="22">
        <f t="shared" ref="E729" si="2092">IF(D728="CA",1,0)</f>
        <v>0</v>
      </c>
      <c r="F729" s="22">
        <f t="shared" ref="F729" si="2093">IF(D728="TC",1,0)</f>
        <v>0</v>
      </c>
      <c r="G729" s="22">
        <f t="shared" ref="G729" si="2094">IF(D728="FNO",1,0)</f>
        <v>0</v>
      </c>
      <c r="H729" s="63"/>
      <c r="I729" s="7"/>
      <c r="J729" s="79"/>
      <c r="L729" s="43"/>
      <c r="M729" s="44"/>
      <c r="N729" s="365"/>
      <c r="R729" s="311"/>
    </row>
    <row r="730" spans="1:18" ht="15" customHeight="1" x14ac:dyDescent="0.25">
      <c r="A730" s="314" t="s">
        <v>8</v>
      </c>
      <c r="B730" s="314">
        <v>30</v>
      </c>
      <c r="C730" s="314" t="s">
        <v>27</v>
      </c>
      <c r="D730" s="334" t="s">
        <v>7</v>
      </c>
      <c r="E730" s="23">
        <f t="shared" ref="E730" si="2095">IF(D730="repos",1,0)</f>
        <v>1</v>
      </c>
      <c r="F730" s="23">
        <f t="shared" ref="F730" si="2096">IF(D730="S",1,0)</f>
        <v>0</v>
      </c>
      <c r="G730" s="23">
        <f t="shared" ref="G730" si="2097">IF(D730="FO",1,0)</f>
        <v>0</v>
      </c>
      <c r="H730" s="3">
        <v>660</v>
      </c>
      <c r="I730" s="3"/>
      <c r="J730" s="78"/>
      <c r="L730" s="41"/>
      <c r="M730" s="42"/>
      <c r="N730" s="364">
        <f t="shared" ref="N730" si="2098">(M730-L730)+(M731-L731)</f>
        <v>0</v>
      </c>
      <c r="R730" s="311">
        <v>0</v>
      </c>
    </row>
    <row r="731" spans="1:18" ht="15.75" customHeight="1" thickBot="1" x14ac:dyDescent="0.3">
      <c r="A731" s="331"/>
      <c r="B731" s="331"/>
      <c r="C731" s="331"/>
      <c r="D731" s="329"/>
      <c r="E731" s="22">
        <f t="shared" ref="E731" si="2099">IF(D730="CA",1,0)</f>
        <v>0</v>
      </c>
      <c r="F731" s="22">
        <f t="shared" ref="F731" si="2100">IF(D730="TC",1,0)</f>
        <v>0</v>
      </c>
      <c r="G731" s="22">
        <f t="shared" ref="G731" si="2101">IF(D730="FNO",1,0)</f>
        <v>0</v>
      </c>
      <c r="H731" s="63"/>
      <c r="I731" s="7"/>
      <c r="J731" s="79"/>
      <c r="L731" s="43"/>
      <c r="M731" s="44"/>
      <c r="N731" s="365"/>
      <c r="R731" s="311"/>
    </row>
    <row r="732" spans="1:18" ht="15" customHeight="1" x14ac:dyDescent="0.25">
      <c r="A732" s="314" t="s">
        <v>9</v>
      </c>
      <c r="B732" s="314">
        <v>31</v>
      </c>
      <c r="C732" s="314" t="s">
        <v>27</v>
      </c>
      <c r="D732" s="314"/>
      <c r="E732" s="23">
        <f t="shared" ref="E732" si="2102">IF(D732="repos",1,0)</f>
        <v>0</v>
      </c>
      <c r="F732" s="23">
        <f t="shared" ref="F732" si="2103">IF(D732="S",1,0)</f>
        <v>0</v>
      </c>
      <c r="G732" s="23">
        <f t="shared" ref="G732" si="2104">IF(D732="FO",1,0)</f>
        <v>0</v>
      </c>
      <c r="H732" s="3">
        <v>130</v>
      </c>
      <c r="I732" s="3"/>
      <c r="J732" s="52">
        <v>0.25486111111111109</v>
      </c>
      <c r="L732" s="41">
        <v>0.2902777777777778</v>
      </c>
      <c r="M732" s="42">
        <v>0.41250000000000003</v>
      </c>
      <c r="N732" s="360">
        <f t="shared" ref="N732" si="2105">(M732-L732)+(M733-L733)</f>
        <v>0.2548611111111112</v>
      </c>
      <c r="R732" s="312">
        <v>1</v>
      </c>
    </row>
    <row r="733" spans="1:18" ht="15.75" customHeight="1" thickBot="1" x14ac:dyDescent="0.3">
      <c r="A733" s="331"/>
      <c r="B733" s="331"/>
      <c r="C733" s="331"/>
      <c r="D733" s="331"/>
      <c r="E733" s="22">
        <f t="shared" ref="E733" si="2106">IF(D732="CA",1,0)</f>
        <v>0</v>
      </c>
      <c r="F733" s="22">
        <f t="shared" ref="F733" si="2107">IF(D732="TC",1,0)</f>
        <v>0</v>
      </c>
      <c r="G733" s="22">
        <f t="shared" ref="G733" si="2108">IF(D732="FNO",1,0)</f>
        <v>0</v>
      </c>
      <c r="H733" s="70"/>
      <c r="I733" s="7"/>
      <c r="J733" s="86"/>
      <c r="L733" s="43">
        <v>0.68333333333333324</v>
      </c>
      <c r="M733" s="44">
        <v>0.81597222222222221</v>
      </c>
      <c r="N733" s="361"/>
      <c r="R733" s="331"/>
    </row>
    <row r="734" spans="1:18" ht="15.75" customHeight="1" thickBot="1" x14ac:dyDescent="0.3">
      <c r="A734" s="314">
        <v>31</v>
      </c>
      <c r="B734" s="388" t="s">
        <v>13</v>
      </c>
      <c r="C734" s="389"/>
      <c r="D734" s="10">
        <v>11</v>
      </c>
      <c r="E734" s="25" t="str">
        <f t="shared" ref="E734:E742" si="2109">IF(D734="repos",1,"")</f>
        <v/>
      </c>
      <c r="F734" s="27"/>
      <c r="G734" s="27"/>
      <c r="H734" s="2"/>
      <c r="I734" s="2"/>
      <c r="J734" s="370">
        <f>J672+J673+J674+J675+J676+J677+J678+J679+J680+J681+J682+J683+J684+J685+J686+J687+J688+J689+J690+J691+J692+J693+J694+J695+J696+J697+J698+J699+J700+J701+J702+J703+J704+J705+J706+J707+J708+J709+J710+J711+J712+J713+J714+J715+J716+J717+J718+J719+J720+J721+J722+J723+J724+J725+J726+J727+J728+J729+J730+J731+J732+J733</f>
        <v>5.1798611111111104</v>
      </c>
      <c r="N734" s="370">
        <f>N672+N674+N676+N678+N680+N682+N684+N686+N688+N690+N692+N694+N696+N698+N700+N702+N704+N706+N708+N710+N712+N714+N716+N718+N720+N722+N724+N726+N728+N730+N732</f>
        <v>5.1770833333333321</v>
      </c>
      <c r="O734" s="358">
        <f>J672+N682+N684+N686+N688+N690+N696+N698+N704+N710+N718+N720+N722+N724+N726+J732</f>
        <v>4.5902777777777768</v>
      </c>
      <c r="P734" s="348">
        <f>N680+N712</f>
        <v>0.58958333333333346</v>
      </c>
      <c r="R734" s="317">
        <f>SUM(R672:R733)</f>
        <v>18</v>
      </c>
    </row>
    <row r="735" spans="1:18" ht="15.75" customHeight="1" thickBot="1" x14ac:dyDescent="0.3">
      <c r="A735" s="331"/>
      <c r="B735" s="386" t="s">
        <v>52</v>
      </c>
      <c r="C735" s="387"/>
      <c r="D735" s="33">
        <f>E672+E674+E676+E678+E680+E682+E684+E686+E688+E690+E692+E694+E696+E698+E700+E702+E704+E706+E708+E710+E712+E714+E716+E718+E720+E722+E724+E726+E728+E730+E732</f>
        <v>10</v>
      </c>
      <c r="E735" s="26"/>
      <c r="F735" s="27"/>
      <c r="G735" s="27"/>
      <c r="H735" s="2"/>
      <c r="I735" s="2"/>
      <c r="J735" s="371"/>
      <c r="N735" s="371"/>
      <c r="O735" s="359"/>
      <c r="P735" s="349"/>
      <c r="R735" s="318"/>
    </row>
    <row r="736" spans="1:18" ht="15.75" thickBot="1" x14ac:dyDescent="0.3">
      <c r="B736" s="386" t="s">
        <v>51</v>
      </c>
      <c r="C736" s="387"/>
      <c r="D736" s="33">
        <f>F672+F674+F676+F678+F680+F682+F684+F686+F688+F690+F692+F694+F696+F698+F700+F702+F704+F706+F708+F710+F712+F714+F716+F718+F720+F722+F724+F726+F728+F730+F732+F734</f>
        <v>1</v>
      </c>
      <c r="E736" s="26" t="str">
        <f t="shared" si="2109"/>
        <v/>
      </c>
      <c r="F736" s="27"/>
      <c r="G736" s="27"/>
      <c r="O736" s="354">
        <v>16</v>
      </c>
      <c r="P736" s="346">
        <v>2</v>
      </c>
    </row>
    <row r="737" spans="1:18" ht="15.75" thickBot="1" x14ac:dyDescent="0.3">
      <c r="B737" s="386" t="s">
        <v>15</v>
      </c>
      <c r="C737" s="387"/>
      <c r="D737" s="33">
        <f>E673+E675+E677+E679+E681+E683+E685+E687+E689+E691+E693+E695+E697+E699+E701+E703+E705+E707+E709+E711+E713+E715+E717+E719+E721+E723+E725+E727+E729+E731+E733</f>
        <v>2</v>
      </c>
      <c r="E737" s="26"/>
      <c r="F737" s="27"/>
      <c r="G737" s="27"/>
      <c r="O737" s="355"/>
      <c r="P737" s="357"/>
    </row>
    <row r="738" spans="1:18" ht="15.75" thickBot="1" x14ac:dyDescent="0.3">
      <c r="B738" s="386" t="s">
        <v>16</v>
      </c>
      <c r="C738" s="387"/>
      <c r="D738" s="33">
        <f>F673+F675+F677+F679+F681+F683+F685+F687+F689+F691+F693+F695+F697+F699+F701+F703+F705+F707+F709+F711+F713+F715+F717+F719+F721+F723+F725+F727+F729+F731+F733</f>
        <v>0</v>
      </c>
      <c r="E738" s="26" t="str">
        <f t="shared" si="2109"/>
        <v/>
      </c>
      <c r="F738" s="27"/>
      <c r="G738" s="27"/>
      <c r="O738" s="350">
        <f>O734+P734</f>
        <v>5.1798611111111104</v>
      </c>
      <c r="P738" s="351"/>
    </row>
    <row r="739" spans="1:18" ht="15.75" thickBot="1" x14ac:dyDescent="0.3">
      <c r="B739" s="386" t="s">
        <v>17</v>
      </c>
      <c r="C739" s="387"/>
      <c r="D739" s="33">
        <f>G672+G674+G676+G678+G680+G682+G684+G686+G688+G690+G692+G694+G696+G698+G700+G702+G704+G706+G708+G710+G712+G714+G716+G718+G720+G722+G724+G726+G728+G730+G732</f>
        <v>0</v>
      </c>
      <c r="E739" s="26"/>
      <c r="F739" s="27"/>
      <c r="G739" s="27"/>
      <c r="O739" s="352"/>
      <c r="P739" s="353"/>
    </row>
    <row r="740" spans="1:18" ht="15.75" thickBot="1" x14ac:dyDescent="0.3">
      <c r="B740" s="390" t="s">
        <v>18</v>
      </c>
      <c r="C740" s="391"/>
      <c r="D740" s="33">
        <f>G673+G675+G677+G679+G681+G683+G685+G687+G689+G691+G693+G695+G697+G699+G701+G703+G705+G707+G709+G711+G713+G715+G717+G719+G721+G723+G725+G727+G729+G731+G733</f>
        <v>0</v>
      </c>
      <c r="E740" s="27" t="str">
        <f t="shared" si="2109"/>
        <v/>
      </c>
      <c r="F740" s="27"/>
      <c r="G740" s="27"/>
      <c r="O740" s="319">
        <f>O736+P736</f>
        <v>18</v>
      </c>
      <c r="P740" s="321"/>
    </row>
    <row r="741" spans="1:18" ht="15.75" thickBot="1" x14ac:dyDescent="0.3">
      <c r="B741" s="12"/>
      <c r="C741" s="12"/>
      <c r="D741" s="12"/>
      <c r="E741" s="27"/>
      <c r="F741" s="27"/>
      <c r="G741" s="27"/>
      <c r="O741" s="325"/>
      <c r="P741" s="327"/>
    </row>
    <row r="742" spans="1:18" ht="15.75" thickBot="1" x14ac:dyDescent="0.3">
      <c r="E742" s="27" t="str">
        <f t="shared" si="2109"/>
        <v/>
      </c>
      <c r="F742" s="27"/>
      <c r="G742" s="27"/>
    </row>
    <row r="743" spans="1:18" ht="15.75" thickBot="1" x14ac:dyDescent="0.3">
      <c r="A743" s="2"/>
      <c r="B743" s="2"/>
      <c r="C743" s="2"/>
      <c r="D743" s="2"/>
      <c r="E743" s="27"/>
      <c r="F743" s="27"/>
      <c r="G743" s="27"/>
      <c r="H743" s="314" t="s">
        <v>0</v>
      </c>
      <c r="I743" s="21" t="s">
        <v>49</v>
      </c>
      <c r="J743" s="4" t="s">
        <v>1</v>
      </c>
      <c r="L743" s="41" t="s">
        <v>61</v>
      </c>
      <c r="M743" s="42" t="s">
        <v>62</v>
      </c>
      <c r="N743" s="66" t="s">
        <v>1</v>
      </c>
      <c r="R743" s="57" t="s">
        <v>69</v>
      </c>
    </row>
    <row r="744" spans="1:18" ht="15.75" thickBot="1" x14ac:dyDescent="0.3">
      <c r="A744" s="2"/>
      <c r="B744" s="2"/>
      <c r="C744" s="2"/>
      <c r="D744" s="2"/>
      <c r="E744" s="11" t="s">
        <v>53</v>
      </c>
      <c r="F744" s="11" t="s">
        <v>54</v>
      </c>
      <c r="G744" s="11" t="s">
        <v>56</v>
      </c>
      <c r="H744" s="312"/>
      <c r="I744" s="23" t="s">
        <v>50</v>
      </c>
      <c r="J744" s="6" t="s">
        <v>2</v>
      </c>
      <c r="L744" s="309" t="s">
        <v>63</v>
      </c>
      <c r="M744" s="310"/>
      <c r="N744" s="37" t="s">
        <v>64</v>
      </c>
      <c r="R744" s="59" t="s">
        <v>70</v>
      </c>
    </row>
    <row r="745" spans="1:18" ht="15.75" thickBot="1" x14ac:dyDescent="0.3">
      <c r="A745" s="2"/>
      <c r="B745" s="2"/>
      <c r="C745" s="2"/>
      <c r="D745" s="2"/>
      <c r="E745" s="11" t="s">
        <v>15</v>
      </c>
      <c r="F745" s="11" t="s">
        <v>55</v>
      </c>
      <c r="G745" s="32" t="s">
        <v>57</v>
      </c>
      <c r="H745" s="331"/>
      <c r="I745" s="23"/>
      <c r="J745" s="6" t="s">
        <v>3</v>
      </c>
      <c r="L745" s="43"/>
      <c r="M745" s="44"/>
      <c r="N745" s="67" t="s">
        <v>65</v>
      </c>
      <c r="R745" s="58" t="s">
        <v>71</v>
      </c>
    </row>
    <row r="746" spans="1:18" ht="15" customHeight="1" x14ac:dyDescent="0.25">
      <c r="A746" s="314" t="s">
        <v>10</v>
      </c>
      <c r="B746" s="314">
        <v>1</v>
      </c>
      <c r="C746" s="314" t="s">
        <v>28</v>
      </c>
      <c r="D746" s="337" t="s">
        <v>16</v>
      </c>
      <c r="E746" s="23">
        <f>IF(D746="repos",1,0)</f>
        <v>0</v>
      </c>
      <c r="F746" s="23">
        <f>IF(D746="S",1,0)</f>
        <v>0</v>
      </c>
      <c r="G746" s="23">
        <f>IF(D746="FO",1,0)</f>
        <v>0</v>
      </c>
      <c r="H746" s="75">
        <v>31</v>
      </c>
      <c r="I746" s="3"/>
      <c r="J746" s="82"/>
      <c r="L746" s="41"/>
      <c r="M746" s="42"/>
      <c r="N746" s="378">
        <f>(M746-L746)+(M747-L747)</f>
        <v>0</v>
      </c>
      <c r="R746" s="337">
        <v>0</v>
      </c>
    </row>
    <row r="747" spans="1:18" ht="15.75" customHeight="1" thickBot="1" x14ac:dyDescent="0.3">
      <c r="A747" s="331"/>
      <c r="B747" s="331"/>
      <c r="C747" s="331"/>
      <c r="D747" s="393"/>
      <c r="E747" s="22">
        <f>IF(D746="CA",1,0)</f>
        <v>0</v>
      </c>
      <c r="F747" s="22">
        <f>IF(D746="TC",1,0)</f>
        <v>1</v>
      </c>
      <c r="G747" s="22">
        <f>IF(D746="FNO",1,0)</f>
        <v>0</v>
      </c>
      <c r="H747" s="81"/>
      <c r="I747" s="7"/>
      <c r="J747" s="83"/>
      <c r="L747" s="43"/>
      <c r="M747" s="44"/>
      <c r="N747" s="379"/>
      <c r="R747" s="332"/>
    </row>
    <row r="748" spans="1:18" ht="15" customHeight="1" x14ac:dyDescent="0.25">
      <c r="A748" s="314" t="s">
        <v>11</v>
      </c>
      <c r="B748" s="314">
        <v>2</v>
      </c>
      <c r="C748" s="314" t="s">
        <v>28</v>
      </c>
      <c r="D748" s="334" t="s">
        <v>7</v>
      </c>
      <c r="E748" s="23">
        <f t="shared" ref="E748" si="2110">IF(D748="repos",1,0)</f>
        <v>1</v>
      </c>
      <c r="F748" s="23">
        <f t="shared" ref="F748" si="2111">IF(D748="S",1,0)</f>
        <v>0</v>
      </c>
      <c r="G748" s="23">
        <f t="shared" ref="G748" si="2112">IF(D748="FO",1,0)</f>
        <v>0</v>
      </c>
      <c r="H748" s="3">
        <v>660</v>
      </c>
      <c r="I748" s="3"/>
      <c r="J748" s="80"/>
      <c r="L748" s="41"/>
      <c r="M748" s="42"/>
      <c r="N748" s="364">
        <f t="shared" ref="N748" si="2113">(M748-L748)+(M749-L749)</f>
        <v>0</v>
      </c>
      <c r="R748" s="311">
        <v>0</v>
      </c>
    </row>
    <row r="749" spans="1:18" ht="15.75" customHeight="1" thickBot="1" x14ac:dyDescent="0.3">
      <c r="A749" s="331"/>
      <c r="B749" s="331"/>
      <c r="C749" s="331"/>
      <c r="D749" s="329"/>
      <c r="E749" s="22">
        <f t="shared" ref="E749" si="2114">IF(D748="CA",1,0)</f>
        <v>0</v>
      </c>
      <c r="F749" s="22">
        <f t="shared" ref="F749" si="2115">IF(D748="TC",1,0)</f>
        <v>0</v>
      </c>
      <c r="G749" s="22">
        <f t="shared" ref="G749" si="2116">IF(D748="FNO",1,0)</f>
        <v>0</v>
      </c>
      <c r="H749" s="63"/>
      <c r="I749" s="7"/>
      <c r="J749" s="79"/>
      <c r="L749" s="43"/>
      <c r="M749" s="44"/>
      <c r="N749" s="365"/>
      <c r="R749" s="311"/>
    </row>
    <row r="750" spans="1:18" ht="15" customHeight="1" x14ac:dyDescent="0.25">
      <c r="A750" s="314" t="s">
        <v>12</v>
      </c>
      <c r="B750" s="314">
        <v>3</v>
      </c>
      <c r="C750" s="314" t="s">
        <v>28</v>
      </c>
      <c r="D750" s="334" t="s">
        <v>7</v>
      </c>
      <c r="E750" s="23">
        <f t="shared" ref="E750" si="2117">IF(D750="repos",1,0)</f>
        <v>1</v>
      </c>
      <c r="F750" s="23">
        <f t="shared" ref="F750" si="2118">IF(D750="S",1,0)</f>
        <v>0</v>
      </c>
      <c r="G750" s="23">
        <f t="shared" ref="G750" si="2119">IF(D750="FO",1,0)</f>
        <v>0</v>
      </c>
      <c r="H750" s="3">
        <v>660</v>
      </c>
      <c r="I750" s="3"/>
      <c r="J750" s="80"/>
      <c r="L750" s="41"/>
      <c r="M750" s="42"/>
      <c r="N750" s="364">
        <f t="shared" ref="N750" si="2120">(M750-L750)+(M751-L751)</f>
        <v>0</v>
      </c>
      <c r="R750" s="311">
        <v>0</v>
      </c>
    </row>
    <row r="751" spans="1:18" ht="15.75" customHeight="1" thickBot="1" x14ac:dyDescent="0.3">
      <c r="A751" s="331"/>
      <c r="B751" s="331"/>
      <c r="C751" s="331"/>
      <c r="D751" s="329"/>
      <c r="E751" s="22">
        <f t="shared" ref="E751" si="2121">IF(D750="CA",1,0)</f>
        <v>0</v>
      </c>
      <c r="F751" s="22">
        <f t="shared" ref="F751" si="2122">IF(D750="TC",1,0)</f>
        <v>0</v>
      </c>
      <c r="G751" s="22">
        <f t="shared" ref="G751" si="2123">IF(D750="FNO",1,0)</f>
        <v>0</v>
      </c>
      <c r="H751" s="63"/>
      <c r="I751" s="7"/>
      <c r="J751" s="79"/>
      <c r="L751" s="43"/>
      <c r="M751" s="44"/>
      <c r="N751" s="365"/>
      <c r="R751" s="311"/>
    </row>
    <row r="752" spans="1:18" ht="15" customHeight="1" x14ac:dyDescent="0.25">
      <c r="A752" s="314" t="s">
        <v>4</v>
      </c>
      <c r="B752" s="314">
        <v>4</v>
      </c>
      <c r="C752" s="314" t="s">
        <v>28</v>
      </c>
      <c r="D752" s="314"/>
      <c r="E752" s="23">
        <f t="shared" ref="E752" si="2124">IF(D752="repos",1,0)</f>
        <v>0</v>
      </c>
      <c r="F752" s="23">
        <f t="shared" ref="F752" si="2125">IF(D752="S",1,0)</f>
        <v>0</v>
      </c>
      <c r="G752" s="23">
        <f t="shared" ref="G752" si="2126">IF(D752="FO",1,0)</f>
        <v>0</v>
      </c>
      <c r="H752" s="3">
        <v>59</v>
      </c>
      <c r="I752" s="3"/>
      <c r="J752" s="54">
        <v>0.29444444444444445</v>
      </c>
      <c r="L752" s="41">
        <v>0.5</v>
      </c>
      <c r="M752" s="42">
        <v>0.7944444444444444</v>
      </c>
      <c r="N752" s="362">
        <f t="shared" ref="N752" si="2127">(M752-L752)+(M753-L753)</f>
        <v>0.2944444444444444</v>
      </c>
      <c r="R752" s="312">
        <v>1</v>
      </c>
    </row>
    <row r="753" spans="1:18" ht="15.75" customHeight="1" thickBot="1" x14ac:dyDescent="0.3">
      <c r="A753" s="331"/>
      <c r="B753" s="331"/>
      <c r="C753" s="331"/>
      <c r="D753" s="331"/>
      <c r="E753" s="22">
        <f t="shared" ref="E753" si="2128">IF(D752="CA",1,0)</f>
        <v>0</v>
      </c>
      <c r="F753" s="22">
        <f t="shared" ref="F753" si="2129">IF(D752="TC",1,0)</f>
        <v>0</v>
      </c>
      <c r="G753" s="22">
        <f t="shared" ref="G753" si="2130">IF(D752="FNO",1,0)</f>
        <v>0</v>
      </c>
      <c r="H753" s="84"/>
      <c r="I753" s="7"/>
      <c r="J753" s="85"/>
      <c r="L753" s="43"/>
      <c r="M753" s="44"/>
      <c r="N753" s="363"/>
      <c r="R753" s="312"/>
    </row>
    <row r="754" spans="1:18" ht="15" customHeight="1" x14ac:dyDescent="0.25">
      <c r="A754" s="314" t="s">
        <v>6</v>
      </c>
      <c r="B754" s="314">
        <v>5</v>
      </c>
      <c r="C754" s="314" t="s">
        <v>28</v>
      </c>
      <c r="D754" s="314"/>
      <c r="E754" s="23">
        <f t="shared" ref="E754" si="2131">IF(D754="repos",1,0)</f>
        <v>0</v>
      </c>
      <c r="F754" s="23">
        <f t="shared" ref="F754" si="2132">IF(D754="S",1,0)</f>
        <v>0</v>
      </c>
      <c r="G754" s="23">
        <f t="shared" ref="G754" si="2133">IF(D754="FO",1,0)</f>
        <v>0</v>
      </c>
      <c r="H754" s="69">
        <v>130</v>
      </c>
      <c r="I754" s="3"/>
      <c r="J754" s="52">
        <v>0.31180555555555556</v>
      </c>
      <c r="L754" s="41">
        <v>0.52916666666666667</v>
      </c>
      <c r="M754" s="42">
        <v>0.84097222222222223</v>
      </c>
      <c r="N754" s="360">
        <f t="shared" ref="N754" si="2134">(M754-L754)+(M755-L755)</f>
        <v>0.31180555555555556</v>
      </c>
      <c r="R754" s="312">
        <v>1</v>
      </c>
    </row>
    <row r="755" spans="1:18" ht="15.75" customHeight="1" thickBot="1" x14ac:dyDescent="0.3">
      <c r="A755" s="331"/>
      <c r="B755" s="331"/>
      <c r="C755" s="331"/>
      <c r="D755" s="331"/>
      <c r="E755" s="22">
        <f t="shared" ref="E755" si="2135">IF(D754="CA",1,0)</f>
        <v>0</v>
      </c>
      <c r="F755" s="22">
        <f t="shared" ref="F755" si="2136">IF(D754="TC",1,0)</f>
        <v>0</v>
      </c>
      <c r="G755" s="22">
        <f t="shared" ref="G755" si="2137">IF(D754="FNO",1,0)</f>
        <v>0</v>
      </c>
      <c r="H755" s="70"/>
      <c r="I755" s="7"/>
      <c r="J755" s="86"/>
      <c r="L755" s="43"/>
      <c r="M755" s="44"/>
      <c r="N755" s="361"/>
      <c r="R755" s="312"/>
    </row>
    <row r="756" spans="1:18" ht="15" customHeight="1" x14ac:dyDescent="0.25">
      <c r="A756" s="314" t="s">
        <v>8</v>
      </c>
      <c r="B756" s="314">
        <v>6</v>
      </c>
      <c r="C756" s="314" t="s">
        <v>28</v>
      </c>
      <c r="D756" s="314"/>
      <c r="E756" s="23">
        <f t="shared" ref="E756" si="2138">IF(D756="repos",1,0)</f>
        <v>0</v>
      </c>
      <c r="F756" s="23">
        <f t="shared" ref="F756" si="2139">IF(D756="S",1,0)</f>
        <v>0</v>
      </c>
      <c r="G756" s="23">
        <f t="shared" ref="G756" si="2140">IF(D756="FO",1,0)</f>
        <v>0</v>
      </c>
      <c r="H756" s="69">
        <v>130</v>
      </c>
      <c r="I756" s="3"/>
      <c r="J756" s="52">
        <v>0.28888888888888892</v>
      </c>
      <c r="L756" s="41">
        <v>0.66597222222222219</v>
      </c>
      <c r="M756" s="42">
        <v>0.95486111111111116</v>
      </c>
      <c r="N756" s="360">
        <f t="shared" ref="N756" si="2141">(M756-L756)+(M757-L757)</f>
        <v>0.28888888888888897</v>
      </c>
      <c r="R756" s="312">
        <v>1</v>
      </c>
    </row>
    <row r="757" spans="1:18" ht="15.75" customHeight="1" thickBot="1" x14ac:dyDescent="0.3">
      <c r="A757" s="331"/>
      <c r="B757" s="331"/>
      <c r="C757" s="331"/>
      <c r="D757" s="331"/>
      <c r="E757" s="22">
        <f t="shared" ref="E757" si="2142">IF(D756="CA",1,0)</f>
        <v>0</v>
      </c>
      <c r="F757" s="22">
        <f t="shared" ref="F757" si="2143">IF(D756="TC",1,0)</f>
        <v>0</v>
      </c>
      <c r="G757" s="22">
        <f t="shared" ref="G757" si="2144">IF(D756="FNO",1,0)</f>
        <v>0</v>
      </c>
      <c r="H757" s="70"/>
      <c r="I757" s="7"/>
      <c r="J757" s="86"/>
      <c r="L757" s="43"/>
      <c r="M757" s="44"/>
      <c r="N757" s="361"/>
      <c r="R757" s="312"/>
    </row>
    <row r="758" spans="1:18" ht="15" customHeight="1" x14ac:dyDescent="0.25">
      <c r="A758" s="314" t="s">
        <v>9</v>
      </c>
      <c r="B758" s="314">
        <v>7</v>
      </c>
      <c r="C758" s="314" t="s">
        <v>28</v>
      </c>
      <c r="D758" s="314"/>
      <c r="E758" s="23">
        <f t="shared" ref="E758" si="2145">IF(D758="repos",1,0)</f>
        <v>0</v>
      </c>
      <c r="F758" s="23">
        <f t="shared" ref="F758" si="2146">IF(D758="S",1,0)</f>
        <v>0</v>
      </c>
      <c r="G758" s="23">
        <f t="shared" ref="G758" si="2147">IF(D758="FO",1,0)</f>
        <v>0</v>
      </c>
      <c r="H758" s="69">
        <v>130</v>
      </c>
      <c r="I758" s="3"/>
      <c r="J758" s="52">
        <v>0.30416666666666664</v>
      </c>
      <c r="L758" s="41">
        <v>0.51111111111111118</v>
      </c>
      <c r="M758" s="42">
        <v>0.81527777777777777</v>
      </c>
      <c r="N758" s="360">
        <f t="shared" ref="N758" si="2148">(M758-L758)+(M759-L759)</f>
        <v>0.30416666666666659</v>
      </c>
      <c r="R758" s="312">
        <v>1</v>
      </c>
    </row>
    <row r="759" spans="1:18" ht="15.75" customHeight="1" thickBot="1" x14ac:dyDescent="0.3">
      <c r="A759" s="331"/>
      <c r="B759" s="331"/>
      <c r="C759" s="331"/>
      <c r="D759" s="331"/>
      <c r="E759" s="22">
        <f t="shared" ref="E759" si="2149">IF(D758="CA",1,0)</f>
        <v>0</v>
      </c>
      <c r="F759" s="22">
        <f t="shared" ref="F759" si="2150">IF(D758="TC",1,0)</f>
        <v>0</v>
      </c>
      <c r="G759" s="22">
        <f t="shared" ref="G759" si="2151">IF(D758="FNO",1,0)</f>
        <v>0</v>
      </c>
      <c r="H759" s="70"/>
      <c r="I759" s="7"/>
      <c r="J759" s="86"/>
      <c r="L759" s="43"/>
      <c r="M759" s="44"/>
      <c r="N759" s="361"/>
      <c r="R759" s="312"/>
    </row>
    <row r="760" spans="1:18" ht="15" customHeight="1" x14ac:dyDescent="0.25">
      <c r="A760" s="314" t="s">
        <v>10</v>
      </c>
      <c r="B760" s="314">
        <v>8</v>
      </c>
      <c r="C760" s="314" t="s">
        <v>28</v>
      </c>
      <c r="D760" s="314"/>
      <c r="E760" s="23">
        <f t="shared" ref="E760" si="2152">IF(D760="repos",1,0)</f>
        <v>0</v>
      </c>
      <c r="F760" s="23">
        <f t="shared" ref="F760" si="2153">IF(D760="S",1,0)</f>
        <v>0</v>
      </c>
      <c r="G760" s="23">
        <f t="shared" ref="G760" si="2154">IF(D760="FO",1,0)</f>
        <v>0</v>
      </c>
      <c r="H760" s="69">
        <v>130</v>
      </c>
      <c r="I760" s="3"/>
      <c r="J760" s="52">
        <v>0.30416666666666664</v>
      </c>
      <c r="L760" s="41">
        <v>0.51111111111111118</v>
      </c>
      <c r="M760" s="42">
        <v>0.81527777777777777</v>
      </c>
      <c r="N760" s="360">
        <f t="shared" ref="N760" si="2155">(M760-L760)+(M761-L761)</f>
        <v>0.30416666666666659</v>
      </c>
      <c r="R760" s="312">
        <v>1</v>
      </c>
    </row>
    <row r="761" spans="1:18" ht="15.75" customHeight="1" thickBot="1" x14ac:dyDescent="0.3">
      <c r="A761" s="331"/>
      <c r="B761" s="331"/>
      <c r="C761" s="331"/>
      <c r="D761" s="331"/>
      <c r="E761" s="22">
        <f t="shared" ref="E761" si="2156">IF(D760="CA",1,0)</f>
        <v>0</v>
      </c>
      <c r="F761" s="22">
        <f t="shared" ref="F761" si="2157">IF(D760="TC",1,0)</f>
        <v>0</v>
      </c>
      <c r="G761" s="22">
        <f t="shared" ref="G761" si="2158">IF(D760="FNO",1,0)</f>
        <v>0</v>
      </c>
      <c r="H761" s="70"/>
      <c r="I761" s="7"/>
      <c r="J761" s="86"/>
      <c r="L761" s="43"/>
      <c r="M761" s="44"/>
      <c r="N761" s="361"/>
      <c r="R761" s="312"/>
    </row>
    <row r="762" spans="1:18" ht="15" customHeight="1" x14ac:dyDescent="0.25">
      <c r="A762" s="314" t="s">
        <v>11</v>
      </c>
      <c r="B762" s="314">
        <v>9</v>
      </c>
      <c r="C762" s="314" t="s">
        <v>28</v>
      </c>
      <c r="D762" s="314" t="s">
        <v>7</v>
      </c>
      <c r="E762" s="23">
        <f t="shared" ref="E762" si="2159">IF(D762="repos",1,0)</f>
        <v>1</v>
      </c>
      <c r="F762" s="23">
        <f t="shared" ref="F762" si="2160">IF(D762="S",1,0)</f>
        <v>0</v>
      </c>
      <c r="G762" s="23">
        <f t="shared" ref="G762" si="2161">IF(D762="FO",1,0)</f>
        <v>0</v>
      </c>
      <c r="H762" s="3">
        <v>661</v>
      </c>
      <c r="I762" s="3"/>
      <c r="J762" s="80"/>
      <c r="L762" s="41"/>
      <c r="M762" s="42"/>
      <c r="N762" s="364">
        <f t="shared" ref="N762" si="2162">(M762-L762)+(M763-L763)</f>
        <v>0</v>
      </c>
      <c r="R762" s="311">
        <v>0</v>
      </c>
    </row>
    <row r="763" spans="1:18" ht="15.75" customHeight="1" thickBot="1" x14ac:dyDescent="0.3">
      <c r="A763" s="331"/>
      <c r="B763" s="331"/>
      <c r="C763" s="331"/>
      <c r="D763" s="331"/>
      <c r="E763" s="22">
        <f t="shared" ref="E763" si="2163">IF(D762="CA",1,0)</f>
        <v>0</v>
      </c>
      <c r="F763" s="22">
        <f t="shared" ref="F763" si="2164">IF(D762="TC",1,0)</f>
        <v>0</v>
      </c>
      <c r="G763" s="22">
        <f t="shared" ref="G763" si="2165">IF(D762="FNO",1,0)</f>
        <v>0</v>
      </c>
      <c r="H763" s="63"/>
      <c r="I763" s="7"/>
      <c r="J763" s="79"/>
      <c r="L763" s="43"/>
      <c r="M763" s="44"/>
      <c r="N763" s="365"/>
      <c r="R763" s="311"/>
    </row>
    <row r="764" spans="1:18" ht="15" customHeight="1" x14ac:dyDescent="0.25">
      <c r="A764" s="314" t="s">
        <v>12</v>
      </c>
      <c r="B764" s="314">
        <v>10</v>
      </c>
      <c r="C764" s="314" t="s">
        <v>28</v>
      </c>
      <c r="D764" s="334" t="s">
        <v>7</v>
      </c>
      <c r="E764" s="23">
        <f t="shared" ref="E764" si="2166">IF(D764="repos",1,0)</f>
        <v>1</v>
      </c>
      <c r="F764" s="23">
        <f t="shared" ref="F764" si="2167">IF(D764="S",1,0)</f>
        <v>0</v>
      </c>
      <c r="G764" s="23">
        <f t="shared" ref="G764" si="2168">IF(D764="FO",1,0)</f>
        <v>0</v>
      </c>
      <c r="H764" s="3">
        <v>660</v>
      </c>
      <c r="I764" s="3"/>
      <c r="J764" s="80"/>
      <c r="L764" s="41"/>
      <c r="M764" s="42"/>
      <c r="N764" s="364">
        <f t="shared" ref="N764" si="2169">(M764-L764)+(M765-L765)</f>
        <v>0</v>
      </c>
      <c r="R764" s="311">
        <v>0</v>
      </c>
    </row>
    <row r="765" spans="1:18" ht="15.75" customHeight="1" thickBot="1" x14ac:dyDescent="0.3">
      <c r="A765" s="331"/>
      <c r="B765" s="331"/>
      <c r="C765" s="331"/>
      <c r="D765" s="329"/>
      <c r="E765" s="22">
        <f t="shared" ref="E765" si="2170">IF(D764="CA",1,0)</f>
        <v>0</v>
      </c>
      <c r="F765" s="22">
        <f t="shared" ref="F765" si="2171">IF(D764="TC",1,0)</f>
        <v>0</v>
      </c>
      <c r="G765" s="22">
        <f t="shared" ref="G765" si="2172">IF(D764="FNO",1,0)</f>
        <v>0</v>
      </c>
      <c r="H765" s="63"/>
      <c r="I765" s="7"/>
      <c r="J765" s="79"/>
      <c r="L765" s="43"/>
      <c r="M765" s="44"/>
      <c r="N765" s="365"/>
      <c r="R765" s="311"/>
    </row>
    <row r="766" spans="1:18" ht="15" customHeight="1" x14ac:dyDescent="0.25">
      <c r="A766" s="314" t="s">
        <v>4</v>
      </c>
      <c r="B766" s="314">
        <v>11</v>
      </c>
      <c r="C766" s="314" t="s">
        <v>28</v>
      </c>
      <c r="D766" s="334" t="s">
        <v>7</v>
      </c>
      <c r="E766" s="23">
        <f t="shared" ref="E766" si="2173">IF(D766="repos",1,0)</f>
        <v>1</v>
      </c>
      <c r="F766" s="23">
        <f t="shared" ref="F766" si="2174">IF(D766="S",1,0)</f>
        <v>0</v>
      </c>
      <c r="G766" s="23">
        <f t="shared" ref="G766" si="2175">IF(D766="FO",1,0)</f>
        <v>0</v>
      </c>
      <c r="H766" s="3">
        <v>660</v>
      </c>
      <c r="I766" s="35"/>
      <c r="J766" s="78"/>
      <c r="L766" s="41"/>
      <c r="M766" s="42"/>
      <c r="N766" s="364">
        <f t="shared" ref="N766" si="2176">(M766-L766)+(M767-L767)</f>
        <v>0</v>
      </c>
      <c r="R766" s="311">
        <v>0</v>
      </c>
    </row>
    <row r="767" spans="1:18" ht="15.75" customHeight="1" thickBot="1" x14ac:dyDescent="0.3">
      <c r="A767" s="331"/>
      <c r="B767" s="331"/>
      <c r="C767" s="331"/>
      <c r="D767" s="329"/>
      <c r="E767" s="22">
        <f t="shared" ref="E767" si="2177">IF(D766="CA",1,0)</f>
        <v>0</v>
      </c>
      <c r="F767" s="22">
        <f t="shared" ref="F767" si="2178">IF(D766="TC",1,0)</f>
        <v>0</v>
      </c>
      <c r="G767" s="22">
        <f t="shared" ref="G767" si="2179">IF(D766="FNO",1,0)</f>
        <v>0</v>
      </c>
      <c r="H767" s="63"/>
      <c r="I767" s="7"/>
      <c r="J767" s="79"/>
      <c r="L767" s="43"/>
      <c r="M767" s="44"/>
      <c r="N767" s="365"/>
      <c r="R767" s="311"/>
    </row>
    <row r="768" spans="1:18" ht="15" customHeight="1" x14ac:dyDescent="0.25">
      <c r="A768" s="314" t="s">
        <v>6</v>
      </c>
      <c r="B768" s="314">
        <v>12</v>
      </c>
      <c r="C768" s="314" t="s">
        <v>28</v>
      </c>
      <c r="D768" s="314"/>
      <c r="E768" s="23">
        <f t="shared" ref="E768" si="2180">IF(D768="repos",1,0)</f>
        <v>0</v>
      </c>
      <c r="F768" s="23">
        <f t="shared" ref="F768" si="2181">IF(D768="S",1,0)</f>
        <v>0</v>
      </c>
      <c r="G768" s="23">
        <f t="shared" ref="G768" si="2182">IF(D768="FO",1,0)</f>
        <v>0</v>
      </c>
      <c r="H768" s="3">
        <v>130</v>
      </c>
      <c r="I768" s="3"/>
      <c r="J768" s="52">
        <v>0.29166666666666669</v>
      </c>
      <c r="L768" s="41">
        <v>0.66319444444444442</v>
      </c>
      <c r="M768" s="42">
        <v>0.95486111111111116</v>
      </c>
      <c r="N768" s="360">
        <f t="shared" ref="N768" si="2183">(M768-L768)+(M769-L769)</f>
        <v>0.29166666666666674</v>
      </c>
      <c r="R768" s="312">
        <v>1</v>
      </c>
    </row>
    <row r="769" spans="1:18" ht="15.75" customHeight="1" thickBot="1" x14ac:dyDescent="0.3">
      <c r="A769" s="331"/>
      <c r="B769" s="331"/>
      <c r="C769" s="331"/>
      <c r="D769" s="331"/>
      <c r="E769" s="22">
        <f t="shared" ref="E769" si="2184">IF(D768="CA",1,0)</f>
        <v>0</v>
      </c>
      <c r="F769" s="22">
        <f t="shared" ref="F769" si="2185">IF(D768="TC",1,0)</f>
        <v>0</v>
      </c>
      <c r="G769" s="22">
        <f t="shared" ref="G769" si="2186">IF(D768="FNO",1,0)</f>
        <v>0</v>
      </c>
      <c r="H769" s="70"/>
      <c r="I769" s="7"/>
      <c r="J769" s="86"/>
      <c r="L769" s="43"/>
      <c r="M769" s="44"/>
      <c r="N769" s="361"/>
      <c r="R769" s="312"/>
    </row>
    <row r="770" spans="1:18" ht="15" customHeight="1" x14ac:dyDescent="0.25">
      <c r="A770" s="314" t="s">
        <v>8</v>
      </c>
      <c r="B770" s="314">
        <v>13</v>
      </c>
      <c r="C770" s="314" t="s">
        <v>28</v>
      </c>
      <c r="D770" s="314"/>
      <c r="E770" s="23">
        <f t="shared" ref="E770" si="2187">IF(D770="repos",1,0)</f>
        <v>0</v>
      </c>
      <c r="F770" s="23">
        <f t="shared" ref="F770" si="2188">IF(D770="S",1,0)</f>
        <v>0</v>
      </c>
      <c r="G770" s="23">
        <f t="shared" ref="G770" si="2189">IF(D770="FO",1,0)</f>
        <v>0</v>
      </c>
      <c r="H770" s="3">
        <v>130</v>
      </c>
      <c r="I770" s="3"/>
      <c r="J770" s="52">
        <v>0.28958333333333336</v>
      </c>
      <c r="L770" s="41">
        <v>0.52083333333333337</v>
      </c>
      <c r="M770" s="42">
        <v>0.80763888888888891</v>
      </c>
      <c r="N770" s="374">
        <f t="shared" ref="N770" si="2190">(M770-L770)+(M771-L771)</f>
        <v>0.28680555555555554</v>
      </c>
      <c r="R770" s="312">
        <v>1</v>
      </c>
    </row>
    <row r="771" spans="1:18" ht="15.75" customHeight="1" thickBot="1" x14ac:dyDescent="0.3">
      <c r="A771" s="331"/>
      <c r="B771" s="331"/>
      <c r="C771" s="331"/>
      <c r="D771" s="331"/>
      <c r="E771" s="22">
        <f t="shared" ref="E771" si="2191">IF(D770="CA",1,0)</f>
        <v>0</v>
      </c>
      <c r="F771" s="22">
        <f t="shared" ref="F771" si="2192">IF(D770="TC",1,0)</f>
        <v>0</v>
      </c>
      <c r="G771" s="22">
        <f t="shared" ref="G771" si="2193">IF(D770="FNO",1,0)</f>
        <v>0</v>
      </c>
      <c r="H771" s="70"/>
      <c r="I771" s="7"/>
      <c r="J771" s="86"/>
      <c r="L771" s="43"/>
      <c r="M771" s="44"/>
      <c r="N771" s="375"/>
      <c r="R771" s="312"/>
    </row>
    <row r="772" spans="1:18" ht="15" customHeight="1" x14ac:dyDescent="0.25">
      <c r="A772" s="314" t="s">
        <v>9</v>
      </c>
      <c r="B772" s="314">
        <v>14</v>
      </c>
      <c r="C772" s="314" t="s">
        <v>28</v>
      </c>
      <c r="D772" s="314"/>
      <c r="E772" s="23">
        <f t="shared" ref="E772" si="2194">IF(D772="repos",1,0)</f>
        <v>0</v>
      </c>
      <c r="F772" s="23">
        <f t="shared" ref="F772" si="2195">IF(D772="S",1,0)</f>
        <v>0</v>
      </c>
      <c r="G772" s="23">
        <f t="shared" ref="G772" si="2196">IF(D772="FO",1,0)</f>
        <v>0</v>
      </c>
      <c r="H772" s="3">
        <v>130</v>
      </c>
      <c r="I772" s="64">
        <v>1.6666666666666666E-2</v>
      </c>
      <c r="J772" s="52">
        <v>0.32847222222222222</v>
      </c>
      <c r="L772" s="41">
        <v>0.27152777777777776</v>
      </c>
      <c r="M772" s="42">
        <v>0.375</v>
      </c>
      <c r="N772" s="360">
        <f t="shared" ref="N772" si="2197">(M772-L772)+(M773-L773)</f>
        <v>0.32847222222222222</v>
      </c>
      <c r="R772" s="312">
        <v>1</v>
      </c>
    </row>
    <row r="773" spans="1:18" ht="15.75" customHeight="1" thickBot="1" x14ac:dyDescent="0.3">
      <c r="A773" s="331"/>
      <c r="B773" s="331"/>
      <c r="C773" s="331"/>
      <c r="D773" s="331"/>
      <c r="E773" s="22">
        <f t="shared" ref="E773" si="2198">IF(D772="CA",1,0)</f>
        <v>0</v>
      </c>
      <c r="F773" s="22">
        <f t="shared" ref="F773" si="2199">IF(D772="TC",1,0)</f>
        <v>0</v>
      </c>
      <c r="G773" s="22">
        <f t="shared" ref="G773" si="2200">IF(D772="FNO",1,0)</f>
        <v>0</v>
      </c>
      <c r="H773" s="70"/>
      <c r="I773" s="65"/>
      <c r="J773" s="86"/>
      <c r="L773" s="43">
        <v>0.57361111111111118</v>
      </c>
      <c r="M773" s="44">
        <v>0.79861111111111116</v>
      </c>
      <c r="N773" s="361"/>
      <c r="R773" s="312"/>
    </row>
    <row r="774" spans="1:18" ht="15" customHeight="1" x14ac:dyDescent="0.25">
      <c r="A774" s="314" t="s">
        <v>10</v>
      </c>
      <c r="B774" s="314">
        <v>15</v>
      </c>
      <c r="C774" s="314" t="s">
        <v>28</v>
      </c>
      <c r="D774" s="314"/>
      <c r="E774" s="23">
        <f t="shared" ref="E774" si="2201">IF(D774="repos",1,0)</f>
        <v>0</v>
      </c>
      <c r="F774" s="23">
        <f t="shared" ref="F774" si="2202">IF(D774="S",1,0)</f>
        <v>0</v>
      </c>
      <c r="G774" s="23">
        <f t="shared" ref="G774" si="2203">IF(D774="FO",1,0)</f>
        <v>0</v>
      </c>
      <c r="H774" s="3">
        <v>59</v>
      </c>
      <c r="I774" s="3"/>
      <c r="J774" s="54">
        <v>0.32847222222222222</v>
      </c>
      <c r="L774" s="41">
        <v>0.27152777777777776</v>
      </c>
      <c r="M774" s="42">
        <v>0.375</v>
      </c>
      <c r="N774" s="366">
        <f t="shared" ref="N774" si="2204">(M774-L774)+(M775-L775)</f>
        <v>0.32847222222222222</v>
      </c>
      <c r="R774" s="312">
        <v>1</v>
      </c>
    </row>
    <row r="775" spans="1:18" ht="15.75" customHeight="1" thickBot="1" x14ac:dyDescent="0.3">
      <c r="A775" s="331"/>
      <c r="B775" s="331"/>
      <c r="C775" s="331"/>
      <c r="D775" s="331"/>
      <c r="E775" s="22">
        <f t="shared" ref="E775" si="2205">IF(D774="CA",1,0)</f>
        <v>0</v>
      </c>
      <c r="F775" s="22">
        <f t="shared" ref="F775" si="2206">IF(D774="TC",1,0)</f>
        <v>0</v>
      </c>
      <c r="G775" s="22">
        <f t="shared" ref="G775" si="2207">IF(D774="FNO",1,0)</f>
        <v>0</v>
      </c>
      <c r="H775" s="84"/>
      <c r="I775" s="7"/>
      <c r="J775" s="85"/>
      <c r="L775" s="43">
        <v>0.57361111111111118</v>
      </c>
      <c r="M775" s="44">
        <v>0.79861111111111116</v>
      </c>
      <c r="N775" s="367"/>
      <c r="R775" s="312"/>
    </row>
    <row r="776" spans="1:18" ht="15" customHeight="1" x14ac:dyDescent="0.25">
      <c r="A776" s="314" t="s">
        <v>11</v>
      </c>
      <c r="B776" s="314">
        <v>16</v>
      </c>
      <c r="C776" s="314" t="s">
        <v>28</v>
      </c>
      <c r="D776" s="314" t="s">
        <v>15</v>
      </c>
      <c r="E776" s="23">
        <f t="shared" ref="E776" si="2208">IF(D776="repos",1,0)</f>
        <v>0</v>
      </c>
      <c r="F776" s="23">
        <f t="shared" ref="F776" si="2209">IF(D776="S",1,0)</f>
        <v>0</v>
      </c>
      <c r="G776" s="23">
        <f t="shared" ref="G776" si="2210">IF(D776="FO",1,0)</f>
        <v>0</v>
      </c>
      <c r="H776" s="3">
        <v>700</v>
      </c>
      <c r="I776" s="3"/>
      <c r="J776" s="88"/>
      <c r="L776" s="41"/>
      <c r="M776" s="42"/>
      <c r="N776" s="368">
        <f t="shared" ref="N776" si="2211">(M776-L776)+(M777-L777)</f>
        <v>0</v>
      </c>
      <c r="R776" s="330">
        <v>0</v>
      </c>
    </row>
    <row r="777" spans="1:18" ht="15.75" customHeight="1" thickBot="1" x14ac:dyDescent="0.3">
      <c r="A777" s="331"/>
      <c r="B777" s="331"/>
      <c r="C777" s="331"/>
      <c r="D777" s="331"/>
      <c r="E777" s="22">
        <f t="shared" ref="E777" si="2212">IF(D776="CA",1,0)</f>
        <v>1</v>
      </c>
      <c r="F777" s="22">
        <f t="shared" ref="F777" si="2213">IF(D776="TC",1,0)</f>
        <v>0</v>
      </c>
      <c r="G777" s="22">
        <f t="shared" ref="G777" si="2214">IF(D776="FNO",1,0)</f>
        <v>0</v>
      </c>
      <c r="H777" s="87"/>
      <c r="I777" s="7"/>
      <c r="J777" s="89"/>
      <c r="L777" s="43"/>
      <c r="M777" s="44"/>
      <c r="N777" s="369"/>
      <c r="R777" s="330"/>
    </row>
    <row r="778" spans="1:18" ht="15" customHeight="1" x14ac:dyDescent="0.25">
      <c r="A778" s="314" t="s">
        <v>12</v>
      </c>
      <c r="B778" s="314">
        <v>17</v>
      </c>
      <c r="C778" s="314" t="s">
        <v>28</v>
      </c>
      <c r="D778" s="314"/>
      <c r="E778" s="23">
        <f t="shared" ref="E778" si="2215">IF(D778="repos",1,0)</f>
        <v>0</v>
      </c>
      <c r="F778" s="23">
        <f t="shared" ref="F778" si="2216">IF(D778="S",1,0)</f>
        <v>0</v>
      </c>
      <c r="G778" s="23">
        <f t="shared" ref="G778" si="2217">IF(D778="FO",1,0)</f>
        <v>0</v>
      </c>
      <c r="H778" s="3">
        <v>59</v>
      </c>
      <c r="I778" s="3"/>
      <c r="J778" s="54">
        <v>0.32847222222222222</v>
      </c>
      <c r="L778" s="41">
        <v>0.27152777777777776</v>
      </c>
      <c r="M778" s="42">
        <v>0.375</v>
      </c>
      <c r="N778" s="366">
        <f t="shared" ref="N778" si="2218">(M778-L778)+(M779-L779)</f>
        <v>0.32847222222222222</v>
      </c>
      <c r="R778" s="312">
        <v>1</v>
      </c>
    </row>
    <row r="779" spans="1:18" ht="15.75" customHeight="1" thickBot="1" x14ac:dyDescent="0.3">
      <c r="A779" s="331"/>
      <c r="B779" s="331"/>
      <c r="C779" s="331"/>
      <c r="D779" s="331"/>
      <c r="E779" s="22">
        <f t="shared" ref="E779" si="2219">IF(D778="CA",1,0)</f>
        <v>0</v>
      </c>
      <c r="F779" s="22">
        <f t="shared" ref="F779" si="2220">IF(D778="TC",1,0)</f>
        <v>0</v>
      </c>
      <c r="G779" s="22">
        <f t="shared" ref="G779" si="2221">IF(D778="FNO",1,0)</f>
        <v>0</v>
      </c>
      <c r="H779" s="84"/>
      <c r="I779" s="7"/>
      <c r="J779" s="85"/>
      <c r="L779" s="43">
        <v>0.57361111111111118</v>
      </c>
      <c r="M779" s="44">
        <v>0.79861111111111116</v>
      </c>
      <c r="N779" s="367"/>
      <c r="R779" s="312"/>
    </row>
    <row r="780" spans="1:18" ht="15" customHeight="1" x14ac:dyDescent="0.25">
      <c r="A780" s="314" t="s">
        <v>4</v>
      </c>
      <c r="B780" s="314">
        <v>18</v>
      </c>
      <c r="C780" s="314" t="s">
        <v>28</v>
      </c>
      <c r="D780" s="334" t="s">
        <v>7</v>
      </c>
      <c r="E780" s="23">
        <f t="shared" ref="E780" si="2222">IF(D780="repos",1,0)</f>
        <v>1</v>
      </c>
      <c r="F780" s="23">
        <f t="shared" ref="F780" si="2223">IF(D780="S",1,0)</f>
        <v>0</v>
      </c>
      <c r="G780" s="23">
        <f t="shared" ref="G780" si="2224">IF(D780="FO",1,0)</f>
        <v>0</v>
      </c>
      <c r="H780" s="3">
        <v>660</v>
      </c>
      <c r="I780" s="3"/>
      <c r="J780" s="78"/>
      <c r="L780" s="41"/>
      <c r="M780" s="42"/>
      <c r="N780" s="364">
        <f t="shared" ref="N780" si="2225">(M780-L780)+(M781-L781)</f>
        <v>0</v>
      </c>
      <c r="R780" s="311">
        <v>0</v>
      </c>
    </row>
    <row r="781" spans="1:18" ht="15.75" customHeight="1" thickBot="1" x14ac:dyDescent="0.3">
      <c r="A781" s="331"/>
      <c r="B781" s="331"/>
      <c r="C781" s="331"/>
      <c r="D781" s="329"/>
      <c r="E781" s="22">
        <f t="shared" ref="E781" si="2226">IF(D780="CA",1,0)</f>
        <v>0</v>
      </c>
      <c r="F781" s="22">
        <f t="shared" ref="F781" si="2227">IF(D780="TC",1,0)</f>
        <v>0</v>
      </c>
      <c r="G781" s="22">
        <f t="shared" ref="G781" si="2228">IF(D780="FNO",1,0)</f>
        <v>0</v>
      </c>
      <c r="H781" s="63"/>
      <c r="I781" s="7"/>
      <c r="J781" s="79"/>
      <c r="L781" s="43"/>
      <c r="M781" s="44"/>
      <c r="N781" s="365"/>
      <c r="R781" s="311"/>
    </row>
    <row r="782" spans="1:18" ht="15" customHeight="1" x14ac:dyDescent="0.25">
      <c r="A782" s="314" t="s">
        <v>6</v>
      </c>
      <c r="B782" s="314">
        <v>19</v>
      </c>
      <c r="C782" s="314" t="s">
        <v>28</v>
      </c>
      <c r="D782" s="334" t="s">
        <v>7</v>
      </c>
      <c r="E782" s="23">
        <f t="shared" ref="E782" si="2229">IF(D782="repos",1,0)</f>
        <v>1</v>
      </c>
      <c r="F782" s="23">
        <f t="shared" ref="F782" si="2230">IF(D782="S",1,0)</f>
        <v>0</v>
      </c>
      <c r="G782" s="23">
        <f t="shared" ref="G782" si="2231">IF(D782="FO",1,0)</f>
        <v>0</v>
      </c>
      <c r="H782" s="3">
        <v>660</v>
      </c>
      <c r="I782" s="3"/>
      <c r="J782" s="78"/>
      <c r="L782" s="41"/>
      <c r="M782" s="42"/>
      <c r="N782" s="364">
        <f t="shared" ref="N782" si="2232">(M782-L782)+(M783-L783)</f>
        <v>0</v>
      </c>
      <c r="R782" s="311">
        <v>0</v>
      </c>
    </row>
    <row r="783" spans="1:18" ht="15.75" customHeight="1" thickBot="1" x14ac:dyDescent="0.3">
      <c r="A783" s="331"/>
      <c r="B783" s="331"/>
      <c r="C783" s="331"/>
      <c r="D783" s="329"/>
      <c r="E783" s="22">
        <f t="shared" ref="E783" si="2233">IF(D782="CA",1,0)</f>
        <v>0</v>
      </c>
      <c r="F783" s="22">
        <f t="shared" ref="F783" si="2234">IF(D782="TC",1,0)</f>
        <v>0</v>
      </c>
      <c r="G783" s="22">
        <f t="shared" ref="G783" si="2235">IF(D782="FNO",1,0)</f>
        <v>0</v>
      </c>
      <c r="H783" s="63"/>
      <c r="I783" s="7"/>
      <c r="J783" s="79"/>
      <c r="L783" s="43"/>
      <c r="M783" s="44"/>
      <c r="N783" s="365"/>
      <c r="R783" s="311"/>
    </row>
    <row r="784" spans="1:18" ht="15" customHeight="1" x14ac:dyDescent="0.25">
      <c r="A784" s="314" t="s">
        <v>8</v>
      </c>
      <c r="B784" s="314">
        <v>20</v>
      </c>
      <c r="C784" s="314" t="s">
        <v>28</v>
      </c>
      <c r="D784" s="334" t="s">
        <v>7</v>
      </c>
      <c r="E784" s="23">
        <f t="shared" ref="E784" si="2236">IF(D784="repos",1,0)</f>
        <v>1</v>
      </c>
      <c r="F784" s="23">
        <f t="shared" ref="F784" si="2237">IF(D784="S",1,0)</f>
        <v>0</v>
      </c>
      <c r="G784" s="23">
        <f t="shared" ref="G784" si="2238">IF(D784="FO",1,0)</f>
        <v>0</v>
      </c>
      <c r="H784" s="3">
        <v>660</v>
      </c>
      <c r="I784" s="3"/>
      <c r="J784" s="78"/>
      <c r="L784" s="41"/>
      <c r="M784" s="42"/>
      <c r="N784" s="364">
        <f t="shared" ref="N784" si="2239">(M784-L784)+(M785-L785)</f>
        <v>0</v>
      </c>
      <c r="R784" s="311">
        <v>0</v>
      </c>
    </row>
    <row r="785" spans="1:18" ht="15.75" customHeight="1" thickBot="1" x14ac:dyDescent="0.3">
      <c r="A785" s="331"/>
      <c r="B785" s="331"/>
      <c r="C785" s="331"/>
      <c r="D785" s="329"/>
      <c r="E785" s="22">
        <f t="shared" ref="E785" si="2240">IF(D784="CA",1,0)</f>
        <v>0</v>
      </c>
      <c r="F785" s="22">
        <f t="shared" ref="F785" si="2241">IF(D784="TC",1,0)</f>
        <v>0</v>
      </c>
      <c r="G785" s="22">
        <f t="shared" ref="G785" si="2242">IF(D784="FNO",1,0)</f>
        <v>0</v>
      </c>
      <c r="H785" s="63"/>
      <c r="I785" s="7"/>
      <c r="J785" s="79"/>
      <c r="L785" s="43"/>
      <c r="M785" s="44"/>
      <c r="N785" s="365"/>
      <c r="R785" s="311"/>
    </row>
    <row r="786" spans="1:18" ht="15" customHeight="1" x14ac:dyDescent="0.25">
      <c r="A786" s="314" t="s">
        <v>9</v>
      </c>
      <c r="B786" s="314">
        <v>21</v>
      </c>
      <c r="C786" s="314" t="s">
        <v>28</v>
      </c>
      <c r="D786" s="314"/>
      <c r="E786" s="23">
        <f t="shared" ref="E786" si="2243">IF(D786="repos",1,0)</f>
        <v>0</v>
      </c>
      <c r="F786" s="23">
        <f t="shared" ref="F786" si="2244">IF(D786="S",1,0)</f>
        <v>0</v>
      </c>
      <c r="G786" s="23">
        <f t="shared" ref="G786" si="2245">IF(D786="FO",1,0)</f>
        <v>0</v>
      </c>
      <c r="H786" s="3">
        <v>63</v>
      </c>
      <c r="I786" s="3"/>
      <c r="J786" s="54">
        <v>0.28055555555555556</v>
      </c>
      <c r="L786" s="41">
        <v>0.5</v>
      </c>
      <c r="M786" s="42">
        <v>0.78055555555555556</v>
      </c>
      <c r="N786" s="366">
        <f t="shared" ref="N786" si="2246">(M786-L786)+(M787-L787)</f>
        <v>0.28055555555555556</v>
      </c>
      <c r="R786" s="312">
        <v>1</v>
      </c>
    </row>
    <row r="787" spans="1:18" ht="15.75" customHeight="1" thickBot="1" x14ac:dyDescent="0.3">
      <c r="A787" s="331"/>
      <c r="B787" s="331"/>
      <c r="C787" s="331"/>
      <c r="D787" s="331"/>
      <c r="E787" s="22">
        <f t="shared" ref="E787" si="2247">IF(D786="CA",1,0)</f>
        <v>0</v>
      </c>
      <c r="F787" s="22">
        <f t="shared" ref="F787" si="2248">IF(D786="TC",1,0)</f>
        <v>0</v>
      </c>
      <c r="G787" s="22">
        <f t="shared" ref="G787" si="2249">IF(D786="FNO",1,0)</f>
        <v>0</v>
      </c>
      <c r="H787" s="84"/>
      <c r="I787" s="7"/>
      <c r="J787" s="85"/>
      <c r="L787" s="43"/>
      <c r="M787" s="44"/>
      <c r="N787" s="367"/>
      <c r="R787" s="312"/>
    </row>
    <row r="788" spans="1:18" ht="15" customHeight="1" x14ac:dyDescent="0.25">
      <c r="A788" s="314" t="s">
        <v>10</v>
      </c>
      <c r="B788" s="314">
        <v>22</v>
      </c>
      <c r="C788" s="314" t="s">
        <v>28</v>
      </c>
      <c r="D788" s="314"/>
      <c r="E788" s="23">
        <f t="shared" ref="E788" si="2250">IF(D788="repos",1,0)</f>
        <v>0</v>
      </c>
      <c r="F788" s="23">
        <f t="shared" ref="F788" si="2251">IF(D788="S",1,0)</f>
        <v>0</v>
      </c>
      <c r="G788" s="23">
        <f t="shared" ref="G788" si="2252">IF(D788="FO",1,0)</f>
        <v>0</v>
      </c>
      <c r="H788" s="3">
        <v>130</v>
      </c>
      <c r="I788" s="3"/>
      <c r="J788" s="52">
        <v>0.27152777777777776</v>
      </c>
      <c r="L788" s="41">
        <v>0.66388888888888886</v>
      </c>
      <c r="M788" s="42">
        <v>0.93541666666666667</v>
      </c>
      <c r="N788" s="360">
        <f t="shared" ref="N788" si="2253">(M788-L788)+(M789-L789)</f>
        <v>0.27152777777777781</v>
      </c>
      <c r="R788" s="312">
        <v>1</v>
      </c>
    </row>
    <row r="789" spans="1:18" ht="15.75" customHeight="1" thickBot="1" x14ac:dyDescent="0.3">
      <c r="A789" s="331"/>
      <c r="B789" s="331"/>
      <c r="C789" s="331"/>
      <c r="D789" s="331"/>
      <c r="E789" s="22">
        <f t="shared" ref="E789" si="2254">IF(D788="CA",1,0)</f>
        <v>0</v>
      </c>
      <c r="F789" s="22">
        <f t="shared" ref="F789" si="2255">IF(D788="TC",1,0)</f>
        <v>0</v>
      </c>
      <c r="G789" s="22">
        <f t="shared" ref="G789" si="2256">IF(D788="FNO",1,0)</f>
        <v>0</v>
      </c>
      <c r="H789" s="70"/>
      <c r="I789" s="7"/>
      <c r="J789" s="86"/>
      <c r="L789" s="43"/>
      <c r="M789" s="44"/>
      <c r="N789" s="361"/>
      <c r="R789" s="312"/>
    </row>
    <row r="790" spans="1:18" ht="15" customHeight="1" x14ac:dyDescent="0.25">
      <c r="A790" s="314" t="s">
        <v>11</v>
      </c>
      <c r="B790" s="314">
        <v>23</v>
      </c>
      <c r="C790" s="314" t="s">
        <v>28</v>
      </c>
      <c r="D790" s="314"/>
      <c r="E790" s="23">
        <f t="shared" ref="E790" si="2257">IF(D790="repos",1,0)</f>
        <v>0</v>
      </c>
      <c r="F790" s="23">
        <f t="shared" ref="F790" si="2258">IF(D790="S",1,0)</f>
        <v>0</v>
      </c>
      <c r="G790" s="23">
        <f t="shared" ref="G790" si="2259">IF(D790="FO",1,0)</f>
        <v>0</v>
      </c>
      <c r="H790" s="3">
        <v>130</v>
      </c>
      <c r="I790" s="3"/>
      <c r="J790" s="52">
        <v>0.27152777777777776</v>
      </c>
      <c r="L790" s="41">
        <v>0.66388888888888886</v>
      </c>
      <c r="M790" s="42">
        <v>0.93541666666666667</v>
      </c>
      <c r="N790" s="360">
        <f t="shared" ref="N790" si="2260">(M790-L790)+(M791-L791)</f>
        <v>0.27152777777777781</v>
      </c>
      <c r="R790" s="312">
        <v>1</v>
      </c>
    </row>
    <row r="791" spans="1:18" ht="15.75" customHeight="1" thickBot="1" x14ac:dyDescent="0.3">
      <c r="A791" s="331"/>
      <c r="B791" s="331"/>
      <c r="C791" s="331"/>
      <c r="D791" s="331"/>
      <c r="E791" s="22">
        <f t="shared" ref="E791" si="2261">IF(D790="CA",1,0)</f>
        <v>0</v>
      </c>
      <c r="F791" s="22">
        <f t="shared" ref="F791" si="2262">IF(D790="TC",1,0)</f>
        <v>0</v>
      </c>
      <c r="G791" s="22">
        <f t="shared" ref="G791" si="2263">IF(D790="FNO",1,0)</f>
        <v>0</v>
      </c>
      <c r="H791" s="70"/>
      <c r="I791" s="7"/>
      <c r="J791" s="86"/>
      <c r="L791" s="43"/>
      <c r="M791" s="44"/>
      <c r="N791" s="361"/>
      <c r="R791" s="312"/>
    </row>
    <row r="792" spans="1:18" ht="15" customHeight="1" x14ac:dyDescent="0.25">
      <c r="A792" s="314" t="s">
        <v>12</v>
      </c>
      <c r="B792" s="314">
        <v>24</v>
      </c>
      <c r="C792" s="314" t="s">
        <v>28</v>
      </c>
      <c r="D792" s="314"/>
      <c r="E792" s="23">
        <f t="shared" ref="E792" si="2264">IF(D792="repos",1,0)</f>
        <v>0</v>
      </c>
      <c r="F792" s="23">
        <f t="shared" ref="F792" si="2265">IF(D792="S",1,0)</f>
        <v>0</v>
      </c>
      <c r="G792" s="23">
        <f t="shared" ref="G792" si="2266">IF(D792="FO",1,0)</f>
        <v>0</v>
      </c>
      <c r="H792" s="3">
        <v>130</v>
      </c>
      <c r="I792" s="3"/>
      <c r="J792" s="52">
        <v>0.27499999999999997</v>
      </c>
      <c r="L792" s="41">
        <v>0.63541666666666663</v>
      </c>
      <c r="M792" s="42">
        <v>0.91041666666666676</v>
      </c>
      <c r="N792" s="360">
        <f t="shared" ref="N792" si="2267">(M792-L792)+(M793-L793)</f>
        <v>0.27500000000000013</v>
      </c>
      <c r="R792" s="312">
        <v>1</v>
      </c>
    </row>
    <row r="793" spans="1:18" ht="15.75" customHeight="1" thickBot="1" x14ac:dyDescent="0.3">
      <c r="A793" s="331"/>
      <c r="B793" s="331"/>
      <c r="C793" s="331"/>
      <c r="D793" s="331"/>
      <c r="E793" s="22">
        <f t="shared" ref="E793" si="2268">IF(D792="CA",1,0)</f>
        <v>0</v>
      </c>
      <c r="F793" s="22">
        <f t="shared" ref="F793" si="2269">IF(D792="TC",1,0)</f>
        <v>0</v>
      </c>
      <c r="G793" s="22">
        <f t="shared" ref="G793" si="2270">IF(D792="FNO",1,0)</f>
        <v>0</v>
      </c>
      <c r="H793" s="70"/>
      <c r="I793" s="7"/>
      <c r="J793" s="86"/>
      <c r="L793" s="43"/>
      <c r="M793" s="44"/>
      <c r="N793" s="361"/>
      <c r="R793" s="312"/>
    </row>
    <row r="794" spans="1:18" ht="15" customHeight="1" x14ac:dyDescent="0.25">
      <c r="A794" s="314" t="s">
        <v>4</v>
      </c>
      <c r="B794" s="314">
        <v>25</v>
      </c>
      <c r="C794" s="314" t="s">
        <v>28</v>
      </c>
      <c r="D794" s="334" t="s">
        <v>7</v>
      </c>
      <c r="E794" s="23">
        <f t="shared" ref="E794" si="2271">IF(D794="repos",1,0)</f>
        <v>1</v>
      </c>
      <c r="F794" s="23">
        <f t="shared" ref="F794" si="2272">IF(D794="S",1,0)</f>
        <v>0</v>
      </c>
      <c r="G794" s="23">
        <f t="shared" ref="G794" si="2273">IF(D794="FO",1,0)</f>
        <v>0</v>
      </c>
      <c r="H794" s="3">
        <v>660</v>
      </c>
      <c r="I794" s="3"/>
      <c r="J794" s="78"/>
      <c r="L794" s="41"/>
      <c r="M794" s="42"/>
      <c r="N794" s="364">
        <f t="shared" ref="N794" si="2274">(M794-L794)+(M795-L795)</f>
        <v>0</v>
      </c>
      <c r="R794" s="311">
        <v>0</v>
      </c>
    </row>
    <row r="795" spans="1:18" ht="15.75" customHeight="1" thickBot="1" x14ac:dyDescent="0.3">
      <c r="A795" s="331"/>
      <c r="B795" s="331"/>
      <c r="C795" s="331"/>
      <c r="D795" s="329"/>
      <c r="E795" s="22">
        <f t="shared" ref="E795" si="2275">IF(D794="CA",1,0)</f>
        <v>0</v>
      </c>
      <c r="F795" s="22">
        <f t="shared" ref="F795" si="2276">IF(D794="TC",1,0)</f>
        <v>0</v>
      </c>
      <c r="G795" s="22">
        <f t="shared" ref="G795" si="2277">IF(D794="FNO",1,0)</f>
        <v>0</v>
      </c>
      <c r="H795" s="63"/>
      <c r="I795" s="7"/>
      <c r="J795" s="79"/>
      <c r="L795" s="43"/>
      <c r="M795" s="44"/>
      <c r="N795" s="365"/>
      <c r="R795" s="311"/>
    </row>
    <row r="796" spans="1:18" ht="15" customHeight="1" x14ac:dyDescent="0.25">
      <c r="A796" s="314" t="s">
        <v>6</v>
      </c>
      <c r="B796" s="314">
        <v>26</v>
      </c>
      <c r="C796" s="314" t="s">
        <v>28</v>
      </c>
      <c r="D796" s="334" t="s">
        <v>7</v>
      </c>
      <c r="E796" s="23">
        <f t="shared" ref="E796" si="2278">IF(D796="repos",1,0)</f>
        <v>1</v>
      </c>
      <c r="F796" s="23">
        <f t="shared" ref="F796" si="2279">IF(D796="S",1,0)</f>
        <v>0</v>
      </c>
      <c r="G796" s="23">
        <f t="shared" ref="G796" si="2280">IF(D796="FO",1,0)</f>
        <v>0</v>
      </c>
      <c r="H796" s="3">
        <v>660</v>
      </c>
      <c r="I796" s="3"/>
      <c r="J796" s="78"/>
      <c r="L796" s="41"/>
      <c r="M796" s="42"/>
      <c r="N796" s="364">
        <f t="shared" ref="N796" si="2281">(M796-L796)+(M797-L797)</f>
        <v>0</v>
      </c>
      <c r="R796" s="311">
        <v>0</v>
      </c>
    </row>
    <row r="797" spans="1:18" ht="15.75" customHeight="1" thickBot="1" x14ac:dyDescent="0.3">
      <c r="A797" s="331"/>
      <c r="B797" s="331"/>
      <c r="C797" s="331"/>
      <c r="D797" s="329"/>
      <c r="E797" s="22">
        <f t="shared" ref="E797" si="2282">IF(D796="CA",1,0)</f>
        <v>0</v>
      </c>
      <c r="F797" s="22">
        <f t="shared" ref="F797" si="2283">IF(D796="TC",1,0)</f>
        <v>0</v>
      </c>
      <c r="G797" s="22">
        <f t="shared" ref="G797" si="2284">IF(D796="FNO",1,0)</f>
        <v>0</v>
      </c>
      <c r="H797" s="63"/>
      <c r="I797" s="7"/>
      <c r="J797" s="79"/>
      <c r="L797" s="43"/>
      <c r="M797" s="44"/>
      <c r="N797" s="365"/>
      <c r="R797" s="311"/>
    </row>
    <row r="798" spans="1:18" ht="15" customHeight="1" x14ac:dyDescent="0.25">
      <c r="A798" s="314" t="s">
        <v>8</v>
      </c>
      <c r="B798" s="314">
        <v>27</v>
      </c>
      <c r="C798" s="314" t="s">
        <v>28</v>
      </c>
      <c r="D798" s="334" t="s">
        <v>7</v>
      </c>
      <c r="E798" s="23">
        <f t="shared" ref="E798" si="2285">IF(D798="repos",1,0)</f>
        <v>1</v>
      </c>
      <c r="F798" s="23">
        <f t="shared" ref="F798" si="2286">IF(D798="S",1,0)</f>
        <v>0</v>
      </c>
      <c r="G798" s="23">
        <f t="shared" ref="G798" si="2287">IF(D798="FO",1,0)</f>
        <v>0</v>
      </c>
      <c r="H798" s="3">
        <v>660</v>
      </c>
      <c r="I798" s="3"/>
      <c r="J798" s="80"/>
      <c r="L798" s="41"/>
      <c r="M798" s="42"/>
      <c r="N798" s="364">
        <f t="shared" ref="N798" si="2288">(M798-L798)+(M799-L799)</f>
        <v>0</v>
      </c>
      <c r="R798" s="311">
        <v>0</v>
      </c>
    </row>
    <row r="799" spans="1:18" ht="15.75" customHeight="1" thickBot="1" x14ac:dyDescent="0.3">
      <c r="A799" s="331"/>
      <c r="B799" s="331"/>
      <c r="C799" s="331"/>
      <c r="D799" s="329"/>
      <c r="E799" s="22">
        <f t="shared" ref="E799" si="2289">IF(D798="CA",1,0)</f>
        <v>0</v>
      </c>
      <c r="F799" s="22">
        <f t="shared" ref="F799" si="2290">IF(D798="TC",1,0)</f>
        <v>0</v>
      </c>
      <c r="G799" s="22">
        <f t="shared" ref="G799" si="2291">IF(D798="FNO",1,0)</f>
        <v>0</v>
      </c>
      <c r="H799" s="63"/>
      <c r="I799" s="7"/>
      <c r="J799" s="79"/>
      <c r="L799" s="43"/>
      <c r="M799" s="44"/>
      <c r="N799" s="365"/>
      <c r="R799" s="311"/>
    </row>
    <row r="800" spans="1:18" ht="15" customHeight="1" x14ac:dyDescent="0.25">
      <c r="A800" s="314" t="s">
        <v>9</v>
      </c>
      <c r="B800" s="314">
        <v>28</v>
      </c>
      <c r="C800" s="314" t="s">
        <v>28</v>
      </c>
      <c r="D800" s="314"/>
      <c r="E800" s="23">
        <f t="shared" ref="E800" si="2292">IF(D800="repos",1,0)</f>
        <v>0</v>
      </c>
      <c r="F800" s="23">
        <f t="shared" ref="F800" si="2293">IF(D800="S",1,0)</f>
        <v>0</v>
      </c>
      <c r="G800" s="23">
        <f t="shared" ref="G800" si="2294">IF(D800="FO",1,0)</f>
        <v>0</v>
      </c>
      <c r="H800" s="3">
        <v>130</v>
      </c>
      <c r="I800" s="3"/>
      <c r="J800" s="52">
        <v>0.2986111111111111</v>
      </c>
      <c r="L800" s="41">
        <v>0.48194444444444445</v>
      </c>
      <c r="M800" s="42">
        <v>0.78055555555555556</v>
      </c>
      <c r="N800" s="360">
        <f t="shared" ref="N800" si="2295">(M800-L800)+(M801-L801)</f>
        <v>0.2986111111111111</v>
      </c>
      <c r="R800" s="312">
        <v>1</v>
      </c>
    </row>
    <row r="801" spans="1:18" ht="15.75" customHeight="1" thickBot="1" x14ac:dyDescent="0.3">
      <c r="A801" s="331"/>
      <c r="B801" s="331"/>
      <c r="C801" s="331"/>
      <c r="D801" s="331"/>
      <c r="E801" s="22">
        <f t="shared" ref="E801" si="2296">IF(D800="CA",1,0)</f>
        <v>0</v>
      </c>
      <c r="F801" s="22">
        <f t="shared" ref="F801" si="2297">IF(D800="TC",1,0)</f>
        <v>0</v>
      </c>
      <c r="G801" s="22">
        <f t="shared" ref="G801" si="2298">IF(D800="FNO",1,0)</f>
        <v>0</v>
      </c>
      <c r="H801" s="70"/>
      <c r="I801" s="7"/>
      <c r="J801" s="86"/>
      <c r="L801" s="43"/>
      <c r="M801" s="44"/>
      <c r="N801" s="361"/>
      <c r="R801" s="312"/>
    </row>
    <row r="802" spans="1:18" ht="15" customHeight="1" x14ac:dyDescent="0.25">
      <c r="A802" s="314" t="s">
        <v>10</v>
      </c>
      <c r="B802" s="314">
        <v>29</v>
      </c>
      <c r="C802" s="314" t="s">
        <v>28</v>
      </c>
      <c r="D802" s="314"/>
      <c r="E802" s="23">
        <f t="shared" ref="E802" si="2299">IF(D802="repos",1,0)</f>
        <v>0</v>
      </c>
      <c r="F802" s="23">
        <f t="shared" ref="F802" si="2300">IF(D802="S",1,0)</f>
        <v>0</v>
      </c>
      <c r="G802" s="23">
        <f t="shared" ref="G802" si="2301">IF(D802="FO",1,0)</f>
        <v>0</v>
      </c>
      <c r="H802" s="3">
        <v>130</v>
      </c>
      <c r="I802" s="3"/>
      <c r="J802" s="52">
        <v>0.2986111111111111</v>
      </c>
      <c r="L802" s="41">
        <v>0.48194444444444445</v>
      </c>
      <c r="M802" s="42">
        <v>0.78055555555555556</v>
      </c>
      <c r="N802" s="360">
        <f t="shared" ref="N802" si="2302">(M802-L802)+(M803-L803)</f>
        <v>0.2986111111111111</v>
      </c>
      <c r="R802" s="312">
        <v>1</v>
      </c>
    </row>
    <row r="803" spans="1:18" ht="15.75" customHeight="1" thickBot="1" x14ac:dyDescent="0.3">
      <c r="A803" s="331"/>
      <c r="B803" s="331"/>
      <c r="C803" s="331"/>
      <c r="D803" s="331"/>
      <c r="E803" s="22">
        <f t="shared" ref="E803" si="2303">IF(D802="CA",1,0)</f>
        <v>0</v>
      </c>
      <c r="F803" s="22">
        <f t="shared" ref="F803" si="2304">IF(D802="TC",1,0)</f>
        <v>0</v>
      </c>
      <c r="G803" s="22">
        <f t="shared" ref="G803" si="2305">IF(D802="FNO",1,0)</f>
        <v>0</v>
      </c>
      <c r="H803" s="70"/>
      <c r="I803" s="7"/>
      <c r="J803" s="86"/>
      <c r="L803" s="43"/>
      <c r="M803" s="44"/>
      <c r="N803" s="361"/>
      <c r="R803" s="312"/>
    </row>
    <row r="804" spans="1:18" ht="15" customHeight="1" x14ac:dyDescent="0.25">
      <c r="A804" s="314" t="s">
        <v>11</v>
      </c>
      <c r="B804" s="314">
        <v>30</v>
      </c>
      <c r="C804" s="314" t="s">
        <v>28</v>
      </c>
      <c r="D804" s="314"/>
      <c r="E804" s="23">
        <f t="shared" ref="E804" si="2306">IF(D804="repos",1,0)</f>
        <v>0</v>
      </c>
      <c r="F804" s="23">
        <f t="shared" ref="F804" si="2307">IF(D804="S",1,0)</f>
        <v>0</v>
      </c>
      <c r="G804" s="23">
        <f t="shared" ref="G804" si="2308">IF(D804="FO",1,0)</f>
        <v>0</v>
      </c>
      <c r="H804" s="3">
        <v>130</v>
      </c>
      <c r="I804" s="3"/>
      <c r="J804" s="52">
        <v>0.2986111111111111</v>
      </c>
      <c r="L804" s="41">
        <v>0.48194444444444445</v>
      </c>
      <c r="M804" s="42">
        <v>0.78055555555555556</v>
      </c>
      <c r="N804" s="360">
        <f t="shared" ref="N804" si="2309">(M804-L804)+(M805-L805)</f>
        <v>0.2986111111111111</v>
      </c>
      <c r="R804" s="312">
        <v>1</v>
      </c>
    </row>
    <row r="805" spans="1:18" ht="15.75" customHeight="1" thickBot="1" x14ac:dyDescent="0.3">
      <c r="A805" s="331"/>
      <c r="B805" s="331"/>
      <c r="C805" s="331"/>
      <c r="D805" s="331"/>
      <c r="E805" s="22">
        <f t="shared" ref="E805" si="2310">IF(D804="CA",1,0)</f>
        <v>0</v>
      </c>
      <c r="F805" s="22">
        <f t="shared" ref="F805" si="2311">IF(D804="TC",1,0)</f>
        <v>0</v>
      </c>
      <c r="G805" s="22">
        <f t="shared" ref="G805" si="2312">IF(D804="FNO",1,0)</f>
        <v>0</v>
      </c>
      <c r="H805" s="70"/>
      <c r="I805" s="7"/>
      <c r="J805" s="86"/>
      <c r="L805" s="43"/>
      <c r="M805" s="44"/>
      <c r="N805" s="361"/>
      <c r="R805" s="312"/>
    </row>
    <row r="806" spans="1:18" ht="15" customHeight="1" x14ac:dyDescent="0.3">
      <c r="A806" s="392" t="s">
        <v>12</v>
      </c>
      <c r="B806" s="392">
        <v>31</v>
      </c>
      <c r="C806" s="392" t="s">
        <v>28</v>
      </c>
      <c r="D806" s="392"/>
      <c r="E806" s="34">
        <f t="shared" ref="E806" si="2313">IF(D806="repos",1,0)</f>
        <v>0</v>
      </c>
      <c r="F806" s="34">
        <f t="shared" ref="F806" si="2314">IF(D806="S",1,0)</f>
        <v>0</v>
      </c>
      <c r="G806" s="34">
        <f t="shared" ref="G806" si="2315">IF(D806="FO",1,0)</f>
        <v>0</v>
      </c>
      <c r="H806" s="13"/>
      <c r="I806" s="13"/>
      <c r="J806" s="19"/>
      <c r="L806" s="45"/>
      <c r="M806" s="46"/>
      <c r="N806" s="372">
        <f t="shared" ref="N806" si="2316">(M806-L806)+(M807-L807)</f>
        <v>0</v>
      </c>
      <c r="O806" s="53"/>
      <c r="R806" s="315">
        <v>0</v>
      </c>
    </row>
    <row r="807" spans="1:18" ht="15.75" customHeight="1" thickBot="1" x14ac:dyDescent="0.35">
      <c r="A807" s="316"/>
      <c r="B807" s="316"/>
      <c r="C807" s="316"/>
      <c r="D807" s="316"/>
      <c r="E807" s="24">
        <f t="shared" ref="E807" si="2317">IF(D806="CA",1,0)</f>
        <v>0</v>
      </c>
      <c r="F807" s="24">
        <f t="shared" ref="F807" si="2318">IF(D806="TC",1,0)</f>
        <v>0</v>
      </c>
      <c r="G807" s="24">
        <f t="shared" ref="G807" si="2319">IF(D806="FNO",1,0)</f>
        <v>0</v>
      </c>
      <c r="H807" s="14"/>
      <c r="I807" s="14"/>
      <c r="J807" s="20"/>
      <c r="L807" s="47"/>
      <c r="M807" s="48"/>
      <c r="N807" s="373"/>
      <c r="O807" s="53"/>
      <c r="R807" s="316"/>
    </row>
    <row r="808" spans="1:18" ht="15.75" customHeight="1" thickBot="1" x14ac:dyDescent="0.3">
      <c r="A808" s="314">
        <v>30</v>
      </c>
      <c r="B808" s="388" t="s">
        <v>13</v>
      </c>
      <c r="C808" s="389"/>
      <c r="D808" s="10">
        <v>10</v>
      </c>
      <c r="E808" s="25" t="str">
        <f t="shared" ref="E808:E816" si="2320">IF(D808="repos",1,"")</f>
        <v/>
      </c>
      <c r="F808" s="27"/>
      <c r="G808" s="27"/>
      <c r="H808" s="2"/>
      <c r="I808" s="2"/>
      <c r="J808" s="370">
        <f>J746+J747+J748+J749+J750+J751+J752+J753+J754+J755+J756+J757+J758+J759+J760+J761+J762+J763+J764+J765+J766+J767+J768+J769+J770+J771+J772+J773+J774+J775+J776+J777+J778+J779+J780+J781+J782+J783+J784+J785+J786+J787+J788+J789+J790+J791+J792+J793+J794+J795+J796+J797+J798+J799+J800+J801+J802+J803+J804+J805+J806+J807</f>
        <v>5.0645833333333314</v>
      </c>
      <c r="N808" s="370">
        <f>N746+N748+N750+N752+N754+N756+N758+N760+N762+N764+N766+N768+N770+N772+N774+N776+N778+N780+N782+N784+N786+N788+N790+N792+N794+N796+N798+N800+N802+N804+N806</f>
        <v>5.061805555555555</v>
      </c>
      <c r="O808" s="358">
        <f>N754+N756+N758+N760+N768+J770+N772+N788+N790+N792+N800+N802+N804</f>
        <v>3.8326388888888894</v>
      </c>
      <c r="P808" s="348">
        <f>J752+N774+N778+N786</f>
        <v>1.2319444444444443</v>
      </c>
      <c r="R808" s="328">
        <f>SUM(R744:R805)</f>
        <v>17</v>
      </c>
    </row>
    <row r="809" spans="1:18" ht="15.75" customHeight="1" thickBot="1" x14ac:dyDescent="0.3">
      <c r="A809" s="331"/>
      <c r="B809" s="386" t="s">
        <v>52</v>
      </c>
      <c r="C809" s="387"/>
      <c r="D809" s="33">
        <f>E746+E748+E750+E752+E754+E756+E758+E760+E762+E764+E766+E768+E770+E772+E774+E776+E778+E780+E782+E784+E786+E788+E790+E792+E794+E796+E798+E800+E802+E804+E806</f>
        <v>11</v>
      </c>
      <c r="E809" s="26"/>
      <c r="F809" s="27"/>
      <c r="G809" s="27"/>
      <c r="H809" s="2"/>
      <c r="I809" s="2"/>
      <c r="J809" s="371"/>
      <c r="N809" s="371"/>
      <c r="O809" s="359"/>
      <c r="P809" s="349"/>
      <c r="R809" s="318"/>
    </row>
    <row r="810" spans="1:18" ht="15.75" thickBot="1" x14ac:dyDescent="0.3">
      <c r="B810" s="386" t="s">
        <v>51</v>
      </c>
      <c r="C810" s="387"/>
      <c r="D810" s="33">
        <f>F746+F748+F750+F752+F754+F756+F758+F760+F762+F764+F766+F768+F770+F772+F774+F776+F778+F780+F782+F784+F786+F788+F790+F792+F794+F796+F798+F800+F802+F804+F806+F808</f>
        <v>0</v>
      </c>
      <c r="E810" s="26" t="str">
        <f t="shared" si="2320"/>
        <v/>
      </c>
      <c r="F810" s="27"/>
      <c r="G810" s="27"/>
      <c r="O810" s="354">
        <v>13</v>
      </c>
      <c r="P810" s="346">
        <v>4</v>
      </c>
    </row>
    <row r="811" spans="1:18" ht="15.75" thickBot="1" x14ac:dyDescent="0.3">
      <c r="B811" s="386" t="s">
        <v>15</v>
      </c>
      <c r="C811" s="387"/>
      <c r="D811" s="33">
        <f>E747+E749+E751+E753+E755+E757+E759+E761+E763+E765+E767+E769+E771+E773+E775+E777+E779+E781+E783+E785+E787+E789+E791+E793+E795+E797+E799+E801+E803+E805+E807</f>
        <v>1</v>
      </c>
      <c r="E811" s="26"/>
      <c r="F811" s="27"/>
      <c r="G811" s="27"/>
      <c r="O811" s="355"/>
      <c r="P811" s="357"/>
    </row>
    <row r="812" spans="1:18" ht="15.75" thickBot="1" x14ac:dyDescent="0.3">
      <c r="B812" s="386" t="s">
        <v>16</v>
      </c>
      <c r="C812" s="387"/>
      <c r="D812" s="33">
        <f>F747+F749+F751+F753+F755+F757+F759+F761+F763+F765+F767+F769+F771+F773+F775+F777+F779+F781+F783+F785+F787+F789+F791+F793+F795+F797+F799+F801+F803+F805+F807</f>
        <v>1</v>
      </c>
      <c r="E812" s="26" t="str">
        <f t="shared" si="2320"/>
        <v/>
      </c>
      <c r="F812" s="27"/>
      <c r="G812" s="27"/>
      <c r="O812" s="350">
        <f>O808+P808</f>
        <v>5.0645833333333332</v>
      </c>
      <c r="P812" s="351"/>
    </row>
    <row r="813" spans="1:18" ht="15.75" thickBot="1" x14ac:dyDescent="0.3">
      <c r="B813" s="386" t="s">
        <v>17</v>
      </c>
      <c r="C813" s="387"/>
      <c r="D813" s="33">
        <f>G746+G748+G750+G752+G754+G756+G758+G760+G762+G764+G766+G768+G770+G772+G774+G776+G778+G780+G782+G784+G786+G788+G790+G792+G794+G796+G798+G800+G802+G804+G806</f>
        <v>0</v>
      </c>
      <c r="E813" s="26"/>
      <c r="F813" s="27"/>
      <c r="G813" s="27"/>
      <c r="O813" s="352"/>
      <c r="P813" s="353"/>
    </row>
    <row r="814" spans="1:18" ht="15.75" thickBot="1" x14ac:dyDescent="0.3">
      <c r="B814" s="390" t="s">
        <v>18</v>
      </c>
      <c r="C814" s="391"/>
      <c r="D814" s="33">
        <f>G747+G749+G751+G753+G755+G757+G759+G761+G763+G765+G767+G769+G771+G773+G775+G777+G779+G781+G783+G785+G787+G789+G791+G793+G795+G797+G799+G801+G803+G805+G807</f>
        <v>0</v>
      </c>
      <c r="E814" s="27" t="str">
        <f t="shared" si="2320"/>
        <v/>
      </c>
      <c r="F814" s="27"/>
      <c r="G814" s="27"/>
      <c r="O814" s="319">
        <f>O810+P810</f>
        <v>17</v>
      </c>
      <c r="P814" s="321"/>
    </row>
    <row r="815" spans="1:18" ht="15.75" thickBot="1" x14ac:dyDescent="0.3">
      <c r="B815" s="12"/>
      <c r="C815" s="12"/>
      <c r="D815" s="12"/>
      <c r="E815" s="27"/>
      <c r="F815" s="27"/>
      <c r="G815" s="27"/>
      <c r="O815" s="325"/>
      <c r="P815" s="327"/>
    </row>
    <row r="816" spans="1:18" ht="15.75" thickBot="1" x14ac:dyDescent="0.3">
      <c r="E816" s="27" t="str">
        <f t="shared" si="2320"/>
        <v/>
      </c>
      <c r="F816" s="27"/>
      <c r="G816" s="27"/>
    </row>
    <row r="817" spans="1:18" ht="15.75" thickBot="1" x14ac:dyDescent="0.3">
      <c r="A817" s="2"/>
      <c r="B817" s="2"/>
      <c r="C817" s="2"/>
      <c r="D817" s="2"/>
      <c r="E817" s="27"/>
      <c r="F817" s="27"/>
      <c r="G817" s="27"/>
      <c r="H817" s="314" t="s">
        <v>0</v>
      </c>
      <c r="I817" s="21" t="s">
        <v>49</v>
      </c>
      <c r="J817" s="4" t="s">
        <v>1</v>
      </c>
      <c r="L817" s="41" t="s">
        <v>61</v>
      </c>
      <c r="M817" s="42" t="s">
        <v>62</v>
      </c>
      <c r="N817" s="66" t="s">
        <v>1</v>
      </c>
      <c r="R817" s="57" t="s">
        <v>69</v>
      </c>
    </row>
    <row r="818" spans="1:18" ht="15.75" thickBot="1" x14ac:dyDescent="0.3">
      <c r="A818" s="2"/>
      <c r="B818" s="2"/>
      <c r="C818" s="2"/>
      <c r="D818" s="2"/>
      <c r="E818" s="11" t="s">
        <v>53</v>
      </c>
      <c r="F818" s="11" t="s">
        <v>54</v>
      </c>
      <c r="G818" s="11" t="s">
        <v>56</v>
      </c>
      <c r="H818" s="312"/>
      <c r="I818" s="23" t="s">
        <v>50</v>
      </c>
      <c r="J818" s="6" t="s">
        <v>2</v>
      </c>
      <c r="L818" s="309" t="s">
        <v>63</v>
      </c>
      <c r="M818" s="310"/>
      <c r="N818" s="37" t="s">
        <v>64</v>
      </c>
      <c r="R818" s="59" t="s">
        <v>70</v>
      </c>
    </row>
    <row r="819" spans="1:18" ht="15.75" thickBot="1" x14ac:dyDescent="0.3">
      <c r="A819" s="2"/>
      <c r="B819" s="2"/>
      <c r="C819" s="2"/>
      <c r="D819" s="2"/>
      <c r="E819" s="11" t="s">
        <v>15</v>
      </c>
      <c r="F819" s="11" t="s">
        <v>55</v>
      </c>
      <c r="G819" s="32" t="s">
        <v>57</v>
      </c>
      <c r="H819" s="331"/>
      <c r="I819" s="23"/>
      <c r="J819" s="6" t="s">
        <v>3</v>
      </c>
      <c r="L819" s="43"/>
      <c r="M819" s="44"/>
      <c r="N819" s="67" t="s">
        <v>65</v>
      </c>
      <c r="R819" s="58" t="s">
        <v>71</v>
      </c>
    </row>
    <row r="820" spans="1:18" ht="18.75" customHeight="1" x14ac:dyDescent="0.25">
      <c r="A820" s="314" t="s">
        <v>12</v>
      </c>
      <c r="B820" s="314">
        <v>1</v>
      </c>
      <c r="C820" s="314" t="s">
        <v>29</v>
      </c>
      <c r="D820" s="314"/>
      <c r="E820" s="23">
        <f>IF(D820="repos",1,0)</f>
        <v>0</v>
      </c>
      <c r="F820" s="23">
        <f>IF(D820="S",1,0)</f>
        <v>0</v>
      </c>
      <c r="G820" s="23">
        <f>IF(D820="FO",1,0)</f>
        <v>0</v>
      </c>
      <c r="H820" s="69">
        <v>130</v>
      </c>
      <c r="I820" s="3"/>
      <c r="J820" s="52">
        <v>0.26527777777777778</v>
      </c>
      <c r="L820" s="41">
        <v>0.77569444444444446</v>
      </c>
      <c r="M820" s="42">
        <v>1.03125</v>
      </c>
      <c r="N820" s="374">
        <f>(M820-L820)+(M821-L821)</f>
        <v>0.25555555555555554</v>
      </c>
      <c r="R820" s="314">
        <v>1</v>
      </c>
    </row>
    <row r="821" spans="1:18" ht="15.75" customHeight="1" thickBot="1" x14ac:dyDescent="0.3">
      <c r="A821" s="331"/>
      <c r="B821" s="331"/>
      <c r="C821" s="331"/>
      <c r="D821" s="331"/>
      <c r="E821" s="22">
        <f>IF(D820="CA",1,0)</f>
        <v>0</v>
      </c>
      <c r="F821" s="22">
        <f>IF(D820="TC",1,0)</f>
        <v>0</v>
      </c>
      <c r="G821" s="22">
        <f>IF(D820="FNO",1,0)</f>
        <v>0</v>
      </c>
      <c r="H821" s="70"/>
      <c r="I821" s="7"/>
      <c r="J821" s="86"/>
      <c r="L821" s="43"/>
      <c r="M821" s="44"/>
      <c r="N821" s="375"/>
      <c r="R821" s="312"/>
    </row>
    <row r="822" spans="1:18" ht="15" customHeight="1" x14ac:dyDescent="0.25">
      <c r="A822" s="314" t="s">
        <v>4</v>
      </c>
      <c r="B822" s="314">
        <v>2</v>
      </c>
      <c r="C822" s="314" t="s">
        <v>29</v>
      </c>
      <c r="D822" s="314"/>
      <c r="E822" s="23">
        <f t="shared" ref="E822" si="2321">IF(D822="repos",1,0)</f>
        <v>0</v>
      </c>
      <c r="F822" s="23">
        <f t="shared" ref="F822" si="2322">IF(D822="S",1,0)</f>
        <v>0</v>
      </c>
      <c r="G822" s="23">
        <f t="shared" ref="G822" si="2323">IF(D822="FO",1,0)</f>
        <v>0</v>
      </c>
      <c r="H822" s="69">
        <v>130</v>
      </c>
      <c r="I822" s="3"/>
      <c r="J822" s="52">
        <v>0.28125</v>
      </c>
      <c r="L822" s="41">
        <v>0.62083333333333335</v>
      </c>
      <c r="M822" s="42">
        <v>0.90208333333333324</v>
      </c>
      <c r="N822" s="360">
        <f t="shared" ref="N822" si="2324">(M822-L822)+(M823-L823)</f>
        <v>0.28124999999999989</v>
      </c>
      <c r="R822" s="312">
        <v>1</v>
      </c>
    </row>
    <row r="823" spans="1:18" ht="15.75" customHeight="1" thickBot="1" x14ac:dyDescent="0.3">
      <c r="A823" s="331"/>
      <c r="B823" s="331"/>
      <c r="C823" s="331"/>
      <c r="D823" s="331"/>
      <c r="E823" s="22">
        <f t="shared" ref="E823" si="2325">IF(D822="CA",1,0)</f>
        <v>0</v>
      </c>
      <c r="F823" s="22">
        <f t="shared" ref="F823" si="2326">IF(D822="TC",1,0)</f>
        <v>0</v>
      </c>
      <c r="G823" s="22">
        <f t="shared" ref="G823" si="2327">IF(D822="FNO",1,0)</f>
        <v>0</v>
      </c>
      <c r="H823" s="70"/>
      <c r="I823" s="7"/>
      <c r="J823" s="86"/>
      <c r="L823" s="43"/>
      <c r="M823" s="44"/>
      <c r="N823" s="361"/>
      <c r="R823" s="312"/>
    </row>
    <row r="824" spans="1:18" ht="15" customHeight="1" x14ac:dyDescent="0.25">
      <c r="A824" s="314" t="s">
        <v>6</v>
      </c>
      <c r="B824" s="314">
        <v>3</v>
      </c>
      <c r="C824" s="314" t="s">
        <v>29</v>
      </c>
      <c r="D824" s="314"/>
      <c r="E824" s="23">
        <f t="shared" ref="E824" si="2328">IF(D824="repos",1,0)</f>
        <v>0</v>
      </c>
      <c r="F824" s="23">
        <f t="shared" ref="F824" si="2329">IF(D824="S",1,0)</f>
        <v>0</v>
      </c>
      <c r="G824" s="23">
        <f t="shared" ref="G824" si="2330">IF(D824="FO",1,0)</f>
        <v>0</v>
      </c>
      <c r="H824" s="69">
        <v>130</v>
      </c>
      <c r="I824" s="64">
        <v>1.5972222222222224E-2</v>
      </c>
      <c r="J824" s="52">
        <v>0.22916666666666666</v>
      </c>
      <c r="L824" s="41">
        <v>0.62847222222222221</v>
      </c>
      <c r="M824" s="42">
        <v>0.85486111111111107</v>
      </c>
      <c r="N824" s="374">
        <f t="shared" ref="N824" si="2331">(M824-L824)+(M825-L825)</f>
        <v>0.22638888888888886</v>
      </c>
      <c r="R824" s="312">
        <v>1</v>
      </c>
    </row>
    <row r="825" spans="1:18" ht="15.75" customHeight="1" thickBot="1" x14ac:dyDescent="0.3">
      <c r="A825" s="331"/>
      <c r="B825" s="331"/>
      <c r="C825" s="331"/>
      <c r="D825" s="331"/>
      <c r="E825" s="22">
        <f t="shared" ref="E825" si="2332">IF(D824="CA",1,0)</f>
        <v>0</v>
      </c>
      <c r="F825" s="22">
        <f t="shared" ref="F825" si="2333">IF(D824="TC",1,0)</f>
        <v>0</v>
      </c>
      <c r="G825" s="22">
        <f t="shared" ref="G825" si="2334">IF(D824="FNO",1,0)</f>
        <v>0</v>
      </c>
      <c r="H825" s="70"/>
      <c r="I825" s="70"/>
      <c r="J825" s="86"/>
      <c r="L825" s="43"/>
      <c r="M825" s="44"/>
      <c r="N825" s="375"/>
      <c r="R825" s="312"/>
    </row>
    <row r="826" spans="1:18" ht="15" customHeight="1" x14ac:dyDescent="0.25">
      <c r="A826" s="314" t="s">
        <v>8</v>
      </c>
      <c r="B826" s="314">
        <v>4</v>
      </c>
      <c r="C826" s="314" t="s">
        <v>29</v>
      </c>
      <c r="D826" s="334" t="s">
        <v>7</v>
      </c>
      <c r="E826" s="23">
        <f t="shared" ref="E826" si="2335">IF(D826="repos",1,0)</f>
        <v>1</v>
      </c>
      <c r="F826" s="23">
        <f t="shared" ref="F826" si="2336">IF(D826="S",1,0)</f>
        <v>0</v>
      </c>
      <c r="G826" s="23">
        <f t="shared" ref="G826" si="2337">IF(D826="FO",1,0)</f>
        <v>0</v>
      </c>
      <c r="H826" s="3">
        <v>660</v>
      </c>
      <c r="I826" s="3"/>
      <c r="J826" s="78"/>
      <c r="L826" s="41"/>
      <c r="M826" s="42"/>
      <c r="N826" s="364">
        <f t="shared" ref="N826" si="2338">(M826-L826)+(M827-L827)</f>
        <v>0</v>
      </c>
      <c r="R826" s="311">
        <v>0</v>
      </c>
    </row>
    <row r="827" spans="1:18" ht="15.75" customHeight="1" thickBot="1" x14ac:dyDescent="0.3">
      <c r="A827" s="331"/>
      <c r="B827" s="331"/>
      <c r="C827" s="331"/>
      <c r="D827" s="329"/>
      <c r="E827" s="22">
        <f t="shared" ref="E827" si="2339">IF(D826="CA",1,0)</f>
        <v>0</v>
      </c>
      <c r="F827" s="22">
        <f t="shared" ref="F827" si="2340">IF(D826="TC",1,0)</f>
        <v>0</v>
      </c>
      <c r="G827" s="22">
        <f t="shared" ref="G827" si="2341">IF(D826="FNO",1,0)</f>
        <v>0</v>
      </c>
      <c r="H827" s="63"/>
      <c r="I827" s="7"/>
      <c r="J827" s="79"/>
      <c r="L827" s="43"/>
      <c r="M827" s="44"/>
      <c r="N827" s="365"/>
      <c r="R827" s="311"/>
    </row>
    <row r="828" spans="1:18" ht="15" customHeight="1" x14ac:dyDescent="0.25">
      <c r="A828" s="314" t="s">
        <v>9</v>
      </c>
      <c r="B828" s="314">
        <v>5</v>
      </c>
      <c r="C828" s="314" t="s">
        <v>29</v>
      </c>
      <c r="D828" s="334" t="s">
        <v>54</v>
      </c>
      <c r="E828" s="23">
        <f t="shared" ref="E828" si="2342">IF(D828="repos",1,0)</f>
        <v>0</v>
      </c>
      <c r="F828" s="23">
        <f t="shared" ref="F828" si="2343">IF(D828="S",1,0)</f>
        <v>1</v>
      </c>
      <c r="G828" s="23">
        <f t="shared" ref="G828" si="2344">IF(D828="FO",1,0)</f>
        <v>0</v>
      </c>
      <c r="H828" s="3">
        <v>90</v>
      </c>
      <c r="I828" s="3"/>
      <c r="J828" s="54"/>
      <c r="L828" s="41"/>
      <c r="M828" s="42"/>
      <c r="N828" s="376">
        <f t="shared" ref="N828" si="2345">(M828-L828)+(M829-L829)</f>
        <v>0</v>
      </c>
      <c r="R828" s="313">
        <v>0</v>
      </c>
    </row>
    <row r="829" spans="1:18" ht="15.75" customHeight="1" thickBot="1" x14ac:dyDescent="0.3">
      <c r="A829" s="331"/>
      <c r="B829" s="331"/>
      <c r="C829" s="331"/>
      <c r="D829" s="329"/>
      <c r="E829" s="22">
        <f t="shared" ref="E829" si="2346">IF(D828="CA",1,0)</f>
        <v>0</v>
      </c>
      <c r="F829" s="22">
        <f t="shared" ref="F829" si="2347">IF(D828="TC",1,0)</f>
        <v>0</v>
      </c>
      <c r="G829" s="22">
        <f t="shared" ref="G829" si="2348">IF(D828="FNO",1,0)</f>
        <v>0</v>
      </c>
      <c r="H829" s="84"/>
      <c r="I829" s="7"/>
      <c r="J829" s="85"/>
      <c r="L829" s="43"/>
      <c r="M829" s="44"/>
      <c r="N829" s="377"/>
      <c r="R829" s="313"/>
    </row>
    <row r="830" spans="1:18" ht="15" customHeight="1" x14ac:dyDescent="0.25">
      <c r="A830" s="314" t="s">
        <v>10</v>
      </c>
      <c r="B830" s="314">
        <v>6</v>
      </c>
      <c r="C830" s="314" t="s">
        <v>29</v>
      </c>
      <c r="D830" s="334" t="s">
        <v>54</v>
      </c>
      <c r="E830" s="23">
        <f t="shared" ref="E830" si="2349">IF(D830="repos",1,0)</f>
        <v>0</v>
      </c>
      <c r="F830" s="23">
        <f t="shared" ref="F830" si="2350">IF(D830="S",1,0)</f>
        <v>1</v>
      </c>
      <c r="G830" s="23">
        <f t="shared" ref="G830" si="2351">IF(D830="FO",1,0)</f>
        <v>0</v>
      </c>
      <c r="H830" s="94" t="s">
        <v>67</v>
      </c>
      <c r="I830" s="3"/>
      <c r="J830" s="92"/>
      <c r="L830" s="41"/>
      <c r="M830" s="42"/>
      <c r="N830" s="376">
        <f t="shared" ref="N830" si="2352">(M830-L830)+(M831-L831)</f>
        <v>0</v>
      </c>
      <c r="R830" s="313">
        <v>0</v>
      </c>
    </row>
    <row r="831" spans="1:18" ht="15.75" customHeight="1" thickBot="1" x14ac:dyDescent="0.3">
      <c r="A831" s="331"/>
      <c r="B831" s="331"/>
      <c r="C831" s="331"/>
      <c r="D831" s="329"/>
      <c r="E831" s="22">
        <f t="shared" ref="E831" si="2353">IF(D830="CA",1,0)</f>
        <v>0</v>
      </c>
      <c r="F831" s="22">
        <f t="shared" ref="F831" si="2354">IF(D830="TC",1,0)</f>
        <v>0</v>
      </c>
      <c r="G831" s="22">
        <f t="shared" ref="G831" si="2355">IF(D830="FNO",1,0)</f>
        <v>0</v>
      </c>
      <c r="H831" s="95"/>
      <c r="I831" s="7"/>
      <c r="J831" s="93"/>
      <c r="L831" s="43"/>
      <c r="M831" s="44"/>
      <c r="N831" s="377"/>
      <c r="R831" s="313"/>
    </row>
    <row r="832" spans="1:18" ht="15" customHeight="1" x14ac:dyDescent="0.25">
      <c r="A832" s="314" t="s">
        <v>11</v>
      </c>
      <c r="B832" s="314">
        <v>7</v>
      </c>
      <c r="C832" s="314" t="s">
        <v>29</v>
      </c>
      <c r="D832" s="314"/>
      <c r="E832" s="23">
        <f t="shared" ref="E832" si="2356">IF(D832="repos",1,0)</f>
        <v>0</v>
      </c>
      <c r="F832" s="23">
        <f t="shared" ref="F832" si="2357">IF(D832="S",1,0)</f>
        <v>0</v>
      </c>
      <c r="G832" s="23">
        <f t="shared" ref="G832" si="2358">IF(D832="FO",1,0)</f>
        <v>0</v>
      </c>
      <c r="H832" s="69">
        <v>130</v>
      </c>
      <c r="I832" s="3"/>
      <c r="J832" s="52">
        <v>0.28819444444444448</v>
      </c>
      <c r="L832" s="41">
        <v>0.77569444444444446</v>
      </c>
      <c r="M832" s="42">
        <v>1.0611111111111111</v>
      </c>
      <c r="N832" s="374">
        <f t="shared" ref="N832" si="2359">(M832-L832)+(M833-L833)</f>
        <v>0.28541666666666665</v>
      </c>
      <c r="R832" s="312">
        <v>1</v>
      </c>
    </row>
    <row r="833" spans="1:18" ht="15.75" customHeight="1" thickBot="1" x14ac:dyDescent="0.3">
      <c r="A833" s="331"/>
      <c r="B833" s="331"/>
      <c r="C833" s="331"/>
      <c r="D833" s="331"/>
      <c r="E833" s="22">
        <f t="shared" ref="E833" si="2360">IF(D832="CA",1,0)</f>
        <v>0</v>
      </c>
      <c r="F833" s="22">
        <f t="shared" ref="F833" si="2361">IF(D832="TC",1,0)</f>
        <v>0</v>
      </c>
      <c r="G833" s="22">
        <f t="shared" ref="G833" si="2362">IF(D832="FNO",1,0)</f>
        <v>0</v>
      </c>
      <c r="H833" s="70"/>
      <c r="I833" s="7"/>
      <c r="J833" s="86"/>
      <c r="L833" s="43"/>
      <c r="M833" s="44"/>
      <c r="N833" s="375"/>
      <c r="R833" s="312"/>
    </row>
    <row r="834" spans="1:18" ht="15" customHeight="1" x14ac:dyDescent="0.25">
      <c r="A834" s="314" t="s">
        <v>12</v>
      </c>
      <c r="B834" s="314">
        <v>8</v>
      </c>
      <c r="C834" s="314" t="s">
        <v>29</v>
      </c>
      <c r="D834" s="314"/>
      <c r="E834" s="23">
        <f t="shared" ref="E834" si="2363">IF(D834="repos",1,0)</f>
        <v>0</v>
      </c>
      <c r="F834" s="23">
        <f t="shared" ref="F834" si="2364">IF(D834="S",1,0)</f>
        <v>0</v>
      </c>
      <c r="G834" s="23">
        <f t="shared" ref="G834" si="2365">IF(D834="FO",1,0)</f>
        <v>0</v>
      </c>
      <c r="H834" s="69">
        <v>130</v>
      </c>
      <c r="I834" s="3"/>
      <c r="J834" s="52">
        <v>0.28819444444444448</v>
      </c>
      <c r="L834" s="41">
        <v>0.77569444444444446</v>
      </c>
      <c r="M834" s="42">
        <v>1.0611111111111111</v>
      </c>
      <c r="N834" s="374">
        <f t="shared" ref="N834" si="2366">(M834-L834)+(M835-L835)</f>
        <v>0.28541666666666665</v>
      </c>
      <c r="R834" s="312">
        <v>1</v>
      </c>
    </row>
    <row r="835" spans="1:18" ht="15.75" customHeight="1" thickBot="1" x14ac:dyDescent="0.3">
      <c r="A835" s="331"/>
      <c r="B835" s="331"/>
      <c r="C835" s="331"/>
      <c r="D835" s="331"/>
      <c r="E835" s="22">
        <f t="shared" ref="E835" si="2367">IF(D834="CA",1,0)</f>
        <v>0</v>
      </c>
      <c r="F835" s="22">
        <f t="shared" ref="F835" si="2368">IF(D834="TC",1,0)</f>
        <v>0</v>
      </c>
      <c r="G835" s="22">
        <f t="shared" ref="G835" si="2369">IF(D834="FNO",1,0)</f>
        <v>0</v>
      </c>
      <c r="H835" s="70"/>
      <c r="I835" s="7"/>
      <c r="J835" s="86"/>
      <c r="L835" s="43"/>
      <c r="M835" s="44"/>
      <c r="N835" s="375"/>
      <c r="R835" s="312"/>
    </row>
    <row r="836" spans="1:18" ht="15" customHeight="1" x14ac:dyDescent="0.25">
      <c r="A836" s="314" t="s">
        <v>4</v>
      </c>
      <c r="B836" s="314">
        <v>9</v>
      </c>
      <c r="C836" s="314" t="s">
        <v>29</v>
      </c>
      <c r="D836" s="314"/>
      <c r="E836" s="23">
        <f t="shared" ref="E836" si="2370">IF(D836="repos",1,0)</f>
        <v>0</v>
      </c>
      <c r="F836" s="23">
        <f t="shared" ref="F836" si="2371">IF(D836="S",1,0)</f>
        <v>0</v>
      </c>
      <c r="G836" s="23">
        <f t="shared" ref="G836" si="2372">IF(D836="FO",1,0)</f>
        <v>0</v>
      </c>
      <c r="H836" s="69">
        <v>130</v>
      </c>
      <c r="I836" s="3"/>
      <c r="J836" s="52">
        <v>0.28819444444444448</v>
      </c>
      <c r="L836" s="41">
        <v>0.56458333333333333</v>
      </c>
      <c r="M836" s="42">
        <v>0.85277777777777775</v>
      </c>
      <c r="N836" s="360">
        <f t="shared" ref="N836" si="2373">(M836-L836)+(M837-L837)</f>
        <v>0.28819444444444442</v>
      </c>
      <c r="R836" s="312">
        <v>1</v>
      </c>
    </row>
    <row r="837" spans="1:18" ht="15.75" customHeight="1" thickBot="1" x14ac:dyDescent="0.3">
      <c r="A837" s="331"/>
      <c r="B837" s="331"/>
      <c r="C837" s="331"/>
      <c r="D837" s="331"/>
      <c r="E837" s="22">
        <f t="shared" ref="E837" si="2374">IF(D836="CA",1,0)</f>
        <v>0</v>
      </c>
      <c r="F837" s="22">
        <f t="shared" ref="F837" si="2375">IF(D836="TC",1,0)</f>
        <v>0</v>
      </c>
      <c r="G837" s="22">
        <f t="shared" ref="G837" si="2376">IF(D836="FNO",1,0)</f>
        <v>0</v>
      </c>
      <c r="H837" s="70"/>
      <c r="I837" s="7"/>
      <c r="J837" s="86"/>
      <c r="L837" s="43"/>
      <c r="M837" s="44"/>
      <c r="N837" s="361"/>
      <c r="R837" s="312"/>
    </row>
    <row r="838" spans="1:18" ht="15" customHeight="1" x14ac:dyDescent="0.25">
      <c r="A838" s="314" t="s">
        <v>6</v>
      </c>
      <c r="B838" s="314">
        <v>10</v>
      </c>
      <c r="C838" s="314" t="s">
        <v>29</v>
      </c>
      <c r="D838" s="314"/>
      <c r="E838" s="23">
        <f t="shared" ref="E838" si="2377">IF(D838="repos",1,0)</f>
        <v>0</v>
      </c>
      <c r="F838" s="23">
        <f t="shared" ref="F838" si="2378">IF(D838="S",1,0)</f>
        <v>0</v>
      </c>
      <c r="G838" s="23">
        <f t="shared" ref="G838" si="2379">IF(D838="FO",1,0)</f>
        <v>0</v>
      </c>
      <c r="H838" s="69">
        <v>130</v>
      </c>
      <c r="I838" s="3"/>
      <c r="J838" s="52">
        <v>0.28819444444444448</v>
      </c>
      <c r="L838" s="41">
        <v>0.81736111111111109</v>
      </c>
      <c r="M838" s="42">
        <v>1.1027777777777776</v>
      </c>
      <c r="N838" s="374">
        <f t="shared" ref="N838" si="2380">(M838-L838)+(M839-L839)</f>
        <v>0.28541666666666654</v>
      </c>
      <c r="R838" s="312">
        <v>1</v>
      </c>
    </row>
    <row r="839" spans="1:18" ht="15.75" customHeight="1" thickBot="1" x14ac:dyDescent="0.3">
      <c r="A839" s="331"/>
      <c r="B839" s="331"/>
      <c r="C839" s="331"/>
      <c r="D839" s="331"/>
      <c r="E839" s="22">
        <f t="shared" ref="E839" si="2381">IF(D838="CA",1,0)</f>
        <v>0</v>
      </c>
      <c r="F839" s="22">
        <f t="shared" ref="F839" si="2382">IF(D838="TC",1,0)</f>
        <v>0</v>
      </c>
      <c r="G839" s="22">
        <f t="shared" ref="G839" si="2383">IF(D838="FNO",1,0)</f>
        <v>0</v>
      </c>
      <c r="H839" s="70"/>
      <c r="I839" s="7"/>
      <c r="J839" s="86"/>
      <c r="L839" s="43"/>
      <c r="M839" s="44"/>
      <c r="N839" s="375"/>
      <c r="R839" s="312"/>
    </row>
    <row r="840" spans="1:18" ht="15" customHeight="1" x14ac:dyDescent="0.25">
      <c r="A840" s="314" t="s">
        <v>8</v>
      </c>
      <c r="B840" s="314">
        <v>11</v>
      </c>
      <c r="C840" s="314" t="s">
        <v>29</v>
      </c>
      <c r="D840" s="334" t="s">
        <v>7</v>
      </c>
      <c r="E840" s="23">
        <f t="shared" ref="E840" si="2384">IF(D840="repos",1,0)</f>
        <v>1</v>
      </c>
      <c r="F840" s="23">
        <f t="shared" ref="F840" si="2385">IF(D840="S",1,0)</f>
        <v>0</v>
      </c>
      <c r="G840" s="23">
        <f t="shared" ref="G840" si="2386">IF(D840="FO",1,0)</f>
        <v>0</v>
      </c>
      <c r="H840" s="3">
        <v>660</v>
      </c>
      <c r="I840" s="3"/>
      <c r="J840" s="78"/>
      <c r="L840" s="41"/>
      <c r="M840" s="42"/>
      <c r="N840" s="364">
        <f t="shared" ref="N840" si="2387">(M840-L840)+(M841-L841)</f>
        <v>0</v>
      </c>
      <c r="R840" s="311">
        <v>0</v>
      </c>
    </row>
    <row r="841" spans="1:18" ht="15.75" customHeight="1" thickBot="1" x14ac:dyDescent="0.3">
      <c r="A841" s="331"/>
      <c r="B841" s="331"/>
      <c r="C841" s="331"/>
      <c r="D841" s="329"/>
      <c r="E841" s="22">
        <f t="shared" ref="E841" si="2388">IF(D840="CA",1,0)</f>
        <v>0</v>
      </c>
      <c r="F841" s="22">
        <f t="shared" ref="F841" si="2389">IF(D840="TC",1,0)</f>
        <v>0</v>
      </c>
      <c r="G841" s="22">
        <f t="shared" ref="G841" si="2390">IF(D840="FNO",1,0)</f>
        <v>0</v>
      </c>
      <c r="H841" s="63"/>
      <c r="I841" s="7"/>
      <c r="J841" s="79"/>
      <c r="L841" s="43"/>
      <c r="M841" s="44"/>
      <c r="N841" s="365"/>
      <c r="R841" s="311"/>
    </row>
    <row r="842" spans="1:18" ht="15" customHeight="1" x14ac:dyDescent="0.25">
      <c r="A842" s="314" t="s">
        <v>9</v>
      </c>
      <c r="B842" s="314">
        <v>12</v>
      </c>
      <c r="C842" s="314" t="s">
        <v>29</v>
      </c>
      <c r="D842" s="334" t="s">
        <v>7</v>
      </c>
      <c r="E842" s="23">
        <f t="shared" ref="E842" si="2391">IF(D842="repos",1,0)</f>
        <v>1</v>
      </c>
      <c r="F842" s="23">
        <f t="shared" ref="F842" si="2392">IF(D842="S",1,0)</f>
        <v>0</v>
      </c>
      <c r="G842" s="23">
        <f t="shared" ref="G842" si="2393">IF(D842="FO",1,0)</f>
        <v>0</v>
      </c>
      <c r="H842" s="3">
        <v>660</v>
      </c>
      <c r="I842" s="3"/>
      <c r="J842" s="78"/>
      <c r="L842" s="41"/>
      <c r="M842" s="42"/>
      <c r="N842" s="364">
        <f t="shared" ref="N842" si="2394">(M842-L842)+(M843-L843)</f>
        <v>0</v>
      </c>
      <c r="R842" s="311">
        <v>0</v>
      </c>
    </row>
    <row r="843" spans="1:18" ht="15.75" customHeight="1" thickBot="1" x14ac:dyDescent="0.3">
      <c r="A843" s="331"/>
      <c r="B843" s="331"/>
      <c r="C843" s="331"/>
      <c r="D843" s="329"/>
      <c r="E843" s="22">
        <f t="shared" ref="E843" si="2395">IF(D842="CA",1,0)</f>
        <v>0</v>
      </c>
      <c r="F843" s="22">
        <f t="shared" ref="F843" si="2396">IF(D842="TC",1,0)</f>
        <v>0</v>
      </c>
      <c r="G843" s="22">
        <f t="shared" ref="G843" si="2397">IF(D842="FNO",1,0)</f>
        <v>0</v>
      </c>
      <c r="H843" s="63"/>
      <c r="I843" s="7"/>
      <c r="J843" s="79"/>
      <c r="L843" s="43"/>
      <c r="M843" s="44"/>
      <c r="N843" s="365"/>
      <c r="R843" s="311"/>
    </row>
    <row r="844" spans="1:18" ht="15" customHeight="1" x14ac:dyDescent="0.25">
      <c r="A844" s="314" t="s">
        <v>10</v>
      </c>
      <c r="B844" s="314">
        <v>13</v>
      </c>
      <c r="C844" s="314" t="s">
        <v>29</v>
      </c>
      <c r="D844" s="334" t="s">
        <v>7</v>
      </c>
      <c r="E844" s="23">
        <f t="shared" ref="E844" si="2398">IF(D844="repos",1,0)</f>
        <v>1</v>
      </c>
      <c r="F844" s="23">
        <f t="shared" ref="F844" si="2399">IF(D844="S",1,0)</f>
        <v>0</v>
      </c>
      <c r="G844" s="23">
        <f t="shared" ref="G844" si="2400">IF(D844="FO",1,0)</f>
        <v>0</v>
      </c>
      <c r="H844" s="3">
        <v>660</v>
      </c>
      <c r="I844" s="3"/>
      <c r="J844" s="78"/>
      <c r="L844" s="41"/>
      <c r="M844" s="42"/>
      <c r="N844" s="364">
        <f t="shared" ref="N844" si="2401">(M844-L844)+(M845-L845)</f>
        <v>0</v>
      </c>
      <c r="R844" s="311">
        <v>0</v>
      </c>
    </row>
    <row r="845" spans="1:18" ht="15.75" customHeight="1" thickBot="1" x14ac:dyDescent="0.3">
      <c r="A845" s="331"/>
      <c r="B845" s="331"/>
      <c r="C845" s="331"/>
      <c r="D845" s="329"/>
      <c r="E845" s="22">
        <f t="shared" ref="E845" si="2402">IF(D844="CA",1,0)</f>
        <v>0</v>
      </c>
      <c r="F845" s="22">
        <f t="shared" ref="F845" si="2403">IF(D844="TC",1,0)</f>
        <v>0</v>
      </c>
      <c r="G845" s="22">
        <f t="shared" ref="G845" si="2404">IF(D844="FNO",1,0)</f>
        <v>0</v>
      </c>
      <c r="H845" s="63"/>
      <c r="I845" s="7"/>
      <c r="J845" s="79"/>
      <c r="L845" s="43"/>
      <c r="M845" s="44"/>
      <c r="N845" s="365"/>
      <c r="R845" s="311"/>
    </row>
    <row r="846" spans="1:18" ht="15" customHeight="1" x14ac:dyDescent="0.25">
      <c r="A846" s="314" t="s">
        <v>11</v>
      </c>
      <c r="B846" s="314">
        <v>14</v>
      </c>
      <c r="C846" s="314" t="s">
        <v>29</v>
      </c>
      <c r="D846" s="314"/>
      <c r="E846" s="23">
        <f t="shared" ref="E846" si="2405">IF(D846="repos",1,0)</f>
        <v>0</v>
      </c>
      <c r="F846" s="23">
        <f t="shared" ref="F846" si="2406">IF(D846="S",1,0)</f>
        <v>0</v>
      </c>
      <c r="G846" s="23">
        <f t="shared" ref="G846" si="2407">IF(D846="FO",1,0)</f>
        <v>0</v>
      </c>
      <c r="H846" s="69">
        <v>130</v>
      </c>
      <c r="I846" s="64">
        <v>1.1111111111111112E-2</v>
      </c>
      <c r="J846" s="52">
        <v>0.30972222222222223</v>
      </c>
      <c r="L846" s="41">
        <v>0.30138888888888887</v>
      </c>
      <c r="M846" s="42">
        <v>0.42986111111111108</v>
      </c>
      <c r="N846" s="360">
        <f t="shared" ref="N846" si="2408">(M846-L846)+(M847-L847)</f>
        <v>0.30972222222222223</v>
      </c>
      <c r="R846" s="312">
        <v>1</v>
      </c>
    </row>
    <row r="847" spans="1:18" ht="15.75" customHeight="1" thickBot="1" x14ac:dyDescent="0.3">
      <c r="A847" s="331"/>
      <c r="B847" s="331"/>
      <c r="C847" s="331"/>
      <c r="D847" s="331"/>
      <c r="E847" s="22">
        <f t="shared" ref="E847" si="2409">IF(D846="CA",1,0)</f>
        <v>0</v>
      </c>
      <c r="F847" s="22">
        <f t="shared" ref="F847" si="2410">IF(D846="TC",1,0)</f>
        <v>0</v>
      </c>
      <c r="G847" s="22">
        <f t="shared" ref="G847" si="2411">IF(D846="FNO",1,0)</f>
        <v>0</v>
      </c>
      <c r="H847" s="70"/>
      <c r="I847" s="70"/>
      <c r="J847" s="86"/>
      <c r="L847" s="43">
        <v>0.65763888888888888</v>
      </c>
      <c r="M847" s="44">
        <v>0.83888888888888891</v>
      </c>
      <c r="N847" s="361"/>
      <c r="R847" s="312"/>
    </row>
    <row r="848" spans="1:18" ht="15" customHeight="1" x14ac:dyDescent="0.25">
      <c r="A848" s="314" t="s">
        <v>12</v>
      </c>
      <c r="B848" s="314">
        <v>15</v>
      </c>
      <c r="C848" s="314" t="s">
        <v>29</v>
      </c>
      <c r="D848" s="314" t="s">
        <v>7</v>
      </c>
      <c r="E848" s="23">
        <f t="shared" ref="E848" si="2412">IF(D848="repos",1,0)</f>
        <v>1</v>
      </c>
      <c r="F848" s="23">
        <f t="shared" ref="F848" si="2413">IF(D848="S",1,0)</f>
        <v>0</v>
      </c>
      <c r="G848" s="23">
        <f t="shared" ref="G848" si="2414">IF(D848="FO",1,0)</f>
        <v>0</v>
      </c>
      <c r="H848" s="3">
        <v>661</v>
      </c>
      <c r="I848" s="3"/>
      <c r="J848" s="78"/>
      <c r="L848" s="41"/>
      <c r="M848" s="42"/>
      <c r="N848" s="364">
        <f t="shared" ref="N848" si="2415">(M848-L848)+(M849-L849)</f>
        <v>0</v>
      </c>
      <c r="R848" s="311">
        <v>0</v>
      </c>
    </row>
    <row r="849" spans="1:18" ht="15.75" customHeight="1" thickBot="1" x14ac:dyDescent="0.3">
      <c r="A849" s="331"/>
      <c r="B849" s="331"/>
      <c r="C849" s="331"/>
      <c r="D849" s="331"/>
      <c r="E849" s="22">
        <f t="shared" ref="E849" si="2416">IF(D848="CA",1,0)</f>
        <v>0</v>
      </c>
      <c r="F849" s="22">
        <f t="shared" ref="F849" si="2417">IF(D848="TC",1,0)</f>
        <v>0</v>
      </c>
      <c r="G849" s="22">
        <f t="shared" ref="G849" si="2418">IF(D848="FNO",1,0)</f>
        <v>0</v>
      </c>
      <c r="H849" s="63"/>
      <c r="I849" s="7"/>
      <c r="J849" s="79"/>
      <c r="L849" s="43"/>
      <c r="M849" s="44"/>
      <c r="N849" s="365"/>
      <c r="R849" s="311"/>
    </row>
    <row r="850" spans="1:18" ht="15" customHeight="1" x14ac:dyDescent="0.25">
      <c r="A850" s="314" t="s">
        <v>4</v>
      </c>
      <c r="B850" s="314">
        <v>16</v>
      </c>
      <c r="C850" s="314" t="s">
        <v>29</v>
      </c>
      <c r="D850" s="314"/>
      <c r="E850" s="23">
        <f t="shared" ref="E850" si="2419">IF(D850="repos",1,0)</f>
        <v>0</v>
      </c>
      <c r="F850" s="23">
        <f t="shared" ref="F850" si="2420">IF(D850="S",1,0)</f>
        <v>0</v>
      </c>
      <c r="G850" s="23">
        <f t="shared" ref="G850" si="2421">IF(D850="FO",1,0)</f>
        <v>0</v>
      </c>
      <c r="H850" s="69">
        <v>130</v>
      </c>
      <c r="I850" s="3"/>
      <c r="J850" s="52">
        <v>0.29305555555555557</v>
      </c>
      <c r="L850" s="41">
        <v>0.79652777777777783</v>
      </c>
      <c r="M850" s="42">
        <v>1.0868055555555556</v>
      </c>
      <c r="N850" s="374">
        <f t="shared" ref="N850" si="2422">(M850-L850)+(M851-L851)</f>
        <v>0.29027777777777775</v>
      </c>
      <c r="R850" s="312">
        <v>1</v>
      </c>
    </row>
    <row r="851" spans="1:18" ht="15.75" customHeight="1" thickBot="1" x14ac:dyDescent="0.3">
      <c r="A851" s="331"/>
      <c r="B851" s="331"/>
      <c r="C851" s="331"/>
      <c r="D851" s="331"/>
      <c r="E851" s="22">
        <f t="shared" ref="E851" si="2423">IF(D850="CA",1,0)</f>
        <v>0</v>
      </c>
      <c r="F851" s="22">
        <f t="shared" ref="F851" si="2424">IF(D850="TC",1,0)</f>
        <v>0</v>
      </c>
      <c r="G851" s="22">
        <f t="shared" ref="G851" si="2425">IF(D850="FNO",1,0)</f>
        <v>0</v>
      </c>
      <c r="H851" s="70"/>
      <c r="I851" s="7"/>
      <c r="J851" s="86"/>
      <c r="L851" s="43"/>
      <c r="M851" s="44"/>
      <c r="N851" s="375"/>
      <c r="R851" s="312"/>
    </row>
    <row r="852" spans="1:18" ht="15" customHeight="1" x14ac:dyDescent="0.25">
      <c r="A852" s="314" t="s">
        <v>6</v>
      </c>
      <c r="B852" s="314">
        <v>17</v>
      </c>
      <c r="C852" s="314" t="s">
        <v>29</v>
      </c>
      <c r="D852" s="314"/>
      <c r="E852" s="23">
        <f t="shared" ref="E852" si="2426">IF(D852="repos",1,0)</f>
        <v>0</v>
      </c>
      <c r="F852" s="23">
        <f t="shared" ref="F852" si="2427">IF(D852="S",1,0)</f>
        <v>0</v>
      </c>
      <c r="G852" s="23">
        <f t="shared" ref="G852" si="2428">IF(D852="FO",1,0)</f>
        <v>0</v>
      </c>
      <c r="H852" s="69">
        <v>130</v>
      </c>
      <c r="I852" s="3"/>
      <c r="J852" s="52">
        <v>0.31180555555555556</v>
      </c>
      <c r="L852" s="41">
        <v>0.57916666666666672</v>
      </c>
      <c r="M852" s="42">
        <v>0.89097222222222217</v>
      </c>
      <c r="N852" s="360">
        <f t="shared" ref="N852" si="2429">(M852-L852)+(M853-L853)</f>
        <v>0.31180555555555545</v>
      </c>
      <c r="R852" s="312">
        <v>1</v>
      </c>
    </row>
    <row r="853" spans="1:18" ht="15.75" customHeight="1" thickBot="1" x14ac:dyDescent="0.3">
      <c r="A853" s="331"/>
      <c r="B853" s="331"/>
      <c r="C853" s="331"/>
      <c r="D853" s="331"/>
      <c r="E853" s="22">
        <f t="shared" ref="E853" si="2430">IF(D852="CA",1,0)</f>
        <v>0</v>
      </c>
      <c r="F853" s="22">
        <f t="shared" ref="F853" si="2431">IF(D852="TC",1,0)</f>
        <v>0</v>
      </c>
      <c r="G853" s="22">
        <f t="shared" ref="G853" si="2432">IF(D852="FNO",1,0)</f>
        <v>0</v>
      </c>
      <c r="H853" s="70"/>
      <c r="I853" s="7"/>
      <c r="J853" s="86"/>
      <c r="L853" s="43"/>
      <c r="M853" s="44"/>
      <c r="N853" s="361"/>
      <c r="R853" s="312"/>
    </row>
    <row r="854" spans="1:18" ht="15" customHeight="1" x14ac:dyDescent="0.25">
      <c r="A854" s="314" t="s">
        <v>8</v>
      </c>
      <c r="B854" s="314">
        <v>18</v>
      </c>
      <c r="C854" s="314" t="s">
        <v>29</v>
      </c>
      <c r="D854" s="314"/>
      <c r="E854" s="23">
        <f t="shared" ref="E854" si="2433">IF(D854="repos",1,0)</f>
        <v>0</v>
      </c>
      <c r="F854" s="23">
        <f t="shared" ref="F854" si="2434">IF(D854="S",1,0)</f>
        <v>0</v>
      </c>
      <c r="G854" s="23">
        <f t="shared" ref="G854" si="2435">IF(D854="FO",1,0)</f>
        <v>0</v>
      </c>
      <c r="H854" s="69">
        <v>130</v>
      </c>
      <c r="I854" s="3"/>
      <c r="J854" s="52">
        <v>0.28263888888888888</v>
      </c>
      <c r="L854" s="41">
        <v>0.54513888888888895</v>
      </c>
      <c r="M854" s="42">
        <v>0.82777777777777783</v>
      </c>
      <c r="N854" s="360">
        <f t="shared" ref="N854" si="2436">(M854-L854)+(M855-L855)</f>
        <v>0.28263888888888888</v>
      </c>
      <c r="R854" s="312">
        <v>1</v>
      </c>
    </row>
    <row r="855" spans="1:18" ht="15.75" customHeight="1" thickBot="1" x14ac:dyDescent="0.3">
      <c r="A855" s="331"/>
      <c r="B855" s="331"/>
      <c r="C855" s="331"/>
      <c r="D855" s="331"/>
      <c r="E855" s="22">
        <f t="shared" ref="E855" si="2437">IF(D854="CA",1,0)</f>
        <v>0</v>
      </c>
      <c r="F855" s="22">
        <f t="shared" ref="F855" si="2438">IF(D854="TC",1,0)</f>
        <v>0</v>
      </c>
      <c r="G855" s="22">
        <f t="shared" ref="G855" si="2439">IF(D854="FNO",1,0)</f>
        <v>0</v>
      </c>
      <c r="H855" s="70"/>
      <c r="I855" s="7"/>
      <c r="J855" s="86"/>
      <c r="L855" s="43"/>
      <c r="M855" s="44"/>
      <c r="N855" s="361"/>
      <c r="R855" s="312"/>
    </row>
    <row r="856" spans="1:18" ht="15" customHeight="1" x14ac:dyDescent="0.25">
      <c r="A856" s="314" t="s">
        <v>9</v>
      </c>
      <c r="B856" s="314">
        <v>19</v>
      </c>
      <c r="C856" s="314" t="s">
        <v>29</v>
      </c>
      <c r="D856" s="314"/>
      <c r="E856" s="23">
        <f t="shared" ref="E856" si="2440">IF(D856="repos",1,0)</f>
        <v>0</v>
      </c>
      <c r="F856" s="23">
        <f t="shared" ref="F856" si="2441">IF(D856="S",1,0)</f>
        <v>0</v>
      </c>
      <c r="G856" s="23">
        <f t="shared" ref="G856" si="2442">IF(D856="FO",1,0)</f>
        <v>0</v>
      </c>
      <c r="H856" s="3">
        <v>59</v>
      </c>
      <c r="I856" s="3"/>
      <c r="J856" s="54">
        <v>0.22152777777777777</v>
      </c>
      <c r="L856" s="41">
        <v>0.3034722222222222</v>
      </c>
      <c r="M856" s="42">
        <v>0.52500000000000002</v>
      </c>
      <c r="N856" s="362">
        <f t="shared" ref="N856" si="2443">(M856-L856)+(M857-L857)</f>
        <v>0.32708333333333334</v>
      </c>
      <c r="R856" s="312">
        <v>1</v>
      </c>
    </row>
    <row r="857" spans="1:18" ht="15.75" customHeight="1" thickBot="1" x14ac:dyDescent="0.3">
      <c r="A857" s="331"/>
      <c r="B857" s="331"/>
      <c r="C857" s="331"/>
      <c r="D857" s="331"/>
      <c r="E857" s="22">
        <f t="shared" ref="E857" si="2444">IF(D856="CA",1,0)</f>
        <v>0</v>
      </c>
      <c r="F857" s="22">
        <f t="shared" ref="F857" si="2445">IF(D856="TC",1,0)</f>
        <v>0</v>
      </c>
      <c r="G857" s="22">
        <f t="shared" ref="G857" si="2446">IF(D856="FNO",1,0)</f>
        <v>0</v>
      </c>
      <c r="H857" s="51">
        <v>130</v>
      </c>
      <c r="I857" s="7"/>
      <c r="J857" s="50">
        <v>0.10555555555555556</v>
      </c>
      <c r="L857" s="43">
        <v>0.71319444444444446</v>
      </c>
      <c r="M857" s="44">
        <v>0.81874999999999998</v>
      </c>
      <c r="N857" s="363"/>
      <c r="R857" s="312"/>
    </row>
    <row r="858" spans="1:18" ht="15" customHeight="1" x14ac:dyDescent="0.25">
      <c r="A858" s="314" t="s">
        <v>10</v>
      </c>
      <c r="B858" s="314">
        <v>20</v>
      </c>
      <c r="C858" s="314" t="s">
        <v>29</v>
      </c>
      <c r="D858" s="334" t="s">
        <v>7</v>
      </c>
      <c r="E858" s="23">
        <f t="shared" ref="E858" si="2447">IF(D858="repos",1,0)</f>
        <v>1</v>
      </c>
      <c r="F858" s="23">
        <f t="shared" ref="F858" si="2448">IF(D858="S",1,0)</f>
        <v>0</v>
      </c>
      <c r="G858" s="23">
        <f t="shared" ref="G858" si="2449">IF(D858="FO",1,0)</f>
        <v>0</v>
      </c>
      <c r="H858" s="3">
        <v>660</v>
      </c>
      <c r="I858" s="3"/>
      <c r="J858" s="78"/>
      <c r="L858" s="41"/>
      <c r="M858" s="42"/>
      <c r="N858" s="364">
        <f t="shared" ref="N858" si="2450">(M858-L858)+(M859-L859)</f>
        <v>0</v>
      </c>
      <c r="R858" s="311">
        <v>0</v>
      </c>
    </row>
    <row r="859" spans="1:18" ht="15.75" customHeight="1" thickBot="1" x14ac:dyDescent="0.3">
      <c r="A859" s="331"/>
      <c r="B859" s="331"/>
      <c r="C859" s="331"/>
      <c r="D859" s="329"/>
      <c r="E859" s="22">
        <f t="shared" ref="E859" si="2451">IF(D858="CA",1,0)</f>
        <v>0</v>
      </c>
      <c r="F859" s="22">
        <f t="shared" ref="F859" si="2452">IF(D858="TC",1,0)</f>
        <v>0</v>
      </c>
      <c r="G859" s="22">
        <f t="shared" ref="G859" si="2453">IF(D858="FNO",1,0)</f>
        <v>0</v>
      </c>
      <c r="H859" s="63"/>
      <c r="I859" s="7"/>
      <c r="J859" s="79"/>
      <c r="L859" s="43"/>
      <c r="M859" s="44"/>
      <c r="N859" s="365"/>
      <c r="R859" s="311"/>
    </row>
    <row r="860" spans="1:18" ht="15" customHeight="1" x14ac:dyDescent="0.25">
      <c r="A860" s="314" t="s">
        <v>11</v>
      </c>
      <c r="B860" s="314">
        <v>21</v>
      </c>
      <c r="C860" s="314" t="s">
        <v>29</v>
      </c>
      <c r="D860" s="334" t="s">
        <v>7</v>
      </c>
      <c r="E860" s="23">
        <f t="shared" ref="E860" si="2454">IF(D860="repos",1,0)</f>
        <v>1</v>
      </c>
      <c r="F860" s="23">
        <f t="shared" ref="F860" si="2455">IF(D860="S",1,0)</f>
        <v>0</v>
      </c>
      <c r="G860" s="23">
        <f t="shared" ref="G860" si="2456">IF(D860="FO",1,0)</f>
        <v>0</v>
      </c>
      <c r="H860" s="3">
        <v>660</v>
      </c>
      <c r="I860" s="3"/>
      <c r="J860" s="80"/>
      <c r="L860" s="41"/>
      <c r="M860" s="42"/>
      <c r="N860" s="364">
        <f t="shared" ref="N860" si="2457">(M860-L860)+(M861-L861)</f>
        <v>0</v>
      </c>
      <c r="R860" s="311">
        <v>0</v>
      </c>
    </row>
    <row r="861" spans="1:18" ht="15.75" customHeight="1" thickBot="1" x14ac:dyDescent="0.3">
      <c r="A861" s="331"/>
      <c r="B861" s="331"/>
      <c r="C861" s="331"/>
      <c r="D861" s="329"/>
      <c r="E861" s="22">
        <f t="shared" ref="E861" si="2458">IF(D860="CA",1,0)</f>
        <v>0</v>
      </c>
      <c r="F861" s="22">
        <f t="shared" ref="F861" si="2459">IF(D860="TC",1,0)</f>
        <v>0</v>
      </c>
      <c r="G861" s="22">
        <f t="shared" ref="G861" si="2460">IF(D860="FNO",1,0)</f>
        <v>0</v>
      </c>
      <c r="H861" s="63"/>
      <c r="I861" s="7"/>
      <c r="J861" s="79"/>
      <c r="L861" s="43"/>
      <c r="M861" s="44"/>
      <c r="N861" s="365"/>
      <c r="R861" s="311"/>
    </row>
    <row r="862" spans="1:18" ht="15" customHeight="1" x14ac:dyDescent="0.25">
      <c r="A862" s="314" t="s">
        <v>12</v>
      </c>
      <c r="B862" s="314">
        <v>22</v>
      </c>
      <c r="C862" s="314" t="s">
        <v>29</v>
      </c>
      <c r="D862" s="314"/>
      <c r="E862" s="23">
        <f t="shared" ref="E862" si="2461">IF(D862="repos",1,0)</f>
        <v>0</v>
      </c>
      <c r="F862" s="23">
        <f t="shared" ref="F862" si="2462">IF(D862="S",1,0)</f>
        <v>0</v>
      </c>
      <c r="G862" s="23">
        <f t="shared" ref="G862" si="2463">IF(D862="FO",1,0)</f>
        <v>0</v>
      </c>
      <c r="H862" s="69">
        <v>130</v>
      </c>
      <c r="I862" s="3"/>
      <c r="J862" s="52">
        <v>0.28402777777777777</v>
      </c>
      <c r="L862" s="41">
        <v>0.53749999999999998</v>
      </c>
      <c r="M862" s="42">
        <v>0.82152777777777775</v>
      </c>
      <c r="N862" s="360">
        <f t="shared" ref="N862" si="2464">(M862-L862)+(M863-L863)</f>
        <v>0.28402777777777777</v>
      </c>
      <c r="R862" s="312">
        <v>1</v>
      </c>
    </row>
    <row r="863" spans="1:18" ht="15.75" customHeight="1" thickBot="1" x14ac:dyDescent="0.3">
      <c r="A863" s="331"/>
      <c r="B863" s="331"/>
      <c r="C863" s="331"/>
      <c r="D863" s="331"/>
      <c r="E863" s="22">
        <f t="shared" ref="E863" si="2465">IF(D862="CA",1,0)</f>
        <v>0</v>
      </c>
      <c r="F863" s="22">
        <f t="shared" ref="F863" si="2466">IF(D862="TC",1,0)</f>
        <v>0</v>
      </c>
      <c r="G863" s="22">
        <f t="shared" ref="G863" si="2467">IF(D862="FNO",1,0)</f>
        <v>0</v>
      </c>
      <c r="H863" s="70"/>
      <c r="I863" s="7"/>
      <c r="J863" s="86"/>
      <c r="L863" s="43"/>
      <c r="M863" s="44"/>
      <c r="N863" s="361"/>
      <c r="R863" s="312"/>
    </row>
    <row r="864" spans="1:18" ht="15" customHeight="1" x14ac:dyDescent="0.25">
      <c r="A864" s="314" t="s">
        <v>4</v>
      </c>
      <c r="B864" s="314">
        <v>23</v>
      </c>
      <c r="C864" s="314" t="s">
        <v>29</v>
      </c>
      <c r="D864" s="314"/>
      <c r="E864" s="23">
        <f t="shared" ref="E864" si="2468">IF(D864="repos",1,0)</f>
        <v>0</v>
      </c>
      <c r="F864" s="23">
        <f t="shared" ref="F864" si="2469">IF(D864="S",1,0)</f>
        <v>0</v>
      </c>
      <c r="G864" s="23">
        <f t="shared" ref="G864" si="2470">IF(D864="FO",1,0)</f>
        <v>0</v>
      </c>
      <c r="H864" s="69">
        <v>130</v>
      </c>
      <c r="I864" s="3"/>
      <c r="J864" s="52">
        <v>0.30069444444444443</v>
      </c>
      <c r="L864" s="41">
        <v>0.53125</v>
      </c>
      <c r="M864" s="42">
        <v>0.83194444444444438</v>
      </c>
      <c r="N864" s="360">
        <f t="shared" ref="N864" si="2471">(M864-L864)+(M865-L865)</f>
        <v>0.30069444444444438</v>
      </c>
      <c r="R864" s="312">
        <v>1</v>
      </c>
    </row>
    <row r="865" spans="1:18" ht="15.75" customHeight="1" thickBot="1" x14ac:dyDescent="0.3">
      <c r="A865" s="331"/>
      <c r="B865" s="331"/>
      <c r="C865" s="331"/>
      <c r="D865" s="331"/>
      <c r="E865" s="22">
        <f t="shared" ref="E865" si="2472">IF(D864="CA",1,0)</f>
        <v>0</v>
      </c>
      <c r="F865" s="22">
        <f t="shared" ref="F865" si="2473">IF(D864="TC",1,0)</f>
        <v>0</v>
      </c>
      <c r="G865" s="22">
        <f t="shared" ref="G865" si="2474">IF(D864="FNO",1,0)</f>
        <v>0</v>
      </c>
      <c r="H865" s="70"/>
      <c r="I865" s="7"/>
      <c r="J865" s="86"/>
      <c r="L865" s="43"/>
      <c r="M865" s="44"/>
      <c r="N865" s="361"/>
      <c r="R865" s="312"/>
    </row>
    <row r="866" spans="1:18" ht="15" customHeight="1" x14ac:dyDescent="0.25">
      <c r="A866" s="314" t="s">
        <v>6</v>
      </c>
      <c r="B866" s="314">
        <v>24</v>
      </c>
      <c r="C866" s="314" t="s">
        <v>29</v>
      </c>
      <c r="D866" s="334" t="s">
        <v>7</v>
      </c>
      <c r="E866" s="23">
        <f t="shared" ref="E866" si="2475">IF(D866="repos",1,0)</f>
        <v>1</v>
      </c>
      <c r="F866" s="23">
        <f t="shared" ref="F866" si="2476">IF(D866="S",1,0)</f>
        <v>0</v>
      </c>
      <c r="G866" s="23">
        <f t="shared" ref="G866" si="2477">IF(D866="FO",1,0)</f>
        <v>0</v>
      </c>
      <c r="H866" s="3">
        <v>660</v>
      </c>
      <c r="I866" s="3"/>
      <c r="J866" s="80"/>
      <c r="L866" s="41"/>
      <c r="M866" s="42"/>
      <c r="N866" s="364">
        <f t="shared" ref="N866" si="2478">(M866-L866)+(M867-L867)</f>
        <v>0</v>
      </c>
      <c r="R866" s="311">
        <v>0</v>
      </c>
    </row>
    <row r="867" spans="1:18" ht="15.75" customHeight="1" thickBot="1" x14ac:dyDescent="0.3">
      <c r="A867" s="331"/>
      <c r="B867" s="331"/>
      <c r="C867" s="331"/>
      <c r="D867" s="329"/>
      <c r="E867" s="22">
        <f t="shared" ref="E867" si="2479">IF(D866="CA",1,0)</f>
        <v>0</v>
      </c>
      <c r="F867" s="22">
        <f t="shared" ref="F867" si="2480">IF(D866="TC",1,0)</f>
        <v>0</v>
      </c>
      <c r="G867" s="22">
        <f t="shared" ref="G867" si="2481">IF(D866="FNO",1,0)</f>
        <v>0</v>
      </c>
      <c r="H867" s="63"/>
      <c r="I867" s="7"/>
      <c r="J867" s="79"/>
      <c r="L867" s="43"/>
      <c r="M867" s="44"/>
      <c r="N867" s="365"/>
      <c r="R867" s="311"/>
    </row>
    <row r="868" spans="1:18" ht="15" customHeight="1" x14ac:dyDescent="0.25">
      <c r="A868" s="314" t="s">
        <v>8</v>
      </c>
      <c r="B868" s="314">
        <v>25</v>
      </c>
      <c r="C868" s="314" t="s">
        <v>29</v>
      </c>
      <c r="D868" s="334" t="s">
        <v>7</v>
      </c>
      <c r="E868" s="23">
        <f t="shared" ref="E868" si="2482">IF(D868="repos",1,0)</f>
        <v>1</v>
      </c>
      <c r="F868" s="23">
        <f t="shared" ref="F868" si="2483">IF(D868="S",1,0)</f>
        <v>0</v>
      </c>
      <c r="G868" s="23">
        <f t="shared" ref="G868" si="2484">IF(D868="FO",1,0)</f>
        <v>0</v>
      </c>
      <c r="H868" s="68">
        <v>660</v>
      </c>
      <c r="I868" s="3"/>
      <c r="J868" s="78"/>
      <c r="L868" s="41"/>
      <c r="M868" s="42"/>
      <c r="N868" s="364">
        <f t="shared" ref="N868" si="2485">(M868-L868)+(M869-L869)</f>
        <v>0</v>
      </c>
      <c r="R868" s="311">
        <v>0</v>
      </c>
    </row>
    <row r="869" spans="1:18" ht="15.75" customHeight="1" thickBot="1" x14ac:dyDescent="0.3">
      <c r="A869" s="331"/>
      <c r="B869" s="331"/>
      <c r="C869" s="331"/>
      <c r="D869" s="329"/>
      <c r="E869" s="22">
        <f t="shared" ref="E869" si="2486">IF(D868="CA",1,0)</f>
        <v>0</v>
      </c>
      <c r="F869" s="22">
        <f t="shared" ref="F869" si="2487">IF(D868="TC",1,0)</f>
        <v>0</v>
      </c>
      <c r="G869" s="22">
        <f t="shared" ref="G869" si="2488">IF(D868="FNO",1,0)</f>
        <v>0</v>
      </c>
      <c r="H869" s="63"/>
      <c r="I869" s="7"/>
      <c r="J869" s="79"/>
      <c r="L869" s="43"/>
      <c r="M869" s="44"/>
      <c r="N869" s="365"/>
      <c r="R869" s="311"/>
    </row>
    <row r="870" spans="1:18" ht="15" customHeight="1" x14ac:dyDescent="0.25">
      <c r="A870" s="314" t="s">
        <v>9</v>
      </c>
      <c r="B870" s="314">
        <v>26</v>
      </c>
      <c r="C870" s="314" t="s">
        <v>29</v>
      </c>
      <c r="D870" s="314"/>
      <c r="E870" s="23">
        <f t="shared" ref="E870" si="2489">IF(D870="repos",1,0)</f>
        <v>0</v>
      </c>
      <c r="F870" s="23">
        <f t="shared" ref="F870" si="2490">IF(D870="S",1,0)</f>
        <v>0</v>
      </c>
      <c r="G870" s="23">
        <f t="shared" ref="G870" si="2491">IF(D870="FO",1,0)</f>
        <v>0</v>
      </c>
      <c r="H870" s="91">
        <v>59</v>
      </c>
      <c r="I870" s="3"/>
      <c r="J870" s="54">
        <v>0.29791666666666666</v>
      </c>
      <c r="L870" s="41">
        <v>0.22222222222222221</v>
      </c>
      <c r="M870" s="42">
        <v>0.52013888888888882</v>
      </c>
      <c r="N870" s="366">
        <f t="shared" ref="N870" si="2492">(M870-L870)+(M871-L871)</f>
        <v>0.29791666666666661</v>
      </c>
      <c r="R870" s="312">
        <v>1</v>
      </c>
    </row>
    <row r="871" spans="1:18" ht="15.75" customHeight="1" thickBot="1" x14ac:dyDescent="0.3">
      <c r="A871" s="331"/>
      <c r="B871" s="331"/>
      <c r="C871" s="331"/>
      <c r="D871" s="331"/>
      <c r="E871" s="22">
        <f t="shared" ref="E871" si="2493">IF(D870="CA",1,0)</f>
        <v>0</v>
      </c>
      <c r="F871" s="22">
        <f t="shared" ref="F871" si="2494">IF(D870="TC",1,0)</f>
        <v>0</v>
      </c>
      <c r="G871" s="22">
        <f t="shared" ref="G871" si="2495">IF(D870="FNO",1,0)</f>
        <v>0</v>
      </c>
      <c r="H871" s="84"/>
      <c r="I871" s="7"/>
      <c r="J871" s="85"/>
      <c r="L871" s="43"/>
      <c r="M871" s="44"/>
      <c r="N871" s="367"/>
      <c r="R871" s="312"/>
    </row>
    <row r="872" spans="1:18" ht="15" customHeight="1" x14ac:dyDescent="0.25">
      <c r="A872" s="314" t="s">
        <v>10</v>
      </c>
      <c r="B872" s="314">
        <v>27</v>
      </c>
      <c r="C872" s="314" t="s">
        <v>29</v>
      </c>
      <c r="D872" s="314"/>
      <c r="E872" s="23">
        <f t="shared" ref="E872" si="2496">IF(D872="repos",1,0)</f>
        <v>0</v>
      </c>
      <c r="F872" s="23">
        <f t="shared" ref="F872" si="2497">IF(D872="S",1,0)</f>
        <v>0</v>
      </c>
      <c r="G872" s="23">
        <f t="shared" ref="G872" si="2498">IF(D872="FO",1,0)</f>
        <v>0</v>
      </c>
      <c r="H872" s="91">
        <v>59</v>
      </c>
      <c r="I872" s="3"/>
      <c r="J872" s="54">
        <v>0.29791666666666666</v>
      </c>
      <c r="L872" s="41">
        <v>0.22222222222222221</v>
      </c>
      <c r="M872" s="42">
        <v>0.52013888888888882</v>
      </c>
      <c r="N872" s="366">
        <f t="shared" ref="N872" si="2499">(M872-L872)+(M873-L873)</f>
        <v>0.29791666666666661</v>
      </c>
      <c r="R872" s="312">
        <v>1</v>
      </c>
    </row>
    <row r="873" spans="1:18" ht="15.75" customHeight="1" thickBot="1" x14ac:dyDescent="0.3">
      <c r="A873" s="331"/>
      <c r="B873" s="331"/>
      <c r="C873" s="331"/>
      <c r="D873" s="331"/>
      <c r="E873" s="22">
        <f t="shared" ref="E873" si="2500">IF(D872="CA",1,0)</f>
        <v>0</v>
      </c>
      <c r="F873" s="22">
        <f t="shared" ref="F873" si="2501">IF(D872="TC",1,0)</f>
        <v>0</v>
      </c>
      <c r="G873" s="22">
        <f t="shared" ref="G873" si="2502">IF(D872="FNO",1,0)</f>
        <v>0</v>
      </c>
      <c r="H873" s="84"/>
      <c r="I873" s="7"/>
      <c r="J873" s="85"/>
      <c r="L873" s="43"/>
      <c r="M873" s="44"/>
      <c r="N873" s="367"/>
      <c r="R873" s="312"/>
    </row>
    <row r="874" spans="1:18" ht="15" customHeight="1" x14ac:dyDescent="0.25">
      <c r="A874" s="314" t="s">
        <v>11</v>
      </c>
      <c r="B874" s="314">
        <v>28</v>
      </c>
      <c r="C874" s="314" t="s">
        <v>29</v>
      </c>
      <c r="D874" s="314" t="s">
        <v>15</v>
      </c>
      <c r="E874" s="23">
        <f t="shared" ref="E874" si="2503">IF(D874="repos",1,0)</f>
        <v>0</v>
      </c>
      <c r="F874" s="23">
        <f t="shared" ref="F874" si="2504">IF(D874="S",1,0)</f>
        <v>0</v>
      </c>
      <c r="G874" s="23">
        <f t="shared" ref="G874" si="2505">IF(D874="FO",1,0)</f>
        <v>0</v>
      </c>
      <c r="H874" s="90">
        <v>700</v>
      </c>
      <c r="I874" s="3"/>
      <c r="J874" s="88"/>
      <c r="L874" s="41"/>
      <c r="M874" s="42"/>
      <c r="N874" s="368">
        <f t="shared" ref="N874" si="2506">(M874-L874)+(M875-L875)</f>
        <v>0</v>
      </c>
      <c r="R874" s="330">
        <v>0</v>
      </c>
    </row>
    <row r="875" spans="1:18" ht="15.75" customHeight="1" thickBot="1" x14ac:dyDescent="0.3">
      <c r="A875" s="331"/>
      <c r="B875" s="331"/>
      <c r="C875" s="331"/>
      <c r="D875" s="331"/>
      <c r="E875" s="22">
        <f t="shared" ref="E875" si="2507">IF(D874="CA",1,0)</f>
        <v>1</v>
      </c>
      <c r="F875" s="22">
        <f t="shared" ref="F875" si="2508">IF(D874="TC",1,0)</f>
        <v>0</v>
      </c>
      <c r="G875" s="22">
        <f t="shared" ref="G875" si="2509">IF(D874="FNO",1,0)</f>
        <v>0</v>
      </c>
      <c r="H875" s="87"/>
      <c r="I875" s="7"/>
      <c r="J875" s="89"/>
      <c r="L875" s="43"/>
      <c r="M875" s="44"/>
      <c r="N875" s="369"/>
      <c r="R875" s="330"/>
    </row>
    <row r="876" spans="1:18" ht="15" customHeight="1" x14ac:dyDescent="0.25">
      <c r="A876" s="314" t="s">
        <v>12</v>
      </c>
      <c r="B876" s="314">
        <v>29</v>
      </c>
      <c r="C876" s="314" t="s">
        <v>29</v>
      </c>
      <c r="D876" s="314" t="s">
        <v>15</v>
      </c>
      <c r="E876" s="23">
        <f t="shared" ref="E876" si="2510">IF(D876="repos",1,0)</f>
        <v>0</v>
      </c>
      <c r="F876" s="23">
        <f t="shared" ref="F876" si="2511">IF(D876="S",1,0)</f>
        <v>0</v>
      </c>
      <c r="G876" s="23">
        <f t="shared" ref="G876" si="2512">IF(D876="FO",1,0)</f>
        <v>0</v>
      </c>
      <c r="H876" s="90">
        <v>700</v>
      </c>
      <c r="I876" s="3"/>
      <c r="J876" s="88"/>
      <c r="L876" s="41"/>
      <c r="M876" s="42"/>
      <c r="N876" s="368">
        <f t="shared" ref="N876" si="2513">(M876-L876)+(M877-L877)</f>
        <v>0</v>
      </c>
      <c r="R876" s="330">
        <v>0</v>
      </c>
    </row>
    <row r="877" spans="1:18" ht="15.75" customHeight="1" thickBot="1" x14ac:dyDescent="0.3">
      <c r="A877" s="331"/>
      <c r="B877" s="331"/>
      <c r="C877" s="331"/>
      <c r="D877" s="331"/>
      <c r="E877" s="22">
        <f t="shared" ref="E877" si="2514">IF(D876="CA",1,0)</f>
        <v>1</v>
      </c>
      <c r="F877" s="22">
        <f t="shared" ref="F877" si="2515">IF(D876="TC",1,0)</f>
        <v>0</v>
      </c>
      <c r="G877" s="22">
        <f t="shared" ref="G877" si="2516">IF(D876="FNO",1,0)</f>
        <v>0</v>
      </c>
      <c r="H877" s="87"/>
      <c r="I877" s="7"/>
      <c r="J877" s="89"/>
      <c r="L877" s="43"/>
      <c r="M877" s="44"/>
      <c r="N877" s="369"/>
      <c r="R877" s="330"/>
    </row>
    <row r="878" spans="1:18" ht="15" customHeight="1" x14ac:dyDescent="0.25">
      <c r="A878" s="314" t="s">
        <v>4</v>
      </c>
      <c r="B878" s="314">
        <v>30</v>
      </c>
      <c r="C878" s="314" t="s">
        <v>29</v>
      </c>
      <c r="D878" s="314" t="s">
        <v>15</v>
      </c>
      <c r="E878" s="23">
        <f t="shared" ref="E878" si="2517">IF(D878="repos",1,0)</f>
        <v>0</v>
      </c>
      <c r="F878" s="23">
        <f t="shared" ref="F878" si="2518">IF(D878="S",1,0)</f>
        <v>0</v>
      </c>
      <c r="G878" s="23">
        <f t="shared" ref="G878" si="2519">IF(D878="FO",1,0)</f>
        <v>0</v>
      </c>
      <c r="H878" s="90">
        <v>700</v>
      </c>
      <c r="I878" s="3"/>
      <c r="J878" s="88"/>
      <c r="L878" s="41"/>
      <c r="M878" s="42"/>
      <c r="N878" s="368">
        <f t="shared" ref="N878" si="2520">(M878-L878)+(M879-L879)</f>
        <v>0</v>
      </c>
      <c r="R878" s="330">
        <v>0</v>
      </c>
    </row>
    <row r="879" spans="1:18" ht="15.75" customHeight="1" thickBot="1" x14ac:dyDescent="0.3">
      <c r="A879" s="331"/>
      <c r="B879" s="331"/>
      <c r="C879" s="331"/>
      <c r="D879" s="331"/>
      <c r="E879" s="22">
        <f t="shared" ref="E879" si="2521">IF(D878="CA",1,0)</f>
        <v>1</v>
      </c>
      <c r="F879" s="22">
        <f t="shared" ref="F879" si="2522">IF(D878="TC",1,0)</f>
        <v>0</v>
      </c>
      <c r="G879" s="22">
        <f t="shared" ref="G879" si="2523">IF(D878="FNO",1,0)</f>
        <v>0</v>
      </c>
      <c r="H879" s="87"/>
      <c r="I879" s="7"/>
      <c r="J879" s="89"/>
      <c r="L879" s="43"/>
      <c r="M879" s="44"/>
      <c r="N879" s="369"/>
      <c r="R879" s="330"/>
    </row>
    <row r="880" spans="1:18" ht="15" customHeight="1" x14ac:dyDescent="0.25">
      <c r="A880" s="380" t="s">
        <v>6</v>
      </c>
      <c r="B880" s="380">
        <v>31</v>
      </c>
      <c r="C880" s="380" t="s">
        <v>29</v>
      </c>
      <c r="D880" s="334" t="s">
        <v>7</v>
      </c>
      <c r="E880" s="23">
        <f t="shared" ref="E880" si="2524">IF(D880="repos",1,0)</f>
        <v>1</v>
      </c>
      <c r="F880" s="23">
        <f t="shared" ref="F880" si="2525">IF(D880="S",1,0)</f>
        <v>0</v>
      </c>
      <c r="G880" s="23">
        <f t="shared" ref="G880" si="2526">IF(D880="FO",1,0)</f>
        <v>0</v>
      </c>
      <c r="H880" s="68">
        <v>660</v>
      </c>
      <c r="I880" s="15"/>
      <c r="J880" s="78"/>
      <c r="L880" s="41"/>
      <c r="M880" s="42"/>
      <c r="N880" s="364">
        <f t="shared" ref="N880" si="2527">(M880-L880)+(M881-L881)</f>
        <v>0</v>
      </c>
      <c r="R880" s="311">
        <v>0</v>
      </c>
    </row>
    <row r="881" spans="1:18" ht="15.75" customHeight="1" thickBot="1" x14ac:dyDescent="0.3">
      <c r="A881" s="381"/>
      <c r="B881" s="381"/>
      <c r="C881" s="381"/>
      <c r="D881" s="329"/>
      <c r="E881" s="22">
        <f t="shared" ref="E881" si="2528">IF(D880="CA",1,0)</f>
        <v>0</v>
      </c>
      <c r="F881" s="22">
        <f t="shared" ref="F881" si="2529">IF(D880="TC",1,0)</f>
        <v>0</v>
      </c>
      <c r="G881" s="22">
        <f t="shared" ref="G881" si="2530">IF(D880="FNO",1,0)</f>
        <v>0</v>
      </c>
      <c r="H881" s="63"/>
      <c r="I881" s="16"/>
      <c r="J881" s="79"/>
      <c r="L881" s="43"/>
      <c r="M881" s="44"/>
      <c r="N881" s="365"/>
      <c r="R881" s="329"/>
    </row>
    <row r="882" spans="1:18" ht="15.75" customHeight="1" thickBot="1" x14ac:dyDescent="0.3">
      <c r="A882" s="314">
        <v>31</v>
      </c>
      <c r="B882" s="388" t="s">
        <v>13</v>
      </c>
      <c r="C882" s="389"/>
      <c r="D882" s="10">
        <v>11</v>
      </c>
      <c r="E882" s="30"/>
      <c r="F882" s="30"/>
      <c r="G882" s="30"/>
      <c r="H882" s="2"/>
      <c r="I882" s="2"/>
      <c r="J882" s="370">
        <f>J820+J821+J822+J823+J824+J825+J826+J827+J828+J829+J830+J831+J832+J833+J834+J835+J836+J837+J838+J839+J840+J841+J842+J843+J844+J845+J846+J847+J848+J849+J850+J851+J852+J853+J854+J855+J856+J857+J858+J859+J860+J861+J862+J863+J864+J865+J866+J867+J868+J869+J870+J871+J872+J873+J874+J875+J876+J877+J878+J879+J880+J881</f>
        <v>4.6333333333333329</v>
      </c>
      <c r="N882" s="370">
        <f>N820+N822+N824+N826+N828+N830+N832+N834+N836+N838+N840+N842+N844+N846+N848+N850+N852+N854+N856+N858+N860+N862+N864+N866+N868+N870+N872+N874+N876+N878+N880</f>
        <v>4.6097222222222216</v>
      </c>
      <c r="O882" s="358">
        <f>J820+N822+J824+J832+J834+N836+J838+N846+J850+N852+N854+J857+N862+N864</f>
        <v>3.8159722222222219</v>
      </c>
      <c r="P882" s="348">
        <f>N828+J856+N870+N872</f>
        <v>0.81736111111111098</v>
      </c>
      <c r="R882" s="317">
        <f>SUM(R820:R881)</f>
        <v>16</v>
      </c>
    </row>
    <row r="883" spans="1:18" ht="15.75" customHeight="1" thickBot="1" x14ac:dyDescent="0.3">
      <c r="A883" s="331"/>
      <c r="B883" s="386" t="s">
        <v>52</v>
      </c>
      <c r="C883" s="387"/>
      <c r="D883" s="33">
        <f>E820+E822+E824+E826+E828+E830+E832+E834+E836+E838+E840+E842+E844+E846+E848+E850+E852+E854+E856+E858+E860+E862+E864+E866+E868+E870+E872+E874+E876+E878+E880</f>
        <v>10</v>
      </c>
      <c r="E883" s="27"/>
      <c r="F883" s="27"/>
      <c r="G883" s="27"/>
      <c r="H883" s="2"/>
      <c r="I883" s="2"/>
      <c r="J883" s="371"/>
      <c r="N883" s="371"/>
      <c r="O883" s="359"/>
      <c r="P883" s="349"/>
      <c r="R883" s="318"/>
    </row>
    <row r="884" spans="1:18" ht="19.5" customHeight="1" thickBot="1" x14ac:dyDescent="0.3">
      <c r="A884" s="2"/>
      <c r="B884" s="386" t="s">
        <v>51</v>
      </c>
      <c r="C884" s="387"/>
      <c r="D884" s="33">
        <f>F820+F822+F824+F826+F828+F830+F832+F834+F836+F838+F840+F842+F844+F846+F848+F850+F852+F854+F856+F858+F860+F862+F864+F866+F868+F870+F872+F874+F876+F878+F880+F882</f>
        <v>2</v>
      </c>
      <c r="E884" s="27"/>
      <c r="F884" s="27"/>
      <c r="G884" s="27"/>
      <c r="H884" s="2"/>
      <c r="I884" s="2"/>
      <c r="O884" s="354">
        <v>13</v>
      </c>
      <c r="P884" s="346">
        <v>3</v>
      </c>
      <c r="R884" s="317">
        <f>R68+R142+R216+R290+R364+R438+R512+R586+R660+R734+R808+R882</f>
        <v>195</v>
      </c>
    </row>
    <row r="885" spans="1:18" ht="15.75" customHeight="1" thickBot="1" x14ac:dyDescent="0.3">
      <c r="A885" s="314">
        <f>A68+A142+A216+A290+A364+A438+A512+A586+A660+A734+A808+A882</f>
        <v>366</v>
      </c>
      <c r="B885" s="386" t="s">
        <v>15</v>
      </c>
      <c r="C885" s="387"/>
      <c r="D885" s="33">
        <f>E821+E823+E825+E827+E829+E831+E833+E835+E837+E839+E841+E843+E845+E847+E849+E851+E853+E855+E857+E859+E861+E863+E865+E867+E869+E871+E873+E875+E877+E879+E881</f>
        <v>3</v>
      </c>
      <c r="E885" s="27"/>
      <c r="F885" s="27"/>
      <c r="G885" s="27"/>
      <c r="H885" s="2"/>
      <c r="I885" s="2"/>
      <c r="O885" s="355"/>
      <c r="P885" s="347"/>
      <c r="R885" s="318"/>
    </row>
    <row r="886" spans="1:18" ht="15.75" customHeight="1" thickBot="1" x14ac:dyDescent="0.3">
      <c r="A886" s="331"/>
      <c r="B886" s="386" t="s">
        <v>16</v>
      </c>
      <c r="C886" s="387"/>
      <c r="D886" s="33">
        <f>F821+F823+F825+F827+F829+F831+F833+F835+F837+F839+F841+F843+F845+F847+F849+F851+F853+F855+F857+F859+F861+F863+F865+F867+F869+F871+F873+F875+F877+F879+F881</f>
        <v>0</v>
      </c>
      <c r="E886" s="27"/>
      <c r="F886" s="27"/>
      <c r="G886" s="27"/>
      <c r="H886" s="2"/>
      <c r="I886" s="2"/>
      <c r="O886" s="350">
        <f>O882+P882</f>
        <v>4.6333333333333329</v>
      </c>
      <c r="P886" s="351"/>
    </row>
    <row r="887" spans="1:18" ht="15.75" thickBot="1" x14ac:dyDescent="0.3">
      <c r="A887" s="2"/>
      <c r="B887" s="386" t="s">
        <v>17</v>
      </c>
      <c r="C887" s="387"/>
      <c r="D887" s="33">
        <f>G820+G822+G824+G826+G828+G830+G832+G834+G836+G838+G840+G842+G844+G846+G848+G850+G852+G854+G856+G858+G860+G862+G864+G866+G868+G870+G872+G874+G876+G878+G880</f>
        <v>0</v>
      </c>
      <c r="E887" s="27"/>
      <c r="F887" s="27"/>
      <c r="G887" s="27"/>
      <c r="H887" s="2"/>
      <c r="I887" s="2"/>
      <c r="O887" s="352"/>
      <c r="P887" s="353"/>
    </row>
    <row r="888" spans="1:18" ht="15.75" thickBot="1" x14ac:dyDescent="0.3">
      <c r="A888" s="2"/>
      <c r="B888" s="390" t="s">
        <v>18</v>
      </c>
      <c r="C888" s="391"/>
      <c r="D888" s="33">
        <f>G821+G823+G825+G827+G829+G831+G833+G835+G837+G839+G841+G843+G845+G847+G849+G851+G853+G855+G857+G859+G861+G863+G865+G867+G869+G871+G873+G875+G877+G879+G881</f>
        <v>0</v>
      </c>
      <c r="E888" s="27"/>
      <c r="F888" s="27"/>
      <c r="G888" s="27"/>
      <c r="H888" s="2"/>
      <c r="I888" s="2"/>
      <c r="O888" s="319">
        <f>O884+P884</f>
        <v>16</v>
      </c>
      <c r="P888" s="321"/>
    </row>
    <row r="889" spans="1:18" ht="15.75" thickBot="1" x14ac:dyDescent="0.3">
      <c r="A889" s="2"/>
      <c r="B889" s="12"/>
      <c r="C889" s="12"/>
      <c r="D889" s="12"/>
      <c r="E889" s="27"/>
      <c r="F889" s="27"/>
      <c r="G889" s="27"/>
      <c r="H889" s="2"/>
      <c r="I889" s="2"/>
      <c r="O889" s="325"/>
      <c r="P889" s="327"/>
    </row>
    <row r="890" spans="1:18" ht="15.75" thickBot="1" x14ac:dyDescent="0.3">
      <c r="A890" s="2"/>
      <c r="B890" s="12"/>
      <c r="C890" s="12"/>
      <c r="D890" s="12"/>
      <c r="E890" s="27"/>
      <c r="F890" s="27"/>
      <c r="G890" s="27"/>
      <c r="H890" s="2"/>
      <c r="I890" s="2"/>
    </row>
    <row r="891" spans="1:18" x14ac:dyDescent="0.25">
      <c r="A891" s="2"/>
      <c r="B891" s="12"/>
      <c r="C891" s="12"/>
      <c r="D891" s="12"/>
      <c r="E891" s="27"/>
      <c r="F891" s="27"/>
      <c r="G891" s="27"/>
      <c r="H891" s="2"/>
      <c r="I891" s="2"/>
      <c r="P891" s="358">
        <f>O882+O808+O734+O660+O586+O512+O438+O364+O290+O216+O142+O68</f>
        <v>43.692361111111097</v>
      </c>
      <c r="Q891" s="348">
        <f>P68+P142+P216+P290+P364+P438+P512+P586+P660+P734+P808+P882</f>
        <v>12.905555555555555</v>
      </c>
    </row>
    <row r="892" spans="1:18" ht="15.75" customHeight="1" thickBot="1" x14ac:dyDescent="0.3">
      <c r="P892" s="359"/>
      <c r="Q892" s="349"/>
    </row>
    <row r="893" spans="1:18" ht="18.75" x14ac:dyDescent="0.25">
      <c r="B893" s="399" t="s">
        <v>13</v>
      </c>
      <c r="C893" s="400"/>
      <c r="D893" s="403">
        <f>D68+D142+D216+D290+D364+D438+D512+D586+D660+D734+D808+D882</f>
        <v>121</v>
      </c>
      <c r="E893" s="31"/>
      <c r="F893" s="31"/>
      <c r="G893" s="31"/>
      <c r="J893" s="9" t="s">
        <v>30</v>
      </c>
      <c r="K893" s="3" t="s">
        <v>31</v>
      </c>
      <c r="L893" s="35" t="s">
        <v>32</v>
      </c>
      <c r="M893" s="35" t="s">
        <v>33</v>
      </c>
      <c r="N893" s="28" t="s">
        <v>34</v>
      </c>
      <c r="P893" s="354">
        <f>O70+O144+O218+O292+O366+O440+O514+O588+O662+O736+O810+O884</f>
        <v>151</v>
      </c>
      <c r="Q893" s="346">
        <f>P70+P144+P218+P292+P366+P440+P514+P588+P662+P736+P810+P884</f>
        <v>44</v>
      </c>
    </row>
    <row r="894" spans="1:18" ht="19.5" thickBot="1" x14ac:dyDescent="0.3">
      <c r="B894" s="401"/>
      <c r="C894" s="402"/>
      <c r="D894" s="404"/>
      <c r="E894" s="31"/>
      <c r="F894" s="31"/>
      <c r="G894" s="31"/>
      <c r="J894" s="17" t="s">
        <v>35</v>
      </c>
      <c r="K894" s="5" t="s">
        <v>36</v>
      </c>
      <c r="L894" s="37" t="s">
        <v>37</v>
      </c>
      <c r="M894" s="37" t="s">
        <v>38</v>
      </c>
      <c r="N894" s="38" t="s">
        <v>39</v>
      </c>
      <c r="P894" s="356"/>
      <c r="Q894" s="347"/>
    </row>
    <row r="895" spans="1:18" ht="19.5" thickBot="1" x14ac:dyDescent="0.3">
      <c r="B895" s="405" t="s">
        <v>14</v>
      </c>
      <c r="C895" s="406"/>
      <c r="D895" s="317">
        <f>D69+D143+D217+D291+D365+D439+D513+D587+D661+D735+D809+D883</f>
        <v>110</v>
      </c>
      <c r="E895" s="29"/>
      <c r="F895" s="29"/>
      <c r="G895" s="29"/>
      <c r="J895" s="8" t="s">
        <v>40</v>
      </c>
      <c r="K895" s="7" t="s">
        <v>41</v>
      </c>
      <c r="L895" s="39" t="s">
        <v>42</v>
      </c>
      <c r="M895" s="39"/>
      <c r="N895" s="40" t="s">
        <v>43</v>
      </c>
      <c r="P895" s="342">
        <f>P891+Q891</f>
        <v>56.597916666666649</v>
      </c>
      <c r="Q895" s="343"/>
    </row>
    <row r="896" spans="1:18" ht="19.5" thickBot="1" x14ac:dyDescent="0.3">
      <c r="B896" s="407"/>
      <c r="C896" s="383"/>
      <c r="D896" s="318"/>
      <c r="E896" s="29"/>
      <c r="F896" s="29"/>
      <c r="G896" s="29"/>
      <c r="I896" s="317" t="s">
        <v>58</v>
      </c>
      <c r="J896" s="414">
        <f>J68+J142+J216+J290+J364+J438+J512+J586+J660+J734+J808+J882</f>
        <v>56.755555555555553</v>
      </c>
      <c r="K896" s="414">
        <v>53.458333333333336</v>
      </c>
      <c r="L896" s="414">
        <f>J896-K896</f>
        <v>3.2972222222222172</v>
      </c>
      <c r="M896" s="396">
        <f>L896*5*23.8589211</f>
        <v>393.34082424583272</v>
      </c>
      <c r="N896" s="396">
        <f>M896+150</f>
        <v>543.34082424583266</v>
      </c>
      <c r="P896" s="344"/>
      <c r="Q896" s="345"/>
    </row>
    <row r="897" spans="2:20" ht="18.75" x14ac:dyDescent="0.25">
      <c r="B897" s="408" t="s">
        <v>54</v>
      </c>
      <c r="C897" s="409"/>
      <c r="D897" s="412">
        <f>D70+D144+D218+D292+D366+D440+D514+D588+D662+D736+D810+D884</f>
        <v>18</v>
      </c>
      <c r="E897" s="29"/>
      <c r="F897" s="29"/>
      <c r="G897" s="29"/>
      <c r="I897" s="328"/>
      <c r="J897" s="415"/>
      <c r="K897" s="415"/>
      <c r="L897" s="415"/>
      <c r="M897" s="397"/>
      <c r="N897" s="397"/>
      <c r="P897" s="338">
        <f>P893+Q893</f>
        <v>195</v>
      </c>
      <c r="Q897" s="339"/>
    </row>
    <row r="898" spans="2:20" ht="19.5" thickBot="1" x14ac:dyDescent="0.3">
      <c r="B898" s="410"/>
      <c r="C898" s="411"/>
      <c r="D898" s="413"/>
      <c r="E898" s="29"/>
      <c r="F898" s="29"/>
      <c r="G898" s="29"/>
      <c r="I898" s="318"/>
      <c r="J898" s="416"/>
      <c r="K898" s="416"/>
      <c r="L898" s="416"/>
      <c r="M898" s="398"/>
      <c r="N898" s="398"/>
      <c r="P898" s="340"/>
      <c r="Q898" s="341"/>
    </row>
    <row r="899" spans="2:20" ht="18.75" x14ac:dyDescent="0.25">
      <c r="B899" s="426" t="s">
        <v>15</v>
      </c>
      <c r="C899" s="427"/>
      <c r="D899" s="430">
        <f>D71+D145+D219+D293+D367+D441+D515+D589+D663+D737+D811+D885</f>
        <v>35</v>
      </c>
      <c r="E899" s="29"/>
      <c r="F899" s="29"/>
      <c r="G899" s="29"/>
      <c r="I899" s="317" t="s">
        <v>59</v>
      </c>
      <c r="J899" s="414">
        <f>N68+N142+N216+N290+N364+N438+N512+N586+N660+N734+N808+N882</f>
        <v>56.196527777777781</v>
      </c>
      <c r="K899" s="414">
        <v>53.458333333333336</v>
      </c>
      <c r="L899" s="414">
        <f>J899-K899</f>
        <v>2.7381944444444457</v>
      </c>
      <c r="M899" s="396">
        <f>L899*5*23.8589211</f>
        <v>326.65182603229181</v>
      </c>
      <c r="N899" s="396">
        <f>M899+150</f>
        <v>476.65182603229181</v>
      </c>
      <c r="P899" s="74"/>
      <c r="Q899" s="74"/>
    </row>
    <row r="900" spans="2:20" ht="19.5" thickBot="1" x14ac:dyDescent="0.3">
      <c r="B900" s="428"/>
      <c r="C900" s="429"/>
      <c r="D900" s="431"/>
      <c r="E900" s="29"/>
      <c r="F900" s="29"/>
      <c r="G900" s="29"/>
      <c r="I900" s="328"/>
      <c r="J900" s="415"/>
      <c r="K900" s="415"/>
      <c r="L900" s="415"/>
      <c r="M900" s="397"/>
      <c r="N900" s="397"/>
      <c r="P900" s="74"/>
      <c r="Q900" s="74"/>
    </row>
    <row r="901" spans="2:20" ht="19.5" thickBot="1" x14ac:dyDescent="0.3">
      <c r="B901" s="432" t="s">
        <v>16</v>
      </c>
      <c r="C901" s="433"/>
      <c r="D901" s="436">
        <f>D72+D146+D220+D294+D368+D442+D516+D590+D664+D738+D812+D886</f>
        <v>3</v>
      </c>
      <c r="E901" s="29"/>
      <c r="F901" s="29"/>
      <c r="G901" s="29"/>
      <c r="I901" s="318"/>
      <c r="J901" s="416"/>
      <c r="K901" s="416"/>
      <c r="L901" s="416"/>
      <c r="M901" s="398"/>
      <c r="N901" s="398"/>
      <c r="P901" s="97"/>
      <c r="Q901" s="98"/>
      <c r="R901" s="18"/>
      <c r="S901" s="18"/>
      <c r="T901" s="18"/>
    </row>
    <row r="902" spans="2:20" ht="19.5" thickBot="1" x14ac:dyDescent="0.3">
      <c r="B902" s="434"/>
      <c r="C902" s="435"/>
      <c r="D902" s="437"/>
      <c r="E902" s="29"/>
      <c r="F902" s="29"/>
      <c r="G902" s="29"/>
      <c r="I902" s="438" t="s">
        <v>60</v>
      </c>
      <c r="J902" s="441">
        <f>P895</f>
        <v>56.597916666666649</v>
      </c>
      <c r="K902" s="441">
        <v>53.458333333333336</v>
      </c>
      <c r="L902" s="441">
        <f>J902-K902</f>
        <v>3.139583333333313</v>
      </c>
      <c r="M902" s="444">
        <f>L902*5*23.8589211</f>
        <v>374.53535518437258</v>
      </c>
      <c r="N902" s="444">
        <f>M902+150</f>
        <v>524.53535518437252</v>
      </c>
      <c r="P902" s="97"/>
      <c r="Q902" s="97"/>
      <c r="R902" s="18"/>
      <c r="S902" s="18"/>
      <c r="T902" s="18"/>
    </row>
    <row r="903" spans="2:20" ht="18.75" customHeight="1" x14ac:dyDescent="0.25">
      <c r="B903" s="405" t="s">
        <v>17</v>
      </c>
      <c r="C903" s="406"/>
      <c r="D903" s="317">
        <f>D73+D147+D221+D295+D369+D443+D517+D591+D665+D739+D813+D887</f>
        <v>0</v>
      </c>
      <c r="E903" s="29"/>
      <c r="F903" s="29"/>
      <c r="G903" s="29"/>
      <c r="I903" s="439"/>
      <c r="J903" s="442"/>
      <c r="K903" s="442"/>
      <c r="L903" s="442"/>
      <c r="M903" s="445"/>
      <c r="N903" s="445"/>
      <c r="P903" s="96"/>
      <c r="Q903" s="96"/>
      <c r="R903" s="18"/>
      <c r="S903" s="18"/>
      <c r="T903" s="18"/>
    </row>
    <row r="904" spans="2:20" ht="18.75" customHeight="1" thickBot="1" x14ac:dyDescent="0.3">
      <c r="B904" s="407"/>
      <c r="C904" s="383"/>
      <c r="D904" s="318"/>
      <c r="E904" s="29"/>
      <c r="F904" s="29"/>
      <c r="G904" s="29"/>
      <c r="I904" s="440"/>
      <c r="J904" s="443"/>
      <c r="K904" s="443"/>
      <c r="L904" s="443"/>
      <c r="M904" s="446"/>
      <c r="N904" s="446"/>
      <c r="P904" s="99"/>
      <c r="Q904" s="99"/>
      <c r="R904" s="100"/>
      <c r="S904" s="101"/>
      <c r="T904" s="18"/>
    </row>
    <row r="905" spans="2:20" ht="18.75" customHeight="1" x14ac:dyDescent="0.25">
      <c r="B905" s="422" t="s">
        <v>18</v>
      </c>
      <c r="C905" s="423"/>
      <c r="D905" s="317">
        <f>D74+D148+D222+D296+D370+D444+D518+D592+D666+D740+D814+D888</f>
        <v>5</v>
      </c>
      <c r="E905" s="29"/>
      <c r="F905" s="29"/>
      <c r="G905" s="29"/>
      <c r="P905" s="99"/>
      <c r="Q905" s="99"/>
      <c r="R905" s="100"/>
      <c r="S905" s="101"/>
      <c r="T905" s="18"/>
    </row>
    <row r="906" spans="2:20" ht="18.75" customHeight="1" thickBot="1" x14ac:dyDescent="0.3">
      <c r="B906" s="424"/>
      <c r="C906" s="425"/>
      <c r="D906" s="318"/>
      <c r="E906" s="29"/>
      <c r="F906" s="29"/>
      <c r="G906" s="29"/>
      <c r="L906" s="110"/>
      <c r="P906" s="99"/>
      <c r="Q906" s="99"/>
      <c r="R906" s="100"/>
      <c r="S906" s="101"/>
      <c r="T906" s="18"/>
    </row>
    <row r="907" spans="2:20" ht="15" customHeight="1" x14ac:dyDescent="0.25">
      <c r="L907" s="110"/>
      <c r="P907" s="18"/>
      <c r="Q907" s="18"/>
      <c r="R907" s="18"/>
      <c r="S907" s="18"/>
      <c r="T907" s="18"/>
    </row>
    <row r="908" spans="2:20" ht="15" customHeight="1" x14ac:dyDescent="0.25">
      <c r="L908" s="110"/>
    </row>
    <row r="909" spans="2:20" ht="15.75" customHeight="1" thickBot="1" x14ac:dyDescent="0.3"/>
    <row r="910" spans="2:20" ht="15.75" customHeight="1" x14ac:dyDescent="0.25">
      <c r="B910" s="405" t="s">
        <v>68</v>
      </c>
      <c r="C910" s="406"/>
      <c r="D910" s="314">
        <f>D895+D899+D901</f>
        <v>148</v>
      </c>
      <c r="E910" s="319">
        <f>D910+D912</f>
        <v>366</v>
      </c>
      <c r="F910" s="320"/>
      <c r="G910" s="321"/>
    </row>
    <row r="911" spans="2:20" ht="15.75" thickBot="1" x14ac:dyDescent="0.3">
      <c r="B911" s="407"/>
      <c r="C911" s="383"/>
      <c r="D911" s="331"/>
      <c r="E911" s="322"/>
      <c r="F911" s="323"/>
      <c r="G911" s="324"/>
    </row>
    <row r="912" spans="2:20" x14ac:dyDescent="0.25">
      <c r="B912" s="405" t="s">
        <v>44</v>
      </c>
      <c r="C912" s="406"/>
      <c r="D912" s="314">
        <f>A885-D895-D899-D901</f>
        <v>218</v>
      </c>
      <c r="E912" s="322"/>
      <c r="F912" s="323"/>
      <c r="G912" s="324"/>
    </row>
    <row r="913" spans="2:7" ht="15.75" thickBot="1" x14ac:dyDescent="0.3">
      <c r="B913" s="419"/>
      <c r="C913" s="382"/>
      <c r="D913" s="312"/>
      <c r="E913" s="325"/>
      <c r="F913" s="326"/>
      <c r="G913" s="327"/>
    </row>
    <row r="914" spans="2:7" x14ac:dyDescent="0.25">
      <c r="B914" s="405" t="s">
        <v>45</v>
      </c>
      <c r="C914" s="417"/>
      <c r="D914" s="384">
        <f>D912-D897-D905+D903</f>
        <v>195</v>
      </c>
      <c r="E914" s="27"/>
      <c r="F914" s="27"/>
      <c r="G914" s="27"/>
    </row>
    <row r="915" spans="2:7" x14ac:dyDescent="0.25">
      <c r="B915" s="419" t="s">
        <v>46</v>
      </c>
      <c r="C915" s="420"/>
      <c r="D915" s="418"/>
      <c r="E915" s="27"/>
      <c r="F915" s="27"/>
      <c r="G915" s="27"/>
    </row>
    <row r="916" spans="2:7" x14ac:dyDescent="0.25">
      <c r="B916" s="419" t="s">
        <v>47</v>
      </c>
      <c r="C916" s="420"/>
      <c r="D916" s="418"/>
      <c r="E916" s="27"/>
      <c r="F916" s="27"/>
      <c r="G916" s="27"/>
    </row>
    <row r="917" spans="2:7" ht="15.75" thickBot="1" x14ac:dyDescent="0.3">
      <c r="B917" s="407" t="s">
        <v>48</v>
      </c>
      <c r="C917" s="421"/>
      <c r="D917" s="385"/>
      <c r="E917" s="27"/>
      <c r="F917" s="27"/>
      <c r="G917" s="27"/>
    </row>
  </sheetData>
  <mergeCells count="2509">
    <mergeCell ref="N899:N901"/>
    <mergeCell ref="M899:M901"/>
    <mergeCell ref="L899:L901"/>
    <mergeCell ref="K899:K901"/>
    <mergeCell ref="J899:J901"/>
    <mergeCell ref="B914:C914"/>
    <mergeCell ref="D914:D917"/>
    <mergeCell ref="B915:C915"/>
    <mergeCell ref="B916:C916"/>
    <mergeCell ref="B917:C917"/>
    <mergeCell ref="B905:C906"/>
    <mergeCell ref="D905:D906"/>
    <mergeCell ref="B910:C911"/>
    <mergeCell ref="D910:D911"/>
    <mergeCell ref="B912:C913"/>
    <mergeCell ref="D912:D913"/>
    <mergeCell ref="B899:C900"/>
    <mergeCell ref="D899:D900"/>
    <mergeCell ref="B901:C902"/>
    <mergeCell ref="D901:D902"/>
    <mergeCell ref="B903:C904"/>
    <mergeCell ref="D903:D904"/>
    <mergeCell ref="I899:I901"/>
    <mergeCell ref="I902:I904"/>
    <mergeCell ref="J902:J904"/>
    <mergeCell ref="K902:K904"/>
    <mergeCell ref="L902:L904"/>
    <mergeCell ref="M902:M904"/>
    <mergeCell ref="N902:N904"/>
    <mergeCell ref="N896:N898"/>
    <mergeCell ref="B893:C894"/>
    <mergeCell ref="D893:D894"/>
    <mergeCell ref="B895:C896"/>
    <mergeCell ref="D895:D896"/>
    <mergeCell ref="B897:C898"/>
    <mergeCell ref="D897:D898"/>
    <mergeCell ref="B887:C887"/>
    <mergeCell ref="B888:C888"/>
    <mergeCell ref="J896:J898"/>
    <mergeCell ref="K896:K898"/>
    <mergeCell ref="L896:L898"/>
    <mergeCell ref="M896:M898"/>
    <mergeCell ref="A882:A883"/>
    <mergeCell ref="B882:C882"/>
    <mergeCell ref="J882:J883"/>
    <mergeCell ref="B883:C883"/>
    <mergeCell ref="B884:C884"/>
    <mergeCell ref="A885:A886"/>
    <mergeCell ref="B885:C885"/>
    <mergeCell ref="B886:C886"/>
    <mergeCell ref="N882:N883"/>
    <mergeCell ref="I896:I898"/>
    <mergeCell ref="A878:A879"/>
    <mergeCell ref="B878:B879"/>
    <mergeCell ref="C878:C879"/>
    <mergeCell ref="D878:D879"/>
    <mergeCell ref="A880:A881"/>
    <mergeCell ref="B880:B881"/>
    <mergeCell ref="C880:C881"/>
    <mergeCell ref="D880:D881"/>
    <mergeCell ref="A874:A875"/>
    <mergeCell ref="B874:B875"/>
    <mergeCell ref="C874:C875"/>
    <mergeCell ref="D874:D875"/>
    <mergeCell ref="A876:A877"/>
    <mergeCell ref="B876:B877"/>
    <mergeCell ref="C876:C877"/>
    <mergeCell ref="D876:D877"/>
    <mergeCell ref="A870:A871"/>
    <mergeCell ref="B870:B871"/>
    <mergeCell ref="C870:C871"/>
    <mergeCell ref="D870:D871"/>
    <mergeCell ref="A872:A873"/>
    <mergeCell ref="B872:B873"/>
    <mergeCell ref="C872:C873"/>
    <mergeCell ref="D872:D873"/>
    <mergeCell ref="A866:A867"/>
    <mergeCell ref="B866:B867"/>
    <mergeCell ref="C866:C867"/>
    <mergeCell ref="D866:D867"/>
    <mergeCell ref="A868:A869"/>
    <mergeCell ref="B868:B869"/>
    <mergeCell ref="C868:C869"/>
    <mergeCell ref="D868:D869"/>
    <mergeCell ref="A862:A863"/>
    <mergeCell ref="B862:B863"/>
    <mergeCell ref="C862:C863"/>
    <mergeCell ref="D862:D863"/>
    <mergeCell ref="A864:A865"/>
    <mergeCell ref="B864:B865"/>
    <mergeCell ref="C864:C865"/>
    <mergeCell ref="D864:D865"/>
    <mergeCell ref="A858:A859"/>
    <mergeCell ref="B858:B859"/>
    <mergeCell ref="C858:C859"/>
    <mergeCell ref="D858:D859"/>
    <mergeCell ref="A860:A861"/>
    <mergeCell ref="B860:B861"/>
    <mergeCell ref="C860:C861"/>
    <mergeCell ref="D860:D861"/>
    <mergeCell ref="A854:A855"/>
    <mergeCell ref="B854:B855"/>
    <mergeCell ref="C854:C855"/>
    <mergeCell ref="D854:D855"/>
    <mergeCell ref="A856:A857"/>
    <mergeCell ref="B856:B857"/>
    <mergeCell ref="C856:C857"/>
    <mergeCell ref="D856:D857"/>
    <mergeCell ref="A850:A851"/>
    <mergeCell ref="B850:B851"/>
    <mergeCell ref="C850:C851"/>
    <mergeCell ref="D850:D851"/>
    <mergeCell ref="A852:A853"/>
    <mergeCell ref="B852:B853"/>
    <mergeCell ref="C852:C853"/>
    <mergeCell ref="D852:D853"/>
    <mergeCell ref="A846:A847"/>
    <mergeCell ref="B846:B847"/>
    <mergeCell ref="C846:C847"/>
    <mergeCell ref="D846:D847"/>
    <mergeCell ref="A848:A849"/>
    <mergeCell ref="B848:B849"/>
    <mergeCell ref="C848:C849"/>
    <mergeCell ref="D848:D849"/>
    <mergeCell ref="A842:A843"/>
    <mergeCell ref="B842:B843"/>
    <mergeCell ref="C842:C843"/>
    <mergeCell ref="D842:D843"/>
    <mergeCell ref="A844:A845"/>
    <mergeCell ref="B844:B845"/>
    <mergeCell ref="C844:C845"/>
    <mergeCell ref="D844:D845"/>
    <mergeCell ref="A838:A839"/>
    <mergeCell ref="B838:B839"/>
    <mergeCell ref="C838:C839"/>
    <mergeCell ref="D838:D839"/>
    <mergeCell ref="A840:A841"/>
    <mergeCell ref="B840:B841"/>
    <mergeCell ref="C840:C841"/>
    <mergeCell ref="D840:D841"/>
    <mergeCell ref="A834:A835"/>
    <mergeCell ref="B834:B835"/>
    <mergeCell ref="C834:C835"/>
    <mergeCell ref="D834:D835"/>
    <mergeCell ref="A836:A837"/>
    <mergeCell ref="B836:B837"/>
    <mergeCell ref="C836:C837"/>
    <mergeCell ref="D836:D837"/>
    <mergeCell ref="A830:A831"/>
    <mergeCell ref="B830:B831"/>
    <mergeCell ref="C830:C831"/>
    <mergeCell ref="D830:D831"/>
    <mergeCell ref="A832:A833"/>
    <mergeCell ref="B832:B833"/>
    <mergeCell ref="C832:C833"/>
    <mergeCell ref="D832:D833"/>
    <mergeCell ref="A826:A827"/>
    <mergeCell ref="B826:B827"/>
    <mergeCell ref="C826:C827"/>
    <mergeCell ref="D826:D827"/>
    <mergeCell ref="A828:A829"/>
    <mergeCell ref="B828:B829"/>
    <mergeCell ref="C828:C829"/>
    <mergeCell ref="D828:D829"/>
    <mergeCell ref="A822:A823"/>
    <mergeCell ref="B822:B823"/>
    <mergeCell ref="C822:C823"/>
    <mergeCell ref="D822:D823"/>
    <mergeCell ref="A824:A825"/>
    <mergeCell ref="B824:B825"/>
    <mergeCell ref="C824:C825"/>
    <mergeCell ref="D824:D825"/>
    <mergeCell ref="B812:C812"/>
    <mergeCell ref="B813:C813"/>
    <mergeCell ref="B814:C814"/>
    <mergeCell ref="H817:H819"/>
    <mergeCell ref="A820:A821"/>
    <mergeCell ref="B820:B821"/>
    <mergeCell ref="C820:C821"/>
    <mergeCell ref="D820:D821"/>
    <mergeCell ref="A808:A809"/>
    <mergeCell ref="B808:C808"/>
    <mergeCell ref="J808:J809"/>
    <mergeCell ref="B809:C809"/>
    <mergeCell ref="B810:C810"/>
    <mergeCell ref="B811:C811"/>
    <mergeCell ref="A804:A805"/>
    <mergeCell ref="B804:B805"/>
    <mergeCell ref="C804:C805"/>
    <mergeCell ref="D804:D805"/>
    <mergeCell ref="A806:A807"/>
    <mergeCell ref="B806:B807"/>
    <mergeCell ref="C806:C807"/>
    <mergeCell ref="D806:D807"/>
    <mergeCell ref="A800:A801"/>
    <mergeCell ref="B800:B801"/>
    <mergeCell ref="C800:C801"/>
    <mergeCell ref="D800:D801"/>
    <mergeCell ref="A802:A803"/>
    <mergeCell ref="B802:B803"/>
    <mergeCell ref="C802:C803"/>
    <mergeCell ref="D802:D803"/>
    <mergeCell ref="A796:A797"/>
    <mergeCell ref="B796:B797"/>
    <mergeCell ref="C796:C797"/>
    <mergeCell ref="D796:D797"/>
    <mergeCell ref="A798:A799"/>
    <mergeCell ref="B798:B799"/>
    <mergeCell ref="C798:C799"/>
    <mergeCell ref="D798:D799"/>
    <mergeCell ref="A792:A793"/>
    <mergeCell ref="B792:B793"/>
    <mergeCell ref="C792:C793"/>
    <mergeCell ref="D792:D793"/>
    <mergeCell ref="A794:A795"/>
    <mergeCell ref="B794:B795"/>
    <mergeCell ref="C794:C795"/>
    <mergeCell ref="D794:D795"/>
    <mergeCell ref="A788:A789"/>
    <mergeCell ref="B788:B789"/>
    <mergeCell ref="C788:C789"/>
    <mergeCell ref="D788:D789"/>
    <mergeCell ref="A790:A791"/>
    <mergeCell ref="B790:B791"/>
    <mergeCell ref="C790:C791"/>
    <mergeCell ref="D790:D791"/>
    <mergeCell ref="A784:A785"/>
    <mergeCell ref="B784:B785"/>
    <mergeCell ref="C784:C785"/>
    <mergeCell ref="D784:D785"/>
    <mergeCell ref="A786:A787"/>
    <mergeCell ref="B786:B787"/>
    <mergeCell ref="C786:C787"/>
    <mergeCell ref="D786:D787"/>
    <mergeCell ref="A780:A781"/>
    <mergeCell ref="B780:B781"/>
    <mergeCell ref="C780:C781"/>
    <mergeCell ref="D780:D781"/>
    <mergeCell ref="A782:A783"/>
    <mergeCell ref="B782:B783"/>
    <mergeCell ref="C782:C783"/>
    <mergeCell ref="D782:D783"/>
    <mergeCell ref="A776:A777"/>
    <mergeCell ref="B776:B777"/>
    <mergeCell ref="C776:C777"/>
    <mergeCell ref="D776:D777"/>
    <mergeCell ref="A778:A779"/>
    <mergeCell ref="B778:B779"/>
    <mergeCell ref="C778:C779"/>
    <mergeCell ref="D778:D779"/>
    <mergeCell ref="A772:A773"/>
    <mergeCell ref="B772:B773"/>
    <mergeCell ref="C772:C773"/>
    <mergeCell ref="D772:D773"/>
    <mergeCell ref="A774:A775"/>
    <mergeCell ref="B774:B775"/>
    <mergeCell ref="C774:C775"/>
    <mergeCell ref="D774:D775"/>
    <mergeCell ref="A768:A769"/>
    <mergeCell ref="B768:B769"/>
    <mergeCell ref="C768:C769"/>
    <mergeCell ref="D768:D769"/>
    <mergeCell ref="A770:A771"/>
    <mergeCell ref="B770:B771"/>
    <mergeCell ref="C770:C771"/>
    <mergeCell ref="D770:D771"/>
    <mergeCell ref="A764:A765"/>
    <mergeCell ref="B764:B765"/>
    <mergeCell ref="C764:C765"/>
    <mergeCell ref="D764:D765"/>
    <mergeCell ref="A766:A767"/>
    <mergeCell ref="B766:B767"/>
    <mergeCell ref="C766:C767"/>
    <mergeCell ref="D766:D767"/>
    <mergeCell ref="A760:A761"/>
    <mergeCell ref="B760:B761"/>
    <mergeCell ref="C760:C761"/>
    <mergeCell ref="D760:D761"/>
    <mergeCell ref="A762:A763"/>
    <mergeCell ref="B762:B763"/>
    <mergeCell ref="C762:C763"/>
    <mergeCell ref="D762:D763"/>
    <mergeCell ref="A756:A757"/>
    <mergeCell ref="B756:B757"/>
    <mergeCell ref="C756:C757"/>
    <mergeCell ref="D756:D757"/>
    <mergeCell ref="A758:A759"/>
    <mergeCell ref="B758:B759"/>
    <mergeCell ref="C758:C759"/>
    <mergeCell ref="D758:D759"/>
    <mergeCell ref="A752:A753"/>
    <mergeCell ref="B752:B753"/>
    <mergeCell ref="C752:C753"/>
    <mergeCell ref="D752:D753"/>
    <mergeCell ref="A754:A755"/>
    <mergeCell ref="B754:B755"/>
    <mergeCell ref="C754:C755"/>
    <mergeCell ref="D754:D755"/>
    <mergeCell ref="A748:A749"/>
    <mergeCell ref="B748:B749"/>
    <mergeCell ref="C748:C749"/>
    <mergeCell ref="D748:D749"/>
    <mergeCell ref="A750:A751"/>
    <mergeCell ref="B750:B751"/>
    <mergeCell ref="C750:C751"/>
    <mergeCell ref="D750:D751"/>
    <mergeCell ref="B738:C738"/>
    <mergeCell ref="B739:C739"/>
    <mergeCell ref="B740:C740"/>
    <mergeCell ref="H743:H745"/>
    <mergeCell ref="A746:A747"/>
    <mergeCell ref="B746:B747"/>
    <mergeCell ref="C746:C747"/>
    <mergeCell ref="D746:D747"/>
    <mergeCell ref="A734:A735"/>
    <mergeCell ref="B734:C734"/>
    <mergeCell ref="J734:J735"/>
    <mergeCell ref="B735:C735"/>
    <mergeCell ref="B736:C736"/>
    <mergeCell ref="B737:C737"/>
    <mergeCell ref="A730:A731"/>
    <mergeCell ref="B730:B731"/>
    <mergeCell ref="C730:C731"/>
    <mergeCell ref="D730:D731"/>
    <mergeCell ref="A732:A733"/>
    <mergeCell ref="B732:B733"/>
    <mergeCell ref="C732:C733"/>
    <mergeCell ref="D732:D733"/>
    <mergeCell ref="A726:A727"/>
    <mergeCell ref="B726:B727"/>
    <mergeCell ref="C726:C727"/>
    <mergeCell ref="D726:D727"/>
    <mergeCell ref="A728:A729"/>
    <mergeCell ref="B728:B729"/>
    <mergeCell ref="C728:C729"/>
    <mergeCell ref="D728:D729"/>
    <mergeCell ref="A722:A723"/>
    <mergeCell ref="B722:B723"/>
    <mergeCell ref="C722:C723"/>
    <mergeCell ref="D722:D723"/>
    <mergeCell ref="A724:A725"/>
    <mergeCell ref="B724:B725"/>
    <mergeCell ref="C724:C725"/>
    <mergeCell ref="D724:D725"/>
    <mergeCell ref="A718:A719"/>
    <mergeCell ref="B718:B719"/>
    <mergeCell ref="C718:C719"/>
    <mergeCell ref="D718:D719"/>
    <mergeCell ref="A720:A721"/>
    <mergeCell ref="B720:B721"/>
    <mergeCell ref="C720:C721"/>
    <mergeCell ref="D720:D721"/>
    <mergeCell ref="A714:A715"/>
    <mergeCell ref="B714:B715"/>
    <mergeCell ref="C714:C715"/>
    <mergeCell ref="D714:D715"/>
    <mergeCell ref="A716:A717"/>
    <mergeCell ref="B716:B717"/>
    <mergeCell ref="C716:C717"/>
    <mergeCell ref="D716:D717"/>
    <mergeCell ref="A710:A711"/>
    <mergeCell ref="B710:B711"/>
    <mergeCell ref="C710:C711"/>
    <mergeCell ref="D710:D711"/>
    <mergeCell ref="A712:A713"/>
    <mergeCell ref="B712:B713"/>
    <mergeCell ref="C712:C713"/>
    <mergeCell ref="D712:D713"/>
    <mergeCell ref="A706:A707"/>
    <mergeCell ref="B706:B707"/>
    <mergeCell ref="C706:C707"/>
    <mergeCell ref="D706:D707"/>
    <mergeCell ref="A708:A709"/>
    <mergeCell ref="B708:B709"/>
    <mergeCell ref="C708:C709"/>
    <mergeCell ref="D708:D709"/>
    <mergeCell ref="A702:A703"/>
    <mergeCell ref="B702:B703"/>
    <mergeCell ref="C702:C703"/>
    <mergeCell ref="D702:D703"/>
    <mergeCell ref="A704:A705"/>
    <mergeCell ref="B704:B705"/>
    <mergeCell ref="C704:C705"/>
    <mergeCell ref="D704:D705"/>
    <mergeCell ref="A698:A699"/>
    <mergeCell ref="B698:B699"/>
    <mergeCell ref="C698:C699"/>
    <mergeCell ref="D698:D699"/>
    <mergeCell ref="A700:A701"/>
    <mergeCell ref="B700:B701"/>
    <mergeCell ref="C700:C701"/>
    <mergeCell ref="D700:D701"/>
    <mergeCell ref="A694:A695"/>
    <mergeCell ref="B694:B695"/>
    <mergeCell ref="C694:C695"/>
    <mergeCell ref="D694:D695"/>
    <mergeCell ref="A696:A697"/>
    <mergeCell ref="B696:B697"/>
    <mergeCell ref="C696:C697"/>
    <mergeCell ref="D696:D697"/>
    <mergeCell ref="A690:A691"/>
    <mergeCell ref="B690:B691"/>
    <mergeCell ref="C690:C691"/>
    <mergeCell ref="D690:D691"/>
    <mergeCell ref="A692:A693"/>
    <mergeCell ref="B692:B693"/>
    <mergeCell ref="C692:C693"/>
    <mergeCell ref="D692:D693"/>
    <mergeCell ref="A686:A687"/>
    <mergeCell ref="B686:B687"/>
    <mergeCell ref="C686:C687"/>
    <mergeCell ref="D686:D687"/>
    <mergeCell ref="A688:A689"/>
    <mergeCell ref="B688:B689"/>
    <mergeCell ref="C688:C689"/>
    <mergeCell ref="D688:D689"/>
    <mergeCell ref="A682:A683"/>
    <mergeCell ref="B682:B683"/>
    <mergeCell ref="C682:C683"/>
    <mergeCell ref="D682:D683"/>
    <mergeCell ref="A684:A685"/>
    <mergeCell ref="B684:B685"/>
    <mergeCell ref="C684:C685"/>
    <mergeCell ref="D684:D685"/>
    <mergeCell ref="A678:A679"/>
    <mergeCell ref="B678:B679"/>
    <mergeCell ref="C678:C679"/>
    <mergeCell ref="D678:D679"/>
    <mergeCell ref="A680:A681"/>
    <mergeCell ref="B680:B681"/>
    <mergeCell ref="C680:C681"/>
    <mergeCell ref="D680:D681"/>
    <mergeCell ref="A674:A675"/>
    <mergeCell ref="B674:B675"/>
    <mergeCell ref="C674:C675"/>
    <mergeCell ref="D674:D675"/>
    <mergeCell ref="A676:A677"/>
    <mergeCell ref="B676:B677"/>
    <mergeCell ref="C676:C677"/>
    <mergeCell ref="D676:D677"/>
    <mergeCell ref="B664:C664"/>
    <mergeCell ref="B665:C665"/>
    <mergeCell ref="B666:C666"/>
    <mergeCell ref="H669:H671"/>
    <mergeCell ref="A672:A673"/>
    <mergeCell ref="B672:B673"/>
    <mergeCell ref="C672:C673"/>
    <mergeCell ref="D672:D673"/>
    <mergeCell ref="A660:A661"/>
    <mergeCell ref="B660:C660"/>
    <mergeCell ref="J660:J661"/>
    <mergeCell ref="B661:C661"/>
    <mergeCell ref="B662:C662"/>
    <mergeCell ref="B663:C663"/>
    <mergeCell ref="A656:A657"/>
    <mergeCell ref="B656:B657"/>
    <mergeCell ref="C656:C657"/>
    <mergeCell ref="A658:A659"/>
    <mergeCell ref="B658:B659"/>
    <mergeCell ref="C658:C659"/>
    <mergeCell ref="D658:D659"/>
    <mergeCell ref="A652:A653"/>
    <mergeCell ref="B652:B653"/>
    <mergeCell ref="C652:C653"/>
    <mergeCell ref="D652:D653"/>
    <mergeCell ref="A654:A655"/>
    <mergeCell ref="B654:B655"/>
    <mergeCell ref="C654:C655"/>
    <mergeCell ref="D654:D655"/>
    <mergeCell ref="A648:A649"/>
    <mergeCell ref="B648:B649"/>
    <mergeCell ref="C648:C649"/>
    <mergeCell ref="D648:D649"/>
    <mergeCell ref="A650:A651"/>
    <mergeCell ref="B650:B651"/>
    <mergeCell ref="C650:C651"/>
    <mergeCell ref="D650:D651"/>
    <mergeCell ref="A644:A645"/>
    <mergeCell ref="B644:B645"/>
    <mergeCell ref="C644:C645"/>
    <mergeCell ref="D644:D645"/>
    <mergeCell ref="A646:A647"/>
    <mergeCell ref="B646:B647"/>
    <mergeCell ref="C646:C647"/>
    <mergeCell ref="D646:D647"/>
    <mergeCell ref="A640:A641"/>
    <mergeCell ref="B640:B641"/>
    <mergeCell ref="C640:C641"/>
    <mergeCell ref="D640:D641"/>
    <mergeCell ref="A642:A643"/>
    <mergeCell ref="B642:B643"/>
    <mergeCell ref="C642:C643"/>
    <mergeCell ref="D642:D643"/>
    <mergeCell ref="A636:A637"/>
    <mergeCell ref="B636:B637"/>
    <mergeCell ref="C636:C637"/>
    <mergeCell ref="D636:D637"/>
    <mergeCell ref="A638:A639"/>
    <mergeCell ref="B638:B639"/>
    <mergeCell ref="C638:C639"/>
    <mergeCell ref="D638:D639"/>
    <mergeCell ref="A632:A633"/>
    <mergeCell ref="B632:B633"/>
    <mergeCell ref="C632:C633"/>
    <mergeCell ref="D632:D633"/>
    <mergeCell ref="A634:A635"/>
    <mergeCell ref="B634:B635"/>
    <mergeCell ref="C634:C635"/>
    <mergeCell ref="D634:D635"/>
    <mergeCell ref="A628:A629"/>
    <mergeCell ref="B628:B629"/>
    <mergeCell ref="C628:C629"/>
    <mergeCell ref="D628:D629"/>
    <mergeCell ref="A630:A631"/>
    <mergeCell ref="B630:B631"/>
    <mergeCell ref="C630:C631"/>
    <mergeCell ref="D630:D631"/>
    <mergeCell ref="A624:A625"/>
    <mergeCell ref="B624:B625"/>
    <mergeCell ref="C624:C625"/>
    <mergeCell ref="D624:D625"/>
    <mergeCell ref="A626:A627"/>
    <mergeCell ref="B626:B627"/>
    <mergeCell ref="C626:C627"/>
    <mergeCell ref="D626:D627"/>
    <mergeCell ref="A620:A621"/>
    <mergeCell ref="B620:B621"/>
    <mergeCell ref="C620:C621"/>
    <mergeCell ref="D620:D621"/>
    <mergeCell ref="A622:A623"/>
    <mergeCell ref="B622:B623"/>
    <mergeCell ref="C622:C623"/>
    <mergeCell ref="D622:D623"/>
    <mergeCell ref="A616:A617"/>
    <mergeCell ref="B616:B617"/>
    <mergeCell ref="C616:C617"/>
    <mergeCell ref="D616:D617"/>
    <mergeCell ref="A618:A619"/>
    <mergeCell ref="B618:B619"/>
    <mergeCell ref="C618:C619"/>
    <mergeCell ref="D618:D619"/>
    <mergeCell ref="A612:A613"/>
    <mergeCell ref="B612:B613"/>
    <mergeCell ref="C612:C613"/>
    <mergeCell ref="D612:D613"/>
    <mergeCell ref="A614:A615"/>
    <mergeCell ref="B614:B615"/>
    <mergeCell ref="C614:C615"/>
    <mergeCell ref="D614:D615"/>
    <mergeCell ref="A608:A609"/>
    <mergeCell ref="B608:B609"/>
    <mergeCell ref="C608:C609"/>
    <mergeCell ref="D608:D609"/>
    <mergeCell ref="A610:A611"/>
    <mergeCell ref="B610:B611"/>
    <mergeCell ref="C610:C611"/>
    <mergeCell ref="D610:D611"/>
    <mergeCell ref="A604:A605"/>
    <mergeCell ref="B604:B605"/>
    <mergeCell ref="C604:C605"/>
    <mergeCell ref="D604:D605"/>
    <mergeCell ref="A606:A607"/>
    <mergeCell ref="B606:B607"/>
    <mergeCell ref="C606:C607"/>
    <mergeCell ref="D606:D607"/>
    <mergeCell ref="A600:A601"/>
    <mergeCell ref="B600:B601"/>
    <mergeCell ref="C600:C601"/>
    <mergeCell ref="D600:D601"/>
    <mergeCell ref="A602:A603"/>
    <mergeCell ref="B602:B603"/>
    <mergeCell ref="C602:C603"/>
    <mergeCell ref="D602:D603"/>
    <mergeCell ref="B590:C590"/>
    <mergeCell ref="B591:C591"/>
    <mergeCell ref="B592:C592"/>
    <mergeCell ref="H595:H597"/>
    <mergeCell ref="A598:A599"/>
    <mergeCell ref="B598:B599"/>
    <mergeCell ref="C598:C599"/>
    <mergeCell ref="D598:D599"/>
    <mergeCell ref="A586:A587"/>
    <mergeCell ref="B586:C586"/>
    <mergeCell ref="J586:J587"/>
    <mergeCell ref="B587:C587"/>
    <mergeCell ref="B588:C588"/>
    <mergeCell ref="B589:C589"/>
    <mergeCell ref="A582:A583"/>
    <mergeCell ref="B582:B583"/>
    <mergeCell ref="C582:C583"/>
    <mergeCell ref="D582:D583"/>
    <mergeCell ref="A584:A585"/>
    <mergeCell ref="B584:B585"/>
    <mergeCell ref="C584:C585"/>
    <mergeCell ref="D584:D585"/>
    <mergeCell ref="A578:A579"/>
    <mergeCell ref="B578:B579"/>
    <mergeCell ref="C578:C579"/>
    <mergeCell ref="D578:D579"/>
    <mergeCell ref="A580:A581"/>
    <mergeCell ref="B580:B581"/>
    <mergeCell ref="C580:C581"/>
    <mergeCell ref="D580:D581"/>
    <mergeCell ref="A574:A575"/>
    <mergeCell ref="B574:B575"/>
    <mergeCell ref="C574:C575"/>
    <mergeCell ref="D574:D575"/>
    <mergeCell ref="A576:A577"/>
    <mergeCell ref="B576:B577"/>
    <mergeCell ref="C576:C577"/>
    <mergeCell ref="D576:D577"/>
    <mergeCell ref="A570:A571"/>
    <mergeCell ref="B570:B571"/>
    <mergeCell ref="C570:C571"/>
    <mergeCell ref="D570:D571"/>
    <mergeCell ref="A572:A573"/>
    <mergeCell ref="B572:B573"/>
    <mergeCell ref="C572:C573"/>
    <mergeCell ref="D572:D573"/>
    <mergeCell ref="A566:A567"/>
    <mergeCell ref="B566:B567"/>
    <mergeCell ref="C566:C567"/>
    <mergeCell ref="D566:D567"/>
    <mergeCell ref="A568:A569"/>
    <mergeCell ref="B568:B569"/>
    <mergeCell ref="C568:C569"/>
    <mergeCell ref="D568:D569"/>
    <mergeCell ref="A562:A563"/>
    <mergeCell ref="B562:B563"/>
    <mergeCell ref="C562:C563"/>
    <mergeCell ref="D562:D563"/>
    <mergeCell ref="A564:A565"/>
    <mergeCell ref="B564:B565"/>
    <mergeCell ref="C564:C565"/>
    <mergeCell ref="D564:D565"/>
    <mergeCell ref="A558:A559"/>
    <mergeCell ref="B558:B559"/>
    <mergeCell ref="C558:C559"/>
    <mergeCell ref="D558:D559"/>
    <mergeCell ref="A560:A561"/>
    <mergeCell ref="B560:B561"/>
    <mergeCell ref="C560:C561"/>
    <mergeCell ref="D560:D561"/>
    <mergeCell ref="A554:A555"/>
    <mergeCell ref="B554:B555"/>
    <mergeCell ref="C554:C555"/>
    <mergeCell ref="D554:D555"/>
    <mergeCell ref="A556:A557"/>
    <mergeCell ref="B556:B557"/>
    <mergeCell ref="C556:C557"/>
    <mergeCell ref="D556:D557"/>
    <mergeCell ref="A550:A551"/>
    <mergeCell ref="B550:B551"/>
    <mergeCell ref="C550:C551"/>
    <mergeCell ref="D550:D551"/>
    <mergeCell ref="A552:A553"/>
    <mergeCell ref="B552:B553"/>
    <mergeCell ref="C552:C553"/>
    <mergeCell ref="D552:D553"/>
    <mergeCell ref="A546:A547"/>
    <mergeCell ref="B546:B547"/>
    <mergeCell ref="C546:C547"/>
    <mergeCell ref="D546:D547"/>
    <mergeCell ref="A548:A549"/>
    <mergeCell ref="B548:B549"/>
    <mergeCell ref="C548:C549"/>
    <mergeCell ref="D548:D549"/>
    <mergeCell ref="A542:A543"/>
    <mergeCell ref="B542:B543"/>
    <mergeCell ref="C542:C543"/>
    <mergeCell ref="D542:D543"/>
    <mergeCell ref="A544:A545"/>
    <mergeCell ref="B544:B545"/>
    <mergeCell ref="C544:C545"/>
    <mergeCell ref="D544:D545"/>
    <mergeCell ref="A538:A539"/>
    <mergeCell ref="B538:B539"/>
    <mergeCell ref="C538:C539"/>
    <mergeCell ref="D538:D539"/>
    <mergeCell ref="A540:A541"/>
    <mergeCell ref="B540:B541"/>
    <mergeCell ref="C540:C541"/>
    <mergeCell ref="D540:D541"/>
    <mergeCell ref="A534:A535"/>
    <mergeCell ref="B534:B535"/>
    <mergeCell ref="C534:C535"/>
    <mergeCell ref="D534:D535"/>
    <mergeCell ref="A536:A537"/>
    <mergeCell ref="B536:B537"/>
    <mergeCell ref="C536:C537"/>
    <mergeCell ref="D536:D537"/>
    <mergeCell ref="A530:A531"/>
    <mergeCell ref="B530:B531"/>
    <mergeCell ref="C530:C531"/>
    <mergeCell ref="D530:D531"/>
    <mergeCell ref="A532:A533"/>
    <mergeCell ref="B532:B533"/>
    <mergeCell ref="C532:C533"/>
    <mergeCell ref="D532:D533"/>
    <mergeCell ref="A526:A527"/>
    <mergeCell ref="B526:B527"/>
    <mergeCell ref="C526:C527"/>
    <mergeCell ref="D526:D527"/>
    <mergeCell ref="A528:A529"/>
    <mergeCell ref="B528:B529"/>
    <mergeCell ref="C528:C529"/>
    <mergeCell ref="D528:D529"/>
    <mergeCell ref="B516:C516"/>
    <mergeCell ref="B517:C517"/>
    <mergeCell ref="B518:C518"/>
    <mergeCell ref="H521:H523"/>
    <mergeCell ref="A524:A525"/>
    <mergeCell ref="B524:B525"/>
    <mergeCell ref="C524:C525"/>
    <mergeCell ref="D524:D525"/>
    <mergeCell ref="A512:A513"/>
    <mergeCell ref="B512:C512"/>
    <mergeCell ref="J512:J513"/>
    <mergeCell ref="B513:C513"/>
    <mergeCell ref="B514:C514"/>
    <mergeCell ref="B515:C515"/>
    <mergeCell ref="A508:A509"/>
    <mergeCell ref="B508:B509"/>
    <mergeCell ref="C508:C509"/>
    <mergeCell ref="D508:D509"/>
    <mergeCell ref="A510:A511"/>
    <mergeCell ref="B510:B511"/>
    <mergeCell ref="C510:C511"/>
    <mergeCell ref="D510:D511"/>
    <mergeCell ref="A504:A505"/>
    <mergeCell ref="B504:B505"/>
    <mergeCell ref="C504:C505"/>
    <mergeCell ref="D504:D505"/>
    <mergeCell ref="A506:A507"/>
    <mergeCell ref="B506:B507"/>
    <mergeCell ref="C506:C507"/>
    <mergeCell ref="D506:D507"/>
    <mergeCell ref="A500:A501"/>
    <mergeCell ref="B500:B501"/>
    <mergeCell ref="C500:C501"/>
    <mergeCell ref="D500:D501"/>
    <mergeCell ref="A502:A503"/>
    <mergeCell ref="B502:B503"/>
    <mergeCell ref="C502:C503"/>
    <mergeCell ref="D502:D503"/>
    <mergeCell ref="A496:A497"/>
    <mergeCell ref="B496:B497"/>
    <mergeCell ref="C496:C497"/>
    <mergeCell ref="D496:D497"/>
    <mergeCell ref="A498:A499"/>
    <mergeCell ref="B498:B499"/>
    <mergeCell ref="C498:C499"/>
    <mergeCell ref="D498:D499"/>
    <mergeCell ref="A492:A493"/>
    <mergeCell ref="B492:B493"/>
    <mergeCell ref="C492:C493"/>
    <mergeCell ref="D492:D493"/>
    <mergeCell ref="A494:A495"/>
    <mergeCell ref="B494:B495"/>
    <mergeCell ref="C494:C495"/>
    <mergeCell ref="D494:D495"/>
    <mergeCell ref="A488:A489"/>
    <mergeCell ref="B488:B489"/>
    <mergeCell ref="C488:C489"/>
    <mergeCell ref="D488:D489"/>
    <mergeCell ref="A490:A491"/>
    <mergeCell ref="B490:B491"/>
    <mergeCell ref="C490:C491"/>
    <mergeCell ref="D490:D491"/>
    <mergeCell ref="A484:A485"/>
    <mergeCell ref="B484:B485"/>
    <mergeCell ref="C484:C485"/>
    <mergeCell ref="D484:D485"/>
    <mergeCell ref="A486:A487"/>
    <mergeCell ref="B486:B487"/>
    <mergeCell ref="C486:C487"/>
    <mergeCell ref="D486:D487"/>
    <mergeCell ref="A480:A481"/>
    <mergeCell ref="B480:B481"/>
    <mergeCell ref="C480:C481"/>
    <mergeCell ref="D480:D481"/>
    <mergeCell ref="A482:A483"/>
    <mergeCell ref="B482:B483"/>
    <mergeCell ref="C482:C483"/>
    <mergeCell ref="D482:D483"/>
    <mergeCell ref="A476:A477"/>
    <mergeCell ref="B476:B477"/>
    <mergeCell ref="C476:C477"/>
    <mergeCell ref="D476:D477"/>
    <mergeCell ref="A478:A479"/>
    <mergeCell ref="B478:B479"/>
    <mergeCell ref="C478:C479"/>
    <mergeCell ref="D478:D479"/>
    <mergeCell ref="A472:A473"/>
    <mergeCell ref="B472:B473"/>
    <mergeCell ref="C472:C473"/>
    <mergeCell ref="D472:D473"/>
    <mergeCell ref="A474:A475"/>
    <mergeCell ref="B474:B475"/>
    <mergeCell ref="C474:C475"/>
    <mergeCell ref="D474:D475"/>
    <mergeCell ref="A468:A469"/>
    <mergeCell ref="B468:B469"/>
    <mergeCell ref="C468:C469"/>
    <mergeCell ref="D468:D469"/>
    <mergeCell ref="A470:A471"/>
    <mergeCell ref="B470:B471"/>
    <mergeCell ref="C470:C471"/>
    <mergeCell ref="D470:D471"/>
    <mergeCell ref="A464:A465"/>
    <mergeCell ref="B464:B465"/>
    <mergeCell ref="C464:C465"/>
    <mergeCell ref="D464:D465"/>
    <mergeCell ref="A466:A467"/>
    <mergeCell ref="B466:B467"/>
    <mergeCell ref="C466:C467"/>
    <mergeCell ref="D466:D467"/>
    <mergeCell ref="A460:A461"/>
    <mergeCell ref="B460:B461"/>
    <mergeCell ref="C460:C461"/>
    <mergeCell ref="D460:D461"/>
    <mergeCell ref="A462:A463"/>
    <mergeCell ref="B462:B463"/>
    <mergeCell ref="C462:C463"/>
    <mergeCell ref="D462:D463"/>
    <mergeCell ref="A456:A457"/>
    <mergeCell ref="B456:B457"/>
    <mergeCell ref="C456:C457"/>
    <mergeCell ref="D456:D457"/>
    <mergeCell ref="A458:A459"/>
    <mergeCell ref="B458:B459"/>
    <mergeCell ref="C458:C459"/>
    <mergeCell ref="D458:D459"/>
    <mergeCell ref="A452:A453"/>
    <mergeCell ref="B452:B453"/>
    <mergeCell ref="C452:C453"/>
    <mergeCell ref="D452:D453"/>
    <mergeCell ref="A454:A455"/>
    <mergeCell ref="B454:B455"/>
    <mergeCell ref="C454:C455"/>
    <mergeCell ref="D454:D455"/>
    <mergeCell ref="B442:C442"/>
    <mergeCell ref="B443:C443"/>
    <mergeCell ref="B444:C444"/>
    <mergeCell ref="H447:H449"/>
    <mergeCell ref="A450:A451"/>
    <mergeCell ref="B450:B451"/>
    <mergeCell ref="C450:C451"/>
    <mergeCell ref="D450:D451"/>
    <mergeCell ref="A438:A439"/>
    <mergeCell ref="B438:C438"/>
    <mergeCell ref="J438:J439"/>
    <mergeCell ref="B439:C439"/>
    <mergeCell ref="B440:C440"/>
    <mergeCell ref="B441:C441"/>
    <mergeCell ref="A434:A435"/>
    <mergeCell ref="B434:B435"/>
    <mergeCell ref="C434:C435"/>
    <mergeCell ref="D434:D435"/>
    <mergeCell ref="A436:A437"/>
    <mergeCell ref="B436:B437"/>
    <mergeCell ref="C436:C437"/>
    <mergeCell ref="D436:D437"/>
    <mergeCell ref="A430:A431"/>
    <mergeCell ref="B430:B431"/>
    <mergeCell ref="C430:C431"/>
    <mergeCell ref="D430:D431"/>
    <mergeCell ref="A432:A433"/>
    <mergeCell ref="B432:B433"/>
    <mergeCell ref="C432:C433"/>
    <mergeCell ref="D432:D433"/>
    <mergeCell ref="A426:A427"/>
    <mergeCell ref="B426:B427"/>
    <mergeCell ref="C426:C427"/>
    <mergeCell ref="D426:D427"/>
    <mergeCell ref="A428:A429"/>
    <mergeCell ref="B428:B429"/>
    <mergeCell ref="C428:C429"/>
    <mergeCell ref="D428:D429"/>
    <mergeCell ref="A422:A423"/>
    <mergeCell ref="B422:B423"/>
    <mergeCell ref="C422:C423"/>
    <mergeCell ref="D422:D423"/>
    <mergeCell ref="A424:A425"/>
    <mergeCell ref="B424:B425"/>
    <mergeCell ref="C424:C425"/>
    <mergeCell ref="D424:D425"/>
    <mergeCell ref="A418:A419"/>
    <mergeCell ref="B418:B419"/>
    <mergeCell ref="C418:C419"/>
    <mergeCell ref="D418:D419"/>
    <mergeCell ref="A420:A421"/>
    <mergeCell ref="B420:B421"/>
    <mergeCell ref="C420:C421"/>
    <mergeCell ref="D420:D421"/>
    <mergeCell ref="A414:A415"/>
    <mergeCell ref="B414:B415"/>
    <mergeCell ref="C414:C415"/>
    <mergeCell ref="D414:D415"/>
    <mergeCell ref="A416:A417"/>
    <mergeCell ref="B416:B417"/>
    <mergeCell ref="C416:C417"/>
    <mergeCell ref="D416:D417"/>
    <mergeCell ref="A410:A411"/>
    <mergeCell ref="B410:B411"/>
    <mergeCell ref="C410:C411"/>
    <mergeCell ref="D410:D411"/>
    <mergeCell ref="A412:A413"/>
    <mergeCell ref="B412:B413"/>
    <mergeCell ref="C412:C413"/>
    <mergeCell ref="D412:D413"/>
    <mergeCell ref="A406:A407"/>
    <mergeCell ref="B406:B407"/>
    <mergeCell ref="C406:C407"/>
    <mergeCell ref="D406:D407"/>
    <mergeCell ref="A408:A409"/>
    <mergeCell ref="B408:B409"/>
    <mergeCell ref="C408:C409"/>
    <mergeCell ref="D408:D409"/>
    <mergeCell ref="A402:A403"/>
    <mergeCell ref="B402:B403"/>
    <mergeCell ref="C402:C403"/>
    <mergeCell ref="D402:D403"/>
    <mergeCell ref="A404:A405"/>
    <mergeCell ref="B404:B405"/>
    <mergeCell ref="C404:C405"/>
    <mergeCell ref="D404:D405"/>
    <mergeCell ref="A398:A399"/>
    <mergeCell ref="B398:B399"/>
    <mergeCell ref="C398:C399"/>
    <mergeCell ref="D398:D399"/>
    <mergeCell ref="A400:A401"/>
    <mergeCell ref="B400:B401"/>
    <mergeCell ref="C400:C401"/>
    <mergeCell ref="D400:D401"/>
    <mergeCell ref="A394:A395"/>
    <mergeCell ref="B394:B395"/>
    <mergeCell ref="C394:C395"/>
    <mergeCell ref="D394:D395"/>
    <mergeCell ref="A396:A397"/>
    <mergeCell ref="B396:B397"/>
    <mergeCell ref="C396:C397"/>
    <mergeCell ref="D396:D397"/>
    <mergeCell ref="A390:A391"/>
    <mergeCell ref="B390:B391"/>
    <mergeCell ref="C390:C391"/>
    <mergeCell ref="D390:D391"/>
    <mergeCell ref="A392:A393"/>
    <mergeCell ref="B392:B393"/>
    <mergeCell ref="C392:C393"/>
    <mergeCell ref="D392:D393"/>
    <mergeCell ref="A386:A387"/>
    <mergeCell ref="B386:B387"/>
    <mergeCell ref="C386:C387"/>
    <mergeCell ref="D386:D387"/>
    <mergeCell ref="A388:A389"/>
    <mergeCell ref="B388:B389"/>
    <mergeCell ref="C388:C389"/>
    <mergeCell ref="D388:D389"/>
    <mergeCell ref="A382:A383"/>
    <mergeCell ref="B382:B383"/>
    <mergeCell ref="C382:C383"/>
    <mergeCell ref="D382:D383"/>
    <mergeCell ref="A384:A385"/>
    <mergeCell ref="B384:B385"/>
    <mergeCell ref="C384:C385"/>
    <mergeCell ref="D384:D385"/>
    <mergeCell ref="A378:A379"/>
    <mergeCell ref="B378:B379"/>
    <mergeCell ref="C378:C379"/>
    <mergeCell ref="D378:D379"/>
    <mergeCell ref="A380:A381"/>
    <mergeCell ref="B380:B381"/>
    <mergeCell ref="C380:C381"/>
    <mergeCell ref="D380:D381"/>
    <mergeCell ref="B368:C368"/>
    <mergeCell ref="B369:C369"/>
    <mergeCell ref="B370:C370"/>
    <mergeCell ref="H373:H375"/>
    <mergeCell ref="A376:A377"/>
    <mergeCell ref="B376:B377"/>
    <mergeCell ref="C376:C377"/>
    <mergeCell ref="D376:D377"/>
    <mergeCell ref="A364:A365"/>
    <mergeCell ref="B364:C364"/>
    <mergeCell ref="J364:J365"/>
    <mergeCell ref="B365:C365"/>
    <mergeCell ref="B366:C366"/>
    <mergeCell ref="B367:C367"/>
    <mergeCell ref="A360:A361"/>
    <mergeCell ref="B360:B361"/>
    <mergeCell ref="C360:C361"/>
    <mergeCell ref="D360:D361"/>
    <mergeCell ref="A362:A363"/>
    <mergeCell ref="B362:B363"/>
    <mergeCell ref="C362:C363"/>
    <mergeCell ref="D362:D363"/>
    <mergeCell ref="A356:A357"/>
    <mergeCell ref="B356:B357"/>
    <mergeCell ref="C356:C357"/>
    <mergeCell ref="D356:D357"/>
    <mergeCell ref="A358:A359"/>
    <mergeCell ref="B358:B359"/>
    <mergeCell ref="C358:C359"/>
    <mergeCell ref="D358:D359"/>
    <mergeCell ref="A352:A353"/>
    <mergeCell ref="B352:B353"/>
    <mergeCell ref="C352:C353"/>
    <mergeCell ref="D352:D353"/>
    <mergeCell ref="A354:A355"/>
    <mergeCell ref="B354:B355"/>
    <mergeCell ref="C354:C355"/>
    <mergeCell ref="D354:D355"/>
    <mergeCell ref="A348:A349"/>
    <mergeCell ref="B348:B349"/>
    <mergeCell ref="C348:C349"/>
    <mergeCell ref="D348:D349"/>
    <mergeCell ref="A350:A351"/>
    <mergeCell ref="B350:B351"/>
    <mergeCell ref="C350:C351"/>
    <mergeCell ref="D350:D351"/>
    <mergeCell ref="A344:A345"/>
    <mergeCell ref="B344:B345"/>
    <mergeCell ref="C344:C345"/>
    <mergeCell ref="D344:D345"/>
    <mergeCell ref="A346:A347"/>
    <mergeCell ref="B346:B347"/>
    <mergeCell ref="C346:C347"/>
    <mergeCell ref="D346:D347"/>
    <mergeCell ref="A340:A341"/>
    <mergeCell ref="B340:B341"/>
    <mergeCell ref="C340:C341"/>
    <mergeCell ref="D340:D341"/>
    <mergeCell ref="A342:A343"/>
    <mergeCell ref="B342:B343"/>
    <mergeCell ref="C342:C343"/>
    <mergeCell ref="D342:D343"/>
    <mergeCell ref="A336:A337"/>
    <mergeCell ref="B336:B337"/>
    <mergeCell ref="C336:C337"/>
    <mergeCell ref="D336:D337"/>
    <mergeCell ref="A338:A339"/>
    <mergeCell ref="B338:B339"/>
    <mergeCell ref="C338:C339"/>
    <mergeCell ref="D338:D339"/>
    <mergeCell ref="A332:A333"/>
    <mergeCell ref="B332:B333"/>
    <mergeCell ref="C332:C333"/>
    <mergeCell ref="D332:D333"/>
    <mergeCell ref="A334:A335"/>
    <mergeCell ref="B334:B335"/>
    <mergeCell ref="C334:C335"/>
    <mergeCell ref="D334:D335"/>
    <mergeCell ref="A328:A329"/>
    <mergeCell ref="B328:B329"/>
    <mergeCell ref="C328:C329"/>
    <mergeCell ref="D328:D329"/>
    <mergeCell ref="A330:A331"/>
    <mergeCell ref="B330:B331"/>
    <mergeCell ref="C330:C331"/>
    <mergeCell ref="D330:D331"/>
    <mergeCell ref="A324:A325"/>
    <mergeCell ref="B324:B325"/>
    <mergeCell ref="C324:C325"/>
    <mergeCell ref="D324:D325"/>
    <mergeCell ref="A326:A327"/>
    <mergeCell ref="B326:B327"/>
    <mergeCell ref="C326:C327"/>
    <mergeCell ref="D326:D327"/>
    <mergeCell ref="A320:A321"/>
    <mergeCell ref="B320:B321"/>
    <mergeCell ref="C320:C321"/>
    <mergeCell ref="D320:D321"/>
    <mergeCell ref="A322:A323"/>
    <mergeCell ref="B322:B323"/>
    <mergeCell ref="C322:C323"/>
    <mergeCell ref="D322:D323"/>
    <mergeCell ref="A316:A317"/>
    <mergeCell ref="B316:B317"/>
    <mergeCell ref="C316:C317"/>
    <mergeCell ref="D316:D317"/>
    <mergeCell ref="A318:A319"/>
    <mergeCell ref="B318:B319"/>
    <mergeCell ref="C318:C319"/>
    <mergeCell ref="D318:D319"/>
    <mergeCell ref="A312:A313"/>
    <mergeCell ref="B312:B313"/>
    <mergeCell ref="C312:C313"/>
    <mergeCell ref="D312:D313"/>
    <mergeCell ref="A314:A315"/>
    <mergeCell ref="B314:B315"/>
    <mergeCell ref="C314:C315"/>
    <mergeCell ref="D314:D315"/>
    <mergeCell ref="A308:A309"/>
    <mergeCell ref="B308:B309"/>
    <mergeCell ref="C308:C309"/>
    <mergeCell ref="D308:D309"/>
    <mergeCell ref="A310:A311"/>
    <mergeCell ref="B310:B311"/>
    <mergeCell ref="C310:C311"/>
    <mergeCell ref="D310:D311"/>
    <mergeCell ref="A304:A305"/>
    <mergeCell ref="B304:B305"/>
    <mergeCell ref="C304:C305"/>
    <mergeCell ref="D304:D305"/>
    <mergeCell ref="A306:A307"/>
    <mergeCell ref="B306:B307"/>
    <mergeCell ref="C306:C307"/>
    <mergeCell ref="D306:D307"/>
    <mergeCell ref="B294:C294"/>
    <mergeCell ref="B295:C295"/>
    <mergeCell ref="B296:C296"/>
    <mergeCell ref="H299:H301"/>
    <mergeCell ref="A302:A303"/>
    <mergeCell ref="B302:B303"/>
    <mergeCell ref="C302:C303"/>
    <mergeCell ref="D302:D303"/>
    <mergeCell ref="A290:A291"/>
    <mergeCell ref="B290:C290"/>
    <mergeCell ref="J290:J291"/>
    <mergeCell ref="B291:C291"/>
    <mergeCell ref="B292:C292"/>
    <mergeCell ref="B293:C293"/>
    <mergeCell ref="A286:A287"/>
    <mergeCell ref="B286:B287"/>
    <mergeCell ref="C286:C287"/>
    <mergeCell ref="D286:D287"/>
    <mergeCell ref="A288:A289"/>
    <mergeCell ref="B288:B289"/>
    <mergeCell ref="C288:C289"/>
    <mergeCell ref="D288:D289"/>
    <mergeCell ref="A282:A283"/>
    <mergeCell ref="B282:B283"/>
    <mergeCell ref="C282:C283"/>
    <mergeCell ref="D282:D283"/>
    <mergeCell ref="A284:A285"/>
    <mergeCell ref="B284:B285"/>
    <mergeCell ref="C284:C285"/>
    <mergeCell ref="D284:D285"/>
    <mergeCell ref="A278:A279"/>
    <mergeCell ref="B278:B279"/>
    <mergeCell ref="C278:C279"/>
    <mergeCell ref="D278:D279"/>
    <mergeCell ref="A280:A281"/>
    <mergeCell ref="B280:B281"/>
    <mergeCell ref="C280:C281"/>
    <mergeCell ref="D280:D281"/>
    <mergeCell ref="A274:A275"/>
    <mergeCell ref="B274:B275"/>
    <mergeCell ref="C274:C275"/>
    <mergeCell ref="D274:D275"/>
    <mergeCell ref="A276:A277"/>
    <mergeCell ref="B276:B277"/>
    <mergeCell ref="C276:C277"/>
    <mergeCell ref="D276:D277"/>
    <mergeCell ref="A270:A271"/>
    <mergeCell ref="B270:B271"/>
    <mergeCell ref="C270:C271"/>
    <mergeCell ref="D270:D271"/>
    <mergeCell ref="A272:A273"/>
    <mergeCell ref="B272:B273"/>
    <mergeCell ref="C272:C273"/>
    <mergeCell ref="D272:D273"/>
    <mergeCell ref="A266:A267"/>
    <mergeCell ref="B266:B267"/>
    <mergeCell ref="C266:C267"/>
    <mergeCell ref="D266:D267"/>
    <mergeCell ref="A268:A269"/>
    <mergeCell ref="B268:B269"/>
    <mergeCell ref="C268:C269"/>
    <mergeCell ref="D268:D269"/>
    <mergeCell ref="A262:A263"/>
    <mergeCell ref="B262:B263"/>
    <mergeCell ref="C262:C263"/>
    <mergeCell ref="D262:D263"/>
    <mergeCell ref="A264:A265"/>
    <mergeCell ref="B264:B265"/>
    <mergeCell ref="C264:C265"/>
    <mergeCell ref="D264:D265"/>
    <mergeCell ref="A258:A259"/>
    <mergeCell ref="B258:B259"/>
    <mergeCell ref="C258:C259"/>
    <mergeCell ref="D258:D259"/>
    <mergeCell ref="A260:A261"/>
    <mergeCell ref="B260:B261"/>
    <mergeCell ref="C260:C261"/>
    <mergeCell ref="D260:D261"/>
    <mergeCell ref="A254:A255"/>
    <mergeCell ref="B254:B255"/>
    <mergeCell ref="C254:C255"/>
    <mergeCell ref="D254:D255"/>
    <mergeCell ref="A256:A257"/>
    <mergeCell ref="B256:B257"/>
    <mergeCell ref="C256:C257"/>
    <mergeCell ref="D256:D257"/>
    <mergeCell ref="A250:A251"/>
    <mergeCell ref="B250:B251"/>
    <mergeCell ref="C250:C251"/>
    <mergeCell ref="D250:D251"/>
    <mergeCell ref="A252:A253"/>
    <mergeCell ref="B252:B253"/>
    <mergeCell ref="C252:C253"/>
    <mergeCell ref="D252:D253"/>
    <mergeCell ref="A246:A247"/>
    <mergeCell ref="B246:B247"/>
    <mergeCell ref="C246:C247"/>
    <mergeCell ref="D246:D247"/>
    <mergeCell ref="A248:A249"/>
    <mergeCell ref="B248:B249"/>
    <mergeCell ref="C248:C249"/>
    <mergeCell ref="D248:D249"/>
    <mergeCell ref="A242:A243"/>
    <mergeCell ref="B242:B243"/>
    <mergeCell ref="C242:C243"/>
    <mergeCell ref="D242:D243"/>
    <mergeCell ref="A244:A245"/>
    <mergeCell ref="B244:B245"/>
    <mergeCell ref="C244:C245"/>
    <mergeCell ref="D244:D245"/>
    <mergeCell ref="A238:A239"/>
    <mergeCell ref="B238:B239"/>
    <mergeCell ref="C238:C239"/>
    <mergeCell ref="D238:D239"/>
    <mergeCell ref="A240:A241"/>
    <mergeCell ref="B240:B241"/>
    <mergeCell ref="C240:C241"/>
    <mergeCell ref="D240:D241"/>
    <mergeCell ref="A234:A235"/>
    <mergeCell ref="B234:B235"/>
    <mergeCell ref="C234:C235"/>
    <mergeCell ref="D234:D235"/>
    <mergeCell ref="A236:A237"/>
    <mergeCell ref="B236:B237"/>
    <mergeCell ref="C236:C237"/>
    <mergeCell ref="D236:D237"/>
    <mergeCell ref="A230:A231"/>
    <mergeCell ref="B230:B231"/>
    <mergeCell ref="C230:C231"/>
    <mergeCell ref="D230:D231"/>
    <mergeCell ref="A232:A233"/>
    <mergeCell ref="B232:B233"/>
    <mergeCell ref="C232:C233"/>
    <mergeCell ref="D232:D233"/>
    <mergeCell ref="B220:C220"/>
    <mergeCell ref="B221:C221"/>
    <mergeCell ref="B222:C222"/>
    <mergeCell ref="H225:H227"/>
    <mergeCell ref="A228:A229"/>
    <mergeCell ref="B228:B229"/>
    <mergeCell ref="C228:C229"/>
    <mergeCell ref="D228:D229"/>
    <mergeCell ref="A216:A217"/>
    <mergeCell ref="B216:C216"/>
    <mergeCell ref="J216:J217"/>
    <mergeCell ref="B217:C217"/>
    <mergeCell ref="B218:C218"/>
    <mergeCell ref="B219:C219"/>
    <mergeCell ref="A212:A213"/>
    <mergeCell ref="B212:B213"/>
    <mergeCell ref="C212:C213"/>
    <mergeCell ref="D212:D213"/>
    <mergeCell ref="A214:A215"/>
    <mergeCell ref="B214:B215"/>
    <mergeCell ref="C214:C215"/>
    <mergeCell ref="D214:D215"/>
    <mergeCell ref="A208:A209"/>
    <mergeCell ref="B208:B209"/>
    <mergeCell ref="C208:C209"/>
    <mergeCell ref="D208:D209"/>
    <mergeCell ref="A210:A211"/>
    <mergeCell ref="B210:B211"/>
    <mergeCell ref="C210:C211"/>
    <mergeCell ref="D210:D211"/>
    <mergeCell ref="A204:A205"/>
    <mergeCell ref="B204:B205"/>
    <mergeCell ref="C204:C205"/>
    <mergeCell ref="D204:D205"/>
    <mergeCell ref="A206:A207"/>
    <mergeCell ref="B206:B207"/>
    <mergeCell ref="C206:C207"/>
    <mergeCell ref="D206:D207"/>
    <mergeCell ref="A200:A201"/>
    <mergeCell ref="B200:B201"/>
    <mergeCell ref="C200:C201"/>
    <mergeCell ref="D200:D201"/>
    <mergeCell ref="A202:A203"/>
    <mergeCell ref="B202:B203"/>
    <mergeCell ref="C202:C203"/>
    <mergeCell ref="D202:D203"/>
    <mergeCell ref="A196:A197"/>
    <mergeCell ref="B196:B197"/>
    <mergeCell ref="C196:C197"/>
    <mergeCell ref="D196:D197"/>
    <mergeCell ref="A198:A199"/>
    <mergeCell ref="B198:B199"/>
    <mergeCell ref="C198:C199"/>
    <mergeCell ref="D198:D199"/>
    <mergeCell ref="A192:A193"/>
    <mergeCell ref="B192:B193"/>
    <mergeCell ref="C192:C193"/>
    <mergeCell ref="D192:D193"/>
    <mergeCell ref="A194:A195"/>
    <mergeCell ref="B194:B195"/>
    <mergeCell ref="C194:C195"/>
    <mergeCell ref="D194:D195"/>
    <mergeCell ref="A188:A189"/>
    <mergeCell ref="B188:B189"/>
    <mergeCell ref="C188:C189"/>
    <mergeCell ref="D188:D189"/>
    <mergeCell ref="A190:A191"/>
    <mergeCell ref="B190:B191"/>
    <mergeCell ref="C190:C191"/>
    <mergeCell ref="D190:D191"/>
    <mergeCell ref="A184:A185"/>
    <mergeCell ref="B184:B185"/>
    <mergeCell ref="C184:C185"/>
    <mergeCell ref="D184:D185"/>
    <mergeCell ref="A186:A187"/>
    <mergeCell ref="B186:B187"/>
    <mergeCell ref="C186:C187"/>
    <mergeCell ref="D186:D187"/>
    <mergeCell ref="A180:A181"/>
    <mergeCell ref="B180:B181"/>
    <mergeCell ref="C180:C181"/>
    <mergeCell ref="D180:D181"/>
    <mergeCell ref="A182:A183"/>
    <mergeCell ref="B182:B183"/>
    <mergeCell ref="C182:C183"/>
    <mergeCell ref="D182:D183"/>
    <mergeCell ref="A176:A177"/>
    <mergeCell ref="B176:B177"/>
    <mergeCell ref="C176:C177"/>
    <mergeCell ref="D176:D177"/>
    <mergeCell ref="A178:A179"/>
    <mergeCell ref="B178:B179"/>
    <mergeCell ref="C178:C179"/>
    <mergeCell ref="D178:D179"/>
    <mergeCell ref="A172:A173"/>
    <mergeCell ref="B172:B173"/>
    <mergeCell ref="C172:C173"/>
    <mergeCell ref="D172:D173"/>
    <mergeCell ref="A174:A175"/>
    <mergeCell ref="B174:B175"/>
    <mergeCell ref="C174:C175"/>
    <mergeCell ref="D174:D175"/>
    <mergeCell ref="A168:A169"/>
    <mergeCell ref="B168:B169"/>
    <mergeCell ref="C168:C169"/>
    <mergeCell ref="D168:D169"/>
    <mergeCell ref="A170:A171"/>
    <mergeCell ref="B170:B171"/>
    <mergeCell ref="C170:C171"/>
    <mergeCell ref="D170:D171"/>
    <mergeCell ref="A164:A165"/>
    <mergeCell ref="B164:B165"/>
    <mergeCell ref="C164:C165"/>
    <mergeCell ref="D164:D165"/>
    <mergeCell ref="A166:A167"/>
    <mergeCell ref="B166:B167"/>
    <mergeCell ref="C166:C167"/>
    <mergeCell ref="D166:D167"/>
    <mergeCell ref="A160:A161"/>
    <mergeCell ref="B160:B161"/>
    <mergeCell ref="C160:C161"/>
    <mergeCell ref="D160:D161"/>
    <mergeCell ref="A162:A163"/>
    <mergeCell ref="B162:B163"/>
    <mergeCell ref="C162:C163"/>
    <mergeCell ref="D162:D163"/>
    <mergeCell ref="A156:A157"/>
    <mergeCell ref="B156:B157"/>
    <mergeCell ref="C156:C157"/>
    <mergeCell ref="D156:D157"/>
    <mergeCell ref="A158:A159"/>
    <mergeCell ref="B158:B159"/>
    <mergeCell ref="C158:C159"/>
    <mergeCell ref="D158:D159"/>
    <mergeCell ref="B146:C146"/>
    <mergeCell ref="B147:C147"/>
    <mergeCell ref="B148:C148"/>
    <mergeCell ref="H151:H153"/>
    <mergeCell ref="A154:A155"/>
    <mergeCell ref="B154:B155"/>
    <mergeCell ref="C154:C155"/>
    <mergeCell ref="D154:D155"/>
    <mergeCell ref="A142:A143"/>
    <mergeCell ref="B142:C142"/>
    <mergeCell ref="J142:J143"/>
    <mergeCell ref="B143:C143"/>
    <mergeCell ref="B144:C144"/>
    <mergeCell ref="B145:C145"/>
    <mergeCell ref="A138:A139"/>
    <mergeCell ref="B138:B139"/>
    <mergeCell ref="C138:C139"/>
    <mergeCell ref="D138:D139"/>
    <mergeCell ref="A140:A141"/>
    <mergeCell ref="B140:B141"/>
    <mergeCell ref="C140:C141"/>
    <mergeCell ref="D140:D141"/>
    <mergeCell ref="A134:A135"/>
    <mergeCell ref="B134:B135"/>
    <mergeCell ref="C134:C135"/>
    <mergeCell ref="D134:D135"/>
    <mergeCell ref="A136:A137"/>
    <mergeCell ref="B136:B137"/>
    <mergeCell ref="C136:C137"/>
    <mergeCell ref="D136:D137"/>
    <mergeCell ref="A130:A131"/>
    <mergeCell ref="B130:B131"/>
    <mergeCell ref="C130:C131"/>
    <mergeCell ref="D130:D131"/>
    <mergeCell ref="A132:A133"/>
    <mergeCell ref="B132:B133"/>
    <mergeCell ref="C132:C133"/>
    <mergeCell ref="D132:D133"/>
    <mergeCell ref="A126:A127"/>
    <mergeCell ref="B126:B127"/>
    <mergeCell ref="C126:C127"/>
    <mergeCell ref="D126:D127"/>
    <mergeCell ref="A128:A129"/>
    <mergeCell ref="B128:B129"/>
    <mergeCell ref="C128:C129"/>
    <mergeCell ref="D128:D129"/>
    <mergeCell ref="A122:A123"/>
    <mergeCell ref="B122:B123"/>
    <mergeCell ref="C122:C123"/>
    <mergeCell ref="D122:D123"/>
    <mergeCell ref="A124:A125"/>
    <mergeCell ref="B124:B125"/>
    <mergeCell ref="C124:C125"/>
    <mergeCell ref="D124:D125"/>
    <mergeCell ref="A118:A119"/>
    <mergeCell ref="B118:B119"/>
    <mergeCell ref="C118:C119"/>
    <mergeCell ref="D118:D119"/>
    <mergeCell ref="A120:A121"/>
    <mergeCell ref="B120:B121"/>
    <mergeCell ref="C120:C121"/>
    <mergeCell ref="D120:D121"/>
    <mergeCell ref="A114:A115"/>
    <mergeCell ref="B114:B115"/>
    <mergeCell ref="C114:C115"/>
    <mergeCell ref="D114:D115"/>
    <mergeCell ref="A116:A117"/>
    <mergeCell ref="B116:B117"/>
    <mergeCell ref="C116:C117"/>
    <mergeCell ref="D116:D117"/>
    <mergeCell ref="A110:A111"/>
    <mergeCell ref="B110:B111"/>
    <mergeCell ref="C110:C111"/>
    <mergeCell ref="D110:D111"/>
    <mergeCell ref="A112:A113"/>
    <mergeCell ref="B112:B113"/>
    <mergeCell ref="C112:C113"/>
    <mergeCell ref="D112:D113"/>
    <mergeCell ref="A106:A107"/>
    <mergeCell ref="B106:B107"/>
    <mergeCell ref="C106:C107"/>
    <mergeCell ref="D106:D107"/>
    <mergeCell ref="A108:A109"/>
    <mergeCell ref="B108:B109"/>
    <mergeCell ref="C108:C109"/>
    <mergeCell ref="D108:D109"/>
    <mergeCell ref="A102:A103"/>
    <mergeCell ref="B102:B103"/>
    <mergeCell ref="C102:C103"/>
    <mergeCell ref="D102:D103"/>
    <mergeCell ref="A104:A105"/>
    <mergeCell ref="B104:B105"/>
    <mergeCell ref="C104:C105"/>
    <mergeCell ref="D104:D105"/>
    <mergeCell ref="A98:A99"/>
    <mergeCell ref="B98:B99"/>
    <mergeCell ref="C98:C99"/>
    <mergeCell ref="D98:D99"/>
    <mergeCell ref="A100:A101"/>
    <mergeCell ref="B100:B101"/>
    <mergeCell ref="C100:C101"/>
    <mergeCell ref="D100:D101"/>
    <mergeCell ref="A94:A95"/>
    <mergeCell ref="B94:B95"/>
    <mergeCell ref="C94:C95"/>
    <mergeCell ref="D94:D95"/>
    <mergeCell ref="A96:A97"/>
    <mergeCell ref="B96:B97"/>
    <mergeCell ref="C96:C97"/>
    <mergeCell ref="D96:D97"/>
    <mergeCell ref="A90:A91"/>
    <mergeCell ref="B90:B91"/>
    <mergeCell ref="C90:C91"/>
    <mergeCell ref="D90:D91"/>
    <mergeCell ref="A92:A93"/>
    <mergeCell ref="B92:B93"/>
    <mergeCell ref="C92:C93"/>
    <mergeCell ref="D92:D93"/>
    <mergeCell ref="A86:A87"/>
    <mergeCell ref="B86:B87"/>
    <mergeCell ref="C86:C87"/>
    <mergeCell ref="D86:D87"/>
    <mergeCell ref="A88:A89"/>
    <mergeCell ref="B88:B89"/>
    <mergeCell ref="C88:C89"/>
    <mergeCell ref="D88:D89"/>
    <mergeCell ref="A82:A83"/>
    <mergeCell ref="B82:B83"/>
    <mergeCell ref="C82:C83"/>
    <mergeCell ref="D82:D83"/>
    <mergeCell ref="A84:A85"/>
    <mergeCell ref="B84:B85"/>
    <mergeCell ref="C84:C85"/>
    <mergeCell ref="D84:D85"/>
    <mergeCell ref="B74:C74"/>
    <mergeCell ref="H77:H79"/>
    <mergeCell ref="A80:A81"/>
    <mergeCell ref="B80:B81"/>
    <mergeCell ref="C80:C81"/>
    <mergeCell ref="D80:D81"/>
    <mergeCell ref="J68:J69"/>
    <mergeCell ref="B69:C69"/>
    <mergeCell ref="B70:C70"/>
    <mergeCell ref="B71:C71"/>
    <mergeCell ref="B72:C72"/>
    <mergeCell ref="B73:C73"/>
    <mergeCell ref="A66:A67"/>
    <mergeCell ref="B66:B67"/>
    <mergeCell ref="C66:C67"/>
    <mergeCell ref="D66:D67"/>
    <mergeCell ref="A68:A69"/>
    <mergeCell ref="B68:C68"/>
    <mergeCell ref="A62:A63"/>
    <mergeCell ref="B62:B63"/>
    <mergeCell ref="C62:C63"/>
    <mergeCell ref="D62:D63"/>
    <mergeCell ref="A64:A65"/>
    <mergeCell ref="B64:B65"/>
    <mergeCell ref="C64:C65"/>
    <mergeCell ref="D64:D65"/>
    <mergeCell ref="A58:A59"/>
    <mergeCell ref="B58:B59"/>
    <mergeCell ref="C58:C59"/>
    <mergeCell ref="D58:D59"/>
    <mergeCell ref="A60:A61"/>
    <mergeCell ref="B60:B61"/>
    <mergeCell ref="C60:C61"/>
    <mergeCell ref="D60:D61"/>
    <mergeCell ref="A54:A55"/>
    <mergeCell ref="B54:B55"/>
    <mergeCell ref="C54:C55"/>
    <mergeCell ref="D54:D55"/>
    <mergeCell ref="A56:A57"/>
    <mergeCell ref="B56:B57"/>
    <mergeCell ref="C56:C57"/>
    <mergeCell ref="D56:D57"/>
    <mergeCell ref="A50:A51"/>
    <mergeCell ref="B50:B51"/>
    <mergeCell ref="C50:C51"/>
    <mergeCell ref="D50:D51"/>
    <mergeCell ref="A52:A53"/>
    <mergeCell ref="B52:B53"/>
    <mergeCell ref="C52:C53"/>
    <mergeCell ref="D52:D53"/>
    <mergeCell ref="A46:A47"/>
    <mergeCell ref="B46:B47"/>
    <mergeCell ref="C46:C47"/>
    <mergeCell ref="D46:D47"/>
    <mergeCell ref="A48:A49"/>
    <mergeCell ref="B48:B49"/>
    <mergeCell ref="C48:C49"/>
    <mergeCell ref="D48:D49"/>
    <mergeCell ref="A42:A43"/>
    <mergeCell ref="B42:B43"/>
    <mergeCell ref="C42:C43"/>
    <mergeCell ref="D42:D43"/>
    <mergeCell ref="A44:A45"/>
    <mergeCell ref="B44:B45"/>
    <mergeCell ref="C44:C45"/>
    <mergeCell ref="D44:D45"/>
    <mergeCell ref="A38:A39"/>
    <mergeCell ref="B38:B39"/>
    <mergeCell ref="C38:C39"/>
    <mergeCell ref="D38:D39"/>
    <mergeCell ref="A40:A41"/>
    <mergeCell ref="B40:B41"/>
    <mergeCell ref="C40:C41"/>
    <mergeCell ref="D40:D41"/>
    <mergeCell ref="A34:A35"/>
    <mergeCell ref="B34:B35"/>
    <mergeCell ref="C34:C35"/>
    <mergeCell ref="D34:D35"/>
    <mergeCell ref="A36:A37"/>
    <mergeCell ref="B36:B37"/>
    <mergeCell ref="C36:C37"/>
    <mergeCell ref="D36:D37"/>
    <mergeCell ref="A30:A31"/>
    <mergeCell ref="B30:B31"/>
    <mergeCell ref="C30:C31"/>
    <mergeCell ref="D30:D31"/>
    <mergeCell ref="A32:A33"/>
    <mergeCell ref="B32:B33"/>
    <mergeCell ref="C32:C33"/>
    <mergeCell ref="D32:D33"/>
    <mergeCell ref="N12:N13"/>
    <mergeCell ref="N10:N11"/>
    <mergeCell ref="H3:H5"/>
    <mergeCell ref="A6:A7"/>
    <mergeCell ref="B6:B7"/>
    <mergeCell ref="C6:C7"/>
    <mergeCell ref="D6:D7"/>
    <mergeCell ref="A8:A9"/>
    <mergeCell ref="B8:B9"/>
    <mergeCell ref="C8:C9"/>
    <mergeCell ref="D8:D9"/>
    <mergeCell ref="A26:A27"/>
    <mergeCell ref="B26:B27"/>
    <mergeCell ref="C26:C27"/>
    <mergeCell ref="D26:D27"/>
    <mergeCell ref="A28:A29"/>
    <mergeCell ref="B28:B29"/>
    <mergeCell ref="C28:C29"/>
    <mergeCell ref="D28:D29"/>
    <mergeCell ref="A22:A23"/>
    <mergeCell ref="B22:B23"/>
    <mergeCell ref="C22:C23"/>
    <mergeCell ref="D22:D23"/>
    <mergeCell ref="A24:A25"/>
    <mergeCell ref="B24:B25"/>
    <mergeCell ref="C24:C25"/>
    <mergeCell ref="D24:D25"/>
    <mergeCell ref="A18:A19"/>
    <mergeCell ref="B18:B19"/>
    <mergeCell ref="C18:C19"/>
    <mergeCell ref="D18:D19"/>
    <mergeCell ref="A20:A21"/>
    <mergeCell ref="A14:A15"/>
    <mergeCell ref="B14:B15"/>
    <mergeCell ref="C14:C15"/>
    <mergeCell ref="D14:D15"/>
    <mergeCell ref="A16:A17"/>
    <mergeCell ref="B16:B17"/>
    <mergeCell ref="C16:C17"/>
    <mergeCell ref="D16:D17"/>
    <mergeCell ref="A10:A11"/>
    <mergeCell ref="B10:B11"/>
    <mergeCell ref="C10:C11"/>
    <mergeCell ref="D10:D11"/>
    <mergeCell ref="A12:A13"/>
    <mergeCell ref="B12:B13"/>
    <mergeCell ref="C12:C13"/>
    <mergeCell ref="D12:D13"/>
    <mergeCell ref="D20:D21"/>
    <mergeCell ref="B20:B21"/>
    <mergeCell ref="C20:C21"/>
    <mergeCell ref="N8:N9"/>
    <mergeCell ref="N6:N7"/>
    <mergeCell ref="N80:N81"/>
    <mergeCell ref="N82:N83"/>
    <mergeCell ref="N84:N85"/>
    <mergeCell ref="N66:N67"/>
    <mergeCell ref="N64:N65"/>
    <mergeCell ref="N62:N63"/>
    <mergeCell ref="N60:N61"/>
    <mergeCell ref="N58:N59"/>
    <mergeCell ref="N56:N57"/>
    <mergeCell ref="N54:N55"/>
    <mergeCell ref="N52:N53"/>
    <mergeCell ref="N50:N51"/>
    <mergeCell ref="N48:N49"/>
    <mergeCell ref="N46:N47"/>
    <mergeCell ref="N44:N45"/>
    <mergeCell ref="N42:N43"/>
    <mergeCell ref="N40:N41"/>
    <mergeCell ref="N38:N39"/>
    <mergeCell ref="N36:N37"/>
    <mergeCell ref="N34:N35"/>
    <mergeCell ref="N32:N33"/>
    <mergeCell ref="N30:N31"/>
    <mergeCell ref="N28:N29"/>
    <mergeCell ref="N26:N27"/>
    <mergeCell ref="N24:N25"/>
    <mergeCell ref="N22:N23"/>
    <mergeCell ref="N20:N21"/>
    <mergeCell ref="N18:N19"/>
    <mergeCell ref="N16:N17"/>
    <mergeCell ref="N14:N15"/>
    <mergeCell ref="N86:N87"/>
    <mergeCell ref="N88:N89"/>
    <mergeCell ref="N90:N91"/>
    <mergeCell ref="N92:N93"/>
    <mergeCell ref="N94:N95"/>
    <mergeCell ref="N96:N97"/>
    <mergeCell ref="N98:N99"/>
    <mergeCell ref="N100:N101"/>
    <mergeCell ref="N102:N103"/>
    <mergeCell ref="N104:N105"/>
    <mergeCell ref="N106:N107"/>
    <mergeCell ref="N108:N109"/>
    <mergeCell ref="N110:N111"/>
    <mergeCell ref="N112:N113"/>
    <mergeCell ref="N114:N115"/>
    <mergeCell ref="N116:N117"/>
    <mergeCell ref="N118:N119"/>
    <mergeCell ref="N120:N121"/>
    <mergeCell ref="N122:N123"/>
    <mergeCell ref="N124:N125"/>
    <mergeCell ref="N126:N127"/>
    <mergeCell ref="N128:N129"/>
    <mergeCell ref="N130:N131"/>
    <mergeCell ref="N132:N133"/>
    <mergeCell ref="N134:N135"/>
    <mergeCell ref="N136:N137"/>
    <mergeCell ref="N138:N139"/>
    <mergeCell ref="N140:N141"/>
    <mergeCell ref="N154:N155"/>
    <mergeCell ref="N156:N157"/>
    <mergeCell ref="N158:N159"/>
    <mergeCell ref="N160:N161"/>
    <mergeCell ref="N162:N163"/>
    <mergeCell ref="N164:N165"/>
    <mergeCell ref="N166:N167"/>
    <mergeCell ref="N168:N169"/>
    <mergeCell ref="N170:N171"/>
    <mergeCell ref="N172:N173"/>
    <mergeCell ref="N174:N175"/>
    <mergeCell ref="N176:N177"/>
    <mergeCell ref="N178:N179"/>
    <mergeCell ref="N180:N181"/>
    <mergeCell ref="N182:N183"/>
    <mergeCell ref="N184:N185"/>
    <mergeCell ref="N186:N187"/>
    <mergeCell ref="N188:N189"/>
    <mergeCell ref="N190:N191"/>
    <mergeCell ref="N192:N193"/>
    <mergeCell ref="N194:N195"/>
    <mergeCell ref="N196:N197"/>
    <mergeCell ref="N198:N199"/>
    <mergeCell ref="N200:N201"/>
    <mergeCell ref="N202:N203"/>
    <mergeCell ref="N204:N205"/>
    <mergeCell ref="N206:N207"/>
    <mergeCell ref="N208:N209"/>
    <mergeCell ref="N210:N211"/>
    <mergeCell ref="N212:N213"/>
    <mergeCell ref="N214:N215"/>
    <mergeCell ref="N228:N229"/>
    <mergeCell ref="N230:N231"/>
    <mergeCell ref="N232:N233"/>
    <mergeCell ref="N234:N235"/>
    <mergeCell ref="N236:N237"/>
    <mergeCell ref="N238:N239"/>
    <mergeCell ref="N240:N241"/>
    <mergeCell ref="N242:N243"/>
    <mergeCell ref="N244:N245"/>
    <mergeCell ref="N246:N247"/>
    <mergeCell ref="N248:N249"/>
    <mergeCell ref="N250:N251"/>
    <mergeCell ref="N252:N253"/>
    <mergeCell ref="N254:N255"/>
    <mergeCell ref="N256:N257"/>
    <mergeCell ref="N258:N259"/>
    <mergeCell ref="N260:N261"/>
    <mergeCell ref="N262:N263"/>
    <mergeCell ref="N264:N265"/>
    <mergeCell ref="N266:N267"/>
    <mergeCell ref="N268:N269"/>
    <mergeCell ref="N270:N271"/>
    <mergeCell ref="N272:N273"/>
    <mergeCell ref="N274:N275"/>
    <mergeCell ref="N276:N277"/>
    <mergeCell ref="N278:N279"/>
    <mergeCell ref="N280:N281"/>
    <mergeCell ref="N282:N283"/>
    <mergeCell ref="N284:N285"/>
    <mergeCell ref="N286:N287"/>
    <mergeCell ref="N288:N289"/>
    <mergeCell ref="N302:N303"/>
    <mergeCell ref="N304:N305"/>
    <mergeCell ref="N306:N307"/>
    <mergeCell ref="N308:N309"/>
    <mergeCell ref="N310:N311"/>
    <mergeCell ref="N312:N313"/>
    <mergeCell ref="N314:N315"/>
    <mergeCell ref="N316:N317"/>
    <mergeCell ref="N318:N319"/>
    <mergeCell ref="N320:N321"/>
    <mergeCell ref="N322:N323"/>
    <mergeCell ref="N324:N325"/>
    <mergeCell ref="N326:N327"/>
    <mergeCell ref="N328:N329"/>
    <mergeCell ref="N330:N331"/>
    <mergeCell ref="N332:N333"/>
    <mergeCell ref="N334:N335"/>
    <mergeCell ref="N336:N337"/>
    <mergeCell ref="N338:N339"/>
    <mergeCell ref="N340:N341"/>
    <mergeCell ref="N342:N343"/>
    <mergeCell ref="N344:N345"/>
    <mergeCell ref="N346:N347"/>
    <mergeCell ref="N348:N349"/>
    <mergeCell ref="N350:N351"/>
    <mergeCell ref="N352:N353"/>
    <mergeCell ref="N354:N355"/>
    <mergeCell ref="N356:N357"/>
    <mergeCell ref="N358:N359"/>
    <mergeCell ref="N360:N361"/>
    <mergeCell ref="N362:N363"/>
    <mergeCell ref="N376:N377"/>
    <mergeCell ref="N378:N379"/>
    <mergeCell ref="N380:N381"/>
    <mergeCell ref="N382:N383"/>
    <mergeCell ref="N384:N385"/>
    <mergeCell ref="N386:N387"/>
    <mergeCell ref="N388:N389"/>
    <mergeCell ref="N390:N391"/>
    <mergeCell ref="N392:N393"/>
    <mergeCell ref="N394:N395"/>
    <mergeCell ref="N396:N397"/>
    <mergeCell ref="N398:N399"/>
    <mergeCell ref="N400:N401"/>
    <mergeCell ref="N402:N403"/>
    <mergeCell ref="N404:N405"/>
    <mergeCell ref="N406:N407"/>
    <mergeCell ref="N408:N409"/>
    <mergeCell ref="N410:N411"/>
    <mergeCell ref="N412:N413"/>
    <mergeCell ref="N414:N415"/>
    <mergeCell ref="N416:N417"/>
    <mergeCell ref="N418:N419"/>
    <mergeCell ref="N420:N421"/>
    <mergeCell ref="N422:N423"/>
    <mergeCell ref="N424:N425"/>
    <mergeCell ref="N426:N427"/>
    <mergeCell ref="N428:N429"/>
    <mergeCell ref="N430:N431"/>
    <mergeCell ref="N432:N433"/>
    <mergeCell ref="N434:N435"/>
    <mergeCell ref="N436:N437"/>
    <mergeCell ref="N450:N451"/>
    <mergeCell ref="N452:N453"/>
    <mergeCell ref="N454:N455"/>
    <mergeCell ref="N456:N457"/>
    <mergeCell ref="N458:N459"/>
    <mergeCell ref="N460:N461"/>
    <mergeCell ref="N462:N463"/>
    <mergeCell ref="N464:N465"/>
    <mergeCell ref="N466:N467"/>
    <mergeCell ref="N468:N469"/>
    <mergeCell ref="N470:N471"/>
    <mergeCell ref="N472:N473"/>
    <mergeCell ref="N474:N475"/>
    <mergeCell ref="N476:N477"/>
    <mergeCell ref="N478:N479"/>
    <mergeCell ref="N480:N481"/>
    <mergeCell ref="N482:N483"/>
    <mergeCell ref="N484:N485"/>
    <mergeCell ref="N486:N487"/>
    <mergeCell ref="N488:N489"/>
    <mergeCell ref="N490:N491"/>
    <mergeCell ref="N492:N493"/>
    <mergeCell ref="N494:N495"/>
    <mergeCell ref="N496:N497"/>
    <mergeCell ref="N498:N499"/>
    <mergeCell ref="N500:N501"/>
    <mergeCell ref="N502:N503"/>
    <mergeCell ref="N504:N505"/>
    <mergeCell ref="N506:N507"/>
    <mergeCell ref="N508:N509"/>
    <mergeCell ref="N510:N511"/>
    <mergeCell ref="N524:N525"/>
    <mergeCell ref="N526:N527"/>
    <mergeCell ref="N528:N529"/>
    <mergeCell ref="N530:N531"/>
    <mergeCell ref="N532:N533"/>
    <mergeCell ref="N534:N535"/>
    <mergeCell ref="N536:N537"/>
    <mergeCell ref="N538:N539"/>
    <mergeCell ref="N540:N541"/>
    <mergeCell ref="N542:N543"/>
    <mergeCell ref="N544:N545"/>
    <mergeCell ref="N546:N547"/>
    <mergeCell ref="N548:N549"/>
    <mergeCell ref="N550:N551"/>
    <mergeCell ref="N552:N553"/>
    <mergeCell ref="N554:N555"/>
    <mergeCell ref="N556:N557"/>
    <mergeCell ref="N558:N559"/>
    <mergeCell ref="N560:N561"/>
    <mergeCell ref="N562:N563"/>
    <mergeCell ref="N564:N565"/>
    <mergeCell ref="N566:N567"/>
    <mergeCell ref="N568:N569"/>
    <mergeCell ref="N570:N571"/>
    <mergeCell ref="N572:N573"/>
    <mergeCell ref="N574:N575"/>
    <mergeCell ref="N576:N577"/>
    <mergeCell ref="N578:N579"/>
    <mergeCell ref="N580:N581"/>
    <mergeCell ref="N582:N583"/>
    <mergeCell ref="N584:N585"/>
    <mergeCell ref="N598:N599"/>
    <mergeCell ref="N600:N601"/>
    <mergeCell ref="N602:N603"/>
    <mergeCell ref="N604:N605"/>
    <mergeCell ref="N606:N607"/>
    <mergeCell ref="N608:N609"/>
    <mergeCell ref="N610:N611"/>
    <mergeCell ref="N612:N613"/>
    <mergeCell ref="N614:N615"/>
    <mergeCell ref="N616:N617"/>
    <mergeCell ref="N618:N619"/>
    <mergeCell ref="N620:N621"/>
    <mergeCell ref="N622:N623"/>
    <mergeCell ref="N624:N625"/>
    <mergeCell ref="N626:N627"/>
    <mergeCell ref="N628:N629"/>
    <mergeCell ref="N630:N631"/>
    <mergeCell ref="N632:N633"/>
    <mergeCell ref="N634:N635"/>
    <mergeCell ref="N636:N637"/>
    <mergeCell ref="N638:N639"/>
    <mergeCell ref="N640:N641"/>
    <mergeCell ref="N642:N643"/>
    <mergeCell ref="N644:N645"/>
    <mergeCell ref="N646:N647"/>
    <mergeCell ref="N648:N649"/>
    <mergeCell ref="N650:N651"/>
    <mergeCell ref="N652:N653"/>
    <mergeCell ref="N654:N655"/>
    <mergeCell ref="N656:N657"/>
    <mergeCell ref="N658:N659"/>
    <mergeCell ref="N672:N673"/>
    <mergeCell ref="N674:N675"/>
    <mergeCell ref="N676:N677"/>
    <mergeCell ref="N678:N679"/>
    <mergeCell ref="N680:N681"/>
    <mergeCell ref="N682:N683"/>
    <mergeCell ref="N684:N685"/>
    <mergeCell ref="N686:N687"/>
    <mergeCell ref="N688:N689"/>
    <mergeCell ref="N690:N691"/>
    <mergeCell ref="N692:N693"/>
    <mergeCell ref="N694:N695"/>
    <mergeCell ref="N696:N697"/>
    <mergeCell ref="N698:N699"/>
    <mergeCell ref="N700:N701"/>
    <mergeCell ref="N702:N703"/>
    <mergeCell ref="N704:N705"/>
    <mergeCell ref="N706:N707"/>
    <mergeCell ref="N708:N709"/>
    <mergeCell ref="N710:N711"/>
    <mergeCell ref="N712:N713"/>
    <mergeCell ref="N714:N715"/>
    <mergeCell ref="N716:N717"/>
    <mergeCell ref="N718:N719"/>
    <mergeCell ref="N720:N721"/>
    <mergeCell ref="N722:N723"/>
    <mergeCell ref="N724:N725"/>
    <mergeCell ref="N726:N727"/>
    <mergeCell ref="N728:N729"/>
    <mergeCell ref="N730:N731"/>
    <mergeCell ref="N732:N733"/>
    <mergeCell ref="N746:N747"/>
    <mergeCell ref="N748:N749"/>
    <mergeCell ref="N750:N751"/>
    <mergeCell ref="N752:N753"/>
    <mergeCell ref="N754:N755"/>
    <mergeCell ref="N756:N757"/>
    <mergeCell ref="N758:N759"/>
    <mergeCell ref="N760:N761"/>
    <mergeCell ref="N762:N763"/>
    <mergeCell ref="N764:N765"/>
    <mergeCell ref="N766:N767"/>
    <mergeCell ref="N768:N769"/>
    <mergeCell ref="N770:N771"/>
    <mergeCell ref="N830:N831"/>
    <mergeCell ref="N832:N833"/>
    <mergeCell ref="N834:N835"/>
    <mergeCell ref="N836:N837"/>
    <mergeCell ref="N838:N839"/>
    <mergeCell ref="N840:N841"/>
    <mergeCell ref="N842:N843"/>
    <mergeCell ref="N844:N845"/>
    <mergeCell ref="N846:N847"/>
    <mergeCell ref="N848:N849"/>
    <mergeCell ref="N850:N851"/>
    <mergeCell ref="N772:N773"/>
    <mergeCell ref="N774:N775"/>
    <mergeCell ref="N776:N777"/>
    <mergeCell ref="N778:N779"/>
    <mergeCell ref="N780:N781"/>
    <mergeCell ref="N782:N783"/>
    <mergeCell ref="N784:N785"/>
    <mergeCell ref="N786:N787"/>
    <mergeCell ref="N788:N789"/>
    <mergeCell ref="N790:N791"/>
    <mergeCell ref="N792:N793"/>
    <mergeCell ref="N794:N795"/>
    <mergeCell ref="N796:N797"/>
    <mergeCell ref="N798:N799"/>
    <mergeCell ref="N800:N801"/>
    <mergeCell ref="N802:N803"/>
    <mergeCell ref="N804:N805"/>
    <mergeCell ref="N852:N853"/>
    <mergeCell ref="N854:N855"/>
    <mergeCell ref="N856:N857"/>
    <mergeCell ref="N858:N859"/>
    <mergeCell ref="N860:N861"/>
    <mergeCell ref="N862:N863"/>
    <mergeCell ref="N864:N865"/>
    <mergeCell ref="N866:N867"/>
    <mergeCell ref="N868:N869"/>
    <mergeCell ref="N870:N871"/>
    <mergeCell ref="N872:N873"/>
    <mergeCell ref="N874:N875"/>
    <mergeCell ref="N876:N877"/>
    <mergeCell ref="N878:N879"/>
    <mergeCell ref="N880:N881"/>
    <mergeCell ref="N68:N69"/>
    <mergeCell ref="N142:N143"/>
    <mergeCell ref="N216:N217"/>
    <mergeCell ref="N290:N291"/>
    <mergeCell ref="N364:N365"/>
    <mergeCell ref="N438:N439"/>
    <mergeCell ref="N512:N513"/>
    <mergeCell ref="N586:N587"/>
    <mergeCell ref="N660:N661"/>
    <mergeCell ref="N734:N735"/>
    <mergeCell ref="N808:N809"/>
    <mergeCell ref="N806:N807"/>
    <mergeCell ref="N820:N821"/>
    <mergeCell ref="N822:N823"/>
    <mergeCell ref="N824:N825"/>
    <mergeCell ref="N826:N827"/>
    <mergeCell ref="N828:N829"/>
    <mergeCell ref="O68:O69"/>
    <mergeCell ref="O882:O883"/>
    <mergeCell ref="O808:O809"/>
    <mergeCell ref="O734:O735"/>
    <mergeCell ref="O660:O661"/>
    <mergeCell ref="O586:O587"/>
    <mergeCell ref="O512:O513"/>
    <mergeCell ref="O438:O439"/>
    <mergeCell ref="O364:O365"/>
    <mergeCell ref="O290:O291"/>
    <mergeCell ref="O142:O143"/>
    <mergeCell ref="O216:O217"/>
    <mergeCell ref="P891:P892"/>
    <mergeCell ref="O70:O71"/>
    <mergeCell ref="O144:O145"/>
    <mergeCell ref="O810:O811"/>
    <mergeCell ref="O736:O737"/>
    <mergeCell ref="O662:O663"/>
    <mergeCell ref="O588:O589"/>
    <mergeCell ref="O514:O515"/>
    <mergeCell ref="O440:O441"/>
    <mergeCell ref="O366:O367"/>
    <mergeCell ref="O292:O293"/>
    <mergeCell ref="O218:O219"/>
    <mergeCell ref="P364:P365"/>
    <mergeCell ref="P292:P293"/>
    <mergeCell ref="P290:P291"/>
    <mergeCell ref="P218:P219"/>
    <mergeCell ref="P216:P217"/>
    <mergeCell ref="P144:P145"/>
    <mergeCell ref="P142:P143"/>
    <mergeCell ref="P68:P69"/>
    <mergeCell ref="R782:R783"/>
    <mergeCell ref="P893:P894"/>
    <mergeCell ref="P884:P885"/>
    <mergeCell ref="P882:P883"/>
    <mergeCell ref="P810:P811"/>
    <mergeCell ref="P808:P809"/>
    <mergeCell ref="P736:P737"/>
    <mergeCell ref="P734:P735"/>
    <mergeCell ref="P662:P663"/>
    <mergeCell ref="P660:P661"/>
    <mergeCell ref="P588:P589"/>
    <mergeCell ref="P586:P587"/>
    <mergeCell ref="P514:P515"/>
    <mergeCell ref="P512:P513"/>
    <mergeCell ref="P440:P441"/>
    <mergeCell ref="P438:P439"/>
    <mergeCell ref="P366:P367"/>
    <mergeCell ref="R804:R805"/>
    <mergeCell ref="R802:R803"/>
    <mergeCell ref="R800:R801"/>
    <mergeCell ref="R798:R799"/>
    <mergeCell ref="R796:R797"/>
    <mergeCell ref="R794:R795"/>
    <mergeCell ref="R792:R793"/>
    <mergeCell ref="R790:R791"/>
    <mergeCell ref="R788:R789"/>
    <mergeCell ref="R786:R787"/>
    <mergeCell ref="R784:R785"/>
    <mergeCell ref="R780:R781"/>
    <mergeCell ref="R778:R779"/>
    <mergeCell ref="R776:R777"/>
    <mergeCell ref="R774:R775"/>
    <mergeCell ref="P897:Q898"/>
    <mergeCell ref="P895:Q896"/>
    <mergeCell ref="P70:P71"/>
    <mergeCell ref="Q893:Q894"/>
    <mergeCell ref="Q891:Q892"/>
    <mergeCell ref="O74:P75"/>
    <mergeCell ref="O72:P73"/>
    <mergeCell ref="O148:P149"/>
    <mergeCell ref="O146:P147"/>
    <mergeCell ref="O220:P221"/>
    <mergeCell ref="O222:P223"/>
    <mergeCell ref="O294:P295"/>
    <mergeCell ref="O296:P297"/>
    <mergeCell ref="O368:P369"/>
    <mergeCell ref="O370:P371"/>
    <mergeCell ref="O442:P443"/>
    <mergeCell ref="O444:P445"/>
    <mergeCell ref="O516:P517"/>
    <mergeCell ref="O518:P519"/>
    <mergeCell ref="O590:P591"/>
    <mergeCell ref="O592:P593"/>
    <mergeCell ref="O664:P665"/>
    <mergeCell ref="O666:P667"/>
    <mergeCell ref="O738:P739"/>
    <mergeCell ref="O740:P741"/>
    <mergeCell ref="O812:P813"/>
    <mergeCell ref="O814:P815"/>
    <mergeCell ref="O886:P887"/>
    <mergeCell ref="O888:P889"/>
    <mergeCell ref="O884:O885"/>
    <mergeCell ref="R772:R773"/>
    <mergeCell ref="R770:R771"/>
    <mergeCell ref="R768:R769"/>
    <mergeCell ref="R766:R767"/>
    <mergeCell ref="R764:R765"/>
    <mergeCell ref="R762:R763"/>
    <mergeCell ref="R760:R761"/>
    <mergeCell ref="R758:R759"/>
    <mergeCell ref="R756:R757"/>
    <mergeCell ref="R754:R755"/>
    <mergeCell ref="R752:R753"/>
    <mergeCell ref="R750:R751"/>
    <mergeCell ref="R748:R749"/>
    <mergeCell ref="R746:R747"/>
    <mergeCell ref="R732:R733"/>
    <mergeCell ref="R730:R731"/>
    <mergeCell ref="R728:R729"/>
    <mergeCell ref="R726:R727"/>
    <mergeCell ref="R724:R725"/>
    <mergeCell ref="R722:R723"/>
    <mergeCell ref="R720:R721"/>
    <mergeCell ref="R718:R719"/>
    <mergeCell ref="R716:R717"/>
    <mergeCell ref="R714:R715"/>
    <mergeCell ref="R712:R713"/>
    <mergeCell ref="R710:R711"/>
    <mergeCell ref="R708:R709"/>
    <mergeCell ref="R706:R707"/>
    <mergeCell ref="R704:R705"/>
    <mergeCell ref="R702:R703"/>
    <mergeCell ref="R700:R701"/>
    <mergeCell ref="R698:R699"/>
    <mergeCell ref="R696:R697"/>
    <mergeCell ref="R694:R695"/>
    <mergeCell ref="R692:R693"/>
    <mergeCell ref="R690:R691"/>
    <mergeCell ref="R688:R689"/>
    <mergeCell ref="R686:R687"/>
    <mergeCell ref="R684:R685"/>
    <mergeCell ref="R682:R683"/>
    <mergeCell ref="R680:R681"/>
    <mergeCell ref="R678:R679"/>
    <mergeCell ref="R676:R677"/>
    <mergeCell ref="R674:R675"/>
    <mergeCell ref="R672:R673"/>
    <mergeCell ref="R598:R599"/>
    <mergeCell ref="R600:R601"/>
    <mergeCell ref="R602:R603"/>
    <mergeCell ref="R604:R605"/>
    <mergeCell ref="R606:R607"/>
    <mergeCell ref="R608:R609"/>
    <mergeCell ref="R610:R611"/>
    <mergeCell ref="R612:R613"/>
    <mergeCell ref="R614:R615"/>
    <mergeCell ref="R616:R617"/>
    <mergeCell ref="R618:R619"/>
    <mergeCell ref="R620:R621"/>
    <mergeCell ref="R622:R623"/>
    <mergeCell ref="R624:R625"/>
    <mergeCell ref="R626:R627"/>
    <mergeCell ref="R628:R629"/>
    <mergeCell ref="R658:R659"/>
    <mergeCell ref="R630:R631"/>
    <mergeCell ref="R632:R633"/>
    <mergeCell ref="R634:R635"/>
    <mergeCell ref="R636:R637"/>
    <mergeCell ref="R638:R639"/>
    <mergeCell ref="R640:R641"/>
    <mergeCell ref="R642:R643"/>
    <mergeCell ref="R644:R645"/>
    <mergeCell ref="R646:R647"/>
    <mergeCell ref="R648:R649"/>
    <mergeCell ref="R650:R651"/>
    <mergeCell ref="R652:R653"/>
    <mergeCell ref="R654:R655"/>
    <mergeCell ref="R656:R657"/>
    <mergeCell ref="R524:R525"/>
    <mergeCell ref="R526:R527"/>
    <mergeCell ref="R528:R529"/>
    <mergeCell ref="R530:R531"/>
    <mergeCell ref="R532:R533"/>
    <mergeCell ref="R534:R535"/>
    <mergeCell ref="R536:R537"/>
    <mergeCell ref="R538:R539"/>
    <mergeCell ref="R540:R541"/>
    <mergeCell ref="R542:R543"/>
    <mergeCell ref="R544:R545"/>
    <mergeCell ref="R546:R547"/>
    <mergeCell ref="R548:R549"/>
    <mergeCell ref="R550:R551"/>
    <mergeCell ref="R552:R553"/>
    <mergeCell ref="R554:R555"/>
    <mergeCell ref="R556:R557"/>
    <mergeCell ref="R558:R559"/>
    <mergeCell ref="R560:R561"/>
    <mergeCell ref="R562:R563"/>
    <mergeCell ref="R564:R565"/>
    <mergeCell ref="R566:R567"/>
    <mergeCell ref="R568:R569"/>
    <mergeCell ref="R570:R571"/>
    <mergeCell ref="R572:R573"/>
    <mergeCell ref="R574:R575"/>
    <mergeCell ref="R576:R577"/>
    <mergeCell ref="R578:R579"/>
    <mergeCell ref="R580:R581"/>
    <mergeCell ref="R582:R583"/>
    <mergeCell ref="R584:R585"/>
    <mergeCell ref="R450:R451"/>
    <mergeCell ref="R452:R453"/>
    <mergeCell ref="R454:R455"/>
    <mergeCell ref="R456:R457"/>
    <mergeCell ref="R458:R459"/>
    <mergeCell ref="R460:R461"/>
    <mergeCell ref="R462:R463"/>
    <mergeCell ref="R464:R465"/>
    <mergeCell ref="R466:R467"/>
    <mergeCell ref="R468:R469"/>
    <mergeCell ref="R470:R471"/>
    <mergeCell ref="R472:R473"/>
    <mergeCell ref="R474:R475"/>
    <mergeCell ref="R476:R477"/>
    <mergeCell ref="R478:R479"/>
    <mergeCell ref="R480:R481"/>
    <mergeCell ref="R482:R483"/>
    <mergeCell ref="R484:R485"/>
    <mergeCell ref="R486:R487"/>
    <mergeCell ref="R488:R489"/>
    <mergeCell ref="R490:R491"/>
    <mergeCell ref="R492:R493"/>
    <mergeCell ref="R494:R495"/>
    <mergeCell ref="R496:R497"/>
    <mergeCell ref="R498:R499"/>
    <mergeCell ref="R500:R501"/>
    <mergeCell ref="R502:R503"/>
    <mergeCell ref="R504:R505"/>
    <mergeCell ref="R506:R507"/>
    <mergeCell ref="R508:R509"/>
    <mergeCell ref="R510:R511"/>
    <mergeCell ref="R376:R377"/>
    <mergeCell ref="R378:R379"/>
    <mergeCell ref="R380:R381"/>
    <mergeCell ref="R382:R383"/>
    <mergeCell ref="R384:R385"/>
    <mergeCell ref="R386:R387"/>
    <mergeCell ref="R388:R389"/>
    <mergeCell ref="R390:R391"/>
    <mergeCell ref="R392:R393"/>
    <mergeCell ref="R394:R395"/>
    <mergeCell ref="R396:R397"/>
    <mergeCell ref="R398:R399"/>
    <mergeCell ref="R400:R401"/>
    <mergeCell ref="R402:R403"/>
    <mergeCell ref="R404:R405"/>
    <mergeCell ref="R406:R407"/>
    <mergeCell ref="R408:R409"/>
    <mergeCell ref="R410:R411"/>
    <mergeCell ref="R412:R413"/>
    <mergeCell ref="R414:R415"/>
    <mergeCell ref="R416:R417"/>
    <mergeCell ref="R418:R419"/>
    <mergeCell ref="R420:R421"/>
    <mergeCell ref="R422:R423"/>
    <mergeCell ref="R424:R425"/>
    <mergeCell ref="R426:R427"/>
    <mergeCell ref="R428:R429"/>
    <mergeCell ref="R430:R431"/>
    <mergeCell ref="R432:R433"/>
    <mergeCell ref="R434:R435"/>
    <mergeCell ref="R436:R437"/>
    <mergeCell ref="R302:R303"/>
    <mergeCell ref="R304:R305"/>
    <mergeCell ref="R306:R307"/>
    <mergeCell ref="R308:R309"/>
    <mergeCell ref="R310:R311"/>
    <mergeCell ref="R312:R313"/>
    <mergeCell ref="R314:R315"/>
    <mergeCell ref="R316:R317"/>
    <mergeCell ref="R318:R319"/>
    <mergeCell ref="R320:R321"/>
    <mergeCell ref="R322:R323"/>
    <mergeCell ref="R324:R325"/>
    <mergeCell ref="R326:R327"/>
    <mergeCell ref="R328:R329"/>
    <mergeCell ref="R330:R331"/>
    <mergeCell ref="R332:R333"/>
    <mergeCell ref="R334:R335"/>
    <mergeCell ref="R336:R337"/>
    <mergeCell ref="R338:R339"/>
    <mergeCell ref="R340:R341"/>
    <mergeCell ref="R344:R345"/>
    <mergeCell ref="R346:R347"/>
    <mergeCell ref="R348:R349"/>
    <mergeCell ref="R350:R351"/>
    <mergeCell ref="R352:R353"/>
    <mergeCell ref="R354:R355"/>
    <mergeCell ref="R356:R357"/>
    <mergeCell ref="R358:R359"/>
    <mergeCell ref="R360:R361"/>
    <mergeCell ref="R362:R363"/>
    <mergeCell ref="R228:R229"/>
    <mergeCell ref="R230:R231"/>
    <mergeCell ref="R232:R233"/>
    <mergeCell ref="R234:R235"/>
    <mergeCell ref="R236:R237"/>
    <mergeCell ref="R238:R239"/>
    <mergeCell ref="R240:R241"/>
    <mergeCell ref="R242:R243"/>
    <mergeCell ref="R244:R245"/>
    <mergeCell ref="R246:R247"/>
    <mergeCell ref="R248:R249"/>
    <mergeCell ref="R250:R251"/>
    <mergeCell ref="R252:R253"/>
    <mergeCell ref="R254:R255"/>
    <mergeCell ref="R256:R257"/>
    <mergeCell ref="R258:R259"/>
    <mergeCell ref="R260:R261"/>
    <mergeCell ref="R262:R263"/>
    <mergeCell ref="R264:R265"/>
    <mergeCell ref="R266:R267"/>
    <mergeCell ref="R268:R269"/>
    <mergeCell ref="R166:R167"/>
    <mergeCell ref="R168:R169"/>
    <mergeCell ref="R170:R171"/>
    <mergeCell ref="R172:R173"/>
    <mergeCell ref="R174:R175"/>
    <mergeCell ref="R176:R177"/>
    <mergeCell ref="R178:R179"/>
    <mergeCell ref="R180:R181"/>
    <mergeCell ref="R182:R183"/>
    <mergeCell ref="R184:R185"/>
    <mergeCell ref="R186:R187"/>
    <mergeCell ref="R188:R189"/>
    <mergeCell ref="R190:R191"/>
    <mergeCell ref="R192:R193"/>
    <mergeCell ref="R194:R195"/>
    <mergeCell ref="R196:R197"/>
    <mergeCell ref="R342:R343"/>
    <mergeCell ref="R40:R41"/>
    <mergeCell ref="R42:R43"/>
    <mergeCell ref="R44:R45"/>
    <mergeCell ref="R46:R47"/>
    <mergeCell ref="R48:R49"/>
    <mergeCell ref="R50:R51"/>
    <mergeCell ref="R52:R53"/>
    <mergeCell ref="R198:R199"/>
    <mergeCell ref="R200:R201"/>
    <mergeCell ref="R202:R203"/>
    <mergeCell ref="R204:R205"/>
    <mergeCell ref="R206:R207"/>
    <mergeCell ref="R208:R209"/>
    <mergeCell ref="R210:R211"/>
    <mergeCell ref="R212:R213"/>
    <mergeCell ref="R214:R215"/>
    <mergeCell ref="R80:R81"/>
    <mergeCell ref="R82:R83"/>
    <mergeCell ref="R84:R85"/>
    <mergeCell ref="R86:R87"/>
    <mergeCell ref="R88:R89"/>
    <mergeCell ref="R90:R91"/>
    <mergeCell ref="R92:R93"/>
    <mergeCell ref="R94:R95"/>
    <mergeCell ref="R96:R97"/>
    <mergeCell ref="R98:R99"/>
    <mergeCell ref="R100:R101"/>
    <mergeCell ref="R102:R103"/>
    <mergeCell ref="R104:R105"/>
    <mergeCell ref="R106:R107"/>
    <mergeCell ref="R108:R109"/>
    <mergeCell ref="R110:R111"/>
    <mergeCell ref="R6:R7"/>
    <mergeCell ref="R8:R9"/>
    <mergeCell ref="R10:R11"/>
    <mergeCell ref="R12:R13"/>
    <mergeCell ref="R14:R15"/>
    <mergeCell ref="R16:R17"/>
    <mergeCell ref="R18:R19"/>
    <mergeCell ref="R20:R21"/>
    <mergeCell ref="R22:R23"/>
    <mergeCell ref="R24:R25"/>
    <mergeCell ref="R26:R27"/>
    <mergeCell ref="R28:R29"/>
    <mergeCell ref="R30:R31"/>
    <mergeCell ref="R32:R33"/>
    <mergeCell ref="R34:R35"/>
    <mergeCell ref="R36:R37"/>
    <mergeCell ref="R38:R39"/>
    <mergeCell ref="R848:R849"/>
    <mergeCell ref="R846:R847"/>
    <mergeCell ref="R54:R55"/>
    <mergeCell ref="R56:R57"/>
    <mergeCell ref="R58:R59"/>
    <mergeCell ref="R60:R61"/>
    <mergeCell ref="R62:R63"/>
    <mergeCell ref="R64:R65"/>
    <mergeCell ref="R66:R67"/>
    <mergeCell ref="R126:R127"/>
    <mergeCell ref="R128:R129"/>
    <mergeCell ref="R130:R131"/>
    <mergeCell ref="R132:R133"/>
    <mergeCell ref="R134:R135"/>
    <mergeCell ref="R136:R137"/>
    <mergeCell ref="R138:R139"/>
    <mergeCell ref="R140:R141"/>
    <mergeCell ref="R112:R113"/>
    <mergeCell ref="R114:R115"/>
    <mergeCell ref="R116:R117"/>
    <mergeCell ref="R118:R119"/>
    <mergeCell ref="R120:R121"/>
    <mergeCell ref="R122:R123"/>
    <mergeCell ref="R124:R125"/>
    <mergeCell ref="R270:R271"/>
    <mergeCell ref="R272:R273"/>
    <mergeCell ref="R274:R275"/>
    <mergeCell ref="R276:R277"/>
    <mergeCell ref="R278:R279"/>
    <mergeCell ref="R280:R281"/>
    <mergeCell ref="R282:R283"/>
    <mergeCell ref="R284:R285"/>
    <mergeCell ref="R884:R885"/>
    <mergeCell ref="R806:R807"/>
    <mergeCell ref="E910:G913"/>
    <mergeCell ref="R882:R883"/>
    <mergeCell ref="R808:R809"/>
    <mergeCell ref="R734:R735"/>
    <mergeCell ref="R660:R661"/>
    <mergeCell ref="R586:R587"/>
    <mergeCell ref="R512:R513"/>
    <mergeCell ref="R438:R439"/>
    <mergeCell ref="R364:R365"/>
    <mergeCell ref="R290:R291"/>
    <mergeCell ref="R216:R217"/>
    <mergeCell ref="R142:R143"/>
    <mergeCell ref="R68:R69"/>
    <mergeCell ref="L4:M4"/>
    <mergeCell ref="R880:R881"/>
    <mergeCell ref="R878:R879"/>
    <mergeCell ref="R876:R877"/>
    <mergeCell ref="R874:R875"/>
    <mergeCell ref="R872:R873"/>
    <mergeCell ref="R870:R871"/>
    <mergeCell ref="R868:R869"/>
    <mergeCell ref="R866:R867"/>
    <mergeCell ref="R864:R865"/>
    <mergeCell ref="R862:R863"/>
    <mergeCell ref="R860:R861"/>
    <mergeCell ref="R858:R859"/>
    <mergeCell ref="R856:R857"/>
    <mergeCell ref="R854:R855"/>
    <mergeCell ref="R852:R853"/>
    <mergeCell ref="R850:R851"/>
    <mergeCell ref="L78:M78"/>
    <mergeCell ref="L152:M152"/>
    <mergeCell ref="L226:M226"/>
    <mergeCell ref="L300:M300"/>
    <mergeCell ref="L374:M374"/>
    <mergeCell ref="L448:M448"/>
    <mergeCell ref="L522:M522"/>
    <mergeCell ref="L596:M596"/>
    <mergeCell ref="L670:M670"/>
    <mergeCell ref="L744:M744"/>
    <mergeCell ref="L818:M818"/>
    <mergeCell ref="R844:R845"/>
    <mergeCell ref="R842:R843"/>
    <mergeCell ref="R840:R841"/>
    <mergeCell ref="R838:R839"/>
    <mergeCell ref="R836:R837"/>
    <mergeCell ref="R834:R835"/>
    <mergeCell ref="R832:R833"/>
    <mergeCell ref="R830:R831"/>
    <mergeCell ref="R828:R829"/>
    <mergeCell ref="R826:R827"/>
    <mergeCell ref="R824:R825"/>
    <mergeCell ref="R822:R823"/>
    <mergeCell ref="R820:R821"/>
    <mergeCell ref="R286:R287"/>
    <mergeCell ref="R288:R289"/>
    <mergeCell ref="R154:R155"/>
    <mergeCell ref="R156:R157"/>
    <mergeCell ref="R158:R159"/>
    <mergeCell ref="R160:R161"/>
    <mergeCell ref="R162:R163"/>
    <mergeCell ref="R164:R165"/>
  </mergeCells>
  <conditionalFormatting sqref="D1:D1048576">
    <cfRule type="beginsWith" dxfId="391" priority="17" operator="beginsWith" text="CA">
      <formula>LEFT(D1,LEN("CA"))="CA"</formula>
    </cfRule>
  </conditionalFormatting>
  <conditionalFormatting sqref="H1:H1048576">
    <cfRule type="cellIs" dxfId="390" priority="2" operator="equal">
      <formula>52</formula>
    </cfRule>
    <cfRule type="cellIs" dxfId="389" priority="4" operator="equal">
      <formula>63</formula>
    </cfRule>
    <cfRule type="cellIs" dxfId="388" priority="5" operator="equal">
      <formula>23</formula>
    </cfRule>
    <cfRule type="cellIs" dxfId="387" priority="6" operator="equal">
      <formula>60</formula>
    </cfRule>
    <cfRule type="cellIs" dxfId="386" priority="7" operator="equal">
      <formula>90</formula>
    </cfRule>
    <cfRule type="cellIs" dxfId="385" priority="8" operator="equal">
      <formula>59</formula>
    </cfRule>
    <cfRule type="cellIs" dxfId="384" priority="9" operator="equal">
      <formula>130</formula>
    </cfRule>
    <cfRule type="cellIs" dxfId="383" priority="15" operator="between">
      <formula>660</formula>
      <formula>661</formula>
    </cfRule>
    <cfRule type="cellIs" dxfId="382" priority="16" operator="equal">
      <formula>700</formula>
    </cfRule>
  </conditionalFormatting>
  <conditionalFormatting sqref="E6 E8 E10 E12 E14 E16 E18 E20 E22 E24 E26 E28 E30 E32 E34 E36 E38 E40 E42 E44 E46 E48 E50 E52 E54 E56 E58 E60 E62 E64 E66">
    <cfRule type="cellIs" dxfId="381" priority="14" operator="equal"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954"/>
  <sheetViews>
    <sheetView topLeftCell="T1" zoomScale="106" zoomScaleNormal="106" workbookViewId="0">
      <selection activeCell="AI7" sqref="AI7"/>
    </sheetView>
  </sheetViews>
  <sheetFormatPr baseColWidth="10" defaultRowHeight="15" customHeight="1" x14ac:dyDescent="0.3"/>
  <cols>
    <col min="1" max="1" width="4.7109375" style="2" customWidth="1"/>
    <col min="5" max="5" width="12.140625" bestFit="1" customWidth="1"/>
    <col min="6" max="7" width="2.7109375" style="2" customWidth="1"/>
    <col min="8" max="8" width="6" style="2" customWidth="1"/>
    <col min="9" max="11" width="3.140625" style="1" customWidth="1"/>
    <col min="12" max="12" width="3.140625" style="161" customWidth="1"/>
    <col min="14" max="14" width="8" customWidth="1"/>
    <col min="15" max="15" width="11.42578125" style="1"/>
    <col min="16" max="16" width="12" customWidth="1"/>
    <col min="17" max="18" width="11.42578125" style="36"/>
    <col min="19" max="19" width="12" style="36" bestFit="1" customWidth="1"/>
    <col min="20" max="20" width="5.7109375" style="162" customWidth="1"/>
    <col min="22" max="22" width="6.28515625" customWidth="1"/>
    <col min="23" max="23" width="5.7109375" customWidth="1"/>
    <col min="24" max="24" width="12.42578125" style="275" bestFit="1" customWidth="1"/>
    <col min="25" max="25" width="3.42578125" customWidth="1"/>
    <col min="26" max="26" width="4.28515625" customWidth="1"/>
    <col min="27" max="27" width="11.42578125" style="279"/>
    <col min="28" max="28" width="3.28515625" customWidth="1"/>
    <col min="29" max="29" width="8.7109375" style="289" customWidth="1"/>
    <col min="30" max="30" width="11.42578125" style="289" customWidth="1"/>
    <col min="31" max="31" width="15.5703125" style="293" customWidth="1"/>
    <col min="32" max="32" width="14.140625" style="293" customWidth="1"/>
    <col min="33" max="33" width="11.42578125" style="293" customWidth="1"/>
    <col min="34" max="34" width="11.42578125" style="284"/>
    <col min="35" max="35" width="11.42578125" style="291"/>
    <col min="36" max="36" width="10.42578125" style="292" customWidth="1"/>
    <col min="37" max="37" width="5.85546875" customWidth="1"/>
    <col min="38" max="38" width="15.42578125" style="187" customWidth="1"/>
    <col min="39" max="39" width="5.7109375" customWidth="1"/>
    <col min="40" max="40" width="12.42578125" customWidth="1"/>
  </cols>
  <sheetData>
    <row r="1" spans="1:39" ht="15" customHeight="1" thickBot="1" x14ac:dyDescent="0.35"/>
    <row r="2" spans="1:39" ht="15" customHeight="1" x14ac:dyDescent="0.3">
      <c r="O2" s="405" t="s">
        <v>87</v>
      </c>
      <c r="P2" s="417"/>
      <c r="Q2" s="406"/>
      <c r="AL2" s="187" t="s">
        <v>107</v>
      </c>
    </row>
    <row r="3" spans="1:39" ht="15" customHeight="1" thickBot="1" x14ac:dyDescent="0.35">
      <c r="O3" s="204" t="s">
        <v>83</v>
      </c>
      <c r="P3" s="216" t="s">
        <v>16</v>
      </c>
      <c r="Q3" s="218" t="s">
        <v>84</v>
      </c>
    </row>
    <row r="4" spans="1:39" ht="15" customHeight="1" thickBot="1" x14ac:dyDescent="0.35">
      <c r="N4" s="153">
        <v>1.0416666666666666E-2</v>
      </c>
      <c r="O4" s="215">
        <v>0</v>
      </c>
      <c r="P4" s="217">
        <v>0.29583333333333334</v>
      </c>
      <c r="Q4" s="191">
        <v>0.55138888888888882</v>
      </c>
    </row>
    <row r="5" spans="1:39" ht="15" customHeight="1" thickBot="1" x14ac:dyDescent="0.3">
      <c r="B5" s="405" t="s">
        <v>74</v>
      </c>
      <c r="C5" s="406"/>
      <c r="D5" s="154">
        <v>0.27638888888888885</v>
      </c>
      <c r="E5" s="2"/>
      <c r="F5" s="386" t="s">
        <v>54</v>
      </c>
      <c r="G5" s="482"/>
      <c r="H5" s="387"/>
      <c r="I5" s="2"/>
      <c r="J5" s="2"/>
      <c r="K5" s="2"/>
      <c r="L5" s="160"/>
      <c r="M5" s="314" t="s">
        <v>0</v>
      </c>
      <c r="N5" s="57" t="s">
        <v>49</v>
      </c>
      <c r="O5" s="4" t="s">
        <v>1</v>
      </c>
      <c r="P5" s="314" t="s">
        <v>73</v>
      </c>
      <c r="Q5" s="41" t="s">
        <v>61</v>
      </c>
      <c r="R5" s="42" t="s">
        <v>62</v>
      </c>
      <c r="S5" s="66" t="s">
        <v>1</v>
      </c>
      <c r="T5" s="167"/>
      <c r="X5" s="272" t="s">
        <v>69</v>
      </c>
      <c r="Z5" s="405" t="s">
        <v>97</v>
      </c>
      <c r="AA5" s="406"/>
      <c r="AL5" s="566"/>
      <c r="AM5" s="558"/>
    </row>
    <row r="6" spans="1:39" ht="15" customHeight="1" thickBot="1" x14ac:dyDescent="0.3">
      <c r="B6" s="386" t="s">
        <v>78</v>
      </c>
      <c r="C6" s="387"/>
      <c r="D6" s="153">
        <v>4.1666666666666664E-2</v>
      </c>
      <c r="E6" s="2"/>
      <c r="F6" s="132" t="s">
        <v>43</v>
      </c>
      <c r="G6" s="139" t="s">
        <v>76</v>
      </c>
      <c r="H6" s="11" t="s">
        <v>88</v>
      </c>
      <c r="I6" s="297" t="s">
        <v>53</v>
      </c>
      <c r="J6" s="11" t="s">
        <v>54</v>
      </c>
      <c r="K6" s="11" t="s">
        <v>56</v>
      </c>
      <c r="L6" s="306" t="s">
        <v>100</v>
      </c>
      <c r="M6" s="382"/>
      <c r="N6" s="59" t="s">
        <v>50</v>
      </c>
      <c r="O6" s="6" t="s">
        <v>2</v>
      </c>
      <c r="P6" s="312"/>
      <c r="Q6" s="309" t="s">
        <v>63</v>
      </c>
      <c r="R6" s="310"/>
      <c r="S6" s="37" t="s">
        <v>64</v>
      </c>
      <c r="T6" s="167"/>
      <c r="X6" s="274" t="s">
        <v>70</v>
      </c>
      <c r="Z6" s="419"/>
      <c r="AA6" s="382"/>
      <c r="AC6" s="556"/>
      <c r="AD6" s="556"/>
      <c r="AE6" s="556"/>
      <c r="AF6" s="559"/>
      <c r="AG6" s="560"/>
      <c r="AH6" s="556"/>
      <c r="AI6" s="556"/>
      <c r="AJ6" s="556"/>
      <c r="AK6" s="559"/>
      <c r="AL6" s="152"/>
      <c r="AM6" s="560"/>
    </row>
    <row r="7" spans="1:39" ht="36" customHeight="1" thickBot="1" x14ac:dyDescent="0.3">
      <c r="B7" s="386" t="s">
        <v>79</v>
      </c>
      <c r="C7" s="387"/>
      <c r="D7" s="153">
        <v>1.3888888888888888E-2</v>
      </c>
      <c r="E7" s="2"/>
      <c r="F7" s="223" t="s">
        <v>75</v>
      </c>
      <c r="G7" s="224" t="s">
        <v>77</v>
      </c>
      <c r="H7" s="11" t="s">
        <v>89</v>
      </c>
      <c r="I7" s="141" t="s">
        <v>15</v>
      </c>
      <c r="J7" s="11" t="s">
        <v>55</v>
      </c>
      <c r="K7" s="32" t="s">
        <v>57</v>
      </c>
      <c r="L7" s="303"/>
      <c r="M7" s="383"/>
      <c r="N7" s="59"/>
      <c r="O7" s="6" t="s">
        <v>3</v>
      </c>
      <c r="P7" s="331"/>
      <c r="Q7" s="43"/>
      <c r="R7" s="44"/>
      <c r="S7" s="67" t="s">
        <v>65</v>
      </c>
      <c r="T7" s="167"/>
      <c r="X7" s="273" t="s">
        <v>71</v>
      </c>
      <c r="Z7" s="407"/>
      <c r="AA7" s="383"/>
      <c r="AC7" s="563" t="s">
        <v>108</v>
      </c>
      <c r="AD7" s="563" t="s">
        <v>101</v>
      </c>
      <c r="AE7" s="563" t="s">
        <v>102</v>
      </c>
      <c r="AF7" s="564" t="s">
        <v>103</v>
      </c>
      <c r="AG7" s="564" t="s">
        <v>110</v>
      </c>
      <c r="AH7" s="563" t="s">
        <v>104</v>
      </c>
      <c r="AI7" s="563" t="s">
        <v>105</v>
      </c>
      <c r="AJ7" s="563" t="s">
        <v>109</v>
      </c>
      <c r="AK7" s="561" t="s">
        <v>112</v>
      </c>
      <c r="AL7" s="557" t="s">
        <v>98</v>
      </c>
      <c r="AM7" s="562"/>
    </row>
    <row r="8" spans="1:39" ht="15" customHeight="1" thickBot="1" x14ac:dyDescent="0.3">
      <c r="A8" s="254" t="s">
        <v>72</v>
      </c>
      <c r="B8" s="533" t="s">
        <v>8</v>
      </c>
      <c r="C8" s="533">
        <v>1</v>
      </c>
      <c r="D8" s="533" t="s">
        <v>5</v>
      </c>
      <c r="E8" s="399" t="s">
        <v>7</v>
      </c>
      <c r="F8" s="258"/>
      <c r="G8" s="259"/>
      <c r="H8" s="246"/>
      <c r="I8" s="137">
        <f>IF(E8="repos",1,0)</f>
        <v>1</v>
      </c>
      <c r="J8" s="59">
        <f>IF(E8="S",1,0)</f>
        <v>0</v>
      </c>
      <c r="K8" s="59">
        <f>IF(E8="FO",1,0)</f>
        <v>0</v>
      </c>
      <c r="L8" s="302">
        <f>IF(AND(B8="dim",M8=130),1,0)</f>
        <v>0</v>
      </c>
      <c r="M8" s="72">
        <v>660</v>
      </c>
      <c r="N8" s="150"/>
      <c r="O8" s="56"/>
      <c r="P8" s="476">
        <f>IF(F8="X",D5,0)+IF(F9="X",D5,0)+IF(G8="X",D6,0)+IF(G9="X",D7,0)+H8+H9+IF(N8&lt;N4,0,N8)+IF(N9&lt;N4,0,N9)</f>
        <v>0</v>
      </c>
      <c r="Q8" s="111"/>
      <c r="R8" s="112"/>
      <c r="S8" s="374">
        <f>(R8-Q8)+(R9-Q9)</f>
        <v>0</v>
      </c>
      <c r="T8" s="167"/>
      <c r="U8" s="74"/>
      <c r="V8" s="74"/>
      <c r="W8" s="74"/>
      <c r="X8" s="491">
        <f>IF(OR(E8="C",E8="Cr",E8="FO"),1,0)</f>
        <v>0</v>
      </c>
      <c r="Z8" s="314">
        <v>1</v>
      </c>
      <c r="AA8" s="460">
        <f>IF(OR(E8="C",E8="Cr"),S8,0)</f>
        <v>0</v>
      </c>
      <c r="AC8" s="534">
        <v>1</v>
      </c>
      <c r="AD8" s="533">
        <v>1</v>
      </c>
      <c r="AE8" s="533" t="s">
        <v>5</v>
      </c>
      <c r="AF8" s="111"/>
      <c r="AG8" s="112"/>
      <c r="AH8" s="460">
        <f>IF(OR(E8="C",E8="Cr"),S8,0)</f>
        <v>0</v>
      </c>
      <c r="AI8" s="449">
        <f>IF(OR($E8="C",$E8="Cr"),$S8,0)</f>
        <v>0</v>
      </c>
      <c r="AJ8" s="314">
        <v>1</v>
      </c>
      <c r="AK8" s="314">
        <v>1</v>
      </c>
      <c r="AL8" s="449">
        <f>LARGE(AH8:AH738,1)</f>
        <v>0.33472222222222225</v>
      </c>
      <c r="AM8" s="314">
        <f>INDEX($AC$8:$AJ$739,MATCH(AL8,$AI$8:$AI$739,0),1)</f>
        <v>201</v>
      </c>
    </row>
    <row r="9" spans="1:39" ht="15" customHeight="1" thickBot="1" x14ac:dyDescent="0.3">
      <c r="A9" s="255"/>
      <c r="B9" s="521"/>
      <c r="C9" s="521"/>
      <c r="D9" s="521"/>
      <c r="E9" s="401"/>
      <c r="F9" s="260" t="str">
        <f>IF(AND(A8="X",B8="dim"),"",IF(AND(A8="X",E8="TC"),"",IF(A8="X","X","")))</f>
        <v/>
      </c>
      <c r="G9" s="261"/>
      <c r="H9" s="211"/>
      <c r="I9" s="133">
        <f>IF(E8="CA",1,0)</f>
        <v>0</v>
      </c>
      <c r="J9" s="58">
        <f>IF(E8="TC",1,0)</f>
        <v>0</v>
      </c>
      <c r="K9" s="58">
        <f>IF(E8="FNO",1,0)</f>
        <v>0</v>
      </c>
      <c r="L9" s="299"/>
      <c r="M9" s="73"/>
      <c r="N9" s="151"/>
      <c r="O9" s="107"/>
      <c r="P9" s="477"/>
      <c r="Q9" s="113"/>
      <c r="R9" s="114"/>
      <c r="S9" s="375"/>
      <c r="T9" s="167"/>
      <c r="U9" s="74"/>
      <c r="V9" s="74"/>
      <c r="W9" s="74"/>
      <c r="X9" s="492"/>
      <c r="Z9" s="331"/>
      <c r="AA9" s="461"/>
      <c r="AC9" s="535"/>
      <c r="AD9" s="521"/>
      <c r="AE9" s="521"/>
      <c r="AF9" s="113"/>
      <c r="AG9" s="114"/>
      <c r="AH9" s="461"/>
      <c r="AI9" s="450"/>
      <c r="AJ9" s="331"/>
      <c r="AK9" s="331"/>
      <c r="AL9" s="450"/>
      <c r="AM9" s="331"/>
    </row>
    <row r="10" spans="1:39" ht="15" customHeight="1" thickBot="1" x14ac:dyDescent="0.3">
      <c r="A10" s="228"/>
      <c r="B10" s="314" t="s">
        <v>9</v>
      </c>
      <c r="C10" s="314">
        <v>2</v>
      </c>
      <c r="D10" s="314" t="s">
        <v>5</v>
      </c>
      <c r="E10" s="483" t="s">
        <v>7</v>
      </c>
      <c r="F10" s="258"/>
      <c r="G10" s="259"/>
      <c r="H10" s="246"/>
      <c r="I10" s="137">
        <f t="shared" ref="I10" si="0">IF(E10="repos",1,0)</f>
        <v>1</v>
      </c>
      <c r="J10" s="59">
        <f t="shared" ref="J10" si="1">IF(E10="S",1,0)</f>
        <v>0</v>
      </c>
      <c r="K10" s="59">
        <f t="shared" ref="K10" si="2">IF(E10="FO",1,0)</f>
        <v>0</v>
      </c>
      <c r="L10" s="302">
        <f>IF(AND(B10="dim",M10=130),1,0)</f>
        <v>0</v>
      </c>
      <c r="M10" s="72">
        <v>661</v>
      </c>
      <c r="N10" s="150"/>
      <c r="O10" s="115"/>
      <c r="P10" s="476">
        <f>IF(F10="X",D5,0)+IF(F11="X",D5,0)+IF(G10="X",D6,0)+IF(G11="X",D7,0)+H10+H11+IF(N10&lt;N4,0,N10)+IF(N11&lt;N4,0,N11)</f>
        <v>0</v>
      </c>
      <c r="Q10" s="111"/>
      <c r="R10" s="112"/>
      <c r="S10" s="374">
        <f t="shared" ref="S10" si="3">(R10-Q10)+(R11-Q11)</f>
        <v>0</v>
      </c>
      <c r="T10" s="167"/>
      <c r="U10" s="74"/>
      <c r="V10" s="74"/>
      <c r="W10" s="74"/>
      <c r="X10" s="491">
        <f t="shared" ref="X10" si="4">IF(OR(E10="C",E10="Cr",E10="FO"),1,0)</f>
        <v>0</v>
      </c>
      <c r="Z10" s="314">
        <v>2</v>
      </c>
      <c r="AA10" s="460">
        <f t="shared" ref="AA10" si="5">IF(OR(E10="C",E10="Cr"),S10,0)</f>
        <v>0</v>
      </c>
      <c r="AC10" s="534">
        <v>2</v>
      </c>
      <c r="AD10" s="314">
        <v>2</v>
      </c>
      <c r="AE10" s="314" t="s">
        <v>5</v>
      </c>
      <c r="AF10" s="111"/>
      <c r="AG10" s="112"/>
      <c r="AH10" s="460">
        <f>IF(OR(E10="C",E10="Cr"),S10,0)</f>
        <v>0</v>
      </c>
      <c r="AI10" s="449">
        <f t="shared" ref="AI10:AI11" si="6">IF(OR($E10="C",$E10="Cr"),$S10,0)</f>
        <v>0</v>
      </c>
      <c r="AJ10" s="314">
        <v>2</v>
      </c>
      <c r="AK10" s="314">
        <v>2</v>
      </c>
      <c r="AL10" s="449">
        <f>LARGE(AH8:AH738,2)</f>
        <v>0.32916666666666666</v>
      </c>
      <c r="AM10" s="314">
        <f>INDEX($AC$8:$AJ$739,MATCH(AL10,$AI$8:$AI$739,0),1)</f>
        <v>202</v>
      </c>
    </row>
    <row r="11" spans="1:39" ht="15" customHeight="1" thickBot="1" x14ac:dyDescent="0.3">
      <c r="A11" s="229"/>
      <c r="B11" s="331"/>
      <c r="C11" s="331"/>
      <c r="D11" s="331"/>
      <c r="E11" s="484"/>
      <c r="F11" s="260" t="str">
        <f>IF(AND(A10="X",B10="dim"),"",IF(AND(A10="X",E10="TC"),"",IF(A10="X","X","")))</f>
        <v/>
      </c>
      <c r="G11" s="261"/>
      <c r="H11" s="211"/>
      <c r="I11" s="133">
        <f t="shared" ref="I11" si="7">IF(E10="CA",1,0)</f>
        <v>0</v>
      </c>
      <c r="J11" s="58">
        <f t="shared" ref="J11" si="8">IF(E10="TC",1,0)</f>
        <v>0</v>
      </c>
      <c r="K11" s="58">
        <f t="shared" ref="K11" si="9">IF(E10="FNO",1,0)</f>
        <v>0</v>
      </c>
      <c r="L11" s="299"/>
      <c r="M11" s="73"/>
      <c r="N11" s="151"/>
      <c r="O11" s="107"/>
      <c r="P11" s="477"/>
      <c r="Q11" s="113"/>
      <c r="R11" s="114"/>
      <c r="S11" s="375"/>
      <c r="T11" s="167"/>
      <c r="U11" s="74"/>
      <c r="V11" s="74"/>
      <c r="W11" s="74"/>
      <c r="X11" s="492"/>
      <c r="Z11" s="331"/>
      <c r="AA11" s="461"/>
      <c r="AB11" s="256"/>
      <c r="AC11" s="535"/>
      <c r="AD11" s="331"/>
      <c r="AE11" s="331"/>
      <c r="AF11" s="113"/>
      <c r="AG11" s="114"/>
      <c r="AH11" s="461"/>
      <c r="AI11" s="450"/>
      <c r="AJ11" s="331"/>
      <c r="AK11" s="331"/>
      <c r="AL11" s="450"/>
      <c r="AM11" s="331"/>
    </row>
    <row r="12" spans="1:39" ht="15" customHeight="1" thickBot="1" x14ac:dyDescent="0.3">
      <c r="A12" s="228"/>
      <c r="B12" s="314" t="s">
        <v>10</v>
      </c>
      <c r="C12" s="314">
        <v>3</v>
      </c>
      <c r="D12" s="314" t="s">
        <v>5</v>
      </c>
      <c r="E12" s="483" t="s">
        <v>91</v>
      </c>
      <c r="F12" s="258"/>
      <c r="G12" s="259"/>
      <c r="H12" s="246"/>
      <c r="I12" s="137">
        <f t="shared" ref="I12" si="10">IF(E12="repos",1,0)</f>
        <v>0</v>
      </c>
      <c r="J12" s="59">
        <f t="shared" ref="J12" si="11">IF(E12="S",1,0)</f>
        <v>0</v>
      </c>
      <c r="K12" s="59">
        <f t="shared" ref="K12" si="12">IF(E12="FO",1,0)</f>
        <v>0</v>
      </c>
      <c r="L12" s="302">
        <f>IF(AND(B12="dim",M12=130),1,0)</f>
        <v>0</v>
      </c>
      <c r="M12" s="60">
        <v>130</v>
      </c>
      <c r="N12" s="150"/>
      <c r="O12" s="52">
        <v>0.26597222222222222</v>
      </c>
      <c r="P12" s="476">
        <f>IF(F12="X",D5,0)+IF(F13="X",D5,0)+IF(G12="X",D6,0)+IF(G13="X",D7,0)+H12+H13+IF(N12&lt;N4,0,N12)+IF(N13&lt;N4,0,N13)</f>
        <v>0</v>
      </c>
      <c r="Q12" s="111">
        <v>0.64722222222222225</v>
      </c>
      <c r="R12" s="112">
        <v>0.91319444444444453</v>
      </c>
      <c r="S12" s="360">
        <f t="shared" ref="S12" si="13">(R12-Q12)+(R13-Q13)</f>
        <v>0.26597222222222228</v>
      </c>
      <c r="T12" s="167"/>
      <c r="U12" s="74"/>
      <c r="V12" s="74"/>
      <c r="W12" s="74"/>
      <c r="X12" s="491">
        <f t="shared" ref="X12" si="14">IF(OR(E12="C",E12="Cr",E12="FO"),1,0)</f>
        <v>1</v>
      </c>
      <c r="Z12" s="314">
        <v>3</v>
      </c>
      <c r="AA12" s="460">
        <f t="shared" ref="AA12" si="15">IF(OR(E12="C",E12="Cr"),S12,0)</f>
        <v>0.26597222222222228</v>
      </c>
      <c r="AC12" s="534">
        <v>3</v>
      </c>
      <c r="AD12" s="314">
        <v>3</v>
      </c>
      <c r="AE12" s="314" t="s">
        <v>5</v>
      </c>
      <c r="AF12" s="111">
        <v>0.64722222222222225</v>
      </c>
      <c r="AG12" s="112">
        <v>0.91319444444444453</v>
      </c>
      <c r="AH12" s="460">
        <f>IF(OR(E12="C",E12="Cr"),S12,0)</f>
        <v>0.26597222222222228</v>
      </c>
      <c r="AI12" s="449">
        <f t="shared" ref="AI12:AI68" si="16">IF(OR($E12="C",$E12="Cr"),$S12,0)</f>
        <v>0.26597222222222228</v>
      </c>
      <c r="AJ12" s="314">
        <v>3</v>
      </c>
      <c r="AK12" s="314">
        <v>3</v>
      </c>
      <c r="AL12" s="449">
        <f>LARGE(AH8:AH738,3)</f>
        <v>0.31527777777777771</v>
      </c>
      <c r="AM12" s="314">
        <f>INDEX($AC$8:$AJ$739,MATCH(AL12,$AI$8:$AI$739,0),1)</f>
        <v>138</v>
      </c>
    </row>
    <row r="13" spans="1:39" ht="15" customHeight="1" thickBot="1" x14ac:dyDescent="0.3">
      <c r="A13" s="229"/>
      <c r="B13" s="331"/>
      <c r="C13" s="331"/>
      <c r="D13" s="331"/>
      <c r="E13" s="484"/>
      <c r="F13" s="260" t="str">
        <f>IF(AND(A12="X",B12="dim"),"",IF(AND(A12="X",E12="TC"),"",IF(A12="X","X","")))</f>
        <v/>
      </c>
      <c r="G13" s="261"/>
      <c r="H13" s="211"/>
      <c r="I13" s="133">
        <f t="shared" ref="I13" si="17">IF(E12="CA",1,0)</f>
        <v>0</v>
      </c>
      <c r="J13" s="58">
        <f t="shared" ref="J13" si="18">IF(E12="TC",1,0)</f>
        <v>0</v>
      </c>
      <c r="K13" s="58">
        <f t="shared" ref="K13" si="19">IF(E12="FNO",1,0)</f>
        <v>0</v>
      </c>
      <c r="L13" s="299"/>
      <c r="M13" s="70"/>
      <c r="N13" s="151"/>
      <c r="O13" s="86"/>
      <c r="P13" s="477"/>
      <c r="Q13" s="113"/>
      <c r="R13" s="114"/>
      <c r="S13" s="361"/>
      <c r="T13" s="167"/>
      <c r="U13" s="74"/>
      <c r="V13" s="74"/>
      <c r="W13" s="74"/>
      <c r="X13" s="492"/>
      <c r="Z13" s="331"/>
      <c r="AA13" s="461"/>
      <c r="AC13" s="535"/>
      <c r="AD13" s="331"/>
      <c r="AE13" s="331"/>
      <c r="AF13" s="113"/>
      <c r="AG13" s="114"/>
      <c r="AH13" s="461"/>
      <c r="AI13" s="450"/>
      <c r="AJ13" s="331"/>
      <c r="AK13" s="331"/>
      <c r="AL13" s="450"/>
      <c r="AM13" s="331"/>
    </row>
    <row r="14" spans="1:39" ht="15" customHeight="1" thickBot="1" x14ac:dyDescent="0.3">
      <c r="A14" s="228"/>
      <c r="B14" s="314" t="s">
        <v>11</v>
      </c>
      <c r="C14" s="314">
        <v>4</v>
      </c>
      <c r="D14" s="314" t="s">
        <v>5</v>
      </c>
      <c r="E14" s="483" t="s">
        <v>91</v>
      </c>
      <c r="F14" s="258"/>
      <c r="G14" s="259"/>
      <c r="H14" s="246"/>
      <c r="I14" s="137">
        <f t="shared" ref="I14" si="20">IF(E14="repos",1,0)</f>
        <v>0</v>
      </c>
      <c r="J14" s="59">
        <f t="shared" ref="J14" si="21">IF(E14="S",1,0)</f>
        <v>0</v>
      </c>
      <c r="K14" s="59">
        <f t="shared" ref="K14" si="22">IF(E14="FO",1,0)</f>
        <v>0</v>
      </c>
      <c r="L14" s="302">
        <f>IF(AND(B14="dim",M14=130),1,0)</f>
        <v>0</v>
      </c>
      <c r="M14" s="60">
        <v>130</v>
      </c>
      <c r="N14" s="150"/>
      <c r="O14" s="52">
        <v>0.27013888888888887</v>
      </c>
      <c r="P14" s="476">
        <f>IF(F14="X",D5,0)+IF(F15="X",D5,0)+IF(G14="X",D6,0)+IF(G15="X",D7,0)+H14+H15+IF(N14&lt;N4,0,N14)+IF(N15&lt;N4,0,N15)</f>
        <v>0</v>
      </c>
      <c r="Q14" s="111">
        <v>0.67847222222222225</v>
      </c>
      <c r="R14" s="112">
        <v>0.94861111111111107</v>
      </c>
      <c r="S14" s="360">
        <f t="shared" ref="S14" si="23">(R14-Q14)+(R15-Q15)</f>
        <v>0.27013888888888882</v>
      </c>
      <c r="T14" s="167"/>
      <c r="U14" s="74"/>
      <c r="V14" s="74"/>
      <c r="W14" s="74"/>
      <c r="X14" s="491">
        <f t="shared" ref="X14" si="24">IF(OR(E14="C",E14="Cr",E14="FO"),1,0)</f>
        <v>1</v>
      </c>
      <c r="Z14" s="314">
        <v>4</v>
      </c>
      <c r="AA14" s="460">
        <f t="shared" ref="AA14" si="25">IF(OR(E14="C",E14="Cr"),S14,0)</f>
        <v>0.27013888888888882</v>
      </c>
      <c r="AC14" s="534">
        <v>4</v>
      </c>
      <c r="AD14" s="314">
        <v>4</v>
      </c>
      <c r="AE14" s="314" t="s">
        <v>5</v>
      </c>
      <c r="AF14" s="111">
        <v>0.67847222222222225</v>
      </c>
      <c r="AG14" s="112">
        <v>0.94861111111111107</v>
      </c>
      <c r="AH14" s="460">
        <f>IF(OR(E14="C",E14="Cr"),S14,0)</f>
        <v>0.27013888888888882</v>
      </c>
      <c r="AI14" s="449">
        <f t="shared" si="16"/>
        <v>0.27013888888888882</v>
      </c>
      <c r="AJ14" s="314">
        <v>4</v>
      </c>
      <c r="AK14" s="314">
        <v>4</v>
      </c>
      <c r="AL14" s="449">
        <f>LARGE(AH8:AH738,4)</f>
        <v>0.31527777777777771</v>
      </c>
      <c r="AM14" s="314">
        <f t="shared" ref="AM14" si="26">INDEX($AC$8:$AJ$739,MATCH(AL14,$AI$8:$AI$739,0),1)</f>
        <v>138</v>
      </c>
    </row>
    <row r="15" spans="1:39" ht="15" customHeight="1" thickBot="1" x14ac:dyDescent="0.3">
      <c r="A15" s="229"/>
      <c r="B15" s="331"/>
      <c r="C15" s="331"/>
      <c r="D15" s="331"/>
      <c r="E15" s="484"/>
      <c r="F15" s="260" t="str">
        <f>IF(AND(A14="X",B14="dim"),"",IF(AND(A14="X",E14="TC"),"",IF(A14="X","X","")))</f>
        <v/>
      </c>
      <c r="G15" s="261"/>
      <c r="H15" s="211"/>
      <c r="I15" s="133">
        <f t="shared" ref="I15" si="27">IF(E14="CA",1,0)</f>
        <v>0</v>
      </c>
      <c r="J15" s="58">
        <f t="shared" ref="J15" si="28">IF(E14="TC",1,0)</f>
        <v>0</v>
      </c>
      <c r="K15" s="58">
        <f t="shared" ref="K15" si="29">IF(E14="FNO",1,0)</f>
        <v>0</v>
      </c>
      <c r="L15" s="299"/>
      <c r="M15" s="70"/>
      <c r="N15" s="151"/>
      <c r="O15" s="86"/>
      <c r="P15" s="477"/>
      <c r="Q15" s="113"/>
      <c r="R15" s="114"/>
      <c r="S15" s="361"/>
      <c r="T15" s="167"/>
      <c r="U15" s="74"/>
      <c r="V15" s="74"/>
      <c r="W15" s="74"/>
      <c r="X15" s="492"/>
      <c r="Z15" s="331"/>
      <c r="AA15" s="461"/>
      <c r="AC15" s="535"/>
      <c r="AD15" s="331"/>
      <c r="AE15" s="331"/>
      <c r="AF15" s="113"/>
      <c r="AG15" s="114"/>
      <c r="AH15" s="461"/>
      <c r="AI15" s="450"/>
      <c r="AJ15" s="331"/>
      <c r="AK15" s="331"/>
      <c r="AL15" s="450"/>
      <c r="AM15" s="331"/>
    </row>
    <row r="16" spans="1:39" ht="15" customHeight="1" thickBot="1" x14ac:dyDescent="0.3">
      <c r="A16" s="228"/>
      <c r="B16" s="314" t="s">
        <v>12</v>
      </c>
      <c r="C16" s="314">
        <v>5</v>
      </c>
      <c r="D16" s="314" t="s">
        <v>5</v>
      </c>
      <c r="E16" s="483" t="s">
        <v>92</v>
      </c>
      <c r="F16" s="258"/>
      <c r="G16" s="259"/>
      <c r="H16" s="246"/>
      <c r="I16" s="137">
        <f t="shared" ref="I16" si="30">IF(E16="repos",1,0)</f>
        <v>0</v>
      </c>
      <c r="J16" s="59">
        <f t="shared" ref="J16" si="31">IF(E16="S",1,0)</f>
        <v>0</v>
      </c>
      <c r="K16" s="59">
        <f t="shared" ref="K16" si="32">IF(E16="FO",1,0)</f>
        <v>0</v>
      </c>
      <c r="L16" s="302">
        <f>IF(AND(B16="dim",M16=130),1,0)</f>
        <v>0</v>
      </c>
      <c r="M16" s="60">
        <v>59</v>
      </c>
      <c r="N16" s="150"/>
      <c r="O16" s="54">
        <v>0.26597222222222222</v>
      </c>
      <c r="P16" s="476">
        <f>IF(F16="X",D5,0)+IF(F17="X",D5,0)+IF(G16="X",D6,0)+IF(G17="X",D7,0)+H16+H17+IF(N16&lt;N4,0,N16)+IF(N17&lt;N4,0,N17)</f>
        <v>0</v>
      </c>
      <c r="Q16" s="111">
        <v>0.64722222222222225</v>
      </c>
      <c r="R16" s="112">
        <v>0.91319444444444453</v>
      </c>
      <c r="S16" s="366">
        <f t="shared" ref="S16" si="33">(R16-Q16)+(R17-Q17)</f>
        <v>0.26597222222222228</v>
      </c>
      <c r="T16" s="167"/>
      <c r="U16" s="74"/>
      <c r="V16" s="74"/>
      <c r="W16" s="74"/>
      <c r="X16" s="491">
        <f t="shared" ref="X16" si="34">IF(OR(E16="C",E16="Cr",E16="FO"),1,0)</f>
        <v>1</v>
      </c>
      <c r="Z16" s="462">
        <v>5</v>
      </c>
      <c r="AA16" s="460">
        <f t="shared" ref="AA16" si="35">IF(OR(E16="C",E16="Cr"),S16,0)</f>
        <v>0.26597222222222228</v>
      </c>
      <c r="AC16" s="536">
        <v>5</v>
      </c>
      <c r="AD16" s="314">
        <v>5</v>
      </c>
      <c r="AE16" s="314" t="s">
        <v>5</v>
      </c>
      <c r="AF16" s="111">
        <v>0.64722222222222225</v>
      </c>
      <c r="AG16" s="112">
        <v>0.91319444444444453</v>
      </c>
      <c r="AH16" s="460">
        <f>IF(OR(E16="C",E16="Cr"),S16,0)</f>
        <v>0.26597222222222228</v>
      </c>
      <c r="AI16" s="449">
        <f t="shared" si="16"/>
        <v>0.26597222222222228</v>
      </c>
      <c r="AJ16" s="462">
        <v>5</v>
      </c>
      <c r="AK16" s="462">
        <v>5</v>
      </c>
      <c r="AL16" s="449">
        <f>LARGE(AH8:AH738,5)</f>
        <v>0.31527777777777771</v>
      </c>
      <c r="AM16" s="314">
        <f t="shared" ref="AM16" si="36">INDEX($AC$8:$AJ$739,MATCH(AL16,$AI$8:$AI$739,0),1)</f>
        <v>138</v>
      </c>
    </row>
    <row r="17" spans="1:39" ht="15" customHeight="1" thickBot="1" x14ac:dyDescent="0.3">
      <c r="A17" s="229"/>
      <c r="B17" s="331"/>
      <c r="C17" s="331"/>
      <c r="D17" s="331"/>
      <c r="E17" s="484"/>
      <c r="F17" s="260" t="str">
        <f>IF(AND(A16="X",B16="dim"),"",IF(AND(A16="X",E16="TC"),"",IF(A16="X","X","")))</f>
        <v/>
      </c>
      <c r="G17" s="261"/>
      <c r="H17" s="211"/>
      <c r="I17" s="133">
        <f t="shared" ref="I17" si="37">IF(E16="CA",1,0)</f>
        <v>0</v>
      </c>
      <c r="J17" s="58">
        <f t="shared" ref="J17" si="38">IF(E16="TC",1,0)</f>
        <v>0</v>
      </c>
      <c r="K17" s="58">
        <f t="shared" ref="K17" si="39">IF(E16="FNO",1,0)</f>
        <v>0</v>
      </c>
      <c r="L17" s="299"/>
      <c r="M17" s="84"/>
      <c r="N17" s="151"/>
      <c r="O17" s="85"/>
      <c r="P17" s="477"/>
      <c r="Q17" s="113"/>
      <c r="R17" s="114"/>
      <c r="S17" s="367"/>
      <c r="T17" s="167"/>
      <c r="U17" s="74"/>
      <c r="V17" s="74"/>
      <c r="W17" s="74"/>
      <c r="X17" s="492"/>
      <c r="Z17" s="463"/>
      <c r="AA17" s="461"/>
      <c r="AC17" s="537"/>
      <c r="AD17" s="331"/>
      <c r="AE17" s="331"/>
      <c r="AF17" s="113"/>
      <c r="AG17" s="114"/>
      <c r="AH17" s="461"/>
      <c r="AI17" s="450"/>
      <c r="AJ17" s="463"/>
      <c r="AK17" s="463"/>
      <c r="AL17" s="450"/>
      <c r="AM17" s="331"/>
    </row>
    <row r="18" spans="1:39" ht="15" customHeight="1" thickBot="1" x14ac:dyDescent="0.3">
      <c r="A18" s="228"/>
      <c r="B18" s="314" t="s">
        <v>4</v>
      </c>
      <c r="C18" s="314">
        <v>6</v>
      </c>
      <c r="D18" s="314" t="s">
        <v>5</v>
      </c>
      <c r="E18" s="483" t="s">
        <v>92</v>
      </c>
      <c r="F18" s="258"/>
      <c r="G18" s="259"/>
      <c r="H18" s="246"/>
      <c r="I18" s="137">
        <f t="shared" ref="I18" si="40">IF(E18="repos",1,0)</f>
        <v>0</v>
      </c>
      <c r="J18" s="59">
        <f t="shared" ref="J18" si="41">IF(E18="S",1,0)</f>
        <v>0</v>
      </c>
      <c r="K18" s="59">
        <f t="shared" ref="K18" si="42">IF(E18="FO",1,0)</f>
        <v>0</v>
      </c>
      <c r="L18" s="302">
        <f>IF(AND(B18="dim",M18=130),1,0)</f>
        <v>0</v>
      </c>
      <c r="M18" s="60">
        <v>59</v>
      </c>
      <c r="N18" s="150"/>
      <c r="O18" s="54">
        <v>0.26597222222222222</v>
      </c>
      <c r="P18" s="476">
        <f>IF(F18="X",D5,0)+IF(F19="X",D5,0)+IF(G18="X",D6,0)+IF(G19="X",D7,0)+H18+H19+IF(N18&lt;N4,0,N18)+IF(N19&lt;N4,0,N19)</f>
        <v>0</v>
      </c>
      <c r="Q18" s="111">
        <v>0.64722222222222225</v>
      </c>
      <c r="R18" s="112">
        <v>0.91319444444444453</v>
      </c>
      <c r="S18" s="366">
        <f t="shared" ref="S18" si="43">(R18-Q18)+(R19-Q19)</f>
        <v>0.26597222222222228</v>
      </c>
      <c r="T18" s="167"/>
      <c r="U18" s="74"/>
      <c r="V18" s="74"/>
      <c r="W18" s="74"/>
      <c r="X18" s="491">
        <f t="shared" ref="X18" si="44">IF(OR(E18="C",E18="Cr",E18="FO"),1,0)</f>
        <v>1</v>
      </c>
      <c r="Z18" s="314">
        <v>6</v>
      </c>
      <c r="AA18" s="460">
        <f t="shared" ref="AA18" si="45">IF(OR(E18="C",E18="Cr"),S18,0)</f>
        <v>0.26597222222222228</v>
      </c>
      <c r="AC18" s="534">
        <v>6</v>
      </c>
      <c r="AD18" s="314">
        <v>6</v>
      </c>
      <c r="AE18" s="314" t="s">
        <v>5</v>
      </c>
      <c r="AF18" s="111">
        <v>0.64722222222222225</v>
      </c>
      <c r="AG18" s="112">
        <v>0.91319444444444453</v>
      </c>
      <c r="AH18" s="460">
        <f>IF(OR(E18="C",E18="Cr"),S18,0)</f>
        <v>0.26597222222222228</v>
      </c>
      <c r="AI18" s="449">
        <f t="shared" si="16"/>
        <v>0.26597222222222228</v>
      </c>
      <c r="AJ18" s="314">
        <v>6</v>
      </c>
      <c r="AK18" s="314">
        <v>6</v>
      </c>
      <c r="AL18" s="449">
        <f>LARGE(AH8:AH738,6)</f>
        <v>0.31527777777777771</v>
      </c>
      <c r="AM18" s="314">
        <f t="shared" ref="AM18" si="46">INDEX($AC$8:$AJ$739,MATCH(AL18,$AI$8:$AI$739,0),1)</f>
        <v>138</v>
      </c>
    </row>
    <row r="19" spans="1:39" ht="15" customHeight="1" thickBot="1" x14ac:dyDescent="0.3">
      <c r="A19" s="229"/>
      <c r="B19" s="331"/>
      <c r="C19" s="331"/>
      <c r="D19" s="331"/>
      <c r="E19" s="484"/>
      <c r="F19" s="260" t="str">
        <f>IF(AND(A18="X",B18="dim"),"",IF(AND(A18="X",E18="TC"),"",IF(A18="X","X","")))</f>
        <v/>
      </c>
      <c r="G19" s="261"/>
      <c r="H19" s="211"/>
      <c r="I19" s="133">
        <f t="shared" ref="I19" si="47">IF(E18="CA",1,0)</f>
        <v>0</v>
      </c>
      <c r="J19" s="58">
        <f t="shared" ref="J19" si="48">IF(E18="TC",1,0)</f>
        <v>0</v>
      </c>
      <c r="K19" s="58">
        <f t="shared" ref="K19" si="49">IF(E18="FNO",1,0)</f>
        <v>0</v>
      </c>
      <c r="L19" s="299"/>
      <c r="M19" s="84"/>
      <c r="N19" s="151"/>
      <c r="O19" s="55"/>
      <c r="P19" s="477"/>
      <c r="Q19" s="113"/>
      <c r="R19" s="114"/>
      <c r="S19" s="367"/>
      <c r="T19" s="167"/>
      <c r="U19" s="74"/>
      <c r="V19" s="74"/>
      <c r="W19" s="74"/>
      <c r="X19" s="492"/>
      <c r="Z19" s="331"/>
      <c r="AA19" s="461"/>
      <c r="AC19" s="535"/>
      <c r="AD19" s="331"/>
      <c r="AE19" s="331"/>
      <c r="AF19" s="113"/>
      <c r="AG19" s="114"/>
      <c r="AH19" s="461"/>
      <c r="AI19" s="450"/>
      <c r="AJ19" s="331"/>
      <c r="AK19" s="331"/>
      <c r="AL19" s="450"/>
      <c r="AM19" s="331"/>
    </row>
    <row r="20" spans="1:39" ht="15" customHeight="1" thickBot="1" x14ac:dyDescent="0.3">
      <c r="A20" s="228"/>
      <c r="B20" s="314" t="s">
        <v>6</v>
      </c>
      <c r="C20" s="314">
        <v>7</v>
      </c>
      <c r="D20" s="314" t="s">
        <v>5</v>
      </c>
      <c r="E20" s="399" t="s">
        <v>7</v>
      </c>
      <c r="F20" s="258"/>
      <c r="G20" s="259"/>
      <c r="H20" s="246"/>
      <c r="I20" s="137">
        <f t="shared" ref="I20" si="50">IF(E20="repos",1,0)</f>
        <v>1</v>
      </c>
      <c r="J20" s="59">
        <f t="shared" ref="J20" si="51">IF(E20="S",1,0)</f>
        <v>0</v>
      </c>
      <c r="K20" s="59">
        <f t="shared" ref="K20" si="52">IF(E20="FO",1,0)</f>
        <v>0</v>
      </c>
      <c r="L20" s="302">
        <f>IF(AND(B20="dim",M20=130),1,0)</f>
        <v>0</v>
      </c>
      <c r="M20" s="60">
        <v>660</v>
      </c>
      <c r="N20" s="150"/>
      <c r="O20" s="56"/>
      <c r="P20" s="476">
        <f>IF(F20="X",D5,0)+IF(F21="X",D5,0)+IF(G20="X",D6,0)+IF(G21="X",D7,0)+H20+H21+IF(N20&lt;N4,0,N20)+IF(N21&lt;N4,0,N21)</f>
        <v>0</v>
      </c>
      <c r="Q20" s="111"/>
      <c r="R20" s="112"/>
      <c r="S20" s="374">
        <f t="shared" ref="S20" si="53">(R20-Q20)+(R21-Q21)</f>
        <v>0</v>
      </c>
      <c r="T20" s="167"/>
      <c r="U20" s="74"/>
      <c r="V20" s="74"/>
      <c r="W20" s="74"/>
      <c r="X20" s="491">
        <f t="shared" ref="X20" si="54">IF(OR(E20="C",E20="Cr",E20="FO"),1,0)</f>
        <v>0</v>
      </c>
      <c r="Z20" s="314">
        <v>7</v>
      </c>
      <c r="AA20" s="460">
        <f t="shared" ref="AA20" si="55">IF(OR(E20="C",E20="Cr"),S20,0)</f>
        <v>0</v>
      </c>
      <c r="AC20" s="534">
        <v>7</v>
      </c>
      <c r="AD20" s="314">
        <v>7</v>
      </c>
      <c r="AE20" s="314" t="s">
        <v>5</v>
      </c>
      <c r="AF20" s="111"/>
      <c r="AG20" s="112"/>
      <c r="AH20" s="460">
        <f>IF(OR(E20="C",E20="Cr"),S20,0)</f>
        <v>0</v>
      </c>
      <c r="AI20" s="449">
        <f t="shared" si="16"/>
        <v>0</v>
      </c>
      <c r="AJ20" s="314">
        <v>7</v>
      </c>
      <c r="AK20" s="314">
        <v>7</v>
      </c>
      <c r="AL20" s="449">
        <f>LARGE(AH8:AH738,7)</f>
        <v>0.3125</v>
      </c>
      <c r="AM20" s="314">
        <f t="shared" ref="AM20" si="56">INDEX($AC$8:$AJ$739,MATCH(AL20,$AI$8:$AI$739,0),1)</f>
        <v>308</v>
      </c>
    </row>
    <row r="21" spans="1:39" ht="15" customHeight="1" thickBot="1" x14ac:dyDescent="0.3">
      <c r="A21" s="229"/>
      <c r="B21" s="331"/>
      <c r="C21" s="331"/>
      <c r="D21" s="331"/>
      <c r="E21" s="401"/>
      <c r="F21" s="260" t="str">
        <f>IF(AND(A20="X",B20="dim"),"",IF(AND(A20="X",E20="TC"),"",IF(A20="X","X","")))</f>
        <v/>
      </c>
      <c r="G21" s="261"/>
      <c r="H21" s="211"/>
      <c r="I21" s="133">
        <f t="shared" ref="I21" si="57">IF(E20="CA",1,0)</f>
        <v>0</v>
      </c>
      <c r="J21" s="58">
        <f t="shared" ref="J21" si="58">IF(E20="TC",1,0)</f>
        <v>0</v>
      </c>
      <c r="K21" s="58">
        <f t="shared" ref="K21" si="59">IF(E20="FNO",1,0)</f>
        <v>0</v>
      </c>
      <c r="L21" s="299"/>
      <c r="M21" s="73"/>
      <c r="N21" s="151"/>
      <c r="O21" s="107"/>
      <c r="P21" s="477"/>
      <c r="Q21" s="113"/>
      <c r="R21" s="114"/>
      <c r="S21" s="375"/>
      <c r="T21" s="167"/>
      <c r="U21" s="74"/>
      <c r="V21" s="74"/>
      <c r="W21" s="74"/>
      <c r="X21" s="492"/>
      <c r="Z21" s="331"/>
      <c r="AA21" s="461"/>
      <c r="AC21" s="535"/>
      <c r="AD21" s="331"/>
      <c r="AE21" s="331"/>
      <c r="AF21" s="113"/>
      <c r="AG21" s="114"/>
      <c r="AH21" s="461"/>
      <c r="AI21" s="450"/>
      <c r="AJ21" s="331"/>
      <c r="AK21" s="331"/>
      <c r="AL21" s="450"/>
      <c r="AM21" s="331"/>
    </row>
    <row r="22" spans="1:39" ht="15" customHeight="1" thickBot="1" x14ac:dyDescent="0.3">
      <c r="A22" s="228"/>
      <c r="B22" s="314" t="s">
        <v>8</v>
      </c>
      <c r="C22" s="314">
        <v>8</v>
      </c>
      <c r="D22" s="314" t="s">
        <v>5</v>
      </c>
      <c r="E22" s="399" t="s">
        <v>54</v>
      </c>
      <c r="F22" s="258" t="s">
        <v>72</v>
      </c>
      <c r="G22" s="259"/>
      <c r="H22" s="246"/>
      <c r="I22" s="137">
        <f t="shared" ref="I22" si="60">IF(E22="repos",1,0)</f>
        <v>0</v>
      </c>
      <c r="J22" s="59">
        <f t="shared" ref="J22" si="61">IF(E22="S",1,0)</f>
        <v>1</v>
      </c>
      <c r="K22" s="59">
        <f t="shared" ref="K22" si="62">IF(E22="FO",1,0)</f>
        <v>0</v>
      </c>
      <c r="L22" s="302">
        <f>IF(AND(B22="dim",M22=130),1,0)</f>
        <v>1</v>
      </c>
      <c r="M22" s="60">
        <v>130</v>
      </c>
      <c r="N22" s="150"/>
      <c r="O22" s="56"/>
      <c r="P22" s="476">
        <f>IF(F22="X",D5,0)+IF(F23="X",D5,0)+IF(G22="X",D6,0)+IF(G23="X",D7,0)+H22+H23+IF(N22&lt;N4,0,N22)+IF(N23&lt;N4,0,N23)</f>
        <v>0.27638888888888885</v>
      </c>
      <c r="Q22" s="111"/>
      <c r="R22" s="112"/>
      <c r="S22" s="374">
        <f t="shared" ref="S22" si="63">(R22-Q22)+(R23-Q23)</f>
        <v>0</v>
      </c>
      <c r="T22" s="167"/>
      <c r="U22" s="74"/>
      <c r="V22" s="74"/>
      <c r="W22" s="74"/>
      <c r="X22" s="491">
        <f t="shared" ref="X22" si="64">IF(OR(E22="C",E22="Cr",E22="FO"),1,0)</f>
        <v>0</v>
      </c>
      <c r="Z22" s="314">
        <v>8</v>
      </c>
      <c r="AA22" s="460">
        <f t="shared" ref="AA22" si="65">IF(OR(E22="C",E22="Cr"),S22,0)</f>
        <v>0</v>
      </c>
      <c r="AC22" s="534">
        <v>8</v>
      </c>
      <c r="AD22" s="314">
        <v>8</v>
      </c>
      <c r="AE22" s="314" t="s">
        <v>5</v>
      </c>
      <c r="AF22" s="111"/>
      <c r="AG22" s="112"/>
      <c r="AH22" s="460">
        <f>IF(OR(E22="C",E22="Cr"),S22,0)</f>
        <v>0</v>
      </c>
      <c r="AI22" s="449">
        <f t="shared" si="16"/>
        <v>0</v>
      </c>
      <c r="AJ22" s="314">
        <v>8</v>
      </c>
      <c r="AK22" s="314">
        <v>8</v>
      </c>
      <c r="AL22" s="449">
        <f>LARGE(AH8:AH738,8)</f>
        <v>0.31111111111111117</v>
      </c>
      <c r="AM22" s="314">
        <f t="shared" ref="AM22" si="66">INDEX($AC$8:$AJ$739,MATCH(AL22,$AI$8:$AI$739,0),1)</f>
        <v>136</v>
      </c>
    </row>
    <row r="23" spans="1:39" ht="15" customHeight="1" thickBot="1" x14ac:dyDescent="0.3">
      <c r="A23" s="229"/>
      <c r="B23" s="331"/>
      <c r="C23" s="331"/>
      <c r="D23" s="331"/>
      <c r="E23" s="401"/>
      <c r="F23" s="260" t="str">
        <f>IF(AND(A22="X",B22="dim"),"",IF(AND(A22="X",E22="TC"),"",IF(A22="X","X","")))</f>
        <v/>
      </c>
      <c r="G23" s="261"/>
      <c r="H23" s="211"/>
      <c r="I23" s="133">
        <f t="shared" ref="I23" si="67">IF(E22="CA",1,0)</f>
        <v>0</v>
      </c>
      <c r="J23" s="58">
        <f t="shared" ref="J23" si="68">IF(E22="TC",1,0)</f>
        <v>0</v>
      </c>
      <c r="K23" s="58">
        <f t="shared" ref="K23" si="69">IF(E22="FNO",1,0)</f>
        <v>0</v>
      </c>
      <c r="L23" s="299"/>
      <c r="M23" s="73"/>
      <c r="N23" s="151"/>
      <c r="O23" s="107"/>
      <c r="P23" s="477"/>
      <c r="Q23" s="113"/>
      <c r="R23" s="114"/>
      <c r="S23" s="375"/>
      <c r="T23" s="167"/>
      <c r="U23" s="74"/>
      <c r="V23" s="74"/>
      <c r="W23" s="74"/>
      <c r="X23" s="492"/>
      <c r="Z23" s="331"/>
      <c r="AA23" s="461"/>
      <c r="AC23" s="535"/>
      <c r="AD23" s="331"/>
      <c r="AE23" s="331"/>
      <c r="AF23" s="113"/>
      <c r="AG23" s="114"/>
      <c r="AH23" s="461"/>
      <c r="AI23" s="450"/>
      <c r="AJ23" s="331"/>
      <c r="AK23" s="331"/>
      <c r="AL23" s="450"/>
      <c r="AM23" s="331"/>
    </row>
    <row r="24" spans="1:39" ht="15" customHeight="1" thickBot="1" x14ac:dyDescent="0.3">
      <c r="A24" s="228"/>
      <c r="B24" s="314" t="s">
        <v>9</v>
      </c>
      <c r="C24" s="314">
        <v>9</v>
      </c>
      <c r="D24" s="314" t="s">
        <v>5</v>
      </c>
      <c r="E24" s="483" t="s">
        <v>92</v>
      </c>
      <c r="F24" s="258"/>
      <c r="G24" s="259"/>
      <c r="H24" s="246"/>
      <c r="I24" s="137">
        <f t="shared" ref="I24" si="70">IF(E24="repos",1,0)</f>
        <v>0</v>
      </c>
      <c r="J24" s="59">
        <f t="shared" ref="J24" si="71">IF(E24="S",1,0)</f>
        <v>0</v>
      </c>
      <c r="K24" s="59">
        <f t="shared" ref="K24" si="72">IF(E24="FO",1,0)</f>
        <v>0</v>
      </c>
      <c r="L24" s="302">
        <f>IF(AND(B24="dim",M24=130),1,0)</f>
        <v>0</v>
      </c>
      <c r="M24" s="60">
        <v>60</v>
      </c>
      <c r="N24" s="150"/>
      <c r="O24" s="54">
        <v>0.25555555555555559</v>
      </c>
      <c r="P24" s="476">
        <f>IF(F24="X",D5,0)+IF(F25="X",D5,0)+IF(G24="X",D6,0)+IF(G25="X",D7,0)+H24+H25+IF(N24&lt;N4,0,N24)+IF(N25&lt;N4,0,N25)</f>
        <v>0</v>
      </c>
      <c r="Q24" s="111">
        <v>0.57916666666666672</v>
      </c>
      <c r="R24" s="112">
        <v>0.83472222222222225</v>
      </c>
      <c r="S24" s="366">
        <f t="shared" ref="S24" si="73">(R24-Q24)+(R25-Q25)</f>
        <v>0.25555555555555554</v>
      </c>
      <c r="T24" s="167"/>
      <c r="U24" s="74"/>
      <c r="V24" s="74"/>
      <c r="W24" s="74"/>
      <c r="X24" s="491">
        <f t="shared" ref="X24" si="74">IF(OR(E24="C",E24="Cr",E24="FO"),1,0)</f>
        <v>1</v>
      </c>
      <c r="Z24" s="314">
        <v>9</v>
      </c>
      <c r="AA24" s="460">
        <f t="shared" ref="AA24" si="75">IF(OR(E24="C",E24="Cr"),S24,0)</f>
        <v>0.25555555555555554</v>
      </c>
      <c r="AC24" s="534">
        <v>9</v>
      </c>
      <c r="AD24" s="314">
        <v>9</v>
      </c>
      <c r="AE24" s="314" t="s">
        <v>5</v>
      </c>
      <c r="AF24" s="111">
        <v>0.57916666666666672</v>
      </c>
      <c r="AG24" s="112">
        <v>0.83472222222222225</v>
      </c>
      <c r="AH24" s="460">
        <f>IF(OR(E24="C",E24="Cr"),S24,0)</f>
        <v>0.25555555555555554</v>
      </c>
      <c r="AI24" s="449">
        <f t="shared" si="16"/>
        <v>0.25555555555555554</v>
      </c>
      <c r="AJ24" s="314">
        <v>9</v>
      </c>
      <c r="AK24" s="314">
        <v>9</v>
      </c>
      <c r="AL24" s="449">
        <f>LARGE(AH8:AH738,9)</f>
        <v>0.31111111111111117</v>
      </c>
      <c r="AM24" s="314">
        <f t="shared" ref="AM24" si="76">INDEX($AC$8:$AJ$739,MATCH(AL24,$AI$8:$AI$739,0),1)</f>
        <v>136</v>
      </c>
    </row>
    <row r="25" spans="1:39" ht="15" customHeight="1" thickBot="1" x14ac:dyDescent="0.3">
      <c r="A25" s="229"/>
      <c r="B25" s="331"/>
      <c r="C25" s="331"/>
      <c r="D25" s="331"/>
      <c r="E25" s="484"/>
      <c r="F25" s="260" t="str">
        <f>IF(AND(A24="X",B24="dim"),"",IF(AND(A24="X",E24="TC"),"",IF(A24="X","X","")))</f>
        <v/>
      </c>
      <c r="G25" s="261"/>
      <c r="H25" s="211"/>
      <c r="I25" s="133">
        <f t="shared" ref="I25" si="77">IF(E24="CA",1,0)</f>
        <v>0</v>
      </c>
      <c r="J25" s="58">
        <f t="shared" ref="J25" si="78">IF(E24="TC",1,0)</f>
        <v>0</v>
      </c>
      <c r="K25" s="58">
        <f t="shared" ref="K25" si="79">IF(E24="FNO",1,0)</f>
        <v>0</v>
      </c>
      <c r="L25" s="299"/>
      <c r="M25" s="84"/>
      <c r="N25" s="151"/>
      <c r="O25" s="85"/>
      <c r="P25" s="477"/>
      <c r="Q25" s="113"/>
      <c r="R25" s="114"/>
      <c r="S25" s="367"/>
      <c r="T25" s="167"/>
      <c r="U25" s="74"/>
      <c r="V25" s="74"/>
      <c r="W25" s="74"/>
      <c r="X25" s="492"/>
      <c r="Z25" s="331"/>
      <c r="AA25" s="461"/>
      <c r="AC25" s="535"/>
      <c r="AD25" s="331"/>
      <c r="AE25" s="331"/>
      <c r="AF25" s="113"/>
      <c r="AG25" s="114"/>
      <c r="AH25" s="461"/>
      <c r="AI25" s="450"/>
      <c r="AJ25" s="331"/>
      <c r="AK25" s="331"/>
      <c r="AL25" s="450"/>
      <c r="AM25" s="331"/>
    </row>
    <row r="26" spans="1:39" ht="15" customHeight="1" thickBot="1" x14ac:dyDescent="0.3">
      <c r="A26" s="228"/>
      <c r="B26" s="314" t="s">
        <v>10</v>
      </c>
      <c r="C26" s="314">
        <v>10</v>
      </c>
      <c r="D26" s="314" t="s">
        <v>5</v>
      </c>
      <c r="E26" s="483" t="s">
        <v>91</v>
      </c>
      <c r="F26" s="258"/>
      <c r="G26" s="259"/>
      <c r="H26" s="246"/>
      <c r="I26" s="137">
        <f t="shared" ref="I26" si="80">IF(E26="repos",1,0)</f>
        <v>0</v>
      </c>
      <c r="J26" s="59">
        <f t="shared" ref="J26" si="81">IF(E26="S",1,0)</f>
        <v>0</v>
      </c>
      <c r="K26" s="59">
        <f t="shared" ref="K26" si="82">IF(E26="FO",1,0)</f>
        <v>0</v>
      </c>
      <c r="L26" s="302">
        <f>IF(AND(B26="dim",M26=130),1,0)</f>
        <v>0</v>
      </c>
      <c r="M26" s="60">
        <v>130</v>
      </c>
      <c r="N26" s="192">
        <v>6.9444444444444441E-3</v>
      </c>
      <c r="O26" s="52">
        <v>0.27013888888888887</v>
      </c>
      <c r="P26" s="476">
        <f>IF(F26="X",D5,0)+IF(F27="X",D5,0)+IF(G26="X",D6,0)+IF(G27="X",D7,0)+H26+H27+IF(N26&lt;N4,0,N26)+IF(N27&lt;N4,0,N27)</f>
        <v>0</v>
      </c>
      <c r="Q26" s="111">
        <v>0.68055555555555547</v>
      </c>
      <c r="R26" s="112">
        <v>0.9506944444444444</v>
      </c>
      <c r="S26" s="360">
        <f t="shared" ref="S26" si="83">(R26-Q26)+(R27-Q27)</f>
        <v>0.27013888888888893</v>
      </c>
      <c r="T26" s="167"/>
      <c r="U26" s="74"/>
      <c r="V26" s="74"/>
      <c r="W26" s="74"/>
      <c r="X26" s="491">
        <f t="shared" ref="X26" si="84">IF(OR(E26="C",E26="Cr",E26="FO"),1,0)</f>
        <v>1</v>
      </c>
      <c r="Z26" s="314">
        <v>10</v>
      </c>
      <c r="AA26" s="460">
        <f t="shared" ref="AA26" si="85">IF(OR(E26="C",E26="Cr"),S26,0)</f>
        <v>0.27013888888888893</v>
      </c>
      <c r="AC26" s="534">
        <v>10</v>
      </c>
      <c r="AD26" s="314">
        <v>10</v>
      </c>
      <c r="AE26" s="314" t="s">
        <v>5</v>
      </c>
      <c r="AF26" s="111">
        <v>0.68055555555555547</v>
      </c>
      <c r="AG26" s="112">
        <v>0.9506944444444444</v>
      </c>
      <c r="AH26" s="460">
        <f>IF(OR(E26="C",E26="Cr"),S26,0)</f>
        <v>0.27013888888888893</v>
      </c>
      <c r="AI26" s="449">
        <f t="shared" si="16"/>
        <v>0.27013888888888893</v>
      </c>
      <c r="AJ26" s="314">
        <v>10</v>
      </c>
      <c r="AK26" s="314">
        <v>10</v>
      </c>
      <c r="AL26" s="449">
        <f>LARGE(AH8:AH738,10)</f>
        <v>0.31041666666666667</v>
      </c>
      <c r="AM26" s="314">
        <f t="shared" ref="AM26" si="86">INDEX($AC$8:$AJ$739,MATCH(AL26,$AI$8:$AI$739,0),1)</f>
        <v>306</v>
      </c>
    </row>
    <row r="27" spans="1:39" ht="15" customHeight="1" thickBot="1" x14ac:dyDescent="0.3">
      <c r="A27" s="229"/>
      <c r="B27" s="331"/>
      <c r="C27" s="331"/>
      <c r="D27" s="331"/>
      <c r="E27" s="484"/>
      <c r="F27" s="260" t="str">
        <f>IF(AND(A26="X",B26="dim"),"",IF(AND(A26="X",E26="TC"),"",IF(A26="X","X","")))</f>
        <v/>
      </c>
      <c r="G27" s="261"/>
      <c r="H27" s="211"/>
      <c r="I27" s="133">
        <f t="shared" ref="I27" si="87">IF(E26="CA",1,0)</f>
        <v>0</v>
      </c>
      <c r="J27" s="58">
        <f t="shared" ref="J27" si="88">IF(E26="TC",1,0)</f>
        <v>0</v>
      </c>
      <c r="K27" s="58">
        <f t="shared" ref="K27" si="89">IF(E26="FNO",1,0)</f>
        <v>0</v>
      </c>
      <c r="L27" s="299"/>
      <c r="M27" s="70"/>
      <c r="N27" s="193"/>
      <c r="O27" s="86"/>
      <c r="P27" s="477"/>
      <c r="Q27" s="113"/>
      <c r="R27" s="114"/>
      <c r="S27" s="361"/>
      <c r="T27" s="167"/>
      <c r="U27" s="74"/>
      <c r="V27" s="74"/>
      <c r="W27" s="74"/>
      <c r="X27" s="492"/>
      <c r="Z27" s="331"/>
      <c r="AA27" s="461"/>
      <c r="AC27" s="535"/>
      <c r="AD27" s="331"/>
      <c r="AE27" s="331"/>
      <c r="AF27" s="113"/>
      <c r="AG27" s="114"/>
      <c r="AH27" s="461"/>
      <c r="AI27" s="450"/>
      <c r="AJ27" s="331"/>
      <c r="AK27" s="331"/>
      <c r="AL27" s="450"/>
      <c r="AM27" s="331"/>
    </row>
    <row r="28" spans="1:39" ht="15" customHeight="1" thickBot="1" x14ac:dyDescent="0.3">
      <c r="A28" s="228"/>
      <c r="B28" s="314" t="s">
        <v>11</v>
      </c>
      <c r="C28" s="314">
        <v>11</v>
      </c>
      <c r="D28" s="314" t="s">
        <v>5</v>
      </c>
      <c r="E28" s="399" t="s">
        <v>54</v>
      </c>
      <c r="F28" s="258" t="s">
        <v>72</v>
      </c>
      <c r="G28" s="259"/>
      <c r="H28" s="246"/>
      <c r="I28" s="137">
        <f t="shared" ref="I28" si="90">IF(E28="repos",1,0)</f>
        <v>0</v>
      </c>
      <c r="J28" s="59">
        <f t="shared" ref="J28" si="91">IF(E28="S",1,0)</f>
        <v>1</v>
      </c>
      <c r="K28" s="59">
        <f t="shared" ref="K28" si="92">IF(E28="FO",1,0)</f>
        <v>0</v>
      </c>
      <c r="L28" s="302">
        <f>IF(AND(B28="dim",M28=130),1,0)</f>
        <v>0</v>
      </c>
      <c r="M28" s="72">
        <v>130</v>
      </c>
      <c r="N28" s="150"/>
      <c r="O28" s="56"/>
      <c r="P28" s="476">
        <f>IF(F28="X",D5,0)+IF(F29="X",D5,0)+IF(G28="X",D6,0)+IF(G29="X",D7,0)+H28+H29+IF(N28&lt;N4,0,N28)+IF(N29&lt;N4,0,N29)</f>
        <v>0.27638888888888885</v>
      </c>
      <c r="Q28" s="111"/>
      <c r="R28" s="112"/>
      <c r="S28" s="374">
        <f t="shared" ref="S28" si="93">(R28-Q28)+(R29-Q29)</f>
        <v>0</v>
      </c>
      <c r="T28" s="167"/>
      <c r="U28" s="74"/>
      <c r="V28" s="74"/>
      <c r="W28" s="74"/>
      <c r="X28" s="491">
        <f t="shared" ref="X28" si="94">IF(OR(E28="C",E28="Cr",E28="FO"),1,0)</f>
        <v>0</v>
      </c>
      <c r="Z28" s="314">
        <v>11</v>
      </c>
      <c r="AA28" s="460">
        <f t="shared" ref="AA28" si="95">IF(OR(E28="C",E28="Cr"),S28,0)</f>
        <v>0</v>
      </c>
      <c r="AC28" s="534">
        <v>11</v>
      </c>
      <c r="AD28" s="314">
        <v>11</v>
      </c>
      <c r="AE28" s="314" t="s">
        <v>5</v>
      </c>
      <c r="AF28" s="111"/>
      <c r="AG28" s="112"/>
      <c r="AH28" s="460">
        <f>IF(OR(E28="C",E28="Cr"),S28,0)</f>
        <v>0</v>
      </c>
      <c r="AI28" s="449">
        <f t="shared" si="16"/>
        <v>0</v>
      </c>
      <c r="AJ28" s="314">
        <v>11</v>
      </c>
      <c r="AK28" s="314">
        <v>11</v>
      </c>
      <c r="AL28" s="449">
        <f>LARGE(AH8:AH738,11)</f>
        <v>0.31041666666666667</v>
      </c>
      <c r="AM28" s="314">
        <f t="shared" ref="AM28" si="96">INDEX($AC$8:$AJ$739,MATCH(AL28,$AI$8:$AI$739,0),1)</f>
        <v>306</v>
      </c>
    </row>
    <row r="29" spans="1:39" ht="15" customHeight="1" thickBot="1" x14ac:dyDescent="0.3">
      <c r="A29" s="229"/>
      <c r="B29" s="331"/>
      <c r="C29" s="331"/>
      <c r="D29" s="331"/>
      <c r="E29" s="401"/>
      <c r="F29" s="260" t="str">
        <f>IF(AND(A28="X",B28="dim"),"",IF(AND(A28="X",E28="TC"),"",IF(A28="X","X","")))</f>
        <v/>
      </c>
      <c r="G29" s="261"/>
      <c r="H29" s="211"/>
      <c r="I29" s="133">
        <f t="shared" ref="I29" si="97">IF(E28="CA",1,0)</f>
        <v>0</v>
      </c>
      <c r="J29" s="58">
        <f t="shared" ref="J29" si="98">IF(E28="TC",1,0)</f>
        <v>0</v>
      </c>
      <c r="K29" s="58">
        <f t="shared" ref="K29" si="99">IF(E28="FNO",1,0)</f>
        <v>0</v>
      </c>
      <c r="L29" s="299"/>
      <c r="M29" s="73"/>
      <c r="N29" s="151"/>
      <c r="O29" s="107"/>
      <c r="P29" s="477"/>
      <c r="Q29" s="113"/>
      <c r="R29" s="114"/>
      <c r="S29" s="375"/>
      <c r="T29" s="167"/>
      <c r="U29" s="74"/>
      <c r="V29" s="74"/>
      <c r="W29" s="74"/>
      <c r="X29" s="492"/>
      <c r="Z29" s="331"/>
      <c r="AA29" s="461"/>
      <c r="AC29" s="535"/>
      <c r="AD29" s="331"/>
      <c r="AE29" s="331"/>
      <c r="AF29" s="113"/>
      <c r="AG29" s="114"/>
      <c r="AH29" s="461"/>
      <c r="AI29" s="450"/>
      <c r="AJ29" s="331"/>
      <c r="AK29" s="331"/>
      <c r="AL29" s="450"/>
      <c r="AM29" s="331"/>
    </row>
    <row r="30" spans="1:39" ht="15" customHeight="1" thickBot="1" x14ac:dyDescent="0.3">
      <c r="A30" s="228"/>
      <c r="B30" s="314" t="s">
        <v>12</v>
      </c>
      <c r="C30" s="314">
        <v>12</v>
      </c>
      <c r="D30" s="314" t="s">
        <v>5</v>
      </c>
      <c r="E30" s="399" t="s">
        <v>54</v>
      </c>
      <c r="F30" s="258" t="s">
        <v>72</v>
      </c>
      <c r="G30" s="259"/>
      <c r="H30" s="246"/>
      <c r="I30" s="137">
        <f t="shared" ref="I30" si="100">IF(E30="repos",1,0)</f>
        <v>0</v>
      </c>
      <c r="J30" s="59">
        <f t="shared" ref="J30" si="101">IF(E30="S",1,0)</f>
        <v>1</v>
      </c>
      <c r="K30" s="59">
        <f t="shared" ref="K30" si="102">IF(E30="FO",1,0)</f>
        <v>0</v>
      </c>
      <c r="L30" s="302">
        <f>IF(AND(B30="dim",M30=130),1,0)</f>
        <v>0</v>
      </c>
      <c r="M30" s="72">
        <v>130</v>
      </c>
      <c r="N30" s="150"/>
      <c r="O30" s="56"/>
      <c r="P30" s="476">
        <f>IF(F30="X",D5,0)+IF(F31="X",D5,0)+IF(G30="X",D6,0)+IF(G31="X",D7,0)+H30+H31+IF(N30&lt;N4,0,N30)+IF(N31&lt;N4,0,N31)</f>
        <v>0.27638888888888885</v>
      </c>
      <c r="Q30" s="111"/>
      <c r="R30" s="112"/>
      <c r="S30" s="374">
        <f t="shared" ref="S30" si="103">(R30-Q30)+(R31-Q31)</f>
        <v>0</v>
      </c>
      <c r="T30" s="167"/>
      <c r="U30" s="74"/>
      <c r="V30" s="74"/>
      <c r="W30" s="74"/>
      <c r="X30" s="491">
        <f t="shared" ref="X30" si="104">IF(OR(E30="C",E30="Cr",E30="FO"),1,0)</f>
        <v>0</v>
      </c>
      <c r="Z30" s="314">
        <v>12</v>
      </c>
      <c r="AA30" s="460">
        <f t="shared" ref="AA30" si="105">IF(OR(E30="C",E30="Cr"),S30,0)</f>
        <v>0</v>
      </c>
      <c r="AC30" s="534">
        <v>12</v>
      </c>
      <c r="AD30" s="314">
        <v>12</v>
      </c>
      <c r="AE30" s="314" t="s">
        <v>5</v>
      </c>
      <c r="AF30" s="111"/>
      <c r="AG30" s="112"/>
      <c r="AH30" s="460">
        <f>IF(OR(E30="C",E30="Cr"),S30,0)</f>
        <v>0</v>
      </c>
      <c r="AI30" s="449">
        <f t="shared" si="16"/>
        <v>0</v>
      </c>
      <c r="AJ30" s="314">
        <v>12</v>
      </c>
      <c r="AK30" s="314">
        <v>12</v>
      </c>
      <c r="AL30" s="449">
        <f>LARGE(AH8:AH738,12)</f>
        <v>0.30972222222222223</v>
      </c>
      <c r="AM30" s="314">
        <f t="shared" ref="AM30" si="106">INDEX($AC$8:$AJ$739,MATCH(AL30,$AI$8:$AI$739,0),1)</f>
        <v>162</v>
      </c>
    </row>
    <row r="31" spans="1:39" ht="15" customHeight="1" thickBot="1" x14ac:dyDescent="0.3">
      <c r="A31" s="229"/>
      <c r="B31" s="331"/>
      <c r="C31" s="331"/>
      <c r="D31" s="331"/>
      <c r="E31" s="401"/>
      <c r="F31" s="260" t="str">
        <f>IF(AND(A30="X",B30="dim"),"",IF(AND(A30="X",E30="TC"),"",IF(A30="X","X","")))</f>
        <v/>
      </c>
      <c r="G31" s="261"/>
      <c r="H31" s="211"/>
      <c r="I31" s="133">
        <f t="shared" ref="I31" si="107">IF(E30="CA",1,0)</f>
        <v>0</v>
      </c>
      <c r="J31" s="58">
        <f t="shared" ref="J31" si="108">IF(E30="TC",1,0)</f>
        <v>0</v>
      </c>
      <c r="K31" s="58">
        <f t="shared" ref="K31" si="109">IF(E30="FNO",1,0)</f>
        <v>0</v>
      </c>
      <c r="L31" s="299"/>
      <c r="M31" s="73"/>
      <c r="N31" s="151"/>
      <c r="O31" s="107"/>
      <c r="P31" s="477"/>
      <c r="Q31" s="113"/>
      <c r="R31" s="114"/>
      <c r="S31" s="375"/>
      <c r="T31" s="167"/>
      <c r="U31" s="74"/>
      <c r="V31" s="74"/>
      <c r="W31" s="74"/>
      <c r="X31" s="492"/>
      <c r="Z31" s="331"/>
      <c r="AA31" s="461"/>
      <c r="AC31" s="535"/>
      <c r="AD31" s="331"/>
      <c r="AE31" s="331"/>
      <c r="AF31" s="113"/>
      <c r="AG31" s="114"/>
      <c r="AH31" s="461"/>
      <c r="AI31" s="450"/>
      <c r="AJ31" s="331"/>
      <c r="AK31" s="331"/>
      <c r="AL31" s="450"/>
      <c r="AM31" s="331"/>
    </row>
    <row r="32" spans="1:39" ht="15" customHeight="1" thickBot="1" x14ac:dyDescent="0.3">
      <c r="A32" s="228"/>
      <c r="B32" s="314" t="s">
        <v>4</v>
      </c>
      <c r="C32" s="314">
        <v>13</v>
      </c>
      <c r="D32" s="314" t="s">
        <v>5</v>
      </c>
      <c r="E32" s="399" t="s">
        <v>7</v>
      </c>
      <c r="F32" s="258"/>
      <c r="G32" s="259"/>
      <c r="H32" s="246"/>
      <c r="I32" s="137">
        <f t="shared" ref="I32" si="110">IF(E32="repos",1,0)</f>
        <v>1</v>
      </c>
      <c r="J32" s="59">
        <f t="shared" ref="J32" si="111">IF(E32="S",1,0)</f>
        <v>0</v>
      </c>
      <c r="K32" s="59">
        <f t="shared" ref="K32" si="112">IF(E32="FO",1,0)</f>
        <v>0</v>
      </c>
      <c r="L32" s="302">
        <f>IF(AND(B32="dim",M32=130),1,0)</f>
        <v>0</v>
      </c>
      <c r="M32" s="60">
        <v>660</v>
      </c>
      <c r="N32" s="150"/>
      <c r="O32" s="56"/>
      <c r="P32" s="476">
        <f>IF(F32="X",D5,0)+IF(F33="X",D5,0)+IF(G32="X",D6,0)+IF(G33="X",D7,0)+H32+H33+IF(N32&lt;N4,0,N32)+IF(N33&lt;N4,0,N33)</f>
        <v>0</v>
      </c>
      <c r="Q32" s="111"/>
      <c r="R32" s="112"/>
      <c r="S32" s="374">
        <f t="shared" ref="S32" si="113">(R32-Q32)+(R33-Q33)</f>
        <v>0</v>
      </c>
      <c r="T32" s="167"/>
      <c r="U32" s="74"/>
      <c r="V32" s="74"/>
      <c r="W32" s="74"/>
      <c r="X32" s="491">
        <f t="shared" ref="X32" si="114">IF(OR(E32="C",E32="Cr",E32="FO"),1,0)</f>
        <v>0</v>
      </c>
      <c r="Z32" s="314">
        <v>13</v>
      </c>
      <c r="AA32" s="460">
        <f t="shared" ref="AA32" si="115">IF(OR(E32="C",E32="Cr"),S32,0)</f>
        <v>0</v>
      </c>
      <c r="AC32" s="534">
        <v>13</v>
      </c>
      <c r="AD32" s="314">
        <v>13</v>
      </c>
      <c r="AE32" s="314" t="s">
        <v>5</v>
      </c>
      <c r="AF32" s="111"/>
      <c r="AG32" s="112"/>
      <c r="AH32" s="460">
        <f>IF(OR(E32="C",E32="Cr"),S32,0)</f>
        <v>0</v>
      </c>
      <c r="AI32" s="449">
        <f t="shared" si="16"/>
        <v>0</v>
      </c>
      <c r="AJ32" s="314">
        <v>13</v>
      </c>
      <c r="AK32" s="314">
        <v>13</v>
      </c>
      <c r="AL32" s="449">
        <f>LARGE(AH8:AH738,13)</f>
        <v>0.30833333333333335</v>
      </c>
      <c r="AM32" s="314">
        <f t="shared" ref="AM32" si="116">INDEX($AC$8:$AJ$739,MATCH(AL32,$AI$8:$AI$739,0),1)</f>
        <v>119</v>
      </c>
    </row>
    <row r="33" spans="1:39" ht="15" customHeight="1" thickBot="1" x14ac:dyDescent="0.3">
      <c r="A33" s="229"/>
      <c r="B33" s="331"/>
      <c r="C33" s="331"/>
      <c r="D33" s="331"/>
      <c r="E33" s="401"/>
      <c r="F33" s="260" t="str">
        <f>IF(AND(A32="X",B32="dim"),"",IF(AND(A32="X",E32="TC"),"",IF(A32="X","X","")))</f>
        <v/>
      </c>
      <c r="G33" s="261"/>
      <c r="H33" s="211"/>
      <c r="I33" s="133">
        <f t="shared" ref="I33" si="117">IF(E32="CA",1,0)</f>
        <v>0</v>
      </c>
      <c r="J33" s="58">
        <f t="shared" ref="J33" si="118">IF(E32="TC",1,0)</f>
        <v>0</v>
      </c>
      <c r="K33" s="58">
        <f t="shared" ref="K33" si="119">IF(E32="FNO",1,0)</f>
        <v>0</v>
      </c>
      <c r="L33" s="299"/>
      <c r="M33" s="73"/>
      <c r="N33" s="151"/>
      <c r="O33" s="107"/>
      <c r="P33" s="477"/>
      <c r="Q33" s="113"/>
      <c r="R33" s="114"/>
      <c r="S33" s="375"/>
      <c r="T33" s="167"/>
      <c r="U33" s="74"/>
      <c r="V33" s="74"/>
      <c r="W33" s="74"/>
      <c r="X33" s="492"/>
      <c r="Z33" s="331"/>
      <c r="AA33" s="461"/>
      <c r="AC33" s="535"/>
      <c r="AD33" s="331"/>
      <c r="AE33" s="331"/>
      <c r="AF33" s="113"/>
      <c r="AG33" s="114"/>
      <c r="AH33" s="461"/>
      <c r="AI33" s="450"/>
      <c r="AJ33" s="331"/>
      <c r="AK33" s="331"/>
      <c r="AL33" s="450"/>
      <c r="AM33" s="331"/>
    </row>
    <row r="34" spans="1:39" ht="15" customHeight="1" thickBot="1" x14ac:dyDescent="0.3">
      <c r="A34" s="228"/>
      <c r="B34" s="314" t="s">
        <v>6</v>
      </c>
      <c r="C34" s="314">
        <v>14</v>
      </c>
      <c r="D34" s="314" t="s">
        <v>5</v>
      </c>
      <c r="E34" s="483" t="s">
        <v>91</v>
      </c>
      <c r="F34" s="258"/>
      <c r="G34" s="259"/>
      <c r="H34" s="246"/>
      <c r="I34" s="137">
        <f t="shared" ref="I34" si="120">IF(E34="repos",1,0)</f>
        <v>0</v>
      </c>
      <c r="J34" s="59">
        <f t="shared" ref="J34" si="121">IF(E34="S",1,0)</f>
        <v>0</v>
      </c>
      <c r="K34" s="59">
        <f t="shared" ref="K34" si="122">IF(E34="FO",1,0)</f>
        <v>0</v>
      </c>
      <c r="L34" s="302">
        <f>IF(AND(B34="dim",M34=130),1,0)</f>
        <v>0</v>
      </c>
      <c r="M34" s="69">
        <v>130</v>
      </c>
      <c r="N34" s="150"/>
      <c r="O34" s="52">
        <v>0.24513888888888888</v>
      </c>
      <c r="P34" s="476">
        <f>IF(F34="X",D5,0)+IF(F35="X",D5,0)+IF(G34="X",D6,0)+IF(G35="X",D7,0)+H34+H35+IF(N34&lt;N4,0,N34)+IF(N35&lt;N4,0,N35)</f>
        <v>0</v>
      </c>
      <c r="Q34" s="111">
        <v>0.52569444444444446</v>
      </c>
      <c r="R34" s="112">
        <v>0.77083333333333337</v>
      </c>
      <c r="S34" s="360">
        <f t="shared" ref="S34" si="123">(R34-Q34)+(R35-Q35)</f>
        <v>0.24513888888888891</v>
      </c>
      <c r="T34" s="167"/>
      <c r="U34" s="74"/>
      <c r="V34" s="74"/>
      <c r="W34" s="74"/>
      <c r="X34" s="491">
        <f t="shared" ref="X34" si="124">IF(OR(E34="C",E34="Cr",E34="FO"),1,0)</f>
        <v>1</v>
      </c>
      <c r="Z34" s="314">
        <v>14</v>
      </c>
      <c r="AA34" s="460">
        <f t="shared" ref="AA34" si="125">IF(OR(E34="C",E34="Cr"),S34,0)</f>
        <v>0.24513888888888891</v>
      </c>
      <c r="AC34" s="534">
        <v>14</v>
      </c>
      <c r="AD34" s="314">
        <v>14</v>
      </c>
      <c r="AE34" s="314" t="s">
        <v>5</v>
      </c>
      <c r="AF34" s="111">
        <v>0.52569444444444446</v>
      </c>
      <c r="AG34" s="112">
        <v>0.77083333333333337</v>
      </c>
      <c r="AH34" s="460">
        <f>IF(OR(E34="C",E34="Cr"),S34,0)</f>
        <v>0.24513888888888891</v>
      </c>
      <c r="AI34" s="449">
        <f t="shared" si="16"/>
        <v>0.24513888888888891</v>
      </c>
      <c r="AJ34" s="314">
        <v>14</v>
      </c>
      <c r="AK34" s="314">
        <v>14</v>
      </c>
      <c r="AL34" s="449">
        <f>LARGE(AH8:AH738,14)</f>
        <v>0.30763888888888902</v>
      </c>
      <c r="AM34" s="314">
        <f t="shared" ref="AM34" si="126">INDEX($AC$8:$AJ$739,MATCH(AL34,$AI$8:$AI$739,0),1)</f>
        <v>49</v>
      </c>
    </row>
    <row r="35" spans="1:39" ht="15" customHeight="1" thickBot="1" x14ac:dyDescent="0.3">
      <c r="A35" s="229"/>
      <c r="B35" s="331"/>
      <c r="C35" s="331"/>
      <c r="D35" s="331"/>
      <c r="E35" s="484"/>
      <c r="F35" s="260" t="str">
        <f>IF(AND(A34="X",B34="dim"),"",IF(AND(A34="X",E34="TC"),"",IF(A34="X","X","")))</f>
        <v/>
      </c>
      <c r="G35" s="261"/>
      <c r="H35" s="211"/>
      <c r="I35" s="133">
        <f t="shared" ref="I35" si="127">IF(E34="CA",1,0)</f>
        <v>0</v>
      </c>
      <c r="J35" s="58">
        <f t="shared" ref="J35" si="128">IF(E34="TC",1,0)</f>
        <v>0</v>
      </c>
      <c r="K35" s="58">
        <f t="shared" ref="K35" si="129">IF(E34="FNO",1,0)</f>
        <v>0</v>
      </c>
      <c r="L35" s="299"/>
      <c r="M35" s="70"/>
      <c r="N35" s="151"/>
      <c r="O35" s="86"/>
      <c r="P35" s="477"/>
      <c r="Q35" s="113"/>
      <c r="R35" s="114"/>
      <c r="S35" s="361"/>
      <c r="T35" s="167"/>
      <c r="U35" s="74"/>
      <c r="V35" s="74"/>
      <c r="W35" s="74"/>
      <c r="X35" s="492"/>
      <c r="Z35" s="331"/>
      <c r="AA35" s="461"/>
      <c r="AC35" s="535"/>
      <c r="AD35" s="331"/>
      <c r="AE35" s="331"/>
      <c r="AF35" s="113"/>
      <c r="AG35" s="114"/>
      <c r="AH35" s="461"/>
      <c r="AI35" s="450"/>
      <c r="AJ35" s="331"/>
      <c r="AK35" s="331"/>
      <c r="AL35" s="450"/>
      <c r="AM35" s="331"/>
    </row>
    <row r="36" spans="1:39" ht="15" customHeight="1" thickBot="1" x14ac:dyDescent="0.3">
      <c r="A36" s="228"/>
      <c r="B36" s="314" t="s">
        <v>8</v>
      </c>
      <c r="C36" s="314">
        <v>15</v>
      </c>
      <c r="D36" s="314" t="s">
        <v>5</v>
      </c>
      <c r="E36" s="483" t="s">
        <v>91</v>
      </c>
      <c r="F36" s="258"/>
      <c r="G36" s="259"/>
      <c r="H36" s="246"/>
      <c r="I36" s="137">
        <f t="shared" ref="I36" si="130">IF(E36="repos",1,0)</f>
        <v>0</v>
      </c>
      <c r="J36" s="59">
        <f t="shared" ref="J36" si="131">IF(E36="S",1,0)</f>
        <v>0</v>
      </c>
      <c r="K36" s="59">
        <f t="shared" ref="K36" si="132">IF(E36="FO",1,0)</f>
        <v>0</v>
      </c>
      <c r="L36" s="302">
        <f>IF(AND(B36="dim",M36=130),1,0)</f>
        <v>1</v>
      </c>
      <c r="M36" s="69">
        <v>130</v>
      </c>
      <c r="N36" s="150"/>
      <c r="O36" s="52">
        <v>0.28958333333333336</v>
      </c>
      <c r="P36" s="476">
        <f>IF(F36="X",D5,0)+IF(F37="X",D5,0)+IF(G36="X",D6,0)+IF(G37="X",D7,0)+H36+H37+IF(N36&lt;N4,0,N36)+IF(N37&lt;N4,0,N37)</f>
        <v>0</v>
      </c>
      <c r="Q36" s="111">
        <v>0.5180555555555556</v>
      </c>
      <c r="R36" s="112">
        <v>0.80763888888888891</v>
      </c>
      <c r="S36" s="360">
        <f t="shared" ref="S36" si="133">(R36-Q36)+(R37-Q37)</f>
        <v>0.2895833333333333</v>
      </c>
      <c r="T36" s="167"/>
      <c r="U36" s="74"/>
      <c r="V36" s="74"/>
      <c r="W36" s="74"/>
      <c r="X36" s="491">
        <f t="shared" ref="X36" si="134">IF(OR(E36="C",E36="Cr",E36="FO"),1,0)</f>
        <v>1</v>
      </c>
      <c r="Z36" s="314">
        <v>15</v>
      </c>
      <c r="AA36" s="460">
        <f t="shared" ref="AA36" si="135">IF(OR(E36="C",E36="Cr"),S36,0)</f>
        <v>0.2895833333333333</v>
      </c>
      <c r="AC36" s="534">
        <v>15</v>
      </c>
      <c r="AD36" s="314">
        <v>15</v>
      </c>
      <c r="AE36" s="314" t="s">
        <v>5</v>
      </c>
      <c r="AF36" s="111">
        <v>0.5180555555555556</v>
      </c>
      <c r="AG36" s="112">
        <v>0.80763888888888891</v>
      </c>
      <c r="AH36" s="460">
        <f>IF(OR(E36="C",E36="Cr"),S36,0)</f>
        <v>0.2895833333333333</v>
      </c>
      <c r="AI36" s="449">
        <f t="shared" si="16"/>
        <v>0.2895833333333333</v>
      </c>
      <c r="AJ36" s="314">
        <v>15</v>
      </c>
      <c r="AK36" s="314">
        <v>15</v>
      </c>
      <c r="AL36" s="449">
        <f>LARGE(AH8:AH738,15)</f>
        <v>0.30694444444444458</v>
      </c>
      <c r="AM36" s="314">
        <f t="shared" ref="AM36" si="136">INDEX($AC$8:$AJ$739,MATCH(AL36,$AI$8:$AI$739,0),1)</f>
        <v>311</v>
      </c>
    </row>
    <row r="37" spans="1:39" ht="15" customHeight="1" thickBot="1" x14ac:dyDescent="0.3">
      <c r="A37" s="229"/>
      <c r="B37" s="331"/>
      <c r="C37" s="331"/>
      <c r="D37" s="331"/>
      <c r="E37" s="484"/>
      <c r="F37" s="260" t="str">
        <f>IF(AND(A36="X",B36="dim"),"",IF(AND(A36="X",E36="TC"),"",IF(A36="X","X","")))</f>
        <v/>
      </c>
      <c r="G37" s="261"/>
      <c r="H37" s="211"/>
      <c r="I37" s="133">
        <f t="shared" ref="I37" si="137">IF(E36="CA",1,0)</f>
        <v>0</v>
      </c>
      <c r="J37" s="58">
        <f t="shared" ref="J37" si="138">IF(E36="TC",1,0)</f>
        <v>0</v>
      </c>
      <c r="K37" s="58">
        <f t="shared" ref="K37" si="139">IF(E36="FNO",1,0)</f>
        <v>0</v>
      </c>
      <c r="L37" s="299"/>
      <c r="M37" s="70"/>
      <c r="N37" s="151"/>
      <c r="O37" s="86"/>
      <c r="P37" s="477"/>
      <c r="Q37" s="113"/>
      <c r="R37" s="114"/>
      <c r="S37" s="361"/>
      <c r="T37" s="167"/>
      <c r="U37" s="74"/>
      <c r="V37" s="74"/>
      <c r="W37" s="74"/>
      <c r="X37" s="492"/>
      <c r="Z37" s="331"/>
      <c r="AA37" s="461"/>
      <c r="AC37" s="535"/>
      <c r="AD37" s="331"/>
      <c r="AE37" s="331"/>
      <c r="AF37" s="113"/>
      <c r="AG37" s="114"/>
      <c r="AH37" s="461"/>
      <c r="AI37" s="450"/>
      <c r="AJ37" s="331"/>
      <c r="AK37" s="331"/>
      <c r="AL37" s="450"/>
      <c r="AM37" s="331"/>
    </row>
    <row r="38" spans="1:39" ht="15" customHeight="1" thickBot="1" x14ac:dyDescent="0.3">
      <c r="A38" s="228"/>
      <c r="B38" s="314" t="s">
        <v>9</v>
      </c>
      <c r="C38" s="314">
        <v>16</v>
      </c>
      <c r="D38" s="314" t="s">
        <v>5</v>
      </c>
      <c r="E38" s="483" t="s">
        <v>91</v>
      </c>
      <c r="F38" s="258"/>
      <c r="G38" s="259"/>
      <c r="H38" s="246"/>
      <c r="I38" s="137">
        <f t="shared" ref="I38" si="140">IF(E38="repos",1,0)</f>
        <v>0</v>
      </c>
      <c r="J38" s="59">
        <f t="shared" ref="J38" si="141">IF(E38="S",1,0)</f>
        <v>0</v>
      </c>
      <c r="K38" s="59">
        <f t="shared" ref="K38" si="142">IF(E38="FO",1,0)</f>
        <v>0</v>
      </c>
      <c r="L38" s="302">
        <f>IF(AND(B38="dim",M38=130),1,0)</f>
        <v>0</v>
      </c>
      <c r="M38" s="69">
        <v>130</v>
      </c>
      <c r="N38" s="150"/>
      <c r="O38" s="52">
        <v>0.27569444444444446</v>
      </c>
      <c r="P38" s="476">
        <f>IF(F38="X",D5,0)+IF(F39="X",D5,0)+IF(G38="X",D6,0)+IF(G39="X",D7,0)+H38+H39+IF(N38&lt;N4,0,N38)+IF(N39&lt;N4,0,N39)</f>
        <v>0</v>
      </c>
      <c r="Q38" s="111">
        <v>0.65972222222222221</v>
      </c>
      <c r="R38" s="112">
        <v>0.93541666666666667</v>
      </c>
      <c r="S38" s="360">
        <f t="shared" ref="S38" si="143">(R38-Q38)+(R39-Q39)</f>
        <v>0.27569444444444446</v>
      </c>
      <c r="T38" s="167"/>
      <c r="U38" s="74"/>
      <c r="V38" s="74"/>
      <c r="W38" s="74"/>
      <c r="X38" s="491">
        <f t="shared" ref="X38" si="144">IF(OR(E38="C",E38="Cr",E38="FO"),1,0)</f>
        <v>1</v>
      </c>
      <c r="Z38" s="314">
        <v>16</v>
      </c>
      <c r="AA38" s="460">
        <f t="shared" ref="AA38" si="145">IF(OR(E38="C",E38="Cr"),S38,0)</f>
        <v>0.27569444444444446</v>
      </c>
      <c r="AC38" s="534">
        <v>16</v>
      </c>
      <c r="AD38" s="314">
        <v>16</v>
      </c>
      <c r="AE38" s="314" t="s">
        <v>5</v>
      </c>
      <c r="AF38" s="111">
        <v>0.65972222222222221</v>
      </c>
      <c r="AG38" s="112">
        <v>0.93541666666666667</v>
      </c>
      <c r="AH38" s="460">
        <f>IF(OR(E38="C",E38="Cr"),S38,0)</f>
        <v>0.27569444444444446</v>
      </c>
      <c r="AI38" s="449">
        <f t="shared" si="16"/>
        <v>0.27569444444444446</v>
      </c>
      <c r="AJ38" s="314">
        <v>16</v>
      </c>
      <c r="AK38" s="314">
        <v>16</v>
      </c>
      <c r="AL38" s="449">
        <f>LARGE(AH8:AH738,16)</f>
        <v>0.30694444444444458</v>
      </c>
      <c r="AM38" s="314">
        <f t="shared" ref="AM38" si="146">INDEX($AC$8:$AJ$739,MATCH(AL38,$AI$8:$AI$739,0),1)</f>
        <v>311</v>
      </c>
    </row>
    <row r="39" spans="1:39" ht="15" customHeight="1" thickBot="1" x14ac:dyDescent="0.3">
      <c r="A39" s="229"/>
      <c r="B39" s="331"/>
      <c r="C39" s="331"/>
      <c r="D39" s="331"/>
      <c r="E39" s="484"/>
      <c r="F39" s="260" t="str">
        <f>IF(AND(A38="X",B38="dim"),"",IF(AND(A38="X",E38="TC"),"",IF(A38="X","X","")))</f>
        <v/>
      </c>
      <c r="G39" s="261"/>
      <c r="H39" s="211"/>
      <c r="I39" s="133">
        <f t="shared" ref="I39" si="147">IF(E38="CA",1,0)</f>
        <v>0</v>
      </c>
      <c r="J39" s="58">
        <f t="shared" ref="J39" si="148">IF(E38="TC",1,0)</f>
        <v>0</v>
      </c>
      <c r="K39" s="58">
        <f t="shared" ref="K39" si="149">IF(E38="FNO",1,0)</f>
        <v>0</v>
      </c>
      <c r="L39" s="299"/>
      <c r="M39" s="70"/>
      <c r="N39" s="151"/>
      <c r="O39" s="86"/>
      <c r="P39" s="477"/>
      <c r="Q39" s="113"/>
      <c r="R39" s="114"/>
      <c r="S39" s="361"/>
      <c r="T39" s="167"/>
      <c r="U39" s="74"/>
      <c r="V39" s="74"/>
      <c r="W39" s="74"/>
      <c r="X39" s="492"/>
      <c r="Z39" s="331"/>
      <c r="AA39" s="461"/>
      <c r="AC39" s="535"/>
      <c r="AD39" s="331"/>
      <c r="AE39" s="331"/>
      <c r="AF39" s="113"/>
      <c r="AG39" s="114"/>
      <c r="AH39" s="461"/>
      <c r="AI39" s="450"/>
      <c r="AJ39" s="331"/>
      <c r="AK39" s="331"/>
      <c r="AL39" s="450"/>
      <c r="AM39" s="331"/>
    </row>
    <row r="40" spans="1:39" ht="15" customHeight="1" thickBot="1" x14ac:dyDescent="0.3">
      <c r="A40" s="228"/>
      <c r="B40" s="314" t="s">
        <v>10</v>
      </c>
      <c r="C40" s="314">
        <v>17</v>
      </c>
      <c r="D40" s="314" t="s">
        <v>5</v>
      </c>
      <c r="E40" s="483" t="s">
        <v>92</v>
      </c>
      <c r="F40" s="258"/>
      <c r="G40" s="259"/>
      <c r="H40" s="246"/>
      <c r="I40" s="137">
        <f t="shared" ref="I40" si="150">IF(E40="repos",1,0)</f>
        <v>0</v>
      </c>
      <c r="J40" s="59">
        <f t="shared" ref="J40" si="151">IF(E40="S",1,0)</f>
        <v>0</v>
      </c>
      <c r="K40" s="59">
        <f t="shared" ref="K40" si="152">IF(E40="FO",1,0)</f>
        <v>0</v>
      </c>
      <c r="L40" s="302">
        <f>IF(AND(B40="dim",M40=130),1,0)</f>
        <v>0</v>
      </c>
      <c r="M40" s="60">
        <v>59</v>
      </c>
      <c r="N40" s="150"/>
      <c r="O40" s="54">
        <v>0.24791666666666667</v>
      </c>
      <c r="P40" s="476">
        <f>IF(F40="X",D5,0)+IF(F41="X",D5,0)+IF(G40="X",D6,0)+IF(G41="X",D7,0)+H40+H41+IF(N40&lt;N4,0,N40)+IF(N41&lt;N4,0,N41)</f>
        <v>0</v>
      </c>
      <c r="Q40" s="111">
        <v>0.5</v>
      </c>
      <c r="R40" s="112">
        <v>0.74791666666666667</v>
      </c>
      <c r="S40" s="366">
        <f t="shared" ref="S40" si="153">(R40-Q40)+(R41-Q41)</f>
        <v>0.24791666666666667</v>
      </c>
      <c r="T40" s="167"/>
      <c r="U40" s="74"/>
      <c r="V40" s="74"/>
      <c r="W40" s="74"/>
      <c r="X40" s="491">
        <f t="shared" ref="X40" si="154">IF(OR(E40="C",E40="Cr",E40="FO"),1,0)</f>
        <v>1</v>
      </c>
      <c r="Z40" s="314">
        <v>17</v>
      </c>
      <c r="AA40" s="460">
        <f t="shared" ref="AA40" si="155">IF(OR(E40="C",E40="Cr"),S40,0)</f>
        <v>0.24791666666666667</v>
      </c>
      <c r="AC40" s="534">
        <v>17</v>
      </c>
      <c r="AD40" s="314">
        <v>17</v>
      </c>
      <c r="AE40" s="314" t="s">
        <v>5</v>
      </c>
      <c r="AF40" s="111">
        <v>0.5</v>
      </c>
      <c r="AG40" s="112">
        <v>0.74791666666666667</v>
      </c>
      <c r="AH40" s="460">
        <f>IF(OR(E40="C",E40="Cr"),S40,0)</f>
        <v>0.24791666666666667</v>
      </c>
      <c r="AI40" s="449">
        <f t="shared" si="16"/>
        <v>0.24791666666666667</v>
      </c>
      <c r="AJ40" s="314">
        <v>17</v>
      </c>
      <c r="AK40" s="314">
        <v>17</v>
      </c>
      <c r="AL40" s="449">
        <f>LARGE(AH8:AH738,17)</f>
        <v>0.30694444444444458</v>
      </c>
      <c r="AM40" s="314">
        <f t="shared" ref="AM40" si="156">INDEX($AC$8:$AJ$739,MATCH(AL40,$AI$8:$AI$739,0),1)</f>
        <v>311</v>
      </c>
    </row>
    <row r="41" spans="1:39" ht="15" customHeight="1" thickBot="1" x14ac:dyDescent="0.3">
      <c r="A41" s="229"/>
      <c r="B41" s="331"/>
      <c r="C41" s="331"/>
      <c r="D41" s="331"/>
      <c r="E41" s="484"/>
      <c r="F41" s="260" t="str">
        <f>IF(AND(A40="X",B40="dim"),"",IF(AND(A40="X",E40="TC"),"",IF(A40="X","X","")))</f>
        <v/>
      </c>
      <c r="G41" s="261"/>
      <c r="H41" s="211"/>
      <c r="I41" s="133">
        <f t="shared" ref="I41" si="157">IF(E40="CA",1,0)</f>
        <v>0</v>
      </c>
      <c r="J41" s="58">
        <f t="shared" ref="J41" si="158">IF(E40="TC",1,0)</f>
        <v>0</v>
      </c>
      <c r="K41" s="58">
        <f t="shared" ref="K41" si="159">IF(E40="FNO",1,0)</f>
        <v>0</v>
      </c>
      <c r="L41" s="299"/>
      <c r="M41" s="84"/>
      <c r="N41" s="151"/>
      <c r="O41" s="85"/>
      <c r="P41" s="477"/>
      <c r="Q41" s="113"/>
      <c r="R41" s="114"/>
      <c r="S41" s="367"/>
      <c r="T41" s="167"/>
      <c r="U41" s="74"/>
      <c r="V41" s="74"/>
      <c r="W41" s="74"/>
      <c r="X41" s="492"/>
      <c r="Z41" s="331"/>
      <c r="AA41" s="461"/>
      <c r="AC41" s="535"/>
      <c r="AD41" s="331"/>
      <c r="AE41" s="331"/>
      <c r="AF41" s="113"/>
      <c r="AG41" s="114"/>
      <c r="AH41" s="461"/>
      <c r="AI41" s="450"/>
      <c r="AJ41" s="331"/>
      <c r="AK41" s="331"/>
      <c r="AL41" s="450"/>
      <c r="AM41" s="331"/>
    </row>
    <row r="42" spans="1:39" ht="15" customHeight="1" thickBot="1" x14ac:dyDescent="0.3">
      <c r="A42" s="228"/>
      <c r="B42" s="314" t="s">
        <v>11</v>
      </c>
      <c r="C42" s="380">
        <v>18</v>
      </c>
      <c r="D42" s="314" t="s">
        <v>5</v>
      </c>
      <c r="E42" s="483" t="s">
        <v>91</v>
      </c>
      <c r="F42" s="258"/>
      <c r="G42" s="259"/>
      <c r="H42" s="246"/>
      <c r="I42" s="137">
        <f t="shared" ref="I42" si="160">IF(E42="repos",1,0)</f>
        <v>0</v>
      </c>
      <c r="J42" s="59">
        <f t="shared" ref="J42" si="161">IF(E42="S",1,0)</f>
        <v>0</v>
      </c>
      <c r="K42" s="59">
        <f t="shared" ref="K42" si="162">IF(E42="FO",1,0)</f>
        <v>0</v>
      </c>
      <c r="L42" s="302">
        <f>IF(AND(B42="dim",M42=130),1,0)</f>
        <v>0</v>
      </c>
      <c r="M42" s="60">
        <v>130</v>
      </c>
      <c r="N42" s="150"/>
      <c r="O42" s="52">
        <v>0.27569444444444446</v>
      </c>
      <c r="P42" s="476">
        <f>IF(F42="X",D5,0)+IF(F43="X",D5,0)+IF(G42="X",D6,0)+IF(G43="X",D7,0)+H42+H43+IF(N42&lt;N4,0,N42)+IF(N43&lt;N4,0,N43)</f>
        <v>0</v>
      </c>
      <c r="Q42" s="111">
        <v>0.65972222222222221</v>
      </c>
      <c r="R42" s="112">
        <v>0.93541666666666667</v>
      </c>
      <c r="S42" s="360">
        <f t="shared" ref="S42" si="163">(R42-Q42)+(R43-Q43)</f>
        <v>0.27569444444444446</v>
      </c>
      <c r="T42" s="167"/>
      <c r="U42" s="74"/>
      <c r="V42" s="74"/>
      <c r="W42" s="74"/>
      <c r="X42" s="491">
        <f t="shared" ref="X42" si="164">IF(OR(E42="C",E42="Cr",E42="FO"),1,0)</f>
        <v>1</v>
      </c>
      <c r="Z42" s="314">
        <v>18</v>
      </c>
      <c r="AA42" s="460">
        <f t="shared" ref="AA42" si="165">IF(OR(E42="C",E42="Cr"),S42,0)</f>
        <v>0.27569444444444446</v>
      </c>
      <c r="AC42" s="534">
        <v>18</v>
      </c>
      <c r="AD42" s="380">
        <v>18</v>
      </c>
      <c r="AE42" s="314" t="s">
        <v>5</v>
      </c>
      <c r="AF42" s="111">
        <v>0.65972222222222221</v>
      </c>
      <c r="AG42" s="112">
        <v>0.93541666666666667</v>
      </c>
      <c r="AH42" s="460">
        <f>IF(OR(E42="C",E42="Cr"),S42,0)</f>
        <v>0.27569444444444446</v>
      </c>
      <c r="AI42" s="449">
        <f t="shared" si="16"/>
        <v>0.27569444444444446</v>
      </c>
      <c r="AJ42" s="314">
        <v>18</v>
      </c>
      <c r="AK42" s="314">
        <v>18</v>
      </c>
      <c r="AL42" s="449">
        <f>LARGE(AH8:AH738,18)</f>
        <v>0.30694444444444458</v>
      </c>
      <c r="AM42" s="314">
        <f t="shared" ref="AM42" si="166">INDEX($AC$8:$AJ$739,MATCH(AL42,$AI$8:$AI$739,0),1)</f>
        <v>311</v>
      </c>
    </row>
    <row r="43" spans="1:39" ht="15" customHeight="1" thickBot="1" x14ac:dyDescent="0.3">
      <c r="A43" s="229"/>
      <c r="B43" s="331"/>
      <c r="C43" s="381"/>
      <c r="D43" s="331"/>
      <c r="E43" s="484"/>
      <c r="F43" s="260" t="str">
        <f>IF(AND(A42="X",B42="dim"),"",IF(AND(A42="X",E42="TC"),"",IF(A42="X","X","")))</f>
        <v/>
      </c>
      <c r="G43" s="261"/>
      <c r="H43" s="211"/>
      <c r="I43" s="133">
        <f t="shared" ref="I43" si="167">IF(E42="CA",1,0)</f>
        <v>0</v>
      </c>
      <c r="J43" s="58">
        <f t="shared" ref="J43" si="168">IF(E42="TC",1,0)</f>
        <v>0</v>
      </c>
      <c r="K43" s="58">
        <f t="shared" ref="K43" si="169">IF(E42="FNO",1,0)</f>
        <v>0</v>
      </c>
      <c r="L43" s="299"/>
      <c r="M43" s="70"/>
      <c r="N43" s="151"/>
      <c r="O43" s="86"/>
      <c r="P43" s="477"/>
      <c r="Q43" s="113"/>
      <c r="R43" s="114"/>
      <c r="S43" s="361"/>
      <c r="T43" s="167"/>
      <c r="U43" s="74"/>
      <c r="V43" s="74"/>
      <c r="W43" s="74"/>
      <c r="X43" s="492"/>
      <c r="Z43" s="331"/>
      <c r="AA43" s="461"/>
      <c r="AC43" s="535"/>
      <c r="AD43" s="381"/>
      <c r="AE43" s="331"/>
      <c r="AF43" s="113"/>
      <c r="AG43" s="114"/>
      <c r="AH43" s="461"/>
      <c r="AI43" s="450"/>
      <c r="AJ43" s="331"/>
      <c r="AK43" s="331"/>
      <c r="AL43" s="450"/>
      <c r="AM43" s="331"/>
    </row>
    <row r="44" spans="1:39" ht="15" customHeight="1" thickBot="1" x14ac:dyDescent="0.3">
      <c r="A44" s="228"/>
      <c r="B44" s="314" t="s">
        <v>12</v>
      </c>
      <c r="C44" s="314">
        <v>19</v>
      </c>
      <c r="D44" s="314" t="s">
        <v>5</v>
      </c>
      <c r="E44" s="399" t="s">
        <v>7</v>
      </c>
      <c r="F44" s="258"/>
      <c r="G44" s="259"/>
      <c r="H44" s="246"/>
      <c r="I44" s="137">
        <f t="shared" ref="I44" si="170">IF(E44="repos",1,0)</f>
        <v>1</v>
      </c>
      <c r="J44" s="59">
        <f t="shared" ref="J44" si="171">IF(E44="S",1,0)</f>
        <v>0</v>
      </c>
      <c r="K44" s="59">
        <f t="shared" ref="K44" si="172">IF(E44="FO",1,0)</f>
        <v>0</v>
      </c>
      <c r="L44" s="302">
        <f>IF(AND(B44="dim",M44=130),1,0)</f>
        <v>0</v>
      </c>
      <c r="M44" s="60">
        <v>660</v>
      </c>
      <c r="N44" s="150"/>
      <c r="O44" s="56"/>
      <c r="P44" s="476">
        <f>IF(F44="X",D5,0)+IF(F45="X",D5,0)+IF(G44="X",D6,0)+IF(G45="X",D7,0)+H44+H45+IF(N44&lt;N4,0,N44)+IF(N45&lt;N4,0,N45)</f>
        <v>0</v>
      </c>
      <c r="Q44" s="111"/>
      <c r="R44" s="112"/>
      <c r="S44" s="374">
        <f t="shared" ref="S44" si="173">(R44-Q44)+(R45-Q45)</f>
        <v>0</v>
      </c>
      <c r="T44" s="167"/>
      <c r="U44" s="74"/>
      <c r="V44" s="74"/>
      <c r="W44" s="74"/>
      <c r="X44" s="491">
        <f t="shared" ref="X44" si="174">IF(OR(E44="C",E44="Cr",E44="FO"),1,0)</f>
        <v>0</v>
      </c>
      <c r="Z44" s="314">
        <v>19</v>
      </c>
      <c r="AA44" s="460">
        <f t="shared" ref="AA44" si="175">IF(OR(E44="C",E44="Cr"),S44,0)</f>
        <v>0</v>
      </c>
      <c r="AC44" s="534">
        <v>19</v>
      </c>
      <c r="AD44" s="314">
        <v>19</v>
      </c>
      <c r="AE44" s="314" t="s">
        <v>5</v>
      </c>
      <c r="AF44" s="111"/>
      <c r="AG44" s="112"/>
      <c r="AH44" s="460">
        <f>IF(OR(E44="C",E44="Cr"),S44,0)</f>
        <v>0</v>
      </c>
      <c r="AI44" s="449">
        <f t="shared" si="16"/>
        <v>0</v>
      </c>
      <c r="AJ44" s="314">
        <v>19</v>
      </c>
      <c r="AK44" s="314">
        <v>19</v>
      </c>
      <c r="AL44" s="449">
        <f>LARGE(AH8:AH738,19)</f>
        <v>0.30694444444444452</v>
      </c>
      <c r="AM44" s="314">
        <f t="shared" ref="AM44" si="176">INDEX($AC$8:$AJ$739,MATCH(AL44,$AI$8:$AI$739,0),1)</f>
        <v>61</v>
      </c>
    </row>
    <row r="45" spans="1:39" ht="15" customHeight="1" thickBot="1" x14ac:dyDescent="0.3">
      <c r="A45" s="229"/>
      <c r="B45" s="331"/>
      <c r="C45" s="331"/>
      <c r="D45" s="331"/>
      <c r="E45" s="401"/>
      <c r="F45" s="260" t="str">
        <f>IF(AND(A44="X",B44="dim"),"",IF(AND(A44="X",E44="TC"),"",IF(A44="X","X","")))</f>
        <v/>
      </c>
      <c r="G45" s="261"/>
      <c r="H45" s="211"/>
      <c r="I45" s="133">
        <f t="shared" ref="I45" si="177">IF(E44="CA",1,0)</f>
        <v>0</v>
      </c>
      <c r="J45" s="58">
        <f t="shared" ref="J45" si="178">IF(E44="TC",1,0)</f>
        <v>0</v>
      </c>
      <c r="K45" s="58">
        <f t="shared" ref="K45" si="179">IF(E44="FNO",1,0)</f>
        <v>0</v>
      </c>
      <c r="L45" s="299"/>
      <c r="M45" s="73"/>
      <c r="N45" s="151"/>
      <c r="O45" s="107"/>
      <c r="P45" s="477"/>
      <c r="Q45" s="113"/>
      <c r="R45" s="114"/>
      <c r="S45" s="375"/>
      <c r="T45" s="167"/>
      <c r="U45" s="74"/>
      <c r="V45" s="74"/>
      <c r="W45" s="74"/>
      <c r="X45" s="492"/>
      <c r="Z45" s="331"/>
      <c r="AA45" s="461"/>
      <c r="AC45" s="535"/>
      <c r="AD45" s="331"/>
      <c r="AE45" s="331"/>
      <c r="AF45" s="113"/>
      <c r="AG45" s="114"/>
      <c r="AH45" s="461"/>
      <c r="AI45" s="450"/>
      <c r="AJ45" s="331"/>
      <c r="AK45" s="331"/>
      <c r="AL45" s="450"/>
      <c r="AM45" s="331"/>
    </row>
    <row r="46" spans="1:39" ht="15" customHeight="1" thickBot="1" x14ac:dyDescent="0.3">
      <c r="A46" s="228"/>
      <c r="B46" s="314" t="s">
        <v>4</v>
      </c>
      <c r="C46" s="314">
        <v>20</v>
      </c>
      <c r="D46" s="314" t="s">
        <v>5</v>
      </c>
      <c r="E46" s="399" t="s">
        <v>7</v>
      </c>
      <c r="F46" s="258"/>
      <c r="G46" s="259"/>
      <c r="H46" s="246"/>
      <c r="I46" s="137">
        <f t="shared" ref="I46" si="180">IF(E46="repos",1,0)</f>
        <v>1</v>
      </c>
      <c r="J46" s="59">
        <f t="shared" ref="J46" si="181">IF(E46="S",1,0)</f>
        <v>0</v>
      </c>
      <c r="K46" s="59">
        <f t="shared" ref="K46" si="182">IF(E46="FO",1,0)</f>
        <v>0</v>
      </c>
      <c r="L46" s="302">
        <f>IF(AND(B46="dim",M46=130),1,0)</f>
        <v>0</v>
      </c>
      <c r="M46" s="72">
        <v>660</v>
      </c>
      <c r="N46" s="150"/>
      <c r="O46" s="56"/>
      <c r="P46" s="476">
        <f>IF(F46="X",D5,0)+IF(F47="X",D5,0)+IF(G46="X",D6,0)+IF(G47="X",D7,0)+H46+H47+IF(N46&lt;N4,0,N46)+IF(N47&lt;N4,0,N47)</f>
        <v>0</v>
      </c>
      <c r="Q46" s="111"/>
      <c r="R46" s="112"/>
      <c r="S46" s="374">
        <f t="shared" ref="S46" si="183">(R46-Q46)+(R47-Q47)</f>
        <v>0</v>
      </c>
      <c r="T46" s="167"/>
      <c r="U46" s="74"/>
      <c r="V46" s="74"/>
      <c r="W46" s="74"/>
      <c r="X46" s="491">
        <f t="shared" ref="X46" si="184">IF(OR(E46="C",E46="Cr",E46="FO"),1,0)</f>
        <v>0</v>
      </c>
      <c r="Z46" s="314">
        <v>20</v>
      </c>
      <c r="AA46" s="460">
        <f t="shared" ref="AA46" si="185">IF(OR(E46="C",E46="Cr"),S46,0)</f>
        <v>0</v>
      </c>
      <c r="AC46" s="534">
        <v>20</v>
      </c>
      <c r="AD46" s="314">
        <v>20</v>
      </c>
      <c r="AE46" s="314" t="s">
        <v>5</v>
      </c>
      <c r="AF46" s="111"/>
      <c r="AG46" s="112"/>
      <c r="AH46" s="460">
        <f>IF(OR(E46="C",E46="Cr"),S46,0)</f>
        <v>0</v>
      </c>
      <c r="AI46" s="449">
        <f t="shared" si="16"/>
        <v>0</v>
      </c>
      <c r="AJ46" s="314">
        <v>20</v>
      </c>
      <c r="AK46" s="314">
        <v>20</v>
      </c>
      <c r="AL46" s="449">
        <f>LARGE(AH8:AH738,20)</f>
        <v>0.30694444444444452</v>
      </c>
      <c r="AM46" s="314">
        <f t="shared" ref="AM46" si="186">INDEX($AC$8:$AJ$739,MATCH(AL46,$AI$8:$AI$739,0),1)</f>
        <v>61</v>
      </c>
    </row>
    <row r="47" spans="1:39" ht="15" customHeight="1" thickBot="1" x14ac:dyDescent="0.3">
      <c r="A47" s="229"/>
      <c r="B47" s="331"/>
      <c r="C47" s="331"/>
      <c r="D47" s="331"/>
      <c r="E47" s="401"/>
      <c r="F47" s="260" t="str">
        <f>IF(AND(A46="X",B46="dim"),"",IF(AND(A46="X",E46="TC"),"",IF(A46="X","X","")))</f>
        <v/>
      </c>
      <c r="G47" s="261"/>
      <c r="H47" s="211"/>
      <c r="I47" s="133">
        <f t="shared" ref="I47" si="187">IF(E46="CA",1,0)</f>
        <v>0</v>
      </c>
      <c r="J47" s="58">
        <f t="shared" ref="J47" si="188">IF(E46="TC",1,0)</f>
        <v>0</v>
      </c>
      <c r="K47" s="58">
        <f t="shared" ref="K47" si="189">IF(E46="FNO",1,0)</f>
        <v>0</v>
      </c>
      <c r="L47" s="299"/>
      <c r="M47" s="73"/>
      <c r="N47" s="151"/>
      <c r="O47" s="107"/>
      <c r="P47" s="477"/>
      <c r="Q47" s="113"/>
      <c r="R47" s="114"/>
      <c r="S47" s="375"/>
      <c r="T47" s="167"/>
      <c r="U47" s="74"/>
      <c r="V47" s="74"/>
      <c r="W47" s="74"/>
      <c r="X47" s="492"/>
      <c r="Z47" s="331"/>
      <c r="AA47" s="461"/>
      <c r="AC47" s="535"/>
      <c r="AD47" s="331"/>
      <c r="AE47" s="331"/>
      <c r="AF47" s="113"/>
      <c r="AG47" s="114"/>
      <c r="AH47" s="461"/>
      <c r="AI47" s="450"/>
      <c r="AJ47" s="331"/>
      <c r="AK47" s="331"/>
      <c r="AL47" s="450"/>
      <c r="AM47" s="331"/>
    </row>
    <row r="48" spans="1:39" ht="15" customHeight="1" thickBot="1" x14ac:dyDescent="0.3">
      <c r="A48" s="228"/>
      <c r="B48" s="314" t="s">
        <v>6</v>
      </c>
      <c r="C48" s="314">
        <v>21</v>
      </c>
      <c r="D48" s="314" t="s">
        <v>5</v>
      </c>
      <c r="E48" s="483" t="s">
        <v>91</v>
      </c>
      <c r="F48" s="258"/>
      <c r="G48" s="259"/>
      <c r="H48" s="246"/>
      <c r="I48" s="137">
        <f t="shared" ref="I48" si="190">IF(E48="repos",1,0)</f>
        <v>0</v>
      </c>
      <c r="J48" s="59">
        <f t="shared" ref="J48" si="191">IF(E48="S",1,0)</f>
        <v>0</v>
      </c>
      <c r="K48" s="59">
        <f t="shared" ref="K48" si="192">IF(E48="FO",1,0)</f>
        <v>0</v>
      </c>
      <c r="L48" s="302">
        <f>IF(AND(B48="dim",M48=130),1,0)</f>
        <v>0</v>
      </c>
      <c r="M48" s="69">
        <v>130</v>
      </c>
      <c r="N48" s="150"/>
      <c r="O48" s="52">
        <v>0.2722222222222222</v>
      </c>
      <c r="P48" s="476">
        <f>IF(F48="X",D5,0)+IF(F49="X",D5,0)+IF(G48="X",D6,0)+IF(G49="X",D7,0)+H48+H49+IF(N48&lt;N4,0,N48)+IF(N49&lt;N4,0,N49)</f>
        <v>0</v>
      </c>
      <c r="Q48" s="111">
        <v>0.48055555555555557</v>
      </c>
      <c r="R48" s="112">
        <v>0.75277777777777777</v>
      </c>
      <c r="S48" s="360">
        <f t="shared" ref="S48" si="193">(R48-Q48)+(R49-Q49)</f>
        <v>0.2722222222222222</v>
      </c>
      <c r="T48" s="167"/>
      <c r="U48" s="74"/>
      <c r="V48" s="74"/>
      <c r="W48" s="74"/>
      <c r="X48" s="491">
        <f t="shared" ref="X48" si="194">IF(OR(E48="C",E48="Cr",E48="FO"),1,0)</f>
        <v>1</v>
      </c>
      <c r="Z48" s="314">
        <v>21</v>
      </c>
      <c r="AA48" s="460">
        <f t="shared" ref="AA48" si="195">IF(OR(E48="C",E48="Cr"),S48,0)</f>
        <v>0.2722222222222222</v>
      </c>
      <c r="AC48" s="534">
        <v>21</v>
      </c>
      <c r="AD48" s="314">
        <v>21</v>
      </c>
      <c r="AE48" s="314" t="s">
        <v>5</v>
      </c>
      <c r="AF48" s="111">
        <v>0.48055555555555557</v>
      </c>
      <c r="AG48" s="112">
        <v>0.75277777777777777</v>
      </c>
      <c r="AH48" s="460">
        <f>IF(OR(E48="C",E48="Cr"),S48,0)</f>
        <v>0.2722222222222222</v>
      </c>
      <c r="AI48" s="449">
        <f t="shared" si="16"/>
        <v>0.2722222222222222</v>
      </c>
      <c r="AJ48" s="314">
        <v>21</v>
      </c>
      <c r="AK48" s="314">
        <v>21</v>
      </c>
      <c r="AL48" s="449">
        <f>LARGE(AH8:AH738,21)</f>
        <v>0.30624999999999997</v>
      </c>
      <c r="AM48" s="314">
        <f t="shared" ref="AM48" si="196">INDEX($AC$8:$AJ$739,MATCH(AL48,$AI$8:$AI$739,0),1)</f>
        <v>79</v>
      </c>
    </row>
    <row r="49" spans="1:39" ht="15" customHeight="1" thickBot="1" x14ac:dyDescent="0.3">
      <c r="A49" s="229"/>
      <c r="B49" s="331"/>
      <c r="C49" s="331"/>
      <c r="D49" s="331"/>
      <c r="E49" s="484"/>
      <c r="F49" s="260" t="str">
        <f>IF(AND(A48="X",B48="dim"),"",IF(AND(A48="X",E48="TC"),"",IF(A48="X","X","")))</f>
        <v/>
      </c>
      <c r="G49" s="261"/>
      <c r="H49" s="211"/>
      <c r="I49" s="133">
        <f t="shared" ref="I49" si="197">IF(E48="CA",1,0)</f>
        <v>0</v>
      </c>
      <c r="J49" s="58">
        <f t="shared" ref="J49" si="198">IF(E48="TC",1,0)</f>
        <v>0</v>
      </c>
      <c r="K49" s="58">
        <f t="shared" ref="K49" si="199">IF(E48="FNO",1,0)</f>
        <v>0</v>
      </c>
      <c r="L49" s="299"/>
      <c r="M49" s="70"/>
      <c r="N49" s="151"/>
      <c r="O49" s="86"/>
      <c r="P49" s="477"/>
      <c r="Q49" s="113"/>
      <c r="R49" s="114"/>
      <c r="S49" s="361"/>
      <c r="T49" s="167"/>
      <c r="U49" s="74"/>
      <c r="V49" s="74"/>
      <c r="W49" s="74"/>
      <c r="X49" s="492"/>
      <c r="Z49" s="331"/>
      <c r="AA49" s="461"/>
      <c r="AC49" s="535"/>
      <c r="AD49" s="331"/>
      <c r="AE49" s="331"/>
      <c r="AF49" s="113"/>
      <c r="AG49" s="114"/>
      <c r="AH49" s="461"/>
      <c r="AI49" s="450"/>
      <c r="AJ49" s="331"/>
      <c r="AK49" s="331"/>
      <c r="AL49" s="450"/>
      <c r="AM49" s="331"/>
    </row>
    <row r="50" spans="1:39" ht="15" customHeight="1" thickBot="1" x14ac:dyDescent="0.3">
      <c r="A50" s="228"/>
      <c r="B50" s="314" t="s">
        <v>8</v>
      </c>
      <c r="C50" s="314">
        <v>22</v>
      </c>
      <c r="D50" s="314" t="s">
        <v>5</v>
      </c>
      <c r="E50" s="483" t="s">
        <v>91</v>
      </c>
      <c r="F50" s="258"/>
      <c r="G50" s="259"/>
      <c r="H50" s="246"/>
      <c r="I50" s="137">
        <f t="shared" ref="I50" si="200">IF(E50="repos",1,0)</f>
        <v>0</v>
      </c>
      <c r="J50" s="59">
        <f t="shared" ref="J50" si="201">IF(E50="S",1,0)</f>
        <v>0</v>
      </c>
      <c r="K50" s="59">
        <f t="shared" ref="K50" si="202">IF(E50="FO",1,0)</f>
        <v>0</v>
      </c>
      <c r="L50" s="302">
        <f>IF(AND(B50="dim",M50=130),1,0)</f>
        <v>1</v>
      </c>
      <c r="M50" s="69">
        <v>130</v>
      </c>
      <c r="N50" s="150"/>
      <c r="O50" s="52">
        <v>0.28819444444444448</v>
      </c>
      <c r="P50" s="476">
        <f>IF(F50="X",D5,0)+IF(F51="X",D5,0)+IF(G50="X",D6,0)+IF(G51="X",D7,0)+H50+H51+IF(N50&lt;N4,0,N50)+IF(N51&lt;N4,0,N51)</f>
        <v>0</v>
      </c>
      <c r="Q50" s="111">
        <v>0.79583333333333339</v>
      </c>
      <c r="R50" s="112">
        <v>1.0840277777777778</v>
      </c>
      <c r="S50" s="360">
        <f t="shared" ref="S50" si="203">(R50-Q50)+(R51-Q51)</f>
        <v>0.28819444444444442</v>
      </c>
      <c r="T50" s="167"/>
      <c r="U50" s="74"/>
      <c r="V50" s="74"/>
      <c r="W50" s="74"/>
      <c r="X50" s="491">
        <f t="shared" ref="X50" si="204">IF(OR(E50="C",E50="Cr",E50="FO"),1,0)</f>
        <v>1</v>
      </c>
      <c r="Z50" s="314">
        <v>22</v>
      </c>
      <c r="AA50" s="460">
        <f t="shared" ref="AA50" si="205">IF(OR(E50="C",E50="Cr"),S50,0)</f>
        <v>0.28819444444444442</v>
      </c>
      <c r="AC50" s="534">
        <v>22</v>
      </c>
      <c r="AD50" s="314">
        <v>22</v>
      </c>
      <c r="AE50" s="314" t="s">
        <v>5</v>
      </c>
      <c r="AF50" s="111">
        <v>0.79583333333333339</v>
      </c>
      <c r="AG50" s="112">
        <v>1.0840277777777778</v>
      </c>
      <c r="AH50" s="460">
        <f>IF(OR(E50="C",E50="Cr"),S50,0)</f>
        <v>0.28819444444444442</v>
      </c>
      <c r="AI50" s="449">
        <f t="shared" si="16"/>
        <v>0.28819444444444442</v>
      </c>
      <c r="AJ50" s="314">
        <v>22</v>
      </c>
      <c r="AK50" s="314">
        <v>22</v>
      </c>
      <c r="AL50" s="449">
        <f>LARGE(AH8:AH738,22)</f>
        <v>0.30624999999999997</v>
      </c>
      <c r="AM50" s="314">
        <f t="shared" ref="AM50" si="206">INDEX($AC$8:$AJ$739,MATCH(AL50,$AI$8:$AI$739,0),1)</f>
        <v>79</v>
      </c>
    </row>
    <row r="51" spans="1:39" ht="15" customHeight="1" thickBot="1" x14ac:dyDescent="0.3">
      <c r="A51" s="229"/>
      <c r="B51" s="331"/>
      <c r="C51" s="331"/>
      <c r="D51" s="331"/>
      <c r="E51" s="484"/>
      <c r="F51" s="260" t="str">
        <f>IF(AND(A50="X",B50="dim"),"",IF(AND(A50="X",E50="TC"),"",IF(A50="X","X","")))</f>
        <v/>
      </c>
      <c r="G51" s="261"/>
      <c r="H51" s="211"/>
      <c r="I51" s="133">
        <f t="shared" ref="I51" si="207">IF(E50="CA",1,0)</f>
        <v>0</v>
      </c>
      <c r="J51" s="58">
        <f t="shared" ref="J51" si="208">IF(E50="TC",1,0)</f>
        <v>0</v>
      </c>
      <c r="K51" s="58">
        <f t="shared" ref="K51" si="209">IF(E50="FNO",1,0)</f>
        <v>0</v>
      </c>
      <c r="L51" s="299"/>
      <c r="M51" s="70"/>
      <c r="N51" s="151"/>
      <c r="O51" s="86"/>
      <c r="P51" s="477"/>
      <c r="Q51" s="113"/>
      <c r="R51" s="114"/>
      <c r="S51" s="361"/>
      <c r="T51" s="167"/>
      <c r="U51" s="74"/>
      <c r="V51" s="74"/>
      <c r="W51" s="74"/>
      <c r="X51" s="492"/>
      <c r="Z51" s="331"/>
      <c r="AA51" s="461"/>
      <c r="AC51" s="535"/>
      <c r="AD51" s="331"/>
      <c r="AE51" s="331"/>
      <c r="AF51" s="113"/>
      <c r="AG51" s="114"/>
      <c r="AH51" s="461"/>
      <c r="AI51" s="450"/>
      <c r="AJ51" s="331"/>
      <c r="AK51" s="331"/>
      <c r="AL51" s="450"/>
      <c r="AM51" s="331"/>
    </row>
    <row r="52" spans="1:39" ht="15" customHeight="1" thickBot="1" x14ac:dyDescent="0.3">
      <c r="A52" s="228"/>
      <c r="B52" s="314" t="s">
        <v>9</v>
      </c>
      <c r="C52" s="314">
        <v>23</v>
      </c>
      <c r="D52" s="314" t="s">
        <v>5</v>
      </c>
      <c r="E52" s="483" t="s">
        <v>91</v>
      </c>
      <c r="F52" s="258"/>
      <c r="G52" s="259"/>
      <c r="H52" s="246"/>
      <c r="I52" s="137">
        <f t="shared" ref="I52" si="210">IF(E52="repos",1,0)</f>
        <v>0</v>
      </c>
      <c r="J52" s="59">
        <f t="shared" ref="J52" si="211">IF(E52="S",1,0)</f>
        <v>0</v>
      </c>
      <c r="K52" s="59">
        <f t="shared" ref="K52" si="212">IF(E52="FO",1,0)</f>
        <v>0</v>
      </c>
      <c r="L52" s="302">
        <f>IF(AND(B52="dim",M52=130),1,0)</f>
        <v>0</v>
      </c>
      <c r="M52" s="69">
        <v>130</v>
      </c>
      <c r="N52" s="150"/>
      <c r="O52" s="52">
        <v>0.28750000000000003</v>
      </c>
      <c r="P52" s="476">
        <f>IF(F52="X",D5,0)+IF(F53="X",D5,0)+IF(G52="X",D6,0)+IF(G53="X",D7,0)+H52+H53+IF(N52&lt;N4,0,N52)+IF(N53&lt;N4,0,N53)</f>
        <v>0</v>
      </c>
      <c r="Q52" s="111">
        <v>0.79513888888888884</v>
      </c>
      <c r="R52" s="112">
        <v>1.0826388888888889</v>
      </c>
      <c r="S52" s="360">
        <f t="shared" ref="S52" si="213">(R52-Q52)+(R53-Q53)</f>
        <v>0.28750000000000009</v>
      </c>
      <c r="T52" s="167"/>
      <c r="U52" s="74"/>
      <c r="V52" s="74"/>
      <c r="W52" s="74"/>
      <c r="X52" s="491">
        <f t="shared" ref="X52" si="214">IF(OR(E52="C",E52="Cr",E52="FO"),1,0)</f>
        <v>1</v>
      </c>
      <c r="Z52" s="314">
        <v>23</v>
      </c>
      <c r="AA52" s="460">
        <f t="shared" ref="AA52" si="215">IF(OR(E52="C",E52="Cr"),S52,0)</f>
        <v>0.28750000000000009</v>
      </c>
      <c r="AC52" s="534">
        <v>23</v>
      </c>
      <c r="AD52" s="314">
        <v>23</v>
      </c>
      <c r="AE52" s="314" t="s">
        <v>5</v>
      </c>
      <c r="AF52" s="111">
        <v>0.79513888888888884</v>
      </c>
      <c r="AG52" s="112">
        <v>1.0826388888888889</v>
      </c>
      <c r="AH52" s="460">
        <f>IF(OR(E52="C",E52="Cr"),S52,0)</f>
        <v>0.28750000000000009</v>
      </c>
      <c r="AI52" s="449">
        <f t="shared" si="16"/>
        <v>0.28750000000000009</v>
      </c>
      <c r="AJ52" s="314">
        <v>23</v>
      </c>
      <c r="AK52" s="314">
        <v>23</v>
      </c>
      <c r="AL52" s="449">
        <f>LARGE(AH8:AH738,23)</f>
        <v>0.30624999999999997</v>
      </c>
      <c r="AM52" s="314">
        <f t="shared" ref="AM52" si="216">INDEX($AC$8:$AJ$739,MATCH(AL52,$AI$8:$AI$739,0),1)</f>
        <v>79</v>
      </c>
    </row>
    <row r="53" spans="1:39" ht="15" customHeight="1" thickBot="1" x14ac:dyDescent="0.3">
      <c r="A53" s="229"/>
      <c r="B53" s="331"/>
      <c r="C53" s="331"/>
      <c r="D53" s="331"/>
      <c r="E53" s="484"/>
      <c r="F53" s="260" t="str">
        <f>IF(AND(A52="X",B52="dim"),"",IF(AND(A52="X",E52="TC"),"",IF(A52="X","X","")))</f>
        <v/>
      </c>
      <c r="G53" s="261"/>
      <c r="H53" s="211"/>
      <c r="I53" s="133">
        <f t="shared" ref="I53" si="217">IF(E52="CA",1,0)</f>
        <v>0</v>
      </c>
      <c r="J53" s="58">
        <f t="shared" ref="J53" si="218">IF(E52="TC",1,0)</f>
        <v>0</v>
      </c>
      <c r="K53" s="58">
        <f t="shared" ref="K53" si="219">IF(E52="FNO",1,0)</f>
        <v>0</v>
      </c>
      <c r="L53" s="299"/>
      <c r="M53" s="70"/>
      <c r="N53" s="151"/>
      <c r="O53" s="86"/>
      <c r="P53" s="477"/>
      <c r="Q53" s="113"/>
      <c r="R53" s="114"/>
      <c r="S53" s="361"/>
      <c r="T53" s="167"/>
      <c r="U53" s="74"/>
      <c r="V53" s="74"/>
      <c r="W53" s="74"/>
      <c r="X53" s="492"/>
      <c r="Z53" s="331"/>
      <c r="AA53" s="461"/>
      <c r="AC53" s="535"/>
      <c r="AD53" s="331"/>
      <c r="AE53" s="331"/>
      <c r="AF53" s="113"/>
      <c r="AG53" s="114"/>
      <c r="AH53" s="461"/>
      <c r="AI53" s="450"/>
      <c r="AJ53" s="331"/>
      <c r="AK53" s="331"/>
      <c r="AL53" s="450"/>
      <c r="AM53" s="331"/>
    </row>
    <row r="54" spans="1:39" ht="15" customHeight="1" thickBot="1" x14ac:dyDescent="0.3">
      <c r="A54" s="228"/>
      <c r="B54" s="314" t="s">
        <v>10</v>
      </c>
      <c r="C54" s="314">
        <v>24</v>
      </c>
      <c r="D54" s="314" t="s">
        <v>5</v>
      </c>
      <c r="E54" s="483" t="s">
        <v>15</v>
      </c>
      <c r="F54" s="258"/>
      <c r="G54" s="259"/>
      <c r="H54" s="246"/>
      <c r="I54" s="137">
        <f t="shared" ref="I54" si="220">IF(E54="repos",1,0)</f>
        <v>0</v>
      </c>
      <c r="J54" s="59">
        <f t="shared" ref="J54" si="221">IF(E54="S",1,0)</f>
        <v>0</v>
      </c>
      <c r="K54" s="59">
        <f t="shared" ref="K54" si="222">IF(E54="FO",1,0)</f>
        <v>0</v>
      </c>
      <c r="L54" s="302">
        <f>IF(AND(B54="dim",M54=130),1,0)</f>
        <v>0</v>
      </c>
      <c r="M54" s="60">
        <v>700</v>
      </c>
      <c r="N54" s="150"/>
      <c r="O54" s="115"/>
      <c r="P54" s="476">
        <f>IF(F54="X",D5,0)+IF(F55="X",D5,0)+IF(G54="X",D6,0)+IF(G55="X",D7,0)+H54+H55+IF(N54&lt;N4,0,N54)+IF(N55&lt;N4,0,N55)</f>
        <v>0</v>
      </c>
      <c r="Q54" s="111"/>
      <c r="R54" s="112"/>
      <c r="S54" s="374">
        <f t="shared" ref="S54" si="223">(R54-Q54)+(R55-Q55)</f>
        <v>0</v>
      </c>
      <c r="T54" s="167"/>
      <c r="U54" s="74"/>
      <c r="V54" s="74"/>
      <c r="W54" s="74"/>
      <c r="X54" s="491">
        <f t="shared" ref="X54" si="224">IF(OR(E54="C",E54="Cr",E54="FO"),1,0)</f>
        <v>0</v>
      </c>
      <c r="Z54" s="314">
        <v>24</v>
      </c>
      <c r="AA54" s="460">
        <f t="shared" ref="AA54" si="225">IF(OR(E54="C",E54="Cr"),S54,0)</f>
        <v>0</v>
      </c>
      <c r="AC54" s="534">
        <v>24</v>
      </c>
      <c r="AD54" s="314">
        <v>24</v>
      </c>
      <c r="AE54" s="314" t="s">
        <v>5</v>
      </c>
      <c r="AF54" s="111"/>
      <c r="AG54" s="112"/>
      <c r="AH54" s="460">
        <f>IF(OR(E54="C",E54="Cr"),S54,0)</f>
        <v>0</v>
      </c>
      <c r="AI54" s="449">
        <f t="shared" si="16"/>
        <v>0</v>
      </c>
      <c r="AJ54" s="314">
        <v>24</v>
      </c>
      <c r="AK54" s="314">
        <v>24</v>
      </c>
      <c r="AL54" s="449">
        <f>LARGE(AH8:AH738,24)</f>
        <v>0.30624999999999997</v>
      </c>
      <c r="AM54" s="314">
        <f t="shared" ref="AM54" si="226">INDEX($AC$8:$AJ$739,MATCH(AL54,$AI$8:$AI$739,0),1)</f>
        <v>79</v>
      </c>
    </row>
    <row r="55" spans="1:39" ht="15" customHeight="1" thickBot="1" x14ac:dyDescent="0.3">
      <c r="A55" s="229"/>
      <c r="B55" s="331"/>
      <c r="C55" s="331"/>
      <c r="D55" s="331"/>
      <c r="E55" s="484"/>
      <c r="F55" s="260" t="str">
        <f>IF(AND(A54="X",B54="dim"),"",IF(AND(A54="X",E54="TC"),"",IF(A54="X","X","")))</f>
        <v/>
      </c>
      <c r="G55" s="261"/>
      <c r="H55" s="211"/>
      <c r="I55" s="133">
        <f t="shared" ref="I55" si="227">IF(E54="CA",1,0)</f>
        <v>1</v>
      </c>
      <c r="J55" s="58">
        <f t="shared" ref="J55" si="228">IF(E54="TC",1,0)</f>
        <v>0</v>
      </c>
      <c r="K55" s="58">
        <f t="shared" ref="K55" si="229">IF(E54="FNO",1,0)</f>
        <v>0</v>
      </c>
      <c r="L55" s="299"/>
      <c r="M55" s="87"/>
      <c r="N55" s="151"/>
      <c r="O55" s="107"/>
      <c r="P55" s="477"/>
      <c r="Q55" s="113"/>
      <c r="R55" s="114"/>
      <c r="S55" s="375"/>
      <c r="T55" s="167"/>
      <c r="U55" s="74"/>
      <c r="V55" s="74"/>
      <c r="W55" s="74"/>
      <c r="X55" s="492"/>
      <c r="Z55" s="331"/>
      <c r="AA55" s="461"/>
      <c r="AC55" s="535"/>
      <c r="AD55" s="331"/>
      <c r="AE55" s="331"/>
      <c r="AF55" s="113"/>
      <c r="AG55" s="114"/>
      <c r="AH55" s="461"/>
      <c r="AI55" s="450"/>
      <c r="AJ55" s="331"/>
      <c r="AK55" s="331"/>
      <c r="AL55" s="450"/>
      <c r="AM55" s="331"/>
    </row>
    <row r="56" spans="1:39" ht="15" customHeight="1" thickBot="1" x14ac:dyDescent="0.3">
      <c r="A56" s="228"/>
      <c r="B56" s="314" t="s">
        <v>11</v>
      </c>
      <c r="C56" s="314">
        <v>25</v>
      </c>
      <c r="D56" s="314" t="s">
        <v>5</v>
      </c>
      <c r="E56" s="483" t="s">
        <v>91</v>
      </c>
      <c r="F56" s="258"/>
      <c r="G56" s="259"/>
      <c r="H56" s="246"/>
      <c r="I56" s="137">
        <f t="shared" ref="I56" si="230">IF(E56="repos",1,0)</f>
        <v>0</v>
      </c>
      <c r="J56" s="59">
        <f t="shared" ref="J56" si="231">IF(E56="S",1,0)</f>
        <v>0</v>
      </c>
      <c r="K56" s="59">
        <f t="shared" ref="K56" si="232">IF(E56="FO",1,0)</f>
        <v>0</v>
      </c>
      <c r="L56" s="302">
        <f>IF(AND(B56="dim",M56=130),1,0)</f>
        <v>0</v>
      </c>
      <c r="M56" s="69">
        <v>130</v>
      </c>
      <c r="N56" s="150"/>
      <c r="O56" s="52">
        <v>0.28750000000000003</v>
      </c>
      <c r="P56" s="476">
        <f>IF(F56="X",D5,0)+IF(F57="X",D5,0)+IF(G56="X",D6,0)+IF(G57="X",D7,0)+H56+H57+IF(N56&lt;N4,0,N56)+IF(N57&lt;N4,0,N57)</f>
        <v>0</v>
      </c>
      <c r="Q56" s="111">
        <v>0.79513888888888884</v>
      </c>
      <c r="R56" s="112">
        <v>1.0826388888888889</v>
      </c>
      <c r="S56" s="360">
        <f t="shared" ref="S56" si="233">(R56-Q56)+(R57-Q57)</f>
        <v>0.28750000000000009</v>
      </c>
      <c r="T56" s="167"/>
      <c r="U56" s="74"/>
      <c r="V56" s="74"/>
      <c r="W56" s="74"/>
      <c r="X56" s="491">
        <f t="shared" ref="X56" si="234">IF(OR(E56="C",E56="Cr",E56="FO"),1,0)</f>
        <v>1</v>
      </c>
      <c r="Z56" s="314">
        <v>25</v>
      </c>
      <c r="AA56" s="460">
        <f t="shared" ref="AA56" si="235">IF(OR(E56="C",E56="Cr"),S56,0)</f>
        <v>0.28750000000000009</v>
      </c>
      <c r="AC56" s="534">
        <v>25</v>
      </c>
      <c r="AD56" s="314">
        <v>25</v>
      </c>
      <c r="AE56" s="314" t="s">
        <v>5</v>
      </c>
      <c r="AF56" s="111">
        <v>0.79513888888888884</v>
      </c>
      <c r="AG56" s="112">
        <v>1.0826388888888889</v>
      </c>
      <c r="AH56" s="460">
        <f>IF(OR(E56="C",E56="Cr"),S56,0)</f>
        <v>0.28750000000000009</v>
      </c>
      <c r="AI56" s="449">
        <f t="shared" si="16"/>
        <v>0.28750000000000009</v>
      </c>
      <c r="AJ56" s="314">
        <v>25</v>
      </c>
      <c r="AK56" s="314">
        <v>25</v>
      </c>
      <c r="AL56" s="449">
        <f>LARGE(AH8:AH738,25)</f>
        <v>0.30624999999999997</v>
      </c>
      <c r="AM56" s="314">
        <f t="shared" ref="AM56" si="236">INDEX($AC$8:$AJ$739,MATCH(AL56,$AI$8:$AI$739,0),1)</f>
        <v>79</v>
      </c>
    </row>
    <row r="57" spans="1:39" ht="15" customHeight="1" thickBot="1" x14ac:dyDescent="0.3">
      <c r="A57" s="229"/>
      <c r="B57" s="331"/>
      <c r="C57" s="331"/>
      <c r="D57" s="331"/>
      <c r="E57" s="484"/>
      <c r="F57" s="260" t="str">
        <f>IF(AND(A56="X",B56="dim"),"",IF(AND(A56="X",E56="TC"),"",IF(A56="X","X","")))</f>
        <v/>
      </c>
      <c r="G57" s="261"/>
      <c r="H57" s="211"/>
      <c r="I57" s="133">
        <f t="shared" ref="I57" si="237">IF(E56="CA",1,0)</f>
        <v>0</v>
      </c>
      <c r="J57" s="58">
        <f t="shared" ref="J57" si="238">IF(E56="TC",1,0)</f>
        <v>0</v>
      </c>
      <c r="K57" s="58">
        <f t="shared" ref="K57" si="239">IF(E56="FNO",1,0)</f>
        <v>0</v>
      </c>
      <c r="L57" s="299"/>
      <c r="M57" s="70"/>
      <c r="N57" s="151"/>
      <c r="O57" s="86"/>
      <c r="P57" s="477"/>
      <c r="Q57" s="113"/>
      <c r="R57" s="114"/>
      <c r="S57" s="361"/>
      <c r="T57" s="167"/>
      <c r="U57" s="74"/>
      <c r="V57" s="74"/>
      <c r="W57" s="74"/>
      <c r="X57" s="492"/>
      <c r="Z57" s="331"/>
      <c r="AA57" s="461"/>
      <c r="AC57" s="535"/>
      <c r="AD57" s="331"/>
      <c r="AE57" s="331"/>
      <c r="AF57" s="113"/>
      <c r="AG57" s="114"/>
      <c r="AH57" s="461"/>
      <c r="AI57" s="450"/>
      <c r="AJ57" s="331"/>
      <c r="AK57" s="331"/>
      <c r="AL57" s="450"/>
      <c r="AM57" s="331"/>
    </row>
    <row r="58" spans="1:39" ht="15" customHeight="1" thickBot="1" x14ac:dyDescent="0.3">
      <c r="A58" s="228"/>
      <c r="B58" s="314" t="s">
        <v>12</v>
      </c>
      <c r="C58" s="314">
        <v>26</v>
      </c>
      <c r="D58" s="314" t="s">
        <v>5</v>
      </c>
      <c r="E58" s="483" t="s">
        <v>91</v>
      </c>
      <c r="F58" s="258"/>
      <c r="G58" s="259"/>
      <c r="H58" s="246"/>
      <c r="I58" s="137">
        <f t="shared" ref="I58" si="240">IF(E58="repos",1,0)</f>
        <v>0</v>
      </c>
      <c r="J58" s="59">
        <f t="shared" ref="J58" si="241">IF(E58="S",1,0)</f>
        <v>0</v>
      </c>
      <c r="K58" s="59">
        <f t="shared" ref="K58" si="242">IF(E58="FO",1,0)</f>
        <v>0</v>
      </c>
      <c r="L58" s="302">
        <f>IF(AND(B58="dim",M58=130),1,0)</f>
        <v>0</v>
      </c>
      <c r="M58" s="69">
        <v>130</v>
      </c>
      <c r="N58" s="150"/>
      <c r="O58" s="52">
        <v>0.28750000000000003</v>
      </c>
      <c r="P58" s="476">
        <f>IF(F58="X",D5,0)+IF(F59="X",D5,0)+IF(G58="X",D6,0)+IF(G59="X",D7,0)+H58+H59+IF(N58&lt;N4,0,N58)+IF(N59&lt;N4,0,N59)</f>
        <v>0</v>
      </c>
      <c r="Q58" s="111">
        <v>0.79513888888888884</v>
      </c>
      <c r="R58" s="112">
        <v>1.0826388888888889</v>
      </c>
      <c r="S58" s="360">
        <f t="shared" ref="S58" si="243">(R58-Q58)+(R59-Q59)</f>
        <v>0.28750000000000009</v>
      </c>
      <c r="T58" s="167"/>
      <c r="U58" s="74"/>
      <c r="V58" s="74"/>
      <c r="W58" s="74"/>
      <c r="X58" s="491">
        <f t="shared" ref="X58" si="244">IF(OR(E58="C",E58="Cr",E58="FO"),1,0)</f>
        <v>1</v>
      </c>
      <c r="Z58" s="314">
        <v>26</v>
      </c>
      <c r="AA58" s="460">
        <f t="shared" ref="AA58" si="245">IF(OR(E58="C",E58="Cr"),S58,0)</f>
        <v>0.28750000000000009</v>
      </c>
      <c r="AC58" s="534">
        <v>26</v>
      </c>
      <c r="AD58" s="314">
        <v>26</v>
      </c>
      <c r="AE58" s="314" t="s">
        <v>5</v>
      </c>
      <c r="AF58" s="111">
        <v>0.79513888888888884</v>
      </c>
      <c r="AG58" s="112">
        <v>1.0826388888888889</v>
      </c>
      <c r="AH58" s="460">
        <f>IF(OR(E58="C",E58="Cr"),S58,0)</f>
        <v>0.28750000000000009</v>
      </c>
      <c r="AI58" s="449">
        <f t="shared" si="16"/>
        <v>0.28750000000000009</v>
      </c>
      <c r="AJ58" s="314">
        <v>26</v>
      </c>
      <c r="AK58" s="314">
        <v>26</v>
      </c>
      <c r="AL58" s="449">
        <f>LARGE(AH8:AH738,26)</f>
        <v>0.30624999999999997</v>
      </c>
      <c r="AM58" s="314">
        <f t="shared" ref="AM58" si="246">INDEX($AC$8:$AJ$739,MATCH(AL58,$AI$8:$AI$739,0),1)</f>
        <v>79</v>
      </c>
    </row>
    <row r="59" spans="1:39" ht="15" customHeight="1" thickBot="1" x14ac:dyDescent="0.3">
      <c r="A59" s="229"/>
      <c r="B59" s="331"/>
      <c r="C59" s="331"/>
      <c r="D59" s="331"/>
      <c r="E59" s="484"/>
      <c r="F59" s="260" t="str">
        <f>IF(AND(A58="X",B58="dim"),"",IF(AND(A58="X",E58="TC"),"",IF(A58="X","X","")))</f>
        <v/>
      </c>
      <c r="G59" s="261"/>
      <c r="H59" s="211"/>
      <c r="I59" s="133">
        <f t="shared" ref="I59" si="247">IF(E58="CA",1,0)</f>
        <v>0</v>
      </c>
      <c r="J59" s="58">
        <f t="shared" ref="J59" si="248">IF(E58="TC",1,0)</f>
        <v>0</v>
      </c>
      <c r="K59" s="58">
        <f t="shared" ref="K59" si="249">IF(E58="FNO",1,0)</f>
        <v>0</v>
      </c>
      <c r="L59" s="299"/>
      <c r="M59" s="70"/>
      <c r="N59" s="151"/>
      <c r="O59" s="86"/>
      <c r="P59" s="477"/>
      <c r="Q59" s="113"/>
      <c r="R59" s="114"/>
      <c r="S59" s="361"/>
      <c r="T59" s="167"/>
      <c r="U59" s="74"/>
      <c r="V59" s="74"/>
      <c r="W59" s="74"/>
      <c r="X59" s="492"/>
      <c r="Z59" s="331"/>
      <c r="AA59" s="461"/>
      <c r="AC59" s="535"/>
      <c r="AD59" s="331"/>
      <c r="AE59" s="331"/>
      <c r="AF59" s="113"/>
      <c r="AG59" s="114"/>
      <c r="AH59" s="461"/>
      <c r="AI59" s="450"/>
      <c r="AJ59" s="331"/>
      <c r="AK59" s="331"/>
      <c r="AL59" s="450"/>
      <c r="AM59" s="331"/>
    </row>
    <row r="60" spans="1:39" ht="15" customHeight="1" thickBot="1" x14ac:dyDescent="0.3">
      <c r="A60" s="228"/>
      <c r="B60" s="314" t="s">
        <v>4</v>
      </c>
      <c r="C60" s="314">
        <v>27</v>
      </c>
      <c r="D60" s="314" t="s">
        <v>5</v>
      </c>
      <c r="E60" s="399" t="s">
        <v>7</v>
      </c>
      <c r="F60" s="258"/>
      <c r="G60" s="259"/>
      <c r="H60" s="246"/>
      <c r="I60" s="137">
        <f t="shared" ref="I60" si="250">IF(E60="repos",1,0)</f>
        <v>1</v>
      </c>
      <c r="J60" s="59">
        <f t="shared" ref="J60" si="251">IF(E60="S",1,0)</f>
        <v>0</v>
      </c>
      <c r="K60" s="59">
        <f t="shared" ref="K60" si="252">IF(E60="FO",1,0)</f>
        <v>0</v>
      </c>
      <c r="L60" s="302">
        <f>IF(AND(B60="dim",M60=130),1,0)</f>
        <v>0</v>
      </c>
      <c r="M60" s="60">
        <v>660</v>
      </c>
      <c r="N60" s="150"/>
      <c r="O60" s="115"/>
      <c r="P60" s="476">
        <f>IF(F60="X",D5,0)+IF(F61="X",D5,0)+IF(G60="X",D6,0)+IF(G61="X",D7,0)+H60+H61+IF(N60&lt;N4,0,N60)+IF(N61&lt;N4,0,N61)</f>
        <v>0</v>
      </c>
      <c r="Q60" s="111"/>
      <c r="R60" s="112"/>
      <c r="S60" s="374">
        <f t="shared" ref="S60" si="253">(R60-Q60)+(R61-Q61)</f>
        <v>0</v>
      </c>
      <c r="T60" s="167"/>
      <c r="U60" s="74"/>
      <c r="V60" s="74"/>
      <c r="W60" s="74"/>
      <c r="X60" s="491">
        <f t="shared" ref="X60" si="254">IF(OR(E60="C",E60="Cr",E60="FO"),1,0)</f>
        <v>0</v>
      </c>
      <c r="Z60" s="314">
        <v>27</v>
      </c>
      <c r="AA60" s="460">
        <f t="shared" ref="AA60" si="255">IF(OR(E60="C",E60="Cr"),S60,0)</f>
        <v>0</v>
      </c>
      <c r="AC60" s="534">
        <v>27</v>
      </c>
      <c r="AD60" s="314">
        <v>27</v>
      </c>
      <c r="AE60" s="314" t="s">
        <v>5</v>
      </c>
      <c r="AF60" s="111"/>
      <c r="AG60" s="112"/>
      <c r="AH60" s="460">
        <f>IF(OR(E60="C",E60="Cr"),S60,0)</f>
        <v>0</v>
      </c>
      <c r="AI60" s="449">
        <f t="shared" si="16"/>
        <v>0</v>
      </c>
      <c r="AJ60" s="314">
        <v>27</v>
      </c>
      <c r="AK60" s="314">
        <v>27</v>
      </c>
      <c r="AL60" s="449">
        <f>LARGE(AH8:AH738,27)</f>
        <v>0.30486111111111125</v>
      </c>
      <c r="AM60" s="314">
        <f t="shared" ref="AM60" si="256">INDEX($AC$8:$AJ$739,MATCH(AL60,$AI$8:$AI$739,0),1)</f>
        <v>147</v>
      </c>
    </row>
    <row r="61" spans="1:39" ht="15" customHeight="1" thickBot="1" x14ac:dyDescent="0.3">
      <c r="A61" s="229"/>
      <c r="B61" s="331"/>
      <c r="C61" s="331"/>
      <c r="D61" s="331"/>
      <c r="E61" s="401"/>
      <c r="F61" s="260" t="str">
        <f>IF(AND(A60="X",B60="dim"),"",IF(AND(A60="X",E60="TC"),"",IF(A60="X","X","")))</f>
        <v/>
      </c>
      <c r="G61" s="261"/>
      <c r="H61" s="211"/>
      <c r="I61" s="133">
        <f t="shared" ref="I61" si="257">IF(E60="CA",1,0)</f>
        <v>0</v>
      </c>
      <c r="J61" s="58">
        <f t="shared" ref="J61" si="258">IF(E60="TC",1,0)</f>
        <v>0</v>
      </c>
      <c r="K61" s="58">
        <f t="shared" ref="K61" si="259">IF(E60="FNO",1,0)</f>
        <v>0</v>
      </c>
      <c r="L61" s="299"/>
      <c r="M61" s="73"/>
      <c r="N61" s="151"/>
      <c r="O61" s="107"/>
      <c r="P61" s="477"/>
      <c r="Q61" s="113"/>
      <c r="R61" s="114"/>
      <c r="S61" s="375"/>
      <c r="T61" s="167"/>
      <c r="U61" s="74"/>
      <c r="V61" s="74"/>
      <c r="W61" s="74"/>
      <c r="X61" s="492"/>
      <c r="Z61" s="331"/>
      <c r="AA61" s="461"/>
      <c r="AC61" s="535"/>
      <c r="AD61" s="331"/>
      <c r="AE61" s="331"/>
      <c r="AF61" s="113"/>
      <c r="AG61" s="114"/>
      <c r="AH61" s="461"/>
      <c r="AI61" s="450"/>
      <c r="AJ61" s="331"/>
      <c r="AK61" s="331"/>
      <c r="AL61" s="450"/>
      <c r="AM61" s="331"/>
    </row>
    <row r="62" spans="1:39" ht="15" customHeight="1" thickBot="1" x14ac:dyDescent="0.3">
      <c r="A62" s="228"/>
      <c r="B62" s="314" t="s">
        <v>6</v>
      </c>
      <c r="C62" s="314">
        <v>28</v>
      </c>
      <c r="D62" s="314" t="s">
        <v>5</v>
      </c>
      <c r="E62" s="399" t="s">
        <v>7</v>
      </c>
      <c r="F62" s="258"/>
      <c r="G62" s="259"/>
      <c r="H62" s="246"/>
      <c r="I62" s="137">
        <f t="shared" ref="I62" si="260">IF(E62="repos",1,0)</f>
        <v>1</v>
      </c>
      <c r="J62" s="59">
        <f t="shared" ref="J62" si="261">IF(E62="S",1,0)</f>
        <v>0</v>
      </c>
      <c r="K62" s="59">
        <f t="shared" ref="K62" si="262">IF(E62="FO",1,0)</f>
        <v>0</v>
      </c>
      <c r="L62" s="302">
        <f>IF(AND(B62="dim",M62=130),1,0)</f>
        <v>0</v>
      </c>
      <c r="M62" s="72">
        <v>660</v>
      </c>
      <c r="N62" s="150"/>
      <c r="O62" s="56"/>
      <c r="P62" s="476">
        <f>IF(F62="X",D5,0)+IF(F63="X",D5,0)+IF(G62="X",D6,0)+IF(G63="X",D7,0)+H62+H63+IF(N62&lt;N4,0,N62)+IF(N63&lt;N4,0,N63)</f>
        <v>0</v>
      </c>
      <c r="Q62" s="111"/>
      <c r="R62" s="112"/>
      <c r="S62" s="374">
        <f t="shared" ref="S62" si="263">(R62-Q62)+(R63-Q63)</f>
        <v>0</v>
      </c>
      <c r="T62" s="167"/>
      <c r="U62" s="74"/>
      <c r="V62" s="74"/>
      <c r="W62" s="74"/>
      <c r="X62" s="491">
        <f t="shared" ref="X62" si="264">IF(OR(E62="C",E62="Cr",E62="FO"),1,0)</f>
        <v>0</v>
      </c>
      <c r="Z62" s="314">
        <v>28</v>
      </c>
      <c r="AA62" s="460">
        <f t="shared" ref="AA62" si="265">IF(OR(E62="C",E62="Cr"),S62,0)</f>
        <v>0</v>
      </c>
      <c r="AC62" s="534">
        <v>28</v>
      </c>
      <c r="AD62" s="314">
        <v>28</v>
      </c>
      <c r="AE62" s="314" t="s">
        <v>5</v>
      </c>
      <c r="AF62" s="111"/>
      <c r="AG62" s="112"/>
      <c r="AH62" s="460">
        <f>IF(OR(E62="C",E62="Cr"),S62,0)</f>
        <v>0</v>
      </c>
      <c r="AI62" s="449">
        <f t="shared" si="16"/>
        <v>0</v>
      </c>
      <c r="AJ62" s="314">
        <v>28</v>
      </c>
      <c r="AK62" s="314">
        <v>28</v>
      </c>
      <c r="AL62" s="449">
        <f>LARGE(AH8:AH738,28)</f>
        <v>0.30486111111111114</v>
      </c>
      <c r="AM62" s="314">
        <f t="shared" ref="AM62" si="266">INDEX($AC$8:$AJ$739,MATCH(AL62,$AI$8:$AI$739,0),1)</f>
        <v>83</v>
      </c>
    </row>
    <row r="63" spans="1:39" ht="15" customHeight="1" thickBot="1" x14ac:dyDescent="0.3">
      <c r="A63" s="229"/>
      <c r="B63" s="331"/>
      <c r="C63" s="331"/>
      <c r="D63" s="331"/>
      <c r="E63" s="401"/>
      <c r="F63" s="260" t="str">
        <f>IF(AND(A62="X",B62="dim"),"",IF(AND(A62="X",E62="TC"),"",IF(A62="X","X","")))</f>
        <v/>
      </c>
      <c r="G63" s="261"/>
      <c r="H63" s="211"/>
      <c r="I63" s="133">
        <f t="shared" ref="I63" si="267">IF(E62="CA",1,0)</f>
        <v>0</v>
      </c>
      <c r="J63" s="58">
        <f t="shared" ref="J63" si="268">IF(E62="TC",1,0)</f>
        <v>0</v>
      </c>
      <c r="K63" s="58">
        <f t="shared" ref="K63" si="269">IF(E62="FNO",1,0)</f>
        <v>0</v>
      </c>
      <c r="L63" s="299"/>
      <c r="M63" s="73"/>
      <c r="N63" s="151"/>
      <c r="O63" s="107"/>
      <c r="P63" s="477"/>
      <c r="Q63" s="113"/>
      <c r="R63" s="114"/>
      <c r="S63" s="375"/>
      <c r="T63" s="167"/>
      <c r="U63" s="74"/>
      <c r="V63" s="74"/>
      <c r="W63" s="74"/>
      <c r="X63" s="492"/>
      <c r="Z63" s="331"/>
      <c r="AA63" s="461"/>
      <c r="AC63" s="535"/>
      <c r="AD63" s="331"/>
      <c r="AE63" s="331"/>
      <c r="AF63" s="113"/>
      <c r="AG63" s="114"/>
      <c r="AH63" s="461"/>
      <c r="AI63" s="450"/>
      <c r="AJ63" s="331"/>
      <c r="AK63" s="331"/>
      <c r="AL63" s="450"/>
      <c r="AM63" s="331"/>
    </row>
    <row r="64" spans="1:39" ht="15" customHeight="1" thickBot="1" x14ac:dyDescent="0.3">
      <c r="A64" s="228"/>
      <c r="B64" s="314" t="s">
        <v>8</v>
      </c>
      <c r="C64" s="314">
        <v>29</v>
      </c>
      <c r="D64" s="314" t="s">
        <v>5</v>
      </c>
      <c r="E64" s="399" t="s">
        <v>54</v>
      </c>
      <c r="F64" s="258" t="s">
        <v>72</v>
      </c>
      <c r="G64" s="259"/>
      <c r="H64" s="246"/>
      <c r="I64" s="137">
        <f t="shared" ref="I64" si="270">IF(E64="repos",1,0)</f>
        <v>0</v>
      </c>
      <c r="J64" s="59">
        <f t="shared" ref="J64" si="271">IF(E64="S",1,0)</f>
        <v>1</v>
      </c>
      <c r="K64" s="59">
        <f t="shared" ref="K64" si="272">IF(E64="FO",1,0)</f>
        <v>0</v>
      </c>
      <c r="L64" s="302">
        <f>IF(AND(B64="dim",M64=130),1,0)</f>
        <v>1</v>
      </c>
      <c r="M64" s="72">
        <v>130</v>
      </c>
      <c r="N64" s="150"/>
      <c r="O64" s="56"/>
      <c r="P64" s="476">
        <f>IF(F64="X",D5,0)+IF(F65="X",D5,0)+IF(G64="X",D6,0)+IF(G65="X",D7,0)+H64+H65+IF(N64&lt;N4,0,N64)+IF(N65&lt;N4,0,N65)</f>
        <v>0.27638888888888885</v>
      </c>
      <c r="Q64" s="111"/>
      <c r="R64" s="112"/>
      <c r="S64" s="374">
        <f t="shared" ref="S64" si="273">(R64-Q64)+(R65-Q65)</f>
        <v>0</v>
      </c>
      <c r="T64" s="167"/>
      <c r="U64" s="74"/>
      <c r="V64" s="74"/>
      <c r="W64" s="74"/>
      <c r="X64" s="491">
        <f t="shared" ref="X64" si="274">IF(OR(E64="C",E64="Cr",E64="FO"),1,0)</f>
        <v>0</v>
      </c>
      <c r="Z64" s="314">
        <v>29</v>
      </c>
      <c r="AA64" s="460">
        <f t="shared" ref="AA64" si="275">IF(OR(E64="C",E64="Cr"),S64,0)</f>
        <v>0</v>
      </c>
      <c r="AC64" s="534">
        <v>29</v>
      </c>
      <c r="AD64" s="314">
        <v>29</v>
      </c>
      <c r="AE64" s="314" t="s">
        <v>5</v>
      </c>
      <c r="AF64" s="111"/>
      <c r="AG64" s="112"/>
      <c r="AH64" s="460">
        <f>IF(OR(E64="C",E64="Cr"),S64,0)</f>
        <v>0</v>
      </c>
      <c r="AI64" s="449">
        <f t="shared" si="16"/>
        <v>0</v>
      </c>
      <c r="AJ64" s="314">
        <v>29</v>
      </c>
      <c r="AK64" s="314">
        <v>29</v>
      </c>
      <c r="AL64" s="449">
        <f>LARGE(AH8:AH738,29)</f>
        <v>0.3041666666666667</v>
      </c>
      <c r="AM64" s="314">
        <f t="shared" ref="AM64" si="276">INDEX($AC$8:$AJ$739,MATCH(AL64,$AI$8:$AI$739,0),1)</f>
        <v>231</v>
      </c>
    </row>
    <row r="65" spans="1:39" ht="15" customHeight="1" thickBot="1" x14ac:dyDescent="0.3">
      <c r="A65" s="229"/>
      <c r="B65" s="331"/>
      <c r="C65" s="331"/>
      <c r="D65" s="331"/>
      <c r="E65" s="401"/>
      <c r="F65" s="260" t="str">
        <f>IF(AND(A64="X",B64="dim"),"",IF(AND(A64="X",E64="TC"),"",IF(A64="X","X","")))</f>
        <v/>
      </c>
      <c r="G65" s="261"/>
      <c r="H65" s="211"/>
      <c r="I65" s="133">
        <f t="shared" ref="I65" si="277">IF(E64="CA",1,0)</f>
        <v>0</v>
      </c>
      <c r="J65" s="58">
        <f t="shared" ref="J65" si="278">IF(E64="TC",1,0)</f>
        <v>0</v>
      </c>
      <c r="K65" s="58">
        <f t="shared" ref="K65" si="279">IF(E64="FNO",1,0)</f>
        <v>0</v>
      </c>
      <c r="L65" s="299"/>
      <c r="M65" s="73"/>
      <c r="N65" s="151"/>
      <c r="O65" s="107"/>
      <c r="P65" s="477"/>
      <c r="Q65" s="113"/>
      <c r="R65" s="114"/>
      <c r="S65" s="375"/>
      <c r="T65" s="167"/>
      <c r="U65" s="74"/>
      <c r="V65" s="74"/>
      <c r="W65" s="74"/>
      <c r="X65" s="492"/>
      <c r="Z65" s="331"/>
      <c r="AA65" s="461"/>
      <c r="AC65" s="535"/>
      <c r="AD65" s="331"/>
      <c r="AE65" s="331"/>
      <c r="AF65" s="113"/>
      <c r="AG65" s="114"/>
      <c r="AH65" s="461"/>
      <c r="AI65" s="450"/>
      <c r="AJ65" s="331"/>
      <c r="AK65" s="331"/>
      <c r="AL65" s="450"/>
      <c r="AM65" s="331"/>
    </row>
    <row r="66" spans="1:39" ht="15" customHeight="1" thickBot="1" x14ac:dyDescent="0.3">
      <c r="A66" s="228"/>
      <c r="B66" s="314" t="s">
        <v>9</v>
      </c>
      <c r="C66" s="314">
        <v>30</v>
      </c>
      <c r="D66" s="314" t="s">
        <v>5</v>
      </c>
      <c r="E66" s="483" t="s">
        <v>91</v>
      </c>
      <c r="F66" s="258"/>
      <c r="G66" s="259"/>
      <c r="H66" s="246"/>
      <c r="I66" s="137">
        <f t="shared" ref="I66" si="280">IF(E66="repos",1,0)</f>
        <v>0</v>
      </c>
      <c r="J66" s="59">
        <f t="shared" ref="J66" si="281">IF(E66="S",1,0)</f>
        <v>0</v>
      </c>
      <c r="K66" s="59">
        <f t="shared" ref="K66" si="282">IF(E66="FO",1,0)</f>
        <v>0</v>
      </c>
      <c r="L66" s="302">
        <f>IF(AND(B66="dim",M66=130),1,0)</f>
        <v>0</v>
      </c>
      <c r="M66" s="69">
        <v>130</v>
      </c>
      <c r="N66" s="150"/>
      <c r="O66" s="52">
        <v>0.27013888888888887</v>
      </c>
      <c r="P66" s="476">
        <f>IF(F66="X",D5,0)+IF(F67="X",D5,0)+IF(G66="X",D6,0)+IF(G67="X",D7,0)+H66+H67+IF(N66&lt;N4,0,N66)+IF(N67&lt;N4,0,N67)</f>
        <v>0</v>
      </c>
      <c r="Q66" s="111">
        <v>0.55972222222222223</v>
      </c>
      <c r="R66" s="112">
        <v>0.82986111111111116</v>
      </c>
      <c r="S66" s="360">
        <f t="shared" ref="S66" si="283">(R66-Q66)+(R67-Q67)</f>
        <v>0.27013888888888893</v>
      </c>
      <c r="T66" s="167"/>
      <c r="U66" s="74"/>
      <c r="V66" s="74"/>
      <c r="W66" s="74"/>
      <c r="X66" s="491">
        <f t="shared" ref="X66" si="284">IF(OR(E66="C",E66="Cr",E66="FO"),1,0)</f>
        <v>1</v>
      </c>
      <c r="Z66" s="314">
        <v>30</v>
      </c>
      <c r="AA66" s="460">
        <f t="shared" ref="AA66" si="285">IF(OR(E66="C",E66="Cr"),S66,0)</f>
        <v>0.27013888888888893</v>
      </c>
      <c r="AC66" s="534">
        <v>30</v>
      </c>
      <c r="AD66" s="314">
        <v>30</v>
      </c>
      <c r="AE66" s="314" t="s">
        <v>5</v>
      </c>
      <c r="AF66" s="111">
        <v>0.55972222222222223</v>
      </c>
      <c r="AG66" s="112">
        <v>0.82986111111111116</v>
      </c>
      <c r="AH66" s="460">
        <f>IF(OR(E66="C",E66="Cr"),S66,0)</f>
        <v>0.27013888888888893</v>
      </c>
      <c r="AI66" s="449">
        <f t="shared" si="16"/>
        <v>0.27013888888888893</v>
      </c>
      <c r="AJ66" s="314">
        <v>30</v>
      </c>
      <c r="AK66" s="314">
        <v>30</v>
      </c>
      <c r="AL66" s="449">
        <f>LARGE(AH8:AH738,30)</f>
        <v>0.30347222222222225</v>
      </c>
      <c r="AM66" s="314">
        <f t="shared" ref="AM66" si="286">INDEX($AC$8:$AJ$739,MATCH(AL66,$AI$8:$AI$739,0),1)</f>
        <v>209</v>
      </c>
    </row>
    <row r="67" spans="1:39" ht="15" customHeight="1" thickBot="1" x14ac:dyDescent="0.3">
      <c r="A67" s="229"/>
      <c r="B67" s="331"/>
      <c r="C67" s="331"/>
      <c r="D67" s="331"/>
      <c r="E67" s="484"/>
      <c r="F67" s="260" t="str">
        <f>IF(AND(A66="X",B66="dim"),"",IF(AND(A66="X",E66="TC"),"",IF(A66="X","X","")))</f>
        <v/>
      </c>
      <c r="G67" s="261"/>
      <c r="H67" s="205"/>
      <c r="I67" s="137">
        <f t="shared" ref="I67" si="287">IF(E66="CA",1,0)</f>
        <v>0</v>
      </c>
      <c r="J67" s="138">
        <f t="shared" ref="J67" si="288">IF(E66="TC",1,0)</f>
        <v>0</v>
      </c>
      <c r="K67" s="138">
        <f t="shared" ref="K67" si="289">IF(E66="FNO",1,0)</f>
        <v>0</v>
      </c>
      <c r="L67" s="302"/>
      <c r="M67" s="147"/>
      <c r="N67" s="166"/>
      <c r="O67" s="174"/>
      <c r="P67" s="477"/>
      <c r="Q67" s="168"/>
      <c r="R67" s="169"/>
      <c r="S67" s="361"/>
      <c r="T67" s="167"/>
      <c r="U67" s="74"/>
      <c r="V67" s="74"/>
      <c r="W67" s="74"/>
      <c r="X67" s="492"/>
      <c r="Z67" s="331"/>
      <c r="AA67" s="461"/>
      <c r="AC67" s="535"/>
      <c r="AD67" s="331"/>
      <c r="AE67" s="331"/>
      <c r="AF67" s="168"/>
      <c r="AG67" s="169"/>
      <c r="AH67" s="461"/>
      <c r="AI67" s="450"/>
      <c r="AJ67" s="331"/>
      <c r="AK67" s="331"/>
      <c r="AL67" s="450"/>
      <c r="AM67" s="331"/>
    </row>
    <row r="68" spans="1:39" ht="15" customHeight="1" thickBot="1" x14ac:dyDescent="0.3">
      <c r="A68" s="228"/>
      <c r="B68" s="314" t="s">
        <v>10</v>
      </c>
      <c r="C68" s="314">
        <v>31</v>
      </c>
      <c r="D68" s="314" t="s">
        <v>5</v>
      </c>
      <c r="E68" s="483" t="s">
        <v>91</v>
      </c>
      <c r="F68" s="258"/>
      <c r="G68" s="259"/>
      <c r="H68" s="246"/>
      <c r="I68" s="134">
        <f t="shared" ref="I68" si="290">IF(E68="repos",1,0)</f>
        <v>0</v>
      </c>
      <c r="J68" s="134">
        <f t="shared" ref="J68" si="291">IF(E68="S",1,0)</f>
        <v>0</v>
      </c>
      <c r="K68" s="134">
        <f t="shared" ref="K68" si="292">IF(E68="FO",1,0)</f>
        <v>0</v>
      </c>
      <c r="L68" s="298">
        <f>IF(AND(B68="dim",M68=130),1,0)</f>
        <v>0</v>
      </c>
      <c r="M68" s="148">
        <v>130</v>
      </c>
      <c r="N68" s="150"/>
      <c r="O68" s="52">
        <v>0.27013888888888887</v>
      </c>
      <c r="P68" s="476">
        <f>IF(F68="X",D5,0)+IF(F69="X",D5,0)+IF(G68="X",D6,0)+IF(G69="X",D7,0)+H68+H69+IF(N68&lt;N4,0,N68)+IF(N69&lt;N4,0,N69)</f>
        <v>0</v>
      </c>
      <c r="Q68" s="111">
        <v>0.55972222222222223</v>
      </c>
      <c r="R68" s="112">
        <v>0.82986111111111116</v>
      </c>
      <c r="S68" s="360">
        <f t="shared" ref="S68" si="293">(R68-Q68)+(R69-Q69)</f>
        <v>0.27013888888888893</v>
      </c>
      <c r="T68" s="167"/>
      <c r="U68" s="74"/>
      <c r="V68" s="74"/>
      <c r="W68" s="74"/>
      <c r="X68" s="491">
        <f t="shared" ref="X68" si="294">IF(OR(E68="C",E68="Cr",E68="FO"),1,0)</f>
        <v>1</v>
      </c>
      <c r="Z68" s="314">
        <v>31</v>
      </c>
      <c r="AA68" s="460">
        <f t="shared" ref="AA68" si="295">IF(OR(E68="C",E68="Cr"),S68,0)</f>
        <v>0.27013888888888893</v>
      </c>
      <c r="AC68" s="534">
        <v>31</v>
      </c>
      <c r="AD68" s="314">
        <v>31</v>
      </c>
      <c r="AE68" s="314" t="s">
        <v>5</v>
      </c>
      <c r="AF68" s="111">
        <v>0.55972222222222223</v>
      </c>
      <c r="AG68" s="112">
        <v>0.82986111111111116</v>
      </c>
      <c r="AH68" s="460">
        <f>IF(OR(E68="C",E68="Cr"),S68,0)</f>
        <v>0.27013888888888893</v>
      </c>
      <c r="AI68" s="449">
        <f t="shared" si="16"/>
        <v>0.27013888888888893</v>
      </c>
      <c r="AJ68" s="314">
        <v>31</v>
      </c>
      <c r="AK68" s="314">
        <v>31</v>
      </c>
      <c r="AL68" s="449">
        <f>LARGE($AH$8:$AH$738,31)</f>
        <v>0.30277777777777787</v>
      </c>
      <c r="AM68" s="314">
        <f t="shared" ref="AM68" si="296">INDEX($AC$8:$AJ$739,MATCH(AL68,$AI$8:$AI$739,0),1)</f>
        <v>243</v>
      </c>
    </row>
    <row r="69" spans="1:39" ht="15" customHeight="1" thickBot="1" x14ac:dyDescent="0.3">
      <c r="A69" s="229"/>
      <c r="B69" s="331"/>
      <c r="C69" s="331"/>
      <c r="D69" s="331"/>
      <c r="E69" s="484"/>
      <c r="F69" s="260" t="str">
        <f>IF(AND(A68="X",B68="dim"),"",IF(AND(A68="X",E68="TC"),"",IF(A68="X","X","")))</f>
        <v/>
      </c>
      <c r="G69" s="261"/>
      <c r="H69" s="211"/>
      <c r="I69" s="135">
        <f t="shared" ref="I69" si="297">IF(E68="CA",1,0)</f>
        <v>0</v>
      </c>
      <c r="J69" s="135">
        <f t="shared" ref="J69" si="298">IF(E68="TC",1,0)</f>
        <v>0</v>
      </c>
      <c r="K69" s="135">
        <f t="shared" ref="K69" si="299">IF(E68="FNO",1,0)</f>
        <v>0</v>
      </c>
      <c r="L69" s="299"/>
      <c r="M69" s="149"/>
      <c r="N69" s="151"/>
      <c r="O69" s="86"/>
      <c r="P69" s="477"/>
      <c r="Q69" s="113"/>
      <c r="R69" s="114"/>
      <c r="S69" s="361"/>
      <c r="T69" s="167"/>
      <c r="U69" s="74"/>
      <c r="V69" s="74"/>
      <c r="W69" s="74"/>
      <c r="X69" s="493"/>
      <c r="Z69" s="331"/>
      <c r="AA69" s="461"/>
      <c r="AC69" s="535"/>
      <c r="AD69" s="331"/>
      <c r="AE69" s="331"/>
      <c r="AF69" s="113"/>
      <c r="AG69" s="114"/>
      <c r="AH69" s="461"/>
      <c r="AI69" s="450"/>
      <c r="AJ69" s="331"/>
      <c r="AK69" s="331"/>
      <c r="AL69" s="450"/>
      <c r="AM69" s="331"/>
    </row>
    <row r="70" spans="1:39" s="18" customFormat="1" ht="15" customHeight="1" thickBot="1" x14ac:dyDescent="0.3">
      <c r="A70" s="224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170"/>
      <c r="P70" s="171"/>
      <c r="Q70" s="167"/>
      <c r="R70" s="167"/>
      <c r="S70" s="167"/>
      <c r="T70" s="167"/>
      <c r="U70" s="96"/>
      <c r="V70" s="96"/>
      <c r="W70" s="96"/>
      <c r="X70" s="31"/>
      <c r="Y70" s="96"/>
      <c r="AC70" s="534">
        <v>32</v>
      </c>
      <c r="AD70" s="314">
        <v>1</v>
      </c>
      <c r="AE70" s="314" t="s">
        <v>19</v>
      </c>
      <c r="AF70" s="111">
        <v>0.55972222222222223</v>
      </c>
      <c r="AG70" s="112">
        <v>0.82986111111111116</v>
      </c>
      <c r="AH70" s="460">
        <f>IF(OR(E85="C",E85="Cr"),S85,0)</f>
        <v>0.27013888888888893</v>
      </c>
      <c r="AI70" s="449">
        <f>IF(OR($E85="C",$E85="Cr"),$S85,0)</f>
        <v>0.27013888888888893</v>
      </c>
      <c r="AJ70" s="314">
        <v>32</v>
      </c>
      <c r="AK70" s="314">
        <v>32</v>
      </c>
      <c r="AL70" s="449">
        <f>LARGE($AH$8:$AH$738,32)</f>
        <v>0.30277777777777781</v>
      </c>
      <c r="AM70" s="314">
        <f t="shared" ref="AM70" si="300">INDEX($AC$8:$AJ$739,MATCH(AL70,$AI$8:$AI$739,0),1)</f>
        <v>150</v>
      </c>
    </row>
    <row r="71" spans="1:39" ht="15" customHeight="1" thickBot="1" x14ac:dyDescent="0.3">
      <c r="B71" s="314">
        <f>C68</f>
        <v>31</v>
      </c>
      <c r="C71" s="388" t="s">
        <v>13</v>
      </c>
      <c r="D71" s="389"/>
      <c r="E71" s="233">
        <v>11</v>
      </c>
      <c r="F71" s="258"/>
      <c r="G71" s="259"/>
      <c r="H71" s="246">
        <f>H8+H10+H12+H14+H16+H18+H20+H22+H24+H26+H28+H30+H32+H34+H36+H38+H40+H42+H44+H46+H48+H50+H52+H54+H56+H58+H60+H62+H64+H66+H68</f>
        <v>0</v>
      </c>
      <c r="I71" s="62" t="str">
        <f t="shared" ref="I71:I80" si="301">IF(E71="repos",1,"")</f>
        <v/>
      </c>
      <c r="J71" s="62"/>
      <c r="K71" s="62"/>
      <c r="L71" s="306">
        <f>L8+L10+L12+L14+L16+L18+L20+L22+L24+L26+L28+L30+L32+L34+L36+L38+L40+L42+L44+L46+L48+L50+L52+L54+L56+L58+L60+L62+L64+L66+L68</f>
        <v>4</v>
      </c>
      <c r="M71" s="306">
        <f>L71</f>
        <v>4</v>
      </c>
      <c r="N71" s="474">
        <f>IF(N8&lt;N4,0,N8)+IF(N9&lt;N4,0,N9)+IF(N10&lt;N4,0,N10)+IF(N11&lt;N4,0,N11)+IF(N12&lt;N4,0,N12)+IF(N13&lt;N4,0,N13)+IF(N14&lt;N4,0,N14)+IF(N15&lt;N4,0,N15)+IF(N16&lt;N4,0,N16)+IF(N17&lt;N4,0,N17)+IF(N18&lt;N4,0,N18)+IF(N19&lt;N4,0,N19)+IF(N20&lt;N4,0,N20)+IF(N21&lt;N4,0,N21)+IF(N22&lt;N4,0,N22)+IF(N23&lt;N4,0,N23)+IF(N24&lt;N4,0,N24)+IF(N25&lt;N4,0,N25)+IF(N26&lt;N4,0,N26)+IF(N27&lt;N4,0,N27)+IF(N28&lt;N4,0,N28)+IF(N29&lt;N4,0,N29)+IF(N30&lt;N4,0,N30)+IF(N31&lt;N4,0,N31)+IF(N32&lt;N4,0,N32)+IF(N33&lt;N4,0,N33)+IF(N34&lt;N4,0,N34)+IF(N35&lt;N4,0,N35)+IF(N36&lt;N4,0,N36)+IF(N37&lt;N4,0,N37)+IF(N38&lt;N4,0,N38)+IF(N39&lt;N4,0,N39)+IF(N40&lt;N4,0,N40)+IF(N41&lt;N4,0,N41)+IF(N42&lt;N4,0,N42)+IF(N43&lt;N4,0,N43)+IF(N44&lt;N4,0,N44)+IF(N45&lt;N4,0,N45)+IF(N46&lt;N4,0,N46)+IF(N47&lt;N4,0,N47)+IF(N48&lt;N4,0,N48)+IF(N49&lt;N4,0,N49)+IF(N50&lt;N4,0,N50)+IF(N51&lt;N4,0,N51)+IF(N52&lt;N4,0,N52)+IF(N53&lt;N4,0,N53)+IF(N54&lt;N4,0,N54)+IF(N55&lt;N4,0,N55)+IF(N56&lt;N4,0,N56)+IF(N57&lt;N4,0,N57)+IF(N58&lt;N4,0,N58)+IF(N59&lt;N4,0,N59)+IF(N60&lt;N4,0,N60)+IF(N61&lt;N4,0,N61)+IF(N62&lt;N4,0,N62)+IF(N63&lt;N4,0,N63)+IF(N64&lt;N4,0,N64)+IF(N65&lt;N4,0,N65)+IF(N66&lt;N4,0,N66)+IF(N67&lt;N4,0,N67)+IF(N68&lt;N4,0,N68)+IF(N69&lt;N4,0,N69)</f>
        <v>0</v>
      </c>
      <c r="O71" s="370">
        <f>O8+O9+O10+O11+O12+O13+O14+O15+O16+O17+O18+O19+O20+O21+O22+O23+O24+O25+O26+O27+O28+O29+O30+O31+O32+O33+O34+O35+O36+O37+O38+O39+O40+O41+O42+O43+O44+O45+O46+O47+O48+O49+O50+O51+O52+O53+O54+O55+O56+O57+O58+O59+O60+O61+O62+O63+O64+O65+O66+O67+O68+O69</f>
        <v>4.8909722222222225</v>
      </c>
      <c r="P71" s="480">
        <f>P8+P10+P12+P14+P16+P18+P20+P22+P24+P26+P28+P30+P32+P34+P36+P38+P40+P42+P44+P46+P48+P50+P52+P54+P56+P58+P60+P62+P64+P66+P68</f>
        <v>1.1055555555555554</v>
      </c>
      <c r="S71" s="370">
        <f>S8+S10+S12+S14+S16+S18+S20+S22+S24+S26+S28+S30+S32+S34+S36+S38+S40+S42+S44+S46+S48+S50+S52+S54+S56+S58+S60+S62+S64+S66+S68</f>
        <v>4.8909722222222225</v>
      </c>
      <c r="T71" s="176"/>
      <c r="U71" s="358">
        <f>S12+S14+S26+S34+S36+S38+S42+S48+S50+S52+S56+S58+S66+S68</f>
        <v>3.8555555555555556</v>
      </c>
      <c r="V71" s="506">
        <f>S16+S18+S24+S40</f>
        <v>1.0354166666666669</v>
      </c>
      <c r="X71" s="354">
        <f>SUM(X8:X69)</f>
        <v>18</v>
      </c>
      <c r="AC71" s="535"/>
      <c r="AD71" s="331"/>
      <c r="AE71" s="331"/>
      <c r="AF71" s="113"/>
      <c r="AG71" s="114"/>
      <c r="AH71" s="461"/>
      <c r="AI71" s="450"/>
      <c r="AJ71" s="331"/>
      <c r="AK71" s="331"/>
      <c r="AL71" s="450"/>
      <c r="AM71" s="331"/>
    </row>
    <row r="72" spans="1:39" ht="15" customHeight="1" thickBot="1" x14ac:dyDescent="0.3">
      <c r="B72" s="331"/>
      <c r="C72" s="386" t="s">
        <v>52</v>
      </c>
      <c r="D72" s="387"/>
      <c r="E72" s="257">
        <f>I8+I10+I12+I14+I16+I18+I20+I22+I24+I26+I28+I30+I32+I34+I36+I38+I40+I42+I44+I46+I48+I50+I52+I54+I56+I58+I60+I62+I64+I66+I68</f>
        <v>8</v>
      </c>
      <c r="F72" s="260">
        <f>IF(F9="X",1,0)+IF(F11="X",1,0)+IF(F13="X",1,0)+IF(F15="X",1,0)+IF(F17="X",1,0)+IF(F19="X",1,0)+IF(F21="X",1,0)+IF(F23="X",1,0)+IF(F25="X",1,0)+IF(F27="X",1,0)+IF(F29="X",1,0)+IF(F31="X",1,0)+IF(F33="X",1,0)+IF(F35="X",1,0)+IF(F37="X",1,0)+IF(F39="X",1,0)+IF(F41="X",1,0)+IF(F43="X",1,0)+IF(F45="X",1,0)+IF(F47="X",1,0)+IF(F49="X",1,0)+IF(F51="X",1,0)+IF(F53="X",1,0)+IF(F55="X",1,0)+IF(F57="X",1,0)+IF(F59="X",1,0)+IF(F61="X",1,0)+IF(F63="X",1,0)+IF(F65="X",1,0)+IF(F67="X",1,0)+IF(F69="X",1,0)</f>
        <v>0</v>
      </c>
      <c r="G72" s="261"/>
      <c r="H72" s="211">
        <f>H9+H11+H13+H15+H17+H19+H21+H23+H25+H27+H29+H31+H33+H35+H37+H39+H41+H43+H45+H47+H49+H51+H53+H55+H57+H59+H61+H63+H65+H67+H69</f>
        <v>0</v>
      </c>
      <c r="I72" s="62"/>
      <c r="J72" s="62"/>
      <c r="K72" s="62"/>
      <c r="L72" s="30"/>
      <c r="M72" s="2"/>
      <c r="N72" s="475"/>
      <c r="O72" s="371"/>
      <c r="P72" s="481"/>
      <c r="S72" s="371"/>
      <c r="T72" s="176"/>
      <c r="U72" s="359"/>
      <c r="V72" s="507"/>
      <c r="X72" s="355"/>
      <c r="AC72" s="534">
        <v>33</v>
      </c>
      <c r="AD72" s="314">
        <v>2</v>
      </c>
      <c r="AE72" s="314" t="s">
        <v>19</v>
      </c>
      <c r="AF72" s="111">
        <v>0.55972222222222223</v>
      </c>
      <c r="AG72" s="112">
        <v>0.82986111111111116</v>
      </c>
      <c r="AH72" s="460">
        <f>IF(OR(E87="C",E87="Cr"),S87,0)</f>
        <v>0.27013888888888893</v>
      </c>
      <c r="AI72" s="449">
        <f t="shared" ref="AI72" si="302">IF(OR($E87="C",$E87="Cr"),$S87,0)</f>
        <v>0.27013888888888893</v>
      </c>
      <c r="AJ72" s="314">
        <v>33</v>
      </c>
      <c r="AK72" s="314">
        <v>33</v>
      </c>
      <c r="AL72" s="449">
        <f>LARGE($AH$8:$AH$738,33)</f>
        <v>0.30277777777777781</v>
      </c>
      <c r="AM72" s="314">
        <f t="shared" ref="AM72" si="303">INDEX($AC$8:$AJ$739,MATCH(AL72,$AI$8:$AI$739,0),1)</f>
        <v>150</v>
      </c>
    </row>
    <row r="73" spans="1:39" ht="15" customHeight="1" thickBot="1" x14ac:dyDescent="0.35">
      <c r="C73" s="386" t="s">
        <v>51</v>
      </c>
      <c r="D73" s="387"/>
      <c r="E73" s="33">
        <f>J8+J10+J12+J14+J16+J18+J20+J22+J24+J26+J28+J30+J32+J34+J36+J38+J40+J42+J44+J46+J48+J50+J52+J54+J56+J58+J60+J62+J64+J66+J68+J71</f>
        <v>4</v>
      </c>
      <c r="F73" s="152"/>
      <c r="G73" s="152"/>
      <c r="H73" s="152"/>
      <c r="I73" s="152"/>
      <c r="J73" s="152"/>
      <c r="K73" s="152"/>
      <c r="L73" s="304"/>
      <c r="O73" s="405" t="s">
        <v>85</v>
      </c>
      <c r="P73" s="406"/>
      <c r="U73" s="354">
        <v>14</v>
      </c>
      <c r="V73" s="346">
        <v>4</v>
      </c>
      <c r="AC73" s="535"/>
      <c r="AD73" s="331"/>
      <c r="AE73" s="331"/>
      <c r="AF73" s="113"/>
      <c r="AG73" s="114"/>
      <c r="AH73" s="461"/>
      <c r="AI73" s="450"/>
      <c r="AJ73" s="331"/>
      <c r="AK73" s="331"/>
      <c r="AL73" s="450"/>
      <c r="AM73" s="331"/>
    </row>
    <row r="74" spans="1:39" ht="15" customHeight="1" thickBot="1" x14ac:dyDescent="0.35">
      <c r="C74" s="386" t="s">
        <v>15</v>
      </c>
      <c r="D74" s="387"/>
      <c r="E74" s="33">
        <f>I9+I11+I13+I15+I17+I19+I21+I23+I25+I27+I29+I31+I33+I35+I37+I39+I41+I43+I45+I47+I49+I51+I53+I55+I57+I59+I61+I63+I65+I67+I69</f>
        <v>1</v>
      </c>
      <c r="G74" s="464">
        <f>IF(F8="X",D5,0)+IF(F10="X",D5,0)+IF(F12="X",D5,0)+IF(F14="X",D5,0)+IF(F16="X",D5,0)+IF(F18="X",D5,0)+IF(F20="X",D5,0)+IF(F22="X",D5,0)+IF(F24="X",D5,0)+IF(F26="X",D5,0)+IF(F28="X",D5,0)+IF(F30="X",D5,0)+IF(F32="X",D5,0)+IF(F34="X",D5,0)+IF(F36="X",D5,0)+IF(F38="X",D5,0)+IF(F40="X",D5,0)+IF(F42="X",D5,0)+IF(F44="X",D5,0)+IF(F46="X",D5,0)+IF(F48="X",D5,0)+IF(F50="X",D5,0)+IF(F52="X",D5,0)+IF(F54="X",D5,0)+IF(F56="X",D5,0)+IF(F58="X",D5,0)+IF(F60="X",D5,0)+IF(F62="X",D5,0)+IF(F64="X",D5,0)+IF(F66="X",D5,0)+IF(F68="X",D5,0)</f>
        <v>1.1055555555555554</v>
      </c>
      <c r="H74" s="465"/>
      <c r="I74" s="464">
        <f>IF(G8="X",D6,0)+IF(G10="X",D6,0)+IF(G12="X",D6,0)+IF(G14="X",D6,0)+IF(G16="X",D6,0)+IF(G18="X",D6,0)+IF(G20="X",D6,0)+IF(G22="X",D6,0)+IF(G24="X",D6,0)+IF(G26="X",D6,0)+IF(G28="X",D6,0)+IF(G30="X",D6,0)+IF(G32="X",D6,0)+IF(G34="X",D6,0)+IF(G36="X",D6,0)+IF(G38="X",D6,0)+IF(G40="X",D6,0)+IF(G42="X",D6,0)+IF(G44="X",D6,0)+IF(G46="X",D6,0)+IF(G48="X",D6,0)+IF(G50="X",D6,0)+IF(G52="X",D6,0)+IF(G54="X",D6,0)+IF(G56="X",D6,0)+IF(G58="X",D6,0)+IF(G60="X",D6,0)+IF(G62="X",D6,0)+IF(G64="X",D6,0)+IF(G66="X",D6,0)+IF(G68="X",D6,0)</f>
        <v>0</v>
      </c>
      <c r="J74" s="466"/>
      <c r="K74" s="465"/>
      <c r="L74" s="171"/>
      <c r="O74" s="204" t="s">
        <v>83</v>
      </c>
      <c r="P74" s="205"/>
      <c r="Q74" s="202" t="s">
        <v>83</v>
      </c>
      <c r="R74" s="197" t="s">
        <v>16</v>
      </c>
      <c r="S74" s="188" t="s">
        <v>84</v>
      </c>
      <c r="U74" s="356"/>
      <c r="V74" s="347"/>
      <c r="AC74" s="534">
        <v>34</v>
      </c>
      <c r="AD74" s="314">
        <v>3</v>
      </c>
      <c r="AE74" s="314" t="s">
        <v>19</v>
      </c>
      <c r="AF74" s="111">
        <v>0.55972222222222223</v>
      </c>
      <c r="AG74" s="112">
        <v>0.82986111111111116</v>
      </c>
      <c r="AH74" s="460">
        <f>IF(OR(E89="C",E89="Cr"),S89,0)</f>
        <v>0.27013888888888893</v>
      </c>
      <c r="AI74" s="449">
        <f t="shared" ref="AI74" si="304">IF(OR($E89="C",$E89="Cr"),$S89,0)</f>
        <v>0.27013888888888893</v>
      </c>
      <c r="AJ74" s="314">
        <v>34</v>
      </c>
      <c r="AK74" s="314">
        <v>34</v>
      </c>
      <c r="AL74" s="449">
        <f>LARGE($AH$8:$AH$738,34)</f>
        <v>0.30277777777777781</v>
      </c>
      <c r="AM74" s="314">
        <f t="shared" ref="AM74" si="305">INDEX($AC$8:$AJ$739,MATCH(AL74,$AI$8:$AI$739,0),1)</f>
        <v>150</v>
      </c>
    </row>
    <row r="75" spans="1:39" ht="15" customHeight="1" thickBot="1" x14ac:dyDescent="0.35">
      <c r="C75" s="386" t="s">
        <v>16</v>
      </c>
      <c r="D75" s="387"/>
      <c r="E75" s="33">
        <f>J9+J11+J13+J15+J17+J19+J21+J23+J25+J27+J29+J31+J33+J35+J37+J39+J41+J43+J45+J47+J49+J51+J53+J55+J57+J59+J61+J63+J65+J67+J69</f>
        <v>0</v>
      </c>
      <c r="G75" s="467">
        <f>IF(F9="X",D5,0)+IF(F11="X",D5,0)+IF(F13="X",D5,0)+IF(F15="X",D5,0)+IF(F17="X",D5,0)+IF(F19="X",D5,0)+IF(F21="X",D5,0)+IF(F23="X",D5,0)+IF(F25="X",D5,0)+IF(F27="X",D5,0)+IF(F29="X",D5,0)+IF(F31="X",D5,0)+IF(F33="X",D5,0)+IF(F35="X",D5,0)+IF(F37="X",D5,0)+IF(F39="X",D5,0)+IF(F41="X",D5,0)+IF(F43="X",D5,0)+IF(F45="X",D5,0)+IF(F47="X",D5,0)+IF(F49="X",D5,0)+IF(F51="X",D5,0)+IF(F53="X",D5,0)+IF(F55="X",D5,0)+IF(F57="X",D5,0)+IF(F59="X",D5,0)+IF(F61="X",D5,0)+IF(F63="X",D5,0)+IF(F65="X",D5,0)+IF(F67="X",D5,0)+IF(F69="X",D5,0)</f>
        <v>0</v>
      </c>
      <c r="H75" s="468"/>
      <c r="I75" s="469">
        <f>IF(G9="X",D7,0)+IF(G11="X",D7,0)+IF(G13="X",D7,0)+IF(G15="X",D7,0)+IF(G17="X",D7,0)+IF(G19="X",D7,0)+IF(G21="X",D7,0)+IF(G23="X",D7,0)+IF(G25="X",D7,0)+IF(G27="X",D7,0)+IF(G29="X",D7,0)+IF(G31="X",D7,0)+IF(G33="X",D7,0)+IF(G35="X",D7,0)+IF(G37="X",D7,0)+IF(G39="X",D7,0)+IF(G41="X",D7,0)+IF(G43="X",D7,0)+IF(G45="X",D7,0)+IF(G47="X",D7,0)+IF(G49="X",D7,0)+IF(G51="X",D7,0)+IF(G53="X",D7,0)+IF(G55="X",D7,0)+IF(G57="X",D7,0)+IF(G59="X",D7,0)+IF(G61="X",D7,0)+IF(G63="X",D7,0)+IF(G65="X",D7,0)+IF(G67="X",D7,0)+IF(G69="X",D7,0)</f>
        <v>0</v>
      </c>
      <c r="J75" s="470"/>
      <c r="K75" s="471"/>
      <c r="L75" s="171"/>
      <c r="O75" s="199" t="s">
        <v>16</v>
      </c>
      <c r="P75" s="200"/>
      <c r="Q75" s="203">
        <f>O4</f>
        <v>0</v>
      </c>
      <c r="R75" s="198">
        <f>P4+I75</f>
        <v>0.29583333333333334</v>
      </c>
      <c r="S75" s="189">
        <f>Q4+G75</f>
        <v>0.55138888888888882</v>
      </c>
      <c r="U75" s="350">
        <f>U71+V71</f>
        <v>4.8909722222222225</v>
      </c>
      <c r="V75" s="351"/>
      <c r="AC75" s="535"/>
      <c r="AD75" s="331"/>
      <c r="AE75" s="331"/>
      <c r="AF75" s="113"/>
      <c r="AG75" s="114"/>
      <c r="AH75" s="461"/>
      <c r="AI75" s="450"/>
      <c r="AJ75" s="331"/>
      <c r="AK75" s="331"/>
      <c r="AL75" s="450"/>
      <c r="AM75" s="331"/>
    </row>
    <row r="76" spans="1:39" ht="15" customHeight="1" thickBot="1" x14ac:dyDescent="0.35">
      <c r="C76" s="386" t="s">
        <v>17</v>
      </c>
      <c r="D76" s="387"/>
      <c r="E76" s="33">
        <f>K8+K10+K12+K14+K16+K18+K20+K22+K24+K26+K28+K30+K32+K34+K36+K38+K40+K42+K44+K46+K48+K50+K52+K54+K56+K58+K60+K62+K64+K66+K68</f>
        <v>0</v>
      </c>
      <c r="I76" s="62"/>
      <c r="J76" s="62"/>
      <c r="K76" s="62"/>
      <c r="L76" s="30"/>
      <c r="O76" s="190" t="s">
        <v>84</v>
      </c>
      <c r="P76" s="191"/>
      <c r="U76" s="352"/>
      <c r="V76" s="353"/>
      <c r="AC76" s="534">
        <v>35</v>
      </c>
      <c r="AD76" s="314">
        <v>4</v>
      </c>
      <c r="AE76" s="314" t="s">
        <v>19</v>
      </c>
      <c r="AF76" s="111"/>
      <c r="AG76" s="112"/>
      <c r="AH76" s="460">
        <f>IF(OR(E91="C",E91="Cr"),S91,0)</f>
        <v>0</v>
      </c>
      <c r="AI76" s="449">
        <f t="shared" ref="AI76" si="306">IF(OR($E91="C",$E91="Cr"),$S91,0)</f>
        <v>0</v>
      </c>
      <c r="AJ76" s="314">
        <v>35</v>
      </c>
      <c r="AK76" s="314">
        <v>35</v>
      </c>
      <c r="AL76" s="449">
        <f>LARGE($AH$8:$AH$738,35)</f>
        <v>0.30277777777777781</v>
      </c>
      <c r="AM76" s="314">
        <f t="shared" ref="AM76" si="307">INDEX($AC$8:$AJ$739,MATCH(AL76,$AI$8:$AI$739,0),1)</f>
        <v>150</v>
      </c>
    </row>
    <row r="77" spans="1:39" ht="15" customHeight="1" thickBot="1" x14ac:dyDescent="0.35">
      <c r="C77" s="390" t="s">
        <v>18</v>
      </c>
      <c r="D77" s="391"/>
      <c r="E77" s="33">
        <f>K9+K11+K13+K15+K17+K19+K21+K23+K25+K27+K29+K31+K33+K35+K37+K39+K41+K43+K45+K47+K49+K51+K53+K55+K57+K59+K61+K63+K65+K67+K69</f>
        <v>0</v>
      </c>
      <c r="I77" s="62" t="str">
        <f t="shared" si="301"/>
        <v/>
      </c>
      <c r="J77" s="62"/>
      <c r="K77" s="62"/>
      <c r="L77" s="30"/>
      <c r="P77" s="449">
        <f>P4+Q4+P71-P74-P75-P76</f>
        <v>1.9527777777777775</v>
      </c>
      <c r="Q77" s="202" t="s">
        <v>83</v>
      </c>
      <c r="R77" s="197" t="s">
        <v>16</v>
      </c>
      <c r="S77" s="188" t="s">
        <v>84</v>
      </c>
      <c r="U77" s="319">
        <f>U73+V73</f>
        <v>18</v>
      </c>
      <c r="V77" s="321"/>
      <c r="AC77" s="535"/>
      <c r="AD77" s="331"/>
      <c r="AE77" s="331"/>
      <c r="AF77" s="113"/>
      <c r="AG77" s="114"/>
      <c r="AH77" s="461"/>
      <c r="AI77" s="450"/>
      <c r="AJ77" s="331"/>
      <c r="AK77" s="331"/>
      <c r="AL77" s="450"/>
      <c r="AM77" s="331"/>
    </row>
    <row r="78" spans="1:39" ht="15" customHeight="1" thickBot="1" x14ac:dyDescent="0.35">
      <c r="C78" s="508" t="s">
        <v>80</v>
      </c>
      <c r="D78" s="509"/>
      <c r="E78" s="124">
        <f>B71-E72-E73-E74-E75-E76-E77</f>
        <v>18</v>
      </c>
      <c r="I78" s="62"/>
      <c r="J78" s="62"/>
      <c r="K78" s="62"/>
      <c r="L78" s="30"/>
      <c r="P78" s="450"/>
      <c r="Q78" s="203">
        <f>Q75+G74+I74+H72+N71-P74</f>
        <v>1.1055555555555554</v>
      </c>
      <c r="R78" s="198">
        <f>R75+H71+I75-P75</f>
        <v>0.29583333333333334</v>
      </c>
      <c r="S78" s="189">
        <f>S75+G75-P76</f>
        <v>0.55138888888888882</v>
      </c>
      <c r="U78" s="325"/>
      <c r="V78" s="327"/>
      <c r="AC78" s="536">
        <v>36</v>
      </c>
      <c r="AD78" s="314">
        <v>5</v>
      </c>
      <c r="AE78" s="314" t="s">
        <v>19</v>
      </c>
      <c r="AF78" s="111"/>
      <c r="AG78" s="112"/>
      <c r="AH78" s="460">
        <f>IF(OR(E93="C",E93="Cr"),S93,0)</f>
        <v>0</v>
      </c>
      <c r="AI78" s="449">
        <f t="shared" ref="AI78" si="308">IF(OR($E93="C",$E93="Cr"),$S93,0)</f>
        <v>0</v>
      </c>
      <c r="AJ78" s="462">
        <v>36</v>
      </c>
      <c r="AK78" s="462">
        <v>36</v>
      </c>
      <c r="AL78" s="449">
        <f>LARGE($AH$8:$AH$738,36)</f>
        <v>0.30277777777777781</v>
      </c>
      <c r="AM78" s="314">
        <f t="shared" ref="AM78" si="309">INDEX($AC$8:$AJ$739,MATCH(AL78,$AI$8:$AI$739,0),1)</f>
        <v>150</v>
      </c>
    </row>
    <row r="79" spans="1:39" ht="15" customHeight="1" thickBot="1" x14ac:dyDescent="0.35">
      <c r="C79" s="30"/>
      <c r="D79" s="30"/>
      <c r="E79" s="30"/>
      <c r="I79" s="140"/>
      <c r="J79" s="140"/>
      <c r="K79" s="140"/>
      <c r="L79" s="30"/>
      <c r="U79" s="136"/>
      <c r="V79" s="136"/>
      <c r="AC79" s="537"/>
      <c r="AD79" s="331"/>
      <c r="AE79" s="331"/>
      <c r="AF79" s="113"/>
      <c r="AG79" s="114"/>
      <c r="AH79" s="461"/>
      <c r="AI79" s="450"/>
      <c r="AJ79" s="463"/>
      <c r="AK79" s="463"/>
      <c r="AL79" s="450"/>
      <c r="AM79" s="331"/>
    </row>
    <row r="80" spans="1:39" ht="15" customHeight="1" thickBot="1" x14ac:dyDescent="0.35">
      <c r="B80" s="155"/>
      <c r="C80" s="155"/>
      <c r="D80" s="155"/>
      <c r="E80" s="155"/>
      <c r="F80" s="156"/>
      <c r="G80" s="156"/>
      <c r="H80" s="156"/>
      <c r="I80" s="157" t="str">
        <f t="shared" si="301"/>
        <v/>
      </c>
      <c r="J80" s="157"/>
      <c r="K80" s="157"/>
      <c r="L80" s="157"/>
      <c r="M80" s="155"/>
      <c r="N80" s="155"/>
      <c r="O80" s="158"/>
      <c r="P80" s="155"/>
      <c r="Q80" s="159"/>
      <c r="R80" s="159"/>
      <c r="S80" s="159"/>
      <c r="T80" s="159"/>
      <c r="U80" s="155"/>
      <c r="V80" s="155"/>
      <c r="W80" s="155"/>
      <c r="X80" s="276"/>
      <c r="Y80" s="155"/>
      <c r="AC80" s="534">
        <v>37</v>
      </c>
      <c r="AD80" s="314">
        <v>6</v>
      </c>
      <c r="AE80" s="314" t="s">
        <v>19</v>
      </c>
      <c r="AF80" s="111">
        <v>0.50069444444444444</v>
      </c>
      <c r="AG80" s="112">
        <v>0.76388888888888884</v>
      </c>
      <c r="AH80" s="460">
        <f>IF(OR(E95="C",E95="Cr"),S95,0)</f>
        <v>0.2631944444444444</v>
      </c>
      <c r="AI80" s="449">
        <f t="shared" ref="AI80" si="310">IF(OR($E95="C",$E95="Cr"),$S95,0)</f>
        <v>0.2631944444444444</v>
      </c>
      <c r="AJ80" s="314">
        <v>37</v>
      </c>
      <c r="AK80" s="314">
        <v>37</v>
      </c>
      <c r="AL80" s="449">
        <f>LARGE($AH$8:$AH$738,37)</f>
        <v>0.30069444444444449</v>
      </c>
      <c r="AM80" s="314">
        <f t="shared" ref="AM80" si="311">INDEX($AC$8:$AJ$739,MATCH(AL80,$AI$8:$AI$739,0),1)</f>
        <v>233</v>
      </c>
    </row>
    <row r="81" spans="1:39" ht="15" customHeight="1" thickBot="1" x14ac:dyDescent="0.35">
      <c r="B81" s="74"/>
      <c r="C81" s="74"/>
      <c r="D81" s="74"/>
      <c r="E81" s="74"/>
      <c r="F81" s="160"/>
      <c r="G81" s="160"/>
      <c r="H81" s="160"/>
      <c r="I81" s="30"/>
      <c r="J81" s="30"/>
      <c r="K81" s="30"/>
      <c r="L81" s="30"/>
      <c r="M81" s="74"/>
      <c r="N81" s="153">
        <v>1.0416666666666666E-2</v>
      </c>
      <c r="O81" s="161"/>
      <c r="P81" s="181">
        <f>P77</f>
        <v>1.9527777777777775</v>
      </c>
      <c r="Q81" s="162"/>
      <c r="R81" s="162"/>
      <c r="S81" s="162"/>
      <c r="U81" s="74"/>
      <c r="V81" s="74"/>
      <c r="W81" s="74"/>
      <c r="X81" s="277"/>
      <c r="Y81" s="74"/>
      <c r="AC81" s="535"/>
      <c r="AD81" s="331"/>
      <c r="AE81" s="331"/>
      <c r="AF81" s="113"/>
      <c r="AG81" s="114"/>
      <c r="AH81" s="461"/>
      <c r="AI81" s="450"/>
      <c r="AJ81" s="331"/>
      <c r="AK81" s="331"/>
      <c r="AL81" s="450"/>
      <c r="AM81" s="331"/>
    </row>
    <row r="82" spans="1:39" ht="15" customHeight="1" thickBot="1" x14ac:dyDescent="0.3">
      <c r="B82" s="386" t="s">
        <v>74</v>
      </c>
      <c r="C82" s="387"/>
      <c r="D82" s="153">
        <v>0.27638888888888885</v>
      </c>
      <c r="E82" s="2"/>
      <c r="F82" s="386" t="s">
        <v>54</v>
      </c>
      <c r="G82" s="482"/>
      <c r="H82" s="387"/>
      <c r="I82" s="62"/>
      <c r="J82" s="62"/>
      <c r="K82" s="62"/>
      <c r="L82" s="30"/>
      <c r="M82" s="314" t="s">
        <v>0</v>
      </c>
      <c r="N82" s="57" t="s">
        <v>49</v>
      </c>
      <c r="O82" s="4" t="s">
        <v>1</v>
      </c>
      <c r="P82" s="314" t="s">
        <v>73</v>
      </c>
      <c r="Q82" s="41" t="s">
        <v>61</v>
      </c>
      <c r="R82" s="42" t="s">
        <v>62</v>
      </c>
      <c r="S82" s="66" t="s">
        <v>1</v>
      </c>
      <c r="T82" s="167"/>
      <c r="X82" s="272" t="s">
        <v>69</v>
      </c>
      <c r="AC82" s="534">
        <v>38</v>
      </c>
      <c r="AD82" s="314">
        <v>7</v>
      </c>
      <c r="AE82" s="314" t="s">
        <v>19</v>
      </c>
      <c r="AF82" s="111">
        <v>0.67638888888888893</v>
      </c>
      <c r="AG82" s="112">
        <v>0.95624999999999993</v>
      </c>
      <c r="AH82" s="460">
        <f>IF(OR(E97="C",E97="Cr"),S97,0)</f>
        <v>0.27986111111111101</v>
      </c>
      <c r="AI82" s="449">
        <f t="shared" ref="AI82" si="312">IF(OR($E97="C",$E97="Cr"),$S97,0)</f>
        <v>0.27986111111111101</v>
      </c>
      <c r="AJ82" s="314">
        <v>38</v>
      </c>
      <c r="AK82" s="314">
        <v>38</v>
      </c>
      <c r="AL82" s="449">
        <f>LARGE($AH$8:$AH$738,38)</f>
        <v>0.2993055555555556</v>
      </c>
      <c r="AM82" s="314">
        <f t="shared" ref="AM82" si="313">INDEX($AC$8:$AJ$739,MATCH(AL82,$AI$8:$AI$739,0),1)</f>
        <v>56</v>
      </c>
    </row>
    <row r="83" spans="1:39" ht="15" customHeight="1" thickBot="1" x14ac:dyDescent="0.3">
      <c r="B83" s="386" t="s">
        <v>78</v>
      </c>
      <c r="C83" s="387"/>
      <c r="D83" s="153">
        <v>4.1666666666666664E-2</v>
      </c>
      <c r="E83" s="2"/>
      <c r="F83" s="132" t="s">
        <v>43</v>
      </c>
      <c r="G83" s="139" t="s">
        <v>76</v>
      </c>
      <c r="H83" s="11" t="s">
        <v>88</v>
      </c>
      <c r="I83" s="11" t="s">
        <v>53</v>
      </c>
      <c r="J83" s="11" t="s">
        <v>54</v>
      </c>
      <c r="K83" s="11" t="s">
        <v>56</v>
      </c>
      <c r="L83" s="306" t="s">
        <v>100</v>
      </c>
      <c r="M83" s="312"/>
      <c r="N83" s="59" t="s">
        <v>50</v>
      </c>
      <c r="O83" s="6" t="s">
        <v>2</v>
      </c>
      <c r="P83" s="312"/>
      <c r="Q83" s="309" t="s">
        <v>63</v>
      </c>
      <c r="R83" s="310"/>
      <c r="S83" s="37" t="s">
        <v>64</v>
      </c>
      <c r="T83" s="167"/>
      <c r="X83" s="274" t="s">
        <v>70</v>
      </c>
      <c r="AC83" s="535"/>
      <c r="AD83" s="331"/>
      <c r="AE83" s="331"/>
      <c r="AF83" s="113"/>
      <c r="AG83" s="114"/>
      <c r="AH83" s="461"/>
      <c r="AI83" s="450"/>
      <c r="AJ83" s="331"/>
      <c r="AK83" s="331"/>
      <c r="AL83" s="450"/>
      <c r="AM83" s="331"/>
    </row>
    <row r="84" spans="1:39" ht="15" customHeight="1" thickBot="1" x14ac:dyDescent="0.3">
      <c r="B84" s="386" t="s">
        <v>79</v>
      </c>
      <c r="C84" s="387"/>
      <c r="D84" s="153">
        <v>1.3888888888888888E-2</v>
      </c>
      <c r="E84" s="2"/>
      <c r="F84" s="223" t="s">
        <v>75</v>
      </c>
      <c r="G84" s="224" t="s">
        <v>77</v>
      </c>
      <c r="H84" s="11" t="s">
        <v>89</v>
      </c>
      <c r="I84" s="11" t="s">
        <v>15</v>
      </c>
      <c r="J84" s="11" t="s">
        <v>55</v>
      </c>
      <c r="K84" s="32" t="s">
        <v>57</v>
      </c>
      <c r="L84" s="303"/>
      <c r="M84" s="331"/>
      <c r="N84" s="59"/>
      <c r="O84" s="6" t="s">
        <v>3</v>
      </c>
      <c r="P84" s="331"/>
      <c r="Q84" s="43"/>
      <c r="R84" s="44"/>
      <c r="S84" s="67" t="s">
        <v>65</v>
      </c>
      <c r="T84" s="167"/>
      <c r="X84" s="273" t="s">
        <v>71</v>
      </c>
      <c r="AC84" s="534">
        <v>39</v>
      </c>
      <c r="AD84" s="314">
        <v>8</v>
      </c>
      <c r="AE84" s="314" t="s">
        <v>19</v>
      </c>
      <c r="AF84" s="111">
        <v>0.25763888888888892</v>
      </c>
      <c r="AG84" s="112">
        <v>0.43124999999999997</v>
      </c>
      <c r="AH84" s="460">
        <f>IF(OR(E99="C",E99="Cr"),S99,0)</f>
        <v>0.28888888888888886</v>
      </c>
      <c r="AI84" s="449">
        <f t="shared" ref="AI84" si="314">IF(OR($E99="C",$E99="Cr"),$S99,0)</f>
        <v>0.28888888888888886</v>
      </c>
      <c r="AJ84" s="314">
        <v>39</v>
      </c>
      <c r="AK84" s="314">
        <v>39</v>
      </c>
      <c r="AL84" s="449">
        <f>LARGE($AH$8:$AH$738,39)</f>
        <v>0.29791666666666672</v>
      </c>
      <c r="AM84" s="314">
        <f t="shared" ref="AM84" si="315">INDEX($AC$8:$AJ$739,MATCH(AL84,$AI$8:$AI$739,0),1)</f>
        <v>338</v>
      </c>
    </row>
    <row r="85" spans="1:39" ht="15" customHeight="1" thickBot="1" x14ac:dyDescent="0.3">
      <c r="A85" s="228"/>
      <c r="B85" s="314" t="s">
        <v>11</v>
      </c>
      <c r="C85" s="314">
        <v>1</v>
      </c>
      <c r="D85" s="314" t="s">
        <v>19</v>
      </c>
      <c r="E85" s="483" t="s">
        <v>91</v>
      </c>
      <c r="F85" s="258"/>
      <c r="G85" s="259"/>
      <c r="H85" s="246"/>
      <c r="I85" s="59">
        <f>IF(E85="repos",1,0)</f>
        <v>0</v>
      </c>
      <c r="J85" s="59">
        <f>IF(E85="S",1,0)</f>
        <v>0</v>
      </c>
      <c r="K85" s="59">
        <f>IF(E85="FO",1,0)</f>
        <v>0</v>
      </c>
      <c r="L85" s="302">
        <f>IF(AND(B85="dim",M85=130),1,0)</f>
        <v>0</v>
      </c>
      <c r="M85" s="60">
        <v>130</v>
      </c>
      <c r="N85" s="60"/>
      <c r="O85" s="52">
        <v>0.27013888888888887</v>
      </c>
      <c r="P85" s="476">
        <f>IF(F85="X",D82,0)+IF(F86="X",D82,0)+IF(G85="X",D83,0)+IF(G86="X",D84,0)+H85+H86+IF(N85&lt;N81,0,N85)+IF(N86&lt;N81,0,N86)</f>
        <v>0</v>
      </c>
      <c r="Q85" s="111">
        <v>0.55972222222222223</v>
      </c>
      <c r="R85" s="112">
        <v>0.82986111111111116</v>
      </c>
      <c r="S85" s="360">
        <f>(R85-Q85)+(R86-Q86)</f>
        <v>0.27013888888888893</v>
      </c>
      <c r="T85" s="167"/>
      <c r="X85" s="491">
        <f t="shared" ref="X85:X141" si="316">IF(OR(E85="C",E85="Cr",E85="FO"),1,0)</f>
        <v>1</v>
      </c>
      <c r="Z85" s="314">
        <v>32</v>
      </c>
      <c r="AA85" s="460">
        <f>IF(OR(E85="C",E85="Cr"),S85,0)</f>
        <v>0.27013888888888893</v>
      </c>
      <c r="AC85" s="535"/>
      <c r="AD85" s="331"/>
      <c r="AE85" s="331"/>
      <c r="AF85" s="113">
        <v>0.68125000000000002</v>
      </c>
      <c r="AG85" s="114">
        <v>0.79652777777777783</v>
      </c>
      <c r="AH85" s="461"/>
      <c r="AI85" s="450"/>
      <c r="AJ85" s="331"/>
      <c r="AK85" s="331"/>
      <c r="AL85" s="450"/>
      <c r="AM85" s="331"/>
    </row>
    <row r="86" spans="1:39" ht="15" customHeight="1" thickBot="1" x14ac:dyDescent="0.3">
      <c r="A86" s="229"/>
      <c r="B86" s="331"/>
      <c r="C86" s="331"/>
      <c r="D86" s="331"/>
      <c r="E86" s="484"/>
      <c r="F86" s="267" t="str">
        <f>IF(AND(A85="X",B85="dim"),"",IF(AND(A85="X",E85="TC"),"",IF(A85="X","X","")))</f>
        <v/>
      </c>
      <c r="G86" s="268"/>
      <c r="H86" s="211"/>
      <c r="I86" s="58">
        <f>IF(E85="CA",1,0)</f>
        <v>0</v>
      </c>
      <c r="J86" s="58">
        <f>IF(E85="TC",1,0)</f>
        <v>0</v>
      </c>
      <c r="K86" s="58">
        <f>IF(E85="FNO",1,0)</f>
        <v>0</v>
      </c>
      <c r="L86" s="299"/>
      <c r="M86" s="70"/>
      <c r="N86" s="151"/>
      <c r="O86" s="86"/>
      <c r="P86" s="477"/>
      <c r="Q86" s="113"/>
      <c r="R86" s="114"/>
      <c r="S86" s="361"/>
      <c r="T86" s="167"/>
      <c r="X86" s="493"/>
      <c r="Z86" s="331"/>
      <c r="AA86" s="461"/>
      <c r="AC86" s="534">
        <v>40</v>
      </c>
      <c r="AD86" s="314">
        <v>9</v>
      </c>
      <c r="AE86" s="314" t="s">
        <v>19</v>
      </c>
      <c r="AF86" s="111">
        <v>0.25763888888888892</v>
      </c>
      <c r="AG86" s="112">
        <v>0.43124999999999997</v>
      </c>
      <c r="AH86" s="460">
        <f>IF(OR(E101="C",E101="Cr"),S101,0)</f>
        <v>0.28888888888888886</v>
      </c>
      <c r="AI86" s="449">
        <f t="shared" ref="AI86" si="317">IF(OR($E101="C",$E101="Cr"),$S101,0)</f>
        <v>0.28888888888888886</v>
      </c>
      <c r="AJ86" s="314">
        <v>40</v>
      </c>
      <c r="AK86" s="314">
        <v>40</v>
      </c>
      <c r="AL86" s="449">
        <f>LARGE($AH$8:$AH$738,40)</f>
        <v>0.29791666666666672</v>
      </c>
      <c r="AM86" s="314">
        <f t="shared" ref="AM86" si="318">INDEX($AC$8:$AJ$739,MATCH(AL86,$AI$8:$AI$739,0),1)</f>
        <v>338</v>
      </c>
    </row>
    <row r="87" spans="1:39" ht="15" customHeight="1" thickBot="1" x14ac:dyDescent="0.3">
      <c r="A87" s="228"/>
      <c r="B87" s="314" t="s">
        <v>12</v>
      </c>
      <c r="C87" s="314">
        <v>2</v>
      </c>
      <c r="D87" s="314" t="s">
        <v>19</v>
      </c>
      <c r="E87" s="483" t="s">
        <v>92</v>
      </c>
      <c r="F87" s="269"/>
      <c r="G87" s="270"/>
      <c r="H87" s="246"/>
      <c r="I87" s="59">
        <f t="shared" ref="I87" si="319">IF(E87="repos",1,0)</f>
        <v>0</v>
      </c>
      <c r="J87" s="59">
        <f t="shared" ref="J87" si="320">IF(E87="S",1,0)</f>
        <v>0</v>
      </c>
      <c r="K87" s="59">
        <f t="shared" ref="K87" si="321">IF(E87="FO",1,0)</f>
        <v>0</v>
      </c>
      <c r="L87" s="302">
        <f>IF(AND(B87="dim",M87=130),1,0)</f>
        <v>0</v>
      </c>
      <c r="M87" s="60">
        <v>59</v>
      </c>
      <c r="N87" s="150"/>
      <c r="O87" s="54">
        <v>0.27013888888888887</v>
      </c>
      <c r="P87" s="476">
        <f>IF(F87="X",D82,0)+IF(F88="X",D82,0)+IF(G87="X",D83,0)+IF(G88="X",D84,0)+H87+H88+IF(N87&lt;N81,0,N87)+IF(N88&lt;N81,0,N88)</f>
        <v>0</v>
      </c>
      <c r="Q87" s="111">
        <v>0.55972222222222223</v>
      </c>
      <c r="R87" s="112">
        <v>0.82986111111111116</v>
      </c>
      <c r="S87" s="366">
        <f t="shared" ref="S87" si="322">(R87-Q87)+(R88-Q88)</f>
        <v>0.27013888888888893</v>
      </c>
      <c r="T87" s="167"/>
      <c r="X87" s="491">
        <f t="shared" si="316"/>
        <v>1</v>
      </c>
      <c r="Z87" s="314">
        <v>33</v>
      </c>
      <c r="AA87" s="460">
        <f t="shared" ref="AA87" si="323">IF(OR(E87="C",E87="Cr"),S87,0)</f>
        <v>0.27013888888888893</v>
      </c>
      <c r="AC87" s="535"/>
      <c r="AD87" s="331"/>
      <c r="AE87" s="331"/>
      <c r="AF87" s="113">
        <v>0.68125000000000002</v>
      </c>
      <c r="AG87" s="114">
        <v>0.79652777777777783</v>
      </c>
      <c r="AH87" s="461"/>
      <c r="AI87" s="450"/>
      <c r="AJ87" s="331"/>
      <c r="AK87" s="331"/>
      <c r="AL87" s="450"/>
      <c r="AM87" s="331"/>
    </row>
    <row r="88" spans="1:39" ht="15" customHeight="1" thickBot="1" x14ac:dyDescent="0.3">
      <c r="A88" s="229"/>
      <c r="B88" s="331"/>
      <c r="C88" s="331"/>
      <c r="D88" s="331"/>
      <c r="E88" s="484"/>
      <c r="F88" s="267" t="str">
        <f>IF(AND(A87="X",B87="dim"),"",IF(AND(A87="X",E87="TC"),"",IF(A87="X","X","")))</f>
        <v/>
      </c>
      <c r="G88" s="268"/>
      <c r="H88" s="211"/>
      <c r="I88" s="58">
        <f t="shared" ref="I88" si="324">IF(E87="CA",1,0)</f>
        <v>0</v>
      </c>
      <c r="J88" s="58">
        <f t="shared" ref="J88" si="325">IF(E87="TC",1,0)</f>
        <v>0</v>
      </c>
      <c r="K88" s="58">
        <f t="shared" ref="K88" si="326">IF(E87="FNO",1,0)</f>
        <v>0</v>
      </c>
      <c r="L88" s="299"/>
      <c r="M88" s="84"/>
      <c r="N88" s="151"/>
      <c r="O88" s="85"/>
      <c r="P88" s="477"/>
      <c r="Q88" s="113"/>
      <c r="R88" s="114"/>
      <c r="S88" s="367"/>
      <c r="T88" s="167"/>
      <c r="X88" s="493"/>
      <c r="Z88" s="331"/>
      <c r="AA88" s="461"/>
      <c r="AC88" s="534">
        <v>41</v>
      </c>
      <c r="AD88" s="314">
        <v>10</v>
      </c>
      <c r="AE88" s="314" t="s">
        <v>19</v>
      </c>
      <c r="AF88" s="111">
        <v>0.5</v>
      </c>
      <c r="AG88" s="112">
        <v>0.76180555555555562</v>
      </c>
      <c r="AH88" s="460">
        <f>IF(OR(E103="C",E103="Cr"),S103,0)</f>
        <v>0.26180555555555562</v>
      </c>
      <c r="AI88" s="449">
        <f t="shared" ref="AI88" si="327">IF(OR($E103="C",$E103="Cr"),$S103,0)</f>
        <v>0.26180555555555562</v>
      </c>
      <c r="AJ88" s="314">
        <v>41</v>
      </c>
      <c r="AK88" s="314">
        <v>41</v>
      </c>
      <c r="AL88" s="449">
        <f>LARGE($AH$8:$AH$738,41)</f>
        <v>0.29791666666666672</v>
      </c>
      <c r="AM88" s="314">
        <f t="shared" ref="AM88" si="328">INDEX($AC$8:$AJ$739,MATCH(AL88,$AI$8:$AI$739,0),1)</f>
        <v>338</v>
      </c>
    </row>
    <row r="89" spans="1:39" ht="15" customHeight="1" thickBot="1" x14ac:dyDescent="0.3">
      <c r="A89" s="228"/>
      <c r="B89" s="314" t="s">
        <v>4</v>
      </c>
      <c r="C89" s="314">
        <v>3</v>
      </c>
      <c r="D89" s="314" t="s">
        <v>19</v>
      </c>
      <c r="E89" s="483" t="s">
        <v>91</v>
      </c>
      <c r="F89" s="269"/>
      <c r="G89" s="270"/>
      <c r="H89" s="246"/>
      <c r="I89" s="59">
        <f t="shared" ref="I89" si="329">IF(E89="repos",1,0)</f>
        <v>0</v>
      </c>
      <c r="J89" s="59">
        <f t="shared" ref="J89" si="330">IF(E89="S",1,0)</f>
        <v>0</v>
      </c>
      <c r="K89" s="59">
        <f t="shared" ref="K89" si="331">IF(E89="FO",1,0)</f>
        <v>0</v>
      </c>
      <c r="L89" s="302">
        <f>IF(AND(B89="dim",M89=130),1,0)</f>
        <v>0</v>
      </c>
      <c r="M89" s="69">
        <v>130</v>
      </c>
      <c r="N89" s="219">
        <v>1.5277777777777777E-2</v>
      </c>
      <c r="O89" s="52">
        <v>0.27013888888888887</v>
      </c>
      <c r="P89" s="476">
        <f>IF(F89="X",D82,0)+IF(F90="X",D82,0)+IF(G89="X",D83,0)+IF(G90="X",D84,0)+H89+H90+IF(N89&lt;N81,0,N89)+IF(N90&lt;N81,0,N90)</f>
        <v>1.5277777777777777E-2</v>
      </c>
      <c r="Q89" s="111">
        <v>0.55972222222222223</v>
      </c>
      <c r="R89" s="112">
        <v>0.82986111111111116</v>
      </c>
      <c r="S89" s="360">
        <f t="shared" ref="S89" si="332">(R89-Q89)+(R90-Q90)</f>
        <v>0.27013888888888893</v>
      </c>
      <c r="T89" s="167"/>
      <c r="X89" s="491">
        <f t="shared" si="316"/>
        <v>1</v>
      </c>
      <c r="Z89" s="314">
        <v>34</v>
      </c>
      <c r="AA89" s="460">
        <f t="shared" ref="AA89" si="333">IF(OR(E89="C",E89="Cr"),S89,0)</f>
        <v>0.27013888888888893</v>
      </c>
      <c r="AC89" s="535"/>
      <c r="AD89" s="331"/>
      <c r="AE89" s="331"/>
      <c r="AF89" s="113"/>
      <c r="AG89" s="114"/>
      <c r="AH89" s="461"/>
      <c r="AI89" s="450"/>
      <c r="AJ89" s="331"/>
      <c r="AK89" s="331"/>
      <c r="AL89" s="450"/>
      <c r="AM89" s="331"/>
    </row>
    <row r="90" spans="1:39" ht="15" customHeight="1" thickBot="1" x14ac:dyDescent="0.3">
      <c r="A90" s="229"/>
      <c r="B90" s="331"/>
      <c r="C90" s="331"/>
      <c r="D90" s="331"/>
      <c r="E90" s="484"/>
      <c r="F90" s="267" t="str">
        <f>IF(AND(A89="X",B89="dim"),"",IF(AND(A89="X",E89="TC"),"",IF(A89="X","X","")))</f>
        <v/>
      </c>
      <c r="G90" s="268"/>
      <c r="H90" s="211"/>
      <c r="I90" s="58">
        <f t="shared" ref="I90" si="334">IF(E89="CA",1,0)</f>
        <v>0</v>
      </c>
      <c r="J90" s="58">
        <f t="shared" ref="J90" si="335">IF(E89="TC",1,0)</f>
        <v>0</v>
      </c>
      <c r="K90" s="58">
        <f t="shared" ref="K90" si="336">IF(E89="FNO",1,0)</f>
        <v>0</v>
      </c>
      <c r="L90" s="299"/>
      <c r="M90" s="70"/>
      <c r="N90" s="206"/>
      <c r="O90" s="86"/>
      <c r="P90" s="477"/>
      <c r="Q90" s="113"/>
      <c r="R90" s="114"/>
      <c r="S90" s="361"/>
      <c r="T90" s="167"/>
      <c r="X90" s="493"/>
      <c r="Z90" s="331"/>
      <c r="AA90" s="461"/>
      <c r="AC90" s="534">
        <v>42</v>
      </c>
      <c r="AD90" s="314">
        <v>11</v>
      </c>
      <c r="AE90" s="314" t="s">
        <v>19</v>
      </c>
      <c r="AF90" s="111"/>
      <c r="AG90" s="112"/>
      <c r="AH90" s="460">
        <f>IF(OR(E105="C",E105="Cr"),S105,0)</f>
        <v>0</v>
      </c>
      <c r="AI90" s="449">
        <f t="shared" ref="AI90" si="337">IF(OR($E105="C",$E105="Cr"),$S105,0)</f>
        <v>0</v>
      </c>
      <c r="AJ90" s="314">
        <v>42</v>
      </c>
      <c r="AK90" s="314">
        <v>42</v>
      </c>
      <c r="AL90" s="449">
        <f>LARGE($AH$8:$AH$738,42)</f>
        <v>0.29791666666666661</v>
      </c>
      <c r="AM90" s="314">
        <f t="shared" ref="AM90" si="338">INDEX($AC$8:$AJ$739,MATCH(AL90,$AI$8:$AI$739,0),1)</f>
        <v>171</v>
      </c>
    </row>
    <row r="91" spans="1:39" ht="15" customHeight="1" thickBot="1" x14ac:dyDescent="0.3">
      <c r="A91" s="228"/>
      <c r="B91" s="314" t="s">
        <v>6</v>
      </c>
      <c r="C91" s="314">
        <v>4</v>
      </c>
      <c r="D91" s="314" t="s">
        <v>19</v>
      </c>
      <c r="E91" s="399" t="s">
        <v>7</v>
      </c>
      <c r="F91" s="269"/>
      <c r="G91" s="270"/>
      <c r="H91" s="246"/>
      <c r="I91" s="59">
        <f t="shared" ref="I91" si="339">IF(E91="repos",1,0)</f>
        <v>1</v>
      </c>
      <c r="J91" s="59">
        <f t="shared" ref="J91" si="340">IF(E91="S",1,0)</f>
        <v>0</v>
      </c>
      <c r="K91" s="59">
        <f t="shared" ref="K91" si="341">IF(E91="FO",1,0)</f>
        <v>0</v>
      </c>
      <c r="L91" s="302">
        <f>IF(AND(B91="dim",M91=130),1,0)</f>
        <v>0</v>
      </c>
      <c r="M91" s="72"/>
      <c r="N91" s="150"/>
      <c r="O91" s="56"/>
      <c r="P91" s="476">
        <f>IF(F91="X",D82,0)+IF(F92="X",D82,0)+IF(G91="X",D83,0)+IF(G92="X",D84,0)+H91+H92+IF(N91&lt;N81,0,N91)+IF(N92&lt;N81,0,N92)</f>
        <v>0</v>
      </c>
      <c r="Q91" s="111"/>
      <c r="R91" s="112"/>
      <c r="S91" s="374">
        <f t="shared" ref="S91" si="342">(R91-Q91)+(R92-Q92)</f>
        <v>0</v>
      </c>
      <c r="T91" s="167"/>
      <c r="X91" s="491">
        <f t="shared" si="316"/>
        <v>0</v>
      </c>
      <c r="Z91" s="314">
        <v>35</v>
      </c>
      <c r="AA91" s="460">
        <f t="shared" ref="AA91" si="343">IF(OR(E91="C",E91="Cr"),S91,0)</f>
        <v>0</v>
      </c>
      <c r="AC91" s="535"/>
      <c r="AD91" s="331"/>
      <c r="AE91" s="331"/>
      <c r="AF91" s="113"/>
      <c r="AG91" s="114"/>
      <c r="AH91" s="461"/>
      <c r="AI91" s="450"/>
      <c r="AJ91" s="331"/>
      <c r="AK91" s="331"/>
      <c r="AL91" s="450"/>
      <c r="AM91" s="331"/>
    </row>
    <row r="92" spans="1:39" ht="15" customHeight="1" thickBot="1" x14ac:dyDescent="0.3">
      <c r="A92" s="229"/>
      <c r="B92" s="331"/>
      <c r="C92" s="331"/>
      <c r="D92" s="331"/>
      <c r="E92" s="401"/>
      <c r="F92" s="267" t="str">
        <f>IF(AND(A91="X",B91="dim"),"",IF(AND(A91="X",E91="TC"),"",IF(A91="X","X","")))</f>
        <v/>
      </c>
      <c r="G92" s="268"/>
      <c r="H92" s="211"/>
      <c r="I92" s="58">
        <f t="shared" ref="I92" si="344">IF(E91="CA",1,0)</f>
        <v>0</v>
      </c>
      <c r="J92" s="58">
        <f t="shared" ref="J92" si="345">IF(E91="TC",1,0)</f>
        <v>0</v>
      </c>
      <c r="K92" s="58">
        <f t="shared" ref="K92" si="346">IF(E91="FNO",1,0)</f>
        <v>0</v>
      </c>
      <c r="L92" s="299"/>
      <c r="M92" s="73"/>
      <c r="N92" s="151"/>
      <c r="O92" s="107"/>
      <c r="P92" s="477"/>
      <c r="Q92" s="113"/>
      <c r="R92" s="114"/>
      <c r="S92" s="375"/>
      <c r="T92" s="167"/>
      <c r="X92" s="493"/>
      <c r="Z92" s="331"/>
      <c r="AA92" s="461"/>
      <c r="AC92" s="534">
        <v>43</v>
      </c>
      <c r="AD92" s="314">
        <v>12</v>
      </c>
      <c r="AE92" s="314" t="s">
        <v>19</v>
      </c>
      <c r="AF92" s="111"/>
      <c r="AG92" s="112"/>
      <c r="AH92" s="460">
        <f>IF(OR(E107="C",E107="Cr"),S107,0)</f>
        <v>0</v>
      </c>
      <c r="AI92" s="449">
        <f t="shared" ref="AI92" si="347">IF(OR($E107="C",$E107="Cr"),$S107,0)</f>
        <v>0</v>
      </c>
      <c r="AJ92" s="314">
        <v>43</v>
      </c>
      <c r="AK92" s="314">
        <v>43</v>
      </c>
      <c r="AL92" s="449">
        <f>LARGE($AH$8:$AH$738,43)</f>
        <v>0.29583333333333328</v>
      </c>
      <c r="AM92" s="314">
        <f t="shared" ref="AM92" si="348">INDEX($AC$8:$AJ$739,MATCH(AL92,$AI$8:$AI$739,0),1)</f>
        <v>153</v>
      </c>
    </row>
    <row r="93" spans="1:39" ht="15" customHeight="1" thickBot="1" x14ac:dyDescent="0.3">
      <c r="A93" s="228"/>
      <c r="B93" s="314" t="s">
        <v>8</v>
      </c>
      <c r="C93" s="314">
        <v>5</v>
      </c>
      <c r="D93" s="314" t="s">
        <v>19</v>
      </c>
      <c r="E93" s="399" t="s">
        <v>54</v>
      </c>
      <c r="F93" s="269" t="s">
        <v>72</v>
      </c>
      <c r="G93" s="270"/>
      <c r="H93" s="246"/>
      <c r="I93" s="59">
        <f t="shared" ref="I93" si="349">IF(E93="repos",1,0)</f>
        <v>0</v>
      </c>
      <c r="J93" s="59">
        <f t="shared" ref="J93" si="350">IF(E93="S",1,0)</f>
        <v>1</v>
      </c>
      <c r="K93" s="59">
        <f t="shared" ref="K93" si="351">IF(E93="FO",1,0)</f>
        <v>0</v>
      </c>
      <c r="L93" s="302">
        <f>IF(AND(B93="dim",M93=130),1,0)</f>
        <v>1</v>
      </c>
      <c r="M93" s="60">
        <v>130</v>
      </c>
      <c r="N93" s="150"/>
      <c r="O93" s="56"/>
      <c r="P93" s="476">
        <f>IF(F93="X",D82,0)+IF(F94="X",D82,0)+IF(G93="X",D83,0)+IF(G94="X",D84,0)+H93+H94+IF(N93&lt;N81,0,N93)+IF(N94&lt;N81,0,N94)</f>
        <v>0.27638888888888885</v>
      </c>
      <c r="Q93" s="111"/>
      <c r="R93" s="112"/>
      <c r="S93" s="374">
        <f t="shared" ref="S93" si="352">(R93-Q93)+(R94-Q94)</f>
        <v>0</v>
      </c>
      <c r="T93" s="167"/>
      <c r="X93" s="491">
        <f t="shared" si="316"/>
        <v>0</v>
      </c>
      <c r="Z93" s="462">
        <v>36</v>
      </c>
      <c r="AA93" s="460">
        <f t="shared" ref="AA93" si="353">IF(OR(E93="C",E93="Cr"),S93,0)</f>
        <v>0</v>
      </c>
      <c r="AC93" s="535"/>
      <c r="AD93" s="331"/>
      <c r="AE93" s="331"/>
      <c r="AF93" s="113"/>
      <c r="AG93" s="114"/>
      <c r="AH93" s="461"/>
      <c r="AI93" s="450"/>
      <c r="AJ93" s="331"/>
      <c r="AK93" s="331"/>
      <c r="AL93" s="450"/>
      <c r="AM93" s="331"/>
    </row>
    <row r="94" spans="1:39" ht="15" customHeight="1" thickBot="1" x14ac:dyDescent="0.3">
      <c r="A94" s="229"/>
      <c r="B94" s="331"/>
      <c r="C94" s="331"/>
      <c r="D94" s="331"/>
      <c r="E94" s="401"/>
      <c r="F94" s="267" t="str">
        <f>IF(AND(A93="X",B93="dim"),"",IF(AND(A93="X",E93="TC"),"",IF(A93="X","X","")))</f>
        <v/>
      </c>
      <c r="G94" s="268"/>
      <c r="H94" s="211"/>
      <c r="I94" s="58">
        <f t="shared" ref="I94" si="354">IF(E93="CA",1,0)</f>
        <v>0</v>
      </c>
      <c r="J94" s="58">
        <f t="shared" ref="J94" si="355">IF(E93="TC",1,0)</f>
        <v>0</v>
      </c>
      <c r="K94" s="58">
        <f t="shared" ref="K94" si="356">IF(E93="FNO",1,0)</f>
        <v>0</v>
      </c>
      <c r="L94" s="299"/>
      <c r="M94" s="73"/>
      <c r="N94" s="151"/>
      <c r="O94" s="107"/>
      <c r="P94" s="477"/>
      <c r="Q94" s="113"/>
      <c r="R94" s="114"/>
      <c r="S94" s="375"/>
      <c r="T94" s="167"/>
      <c r="X94" s="493"/>
      <c r="Z94" s="463"/>
      <c r="AA94" s="461"/>
      <c r="AC94" s="534">
        <v>44</v>
      </c>
      <c r="AD94" s="314">
        <v>13</v>
      </c>
      <c r="AE94" s="314" t="s">
        <v>19</v>
      </c>
      <c r="AF94" s="111"/>
      <c r="AG94" s="112"/>
      <c r="AH94" s="460">
        <f>IF(OR(E109="C",E109="Cr"),S109,0)</f>
        <v>0</v>
      </c>
      <c r="AI94" s="449">
        <f t="shared" ref="AI94" si="357">IF(OR($E109="C",$E109="Cr"),$S109,0)</f>
        <v>0</v>
      </c>
      <c r="AJ94" s="314">
        <v>44</v>
      </c>
      <c r="AK94" s="314">
        <v>44</v>
      </c>
      <c r="AL94" s="449">
        <f>LARGE($AH$8:$AH$738,44)</f>
        <v>0.29583333333333328</v>
      </c>
      <c r="AM94" s="314">
        <f t="shared" ref="AM94" si="358">INDEX($AC$8:$AJ$739,MATCH(AL94,$AI$8:$AI$739,0),1)</f>
        <v>153</v>
      </c>
    </row>
    <row r="95" spans="1:39" ht="15" customHeight="1" thickBot="1" x14ac:dyDescent="0.3">
      <c r="A95" s="228"/>
      <c r="B95" s="314" t="s">
        <v>9</v>
      </c>
      <c r="C95" s="314">
        <v>6</v>
      </c>
      <c r="D95" s="314" t="s">
        <v>19</v>
      </c>
      <c r="E95" s="483" t="s">
        <v>91</v>
      </c>
      <c r="F95" s="269"/>
      <c r="G95" s="270"/>
      <c r="H95" s="246"/>
      <c r="I95" s="59">
        <f t="shared" ref="I95" si="359">IF(E95="repos",1,0)</f>
        <v>0</v>
      </c>
      <c r="J95" s="59">
        <f t="shared" ref="J95" si="360">IF(E95="S",1,0)</f>
        <v>0</v>
      </c>
      <c r="K95" s="59">
        <f t="shared" ref="K95" si="361">IF(E95="FO",1,0)</f>
        <v>0</v>
      </c>
      <c r="L95" s="302">
        <f>IF(AND(B95="dim",M95=130),1,0)</f>
        <v>0</v>
      </c>
      <c r="M95" s="69">
        <v>130</v>
      </c>
      <c r="N95" s="150"/>
      <c r="O95" s="52">
        <v>0.26319444444444445</v>
      </c>
      <c r="P95" s="476">
        <f>IF(F95="X",D82,0)+IF(F96="X",D82,0)+IF(G95="X",D83,0)+IF(G96="X",D84,0)+H95+H96+IF(N95&lt;N81,0,N95)+IF(N96&lt;N81,0,N96)</f>
        <v>0</v>
      </c>
      <c r="Q95" s="111">
        <v>0.50069444444444444</v>
      </c>
      <c r="R95" s="112">
        <v>0.76388888888888884</v>
      </c>
      <c r="S95" s="360">
        <f t="shared" ref="S95" si="362">(R95-Q95)+(R96-Q96)</f>
        <v>0.2631944444444444</v>
      </c>
      <c r="T95" s="167"/>
      <c r="X95" s="491">
        <f t="shared" si="316"/>
        <v>1</v>
      </c>
      <c r="Z95" s="314">
        <v>37</v>
      </c>
      <c r="AA95" s="460">
        <f t="shared" ref="AA95" si="363">IF(OR(E95="C",E95="Cr"),S95,0)</f>
        <v>0.2631944444444444</v>
      </c>
      <c r="AC95" s="535"/>
      <c r="AD95" s="331"/>
      <c r="AE95" s="331"/>
      <c r="AF95" s="113"/>
      <c r="AG95" s="114"/>
      <c r="AH95" s="461"/>
      <c r="AI95" s="450"/>
      <c r="AJ95" s="331"/>
      <c r="AK95" s="331"/>
      <c r="AL95" s="450"/>
      <c r="AM95" s="331"/>
    </row>
    <row r="96" spans="1:39" ht="15" customHeight="1" thickBot="1" x14ac:dyDescent="0.3">
      <c r="A96" s="229"/>
      <c r="B96" s="331"/>
      <c r="C96" s="331"/>
      <c r="D96" s="331"/>
      <c r="E96" s="484"/>
      <c r="F96" s="267" t="str">
        <f>IF(AND(A95="X",B95="dim"),"",IF(AND(A95="X",E95="TC"),"",IF(A95="X","X","")))</f>
        <v/>
      </c>
      <c r="G96" s="268"/>
      <c r="H96" s="211"/>
      <c r="I96" s="58">
        <f t="shared" ref="I96" si="364">IF(E95="CA",1,0)</f>
        <v>0</v>
      </c>
      <c r="J96" s="58">
        <f t="shared" ref="J96" si="365">IF(E95="TC",1,0)</f>
        <v>0</v>
      </c>
      <c r="K96" s="58">
        <f t="shared" ref="K96" si="366">IF(E95="FNO",1,0)</f>
        <v>0</v>
      </c>
      <c r="L96" s="299"/>
      <c r="M96" s="70"/>
      <c r="N96" s="151"/>
      <c r="O96" s="86"/>
      <c r="P96" s="477"/>
      <c r="Q96" s="113"/>
      <c r="R96" s="114"/>
      <c r="S96" s="361"/>
      <c r="T96" s="167"/>
      <c r="X96" s="493"/>
      <c r="Z96" s="331"/>
      <c r="AA96" s="461"/>
      <c r="AC96" s="534">
        <v>45</v>
      </c>
      <c r="AD96" s="314">
        <v>14</v>
      </c>
      <c r="AE96" s="314" t="s">
        <v>19</v>
      </c>
      <c r="AF96" s="111">
        <v>0.77083333333333337</v>
      </c>
      <c r="AG96" s="112">
        <v>1.04375</v>
      </c>
      <c r="AH96" s="460">
        <f>IF(OR(E111="C",E111="Cr"),S111,0)</f>
        <v>0.27291666666666659</v>
      </c>
      <c r="AI96" s="449">
        <f t="shared" ref="AI96" si="367">IF(OR($E111="C",$E111="Cr"),$S111,0)</f>
        <v>0.27291666666666659</v>
      </c>
      <c r="AJ96" s="314">
        <v>45</v>
      </c>
      <c r="AK96" s="314">
        <v>45</v>
      </c>
      <c r="AL96" s="449">
        <f>LARGE($AH$8:$AH$738,45)</f>
        <v>0.29583333333333328</v>
      </c>
      <c r="AM96" s="314">
        <f t="shared" ref="AM96" si="368">INDEX($AC$8:$AJ$739,MATCH(AL96,$AI$8:$AI$739,0),1)</f>
        <v>153</v>
      </c>
    </row>
    <row r="97" spans="1:39" ht="15" customHeight="1" thickBot="1" x14ac:dyDescent="0.3">
      <c r="A97" s="228"/>
      <c r="B97" s="314" t="s">
        <v>10</v>
      </c>
      <c r="C97" s="314">
        <v>7</v>
      </c>
      <c r="D97" s="314" t="s">
        <v>19</v>
      </c>
      <c r="E97" s="483" t="s">
        <v>91</v>
      </c>
      <c r="F97" s="269"/>
      <c r="G97" s="270"/>
      <c r="H97" s="246"/>
      <c r="I97" s="59">
        <f t="shared" ref="I97" si="369">IF(E97="repos",1,0)</f>
        <v>0</v>
      </c>
      <c r="J97" s="59">
        <f t="shared" ref="J97" si="370">IF(E97="S",1,0)</f>
        <v>0</v>
      </c>
      <c r="K97" s="59">
        <f t="shared" ref="K97" si="371">IF(E97="FO",1,0)</f>
        <v>0</v>
      </c>
      <c r="L97" s="302">
        <f>IF(AND(B97="dim",M97=130),1,0)</f>
        <v>0</v>
      </c>
      <c r="M97" s="69">
        <v>130</v>
      </c>
      <c r="N97" s="150"/>
      <c r="O97" s="52">
        <v>0.27986111111111112</v>
      </c>
      <c r="P97" s="476">
        <f>IF(F97="X",D82,0)+IF(F98="X",D82,0)+IF(G97="X",D83,0)+IF(G98="X",D84,0)+H97+H98+IF(N97&lt;N81,0,N97)+IF(N98&lt;N81,0,N98)</f>
        <v>0</v>
      </c>
      <c r="Q97" s="111">
        <v>0.67638888888888893</v>
      </c>
      <c r="R97" s="112">
        <v>0.95624999999999993</v>
      </c>
      <c r="S97" s="360">
        <f t="shared" ref="S97" si="372">(R97-Q97)+(R98-Q98)</f>
        <v>0.27986111111111101</v>
      </c>
      <c r="T97" s="167"/>
      <c r="X97" s="491">
        <f t="shared" si="316"/>
        <v>1</v>
      </c>
      <c r="Z97" s="314">
        <v>38</v>
      </c>
      <c r="AA97" s="460">
        <f t="shared" ref="AA97" si="373">IF(OR(E97="C",E97="Cr"),S97,0)</f>
        <v>0.27986111111111101</v>
      </c>
      <c r="AC97" s="535"/>
      <c r="AD97" s="331"/>
      <c r="AE97" s="331"/>
      <c r="AF97" s="113"/>
      <c r="AG97" s="114"/>
      <c r="AH97" s="461"/>
      <c r="AI97" s="450"/>
      <c r="AJ97" s="331"/>
      <c r="AK97" s="331"/>
      <c r="AL97" s="450"/>
      <c r="AM97" s="331"/>
    </row>
    <row r="98" spans="1:39" ht="15" customHeight="1" thickBot="1" x14ac:dyDescent="0.3">
      <c r="A98" s="229"/>
      <c r="B98" s="331"/>
      <c r="C98" s="331"/>
      <c r="D98" s="331"/>
      <c r="E98" s="484"/>
      <c r="F98" s="267" t="str">
        <f>IF(AND(A97="X",B97="dim"),"",IF(AND(A97="X",E97="TC"),"",IF(A97="X","X","")))</f>
        <v/>
      </c>
      <c r="G98" s="268"/>
      <c r="H98" s="211"/>
      <c r="I98" s="58">
        <f t="shared" ref="I98" si="374">IF(E97="CA",1,0)</f>
        <v>0</v>
      </c>
      <c r="J98" s="58">
        <f t="shared" ref="J98" si="375">IF(E97="TC",1,0)</f>
        <v>0</v>
      </c>
      <c r="K98" s="58">
        <f t="shared" ref="K98" si="376">IF(E97="FNO",1,0)</f>
        <v>0</v>
      </c>
      <c r="L98" s="299"/>
      <c r="M98" s="70"/>
      <c r="N98" s="151"/>
      <c r="O98" s="86"/>
      <c r="P98" s="477"/>
      <c r="Q98" s="113"/>
      <c r="R98" s="114"/>
      <c r="S98" s="361"/>
      <c r="T98" s="167"/>
      <c r="X98" s="493"/>
      <c r="Z98" s="331"/>
      <c r="AA98" s="461"/>
      <c r="AC98" s="534">
        <v>46</v>
      </c>
      <c r="AD98" s="314">
        <v>15</v>
      </c>
      <c r="AE98" s="314" t="s">
        <v>19</v>
      </c>
      <c r="AF98" s="111">
        <v>0.77083333333333337</v>
      </c>
      <c r="AG98" s="112">
        <v>1.04375</v>
      </c>
      <c r="AH98" s="460">
        <f>IF(OR(E113="C",E113="Cr"),S113,0)</f>
        <v>0.27291666666666659</v>
      </c>
      <c r="AI98" s="449">
        <f t="shared" ref="AI98" si="377">IF(OR($E113="C",$E113="Cr"),$S113,0)</f>
        <v>0.27291666666666659</v>
      </c>
      <c r="AJ98" s="314">
        <v>46</v>
      </c>
      <c r="AK98" s="314">
        <v>46</v>
      </c>
      <c r="AL98" s="449">
        <f>LARGE($AH$8:$AH$738,46)</f>
        <v>0.29513888888888884</v>
      </c>
      <c r="AM98" s="314">
        <f t="shared" ref="AM98" si="378">INDEX($AC$8:$AJ$739,MATCH(AL98,$AI$8:$AI$739,0),1)</f>
        <v>76</v>
      </c>
    </row>
    <row r="99" spans="1:39" ht="15" customHeight="1" thickBot="1" x14ac:dyDescent="0.3">
      <c r="A99" s="228"/>
      <c r="B99" s="314" t="s">
        <v>11</v>
      </c>
      <c r="C99" s="314">
        <v>8</v>
      </c>
      <c r="D99" s="314" t="s">
        <v>19</v>
      </c>
      <c r="E99" s="483" t="s">
        <v>92</v>
      </c>
      <c r="F99" s="269"/>
      <c r="G99" s="270"/>
      <c r="H99" s="246"/>
      <c r="I99" s="59">
        <f t="shared" ref="I99" si="379">IF(E99="repos",1,0)</f>
        <v>0</v>
      </c>
      <c r="J99" s="59">
        <f t="shared" ref="J99" si="380">IF(E99="S",1,0)</f>
        <v>0</v>
      </c>
      <c r="K99" s="59">
        <f t="shared" ref="K99" si="381">IF(E99="FO",1,0)</f>
        <v>0</v>
      </c>
      <c r="L99" s="302">
        <f>IF(AND(B99="dim",M99=130),1,0)</f>
        <v>0</v>
      </c>
      <c r="M99" s="60">
        <v>90</v>
      </c>
      <c r="N99" s="150"/>
      <c r="O99" s="54">
        <v>0.28888888888888892</v>
      </c>
      <c r="P99" s="476">
        <f>IF(F99="X",D82,0)+IF(F100="X",D82,0)+IF(G99="X",D83,0)+IF(G100="X",D84,0)+H99+H100+IF(N99&lt;N81,0,N99)+IF(N100&lt;N81,0,N100)</f>
        <v>1.3888888888888888E-2</v>
      </c>
      <c r="Q99" s="111">
        <v>0.25763888888888892</v>
      </c>
      <c r="R99" s="112">
        <v>0.43124999999999997</v>
      </c>
      <c r="S99" s="366">
        <f t="shared" ref="S99" si="382">(R99-Q99)+(R100-Q100)</f>
        <v>0.28888888888888886</v>
      </c>
      <c r="T99" s="167"/>
      <c r="X99" s="491">
        <f t="shared" si="316"/>
        <v>1</v>
      </c>
      <c r="Z99" s="314">
        <v>39</v>
      </c>
      <c r="AA99" s="460">
        <f t="shared" ref="AA99" si="383">IF(OR(E99="C",E99="Cr"),S99,0)</f>
        <v>0.28888888888888886</v>
      </c>
      <c r="AC99" s="535"/>
      <c r="AD99" s="331"/>
      <c r="AE99" s="331"/>
      <c r="AF99" s="113"/>
      <c r="AG99" s="114"/>
      <c r="AH99" s="461"/>
      <c r="AI99" s="450"/>
      <c r="AJ99" s="331"/>
      <c r="AK99" s="331"/>
      <c r="AL99" s="450"/>
      <c r="AM99" s="331"/>
    </row>
    <row r="100" spans="1:39" ht="15" customHeight="1" thickBot="1" x14ac:dyDescent="0.3">
      <c r="A100" s="229"/>
      <c r="B100" s="331"/>
      <c r="C100" s="331"/>
      <c r="D100" s="331"/>
      <c r="E100" s="484"/>
      <c r="F100" s="267" t="str">
        <f>IF(AND(A99="X",B99="dim"),"",IF(AND(A99="X",E99="TC"),"",IF(A99="X","X","")))</f>
        <v/>
      </c>
      <c r="G100" s="268" t="s">
        <v>72</v>
      </c>
      <c r="H100" s="211"/>
      <c r="I100" s="58">
        <f t="shared" ref="I100" si="384">IF(E99="CA",1,0)</f>
        <v>0</v>
      </c>
      <c r="J100" s="58">
        <f t="shared" ref="J100" si="385">IF(E99="TC",1,0)</f>
        <v>0</v>
      </c>
      <c r="K100" s="58">
        <f t="shared" ref="K100" si="386">IF(E99="FNO",1,0)</f>
        <v>0</v>
      </c>
      <c r="L100" s="299"/>
      <c r="M100" s="84"/>
      <c r="N100" s="151"/>
      <c r="O100" s="85"/>
      <c r="P100" s="477"/>
      <c r="Q100" s="113">
        <v>0.68125000000000002</v>
      </c>
      <c r="R100" s="114">
        <v>0.79652777777777783</v>
      </c>
      <c r="S100" s="367"/>
      <c r="T100" s="167"/>
      <c r="X100" s="493"/>
      <c r="Z100" s="331"/>
      <c r="AA100" s="461"/>
      <c r="AC100" s="534">
        <v>47</v>
      </c>
      <c r="AD100" s="314">
        <v>16</v>
      </c>
      <c r="AE100" s="314" t="s">
        <v>19</v>
      </c>
      <c r="AF100" s="111">
        <v>0.60277777777777775</v>
      </c>
      <c r="AG100" s="112">
        <v>0.86388888888888893</v>
      </c>
      <c r="AH100" s="460">
        <f>IF(OR(E115="C",E115="Cr"),S115,0)</f>
        <v>0.26111111111111118</v>
      </c>
      <c r="AI100" s="449">
        <f t="shared" ref="AI100" si="387">IF(OR($E115="C",$E115="Cr"),$S115,0)</f>
        <v>0.26111111111111118</v>
      </c>
      <c r="AJ100" s="314">
        <v>47</v>
      </c>
      <c r="AK100" s="314">
        <v>47</v>
      </c>
      <c r="AL100" s="449">
        <f>LARGE($AH$8:$AH$738,47)</f>
        <v>0.29374999999999996</v>
      </c>
      <c r="AM100" s="314">
        <f t="shared" ref="AM100" si="388">INDEX($AC$8:$AJ$739,MATCH(AL100,$AI$8:$AI$739,0),1)</f>
        <v>190</v>
      </c>
    </row>
    <row r="101" spans="1:39" ht="15" customHeight="1" thickBot="1" x14ac:dyDescent="0.3">
      <c r="A101" s="228"/>
      <c r="B101" s="314" t="s">
        <v>12</v>
      </c>
      <c r="C101" s="314">
        <v>9</v>
      </c>
      <c r="D101" s="314" t="s">
        <v>19</v>
      </c>
      <c r="E101" s="483" t="s">
        <v>92</v>
      </c>
      <c r="F101" s="269"/>
      <c r="G101" s="270"/>
      <c r="H101" s="246"/>
      <c r="I101" s="59">
        <f t="shared" ref="I101" si="389">IF(E101="repos",1,0)</f>
        <v>0</v>
      </c>
      <c r="J101" s="59">
        <f t="shared" ref="J101" si="390">IF(E101="S",1,0)</f>
        <v>0</v>
      </c>
      <c r="K101" s="59">
        <f t="shared" ref="K101" si="391">IF(E101="FO",1,0)</f>
        <v>0</v>
      </c>
      <c r="L101" s="302">
        <f>IF(AND(B101="dim",M101=130),1,0)</f>
        <v>0</v>
      </c>
      <c r="M101" s="60">
        <v>59</v>
      </c>
      <c r="N101" s="150"/>
      <c r="O101" s="54">
        <v>0.17361111111111113</v>
      </c>
      <c r="P101" s="476">
        <f>IF(F101="X",D82,0)+IF(F102="X",D82,0)+IF(G101="X",D83,0)+IF(G102="X",D84,0)+H101+H102+IF(N101&lt;N81,0,N101)+IF(N102&lt;N81,0,N102)</f>
        <v>1.3888888888888888E-2</v>
      </c>
      <c r="Q101" s="111">
        <v>0.25763888888888892</v>
      </c>
      <c r="R101" s="112">
        <v>0.43124999999999997</v>
      </c>
      <c r="S101" s="366">
        <f t="shared" ref="S101" si="392">(R101-Q101)+(R102-Q102)</f>
        <v>0.28888888888888886</v>
      </c>
      <c r="T101" s="167"/>
      <c r="X101" s="491">
        <f t="shared" si="316"/>
        <v>1</v>
      </c>
      <c r="Z101" s="314">
        <v>40</v>
      </c>
      <c r="AA101" s="460">
        <f t="shared" ref="AA101" si="393">IF(OR(E101="C",E101="Cr"),S101,0)</f>
        <v>0.28888888888888886</v>
      </c>
      <c r="AC101" s="535"/>
      <c r="AD101" s="331"/>
      <c r="AE101" s="331"/>
      <c r="AF101" s="113"/>
      <c r="AG101" s="114"/>
      <c r="AH101" s="461"/>
      <c r="AI101" s="450"/>
      <c r="AJ101" s="331"/>
      <c r="AK101" s="331"/>
      <c r="AL101" s="450"/>
      <c r="AM101" s="331"/>
    </row>
    <row r="102" spans="1:39" ht="15" customHeight="1" thickBot="1" x14ac:dyDescent="0.3">
      <c r="A102" s="229"/>
      <c r="B102" s="331"/>
      <c r="C102" s="331"/>
      <c r="D102" s="331"/>
      <c r="E102" s="484"/>
      <c r="F102" s="267" t="str">
        <f>IF(AND(A101="X",B101="dim"),"",IF(AND(A101="X",E101="TC"),"",IF(A101="X","X","")))</f>
        <v/>
      </c>
      <c r="G102" s="268" t="s">
        <v>72</v>
      </c>
      <c r="H102" s="211"/>
      <c r="I102" s="58">
        <f t="shared" ref="I102" si="394">IF(E101="CA",1,0)</f>
        <v>0</v>
      </c>
      <c r="J102" s="58">
        <f t="shared" ref="J102" si="395">IF(E101="TC",1,0)</f>
        <v>0</v>
      </c>
      <c r="K102" s="58">
        <f t="shared" ref="K102" si="396">IF(E101="FNO",1,0)</f>
        <v>0</v>
      </c>
      <c r="L102" s="299"/>
      <c r="M102" s="61">
        <v>130</v>
      </c>
      <c r="N102" s="151"/>
      <c r="O102" s="50">
        <v>0.11527777777777777</v>
      </c>
      <c r="P102" s="477"/>
      <c r="Q102" s="113">
        <v>0.68125000000000002</v>
      </c>
      <c r="R102" s="114">
        <v>0.79652777777777783</v>
      </c>
      <c r="S102" s="367"/>
      <c r="T102" s="167"/>
      <c r="X102" s="493"/>
      <c r="Z102" s="331"/>
      <c r="AA102" s="461"/>
      <c r="AC102" s="534">
        <v>48</v>
      </c>
      <c r="AD102" s="314">
        <v>17</v>
      </c>
      <c r="AE102" s="314" t="s">
        <v>19</v>
      </c>
      <c r="AF102" s="111">
        <v>0.60277777777777775</v>
      </c>
      <c r="AG102" s="112">
        <v>0.86388888888888893</v>
      </c>
      <c r="AH102" s="460">
        <f>IF(OR(E117="C",E117="Cr"),S117,0)</f>
        <v>0.26111111111111118</v>
      </c>
      <c r="AI102" s="449">
        <f t="shared" ref="AI102" si="397">IF(OR($E117="C",$E117="Cr"),$S117,0)</f>
        <v>0.26111111111111118</v>
      </c>
      <c r="AJ102" s="314">
        <v>48</v>
      </c>
      <c r="AK102" s="314">
        <v>48</v>
      </c>
      <c r="AL102" s="449">
        <f>LARGE($AH$8:$AH$738,48)</f>
        <v>0.29236111111111113</v>
      </c>
      <c r="AM102" s="314">
        <f t="shared" ref="AM102" si="398">INDEX($AC$8:$AJ$739,MATCH(AL102,$AI$8:$AI$739,0),1)</f>
        <v>181</v>
      </c>
    </row>
    <row r="103" spans="1:39" ht="15" customHeight="1" thickBot="1" x14ac:dyDescent="0.3">
      <c r="A103" s="228"/>
      <c r="B103" s="314" t="s">
        <v>4</v>
      </c>
      <c r="C103" s="314">
        <v>10</v>
      </c>
      <c r="D103" s="314" t="s">
        <v>19</v>
      </c>
      <c r="E103" s="483" t="s">
        <v>92</v>
      </c>
      <c r="F103" s="269"/>
      <c r="G103" s="270"/>
      <c r="H103" s="246"/>
      <c r="I103" s="59">
        <f t="shared" ref="I103" si="399">IF(E103="repos",1,0)</f>
        <v>0</v>
      </c>
      <c r="J103" s="59">
        <f t="shared" ref="J103" si="400">IF(E103="S",1,0)</f>
        <v>0</v>
      </c>
      <c r="K103" s="59">
        <f t="shared" ref="K103" si="401">IF(E103="FO",1,0)</f>
        <v>0</v>
      </c>
      <c r="L103" s="302">
        <f>IF(AND(B103="dim",M103=130),1,0)</f>
        <v>0</v>
      </c>
      <c r="M103" s="60">
        <v>59</v>
      </c>
      <c r="N103" s="150"/>
      <c r="O103" s="54">
        <v>0.26180555555555557</v>
      </c>
      <c r="P103" s="476">
        <f>IF(F103="X",D82,0)+IF(F104="X",D82,0)+IF(G103="X",D83,0)+IF(G104="X",D84,0)+H103+H104+IF(N103&lt;N81,0,N103)+IF(N104&lt;N81,0,N104)</f>
        <v>1.3888888888888888E-2</v>
      </c>
      <c r="Q103" s="111">
        <v>0.5</v>
      </c>
      <c r="R103" s="112">
        <v>0.76180555555555562</v>
      </c>
      <c r="S103" s="366">
        <f t="shared" ref="S103" si="402">(R103-Q103)+(R104-Q104)</f>
        <v>0.26180555555555562</v>
      </c>
      <c r="T103" s="167"/>
      <c r="X103" s="491">
        <f t="shared" si="316"/>
        <v>1</v>
      </c>
      <c r="Z103" s="314">
        <v>41</v>
      </c>
      <c r="AA103" s="460">
        <f t="shared" ref="AA103" si="403">IF(OR(E103="C",E103="Cr"),S103,0)</f>
        <v>0.26180555555555562</v>
      </c>
      <c r="AC103" s="535"/>
      <c r="AD103" s="331"/>
      <c r="AE103" s="331"/>
      <c r="AF103" s="113"/>
      <c r="AG103" s="114"/>
      <c r="AH103" s="461"/>
      <c r="AI103" s="450"/>
      <c r="AJ103" s="331"/>
      <c r="AK103" s="331"/>
      <c r="AL103" s="450"/>
      <c r="AM103" s="331"/>
    </row>
    <row r="104" spans="1:39" ht="15" customHeight="1" thickBot="1" x14ac:dyDescent="0.3">
      <c r="A104" s="229"/>
      <c r="B104" s="331"/>
      <c r="C104" s="331"/>
      <c r="D104" s="331"/>
      <c r="E104" s="484"/>
      <c r="F104" s="267" t="str">
        <f>IF(AND(A103="X",B103="dim"),"",IF(AND(A103="X",E103="TC"),"",IF(A103="X","X","")))</f>
        <v/>
      </c>
      <c r="G104" s="268" t="s">
        <v>72</v>
      </c>
      <c r="H104" s="211"/>
      <c r="I104" s="58">
        <f t="shared" ref="I104" si="404">IF(E103="CA",1,0)</f>
        <v>0</v>
      </c>
      <c r="J104" s="58">
        <f t="shared" ref="J104" si="405">IF(E103="TC",1,0)</f>
        <v>0</v>
      </c>
      <c r="K104" s="58">
        <f t="shared" ref="K104" si="406">IF(E103="FNO",1,0)</f>
        <v>0</v>
      </c>
      <c r="L104" s="299"/>
      <c r="M104" s="84"/>
      <c r="N104" s="151"/>
      <c r="O104" s="85"/>
      <c r="P104" s="477"/>
      <c r="Q104" s="113"/>
      <c r="R104" s="114"/>
      <c r="S104" s="367"/>
      <c r="T104" s="167"/>
      <c r="X104" s="493"/>
      <c r="Z104" s="331"/>
      <c r="AA104" s="461"/>
      <c r="AC104" s="534">
        <v>49</v>
      </c>
      <c r="AD104" s="314">
        <v>18</v>
      </c>
      <c r="AE104" s="314" t="s">
        <v>19</v>
      </c>
      <c r="AF104" s="111">
        <v>0.55138888888888882</v>
      </c>
      <c r="AG104" s="112">
        <v>0.85902777777777783</v>
      </c>
      <c r="AH104" s="460">
        <f>IF(OR(E119="C",E119="Cr"),S119,0)</f>
        <v>0.30763888888888902</v>
      </c>
      <c r="AI104" s="449">
        <f t="shared" ref="AI104" si="407">IF(OR($E119="C",$E119="Cr"),$S119,0)</f>
        <v>0.30763888888888902</v>
      </c>
      <c r="AJ104" s="314">
        <v>49</v>
      </c>
      <c r="AK104" s="314">
        <v>49</v>
      </c>
      <c r="AL104" s="449">
        <f>LARGE($AH$8:$AH$738,49)</f>
        <v>0.29236111111111107</v>
      </c>
      <c r="AM104" s="314">
        <f t="shared" ref="AM104" si="408">INDEX($AC$8:$AJ$739,MATCH(AL104,$AI$8:$AI$739,0),1)</f>
        <v>66</v>
      </c>
    </row>
    <row r="105" spans="1:39" ht="15" customHeight="1" thickBot="1" x14ac:dyDescent="0.3">
      <c r="A105" s="228"/>
      <c r="B105" s="314" t="s">
        <v>6</v>
      </c>
      <c r="C105" s="314">
        <v>11</v>
      </c>
      <c r="D105" s="314" t="s">
        <v>19</v>
      </c>
      <c r="E105" s="399" t="s">
        <v>7</v>
      </c>
      <c r="F105" s="269"/>
      <c r="G105" s="270"/>
      <c r="H105" s="246"/>
      <c r="I105" s="59">
        <f t="shared" ref="I105" si="409">IF(E105="repos",1,0)</f>
        <v>1</v>
      </c>
      <c r="J105" s="59">
        <f t="shared" ref="J105" si="410">IF(E105="S",1,0)</f>
        <v>0</v>
      </c>
      <c r="K105" s="59">
        <f t="shared" ref="K105" si="411">IF(E105="FO",1,0)</f>
        <v>0</v>
      </c>
      <c r="L105" s="302">
        <f>IF(AND(B105="dim",M105=130),1,0)</f>
        <v>0</v>
      </c>
      <c r="M105" s="60">
        <v>660</v>
      </c>
      <c r="N105" s="150"/>
      <c r="O105" s="56"/>
      <c r="P105" s="476">
        <f>IF(F105="X",D82,0)+IF(F106="X",D82,0)+IF(G105="X",D83,0)+IF(G106="X",D84,0)+H105+H106+IF(N105&lt;N81,0,N105)+IF(N106&lt;N81,0,N106)</f>
        <v>0</v>
      </c>
      <c r="Q105" s="111"/>
      <c r="R105" s="112"/>
      <c r="S105" s="374">
        <f t="shared" ref="S105" si="412">(R105-Q105)+(R106-Q106)</f>
        <v>0</v>
      </c>
      <c r="T105" s="167"/>
      <c r="X105" s="491">
        <f t="shared" si="316"/>
        <v>0</v>
      </c>
      <c r="Z105" s="314">
        <v>42</v>
      </c>
      <c r="AA105" s="460">
        <f t="shared" ref="AA105" si="413">IF(OR(E105="C",E105="Cr"),S105,0)</f>
        <v>0</v>
      </c>
      <c r="AC105" s="535"/>
      <c r="AD105" s="331"/>
      <c r="AE105" s="331"/>
      <c r="AF105" s="113"/>
      <c r="AG105" s="114"/>
      <c r="AH105" s="461"/>
      <c r="AI105" s="450"/>
      <c r="AJ105" s="331"/>
      <c r="AK105" s="331"/>
      <c r="AL105" s="450"/>
      <c r="AM105" s="331"/>
    </row>
    <row r="106" spans="1:39" ht="15" customHeight="1" thickBot="1" x14ac:dyDescent="0.3">
      <c r="A106" s="229"/>
      <c r="B106" s="331"/>
      <c r="C106" s="331"/>
      <c r="D106" s="331"/>
      <c r="E106" s="401"/>
      <c r="F106" s="267" t="str">
        <f>IF(AND(A105="X",B105="dim"),"",IF(AND(A105="X",E105="TC"),"",IF(A105="X","X","")))</f>
        <v/>
      </c>
      <c r="G106" s="268"/>
      <c r="H106" s="211"/>
      <c r="I106" s="58">
        <f t="shared" ref="I106" si="414">IF(E105="CA",1,0)</f>
        <v>0</v>
      </c>
      <c r="J106" s="58">
        <f t="shared" ref="J106" si="415">IF(E105="TC",1,0)</f>
        <v>0</v>
      </c>
      <c r="K106" s="58">
        <f t="shared" ref="K106" si="416">IF(E105="FNO",1,0)</f>
        <v>0</v>
      </c>
      <c r="L106" s="299"/>
      <c r="M106" s="73"/>
      <c r="N106" s="151"/>
      <c r="O106" s="107"/>
      <c r="P106" s="477"/>
      <c r="Q106" s="113"/>
      <c r="R106" s="114"/>
      <c r="S106" s="375"/>
      <c r="T106" s="167"/>
      <c r="X106" s="493"/>
      <c r="Z106" s="331"/>
      <c r="AA106" s="461"/>
      <c r="AC106" s="534">
        <v>50</v>
      </c>
      <c r="AD106" s="314">
        <v>19</v>
      </c>
      <c r="AE106" s="314" t="s">
        <v>19</v>
      </c>
      <c r="AF106" s="111"/>
      <c r="AG106" s="112"/>
      <c r="AH106" s="460">
        <f>IF(OR(E121="C",E121="Cr"),S121,0)</f>
        <v>0</v>
      </c>
      <c r="AI106" s="449">
        <f t="shared" ref="AI106" si="417">IF(OR($E121="C",$E121="Cr"),$S121,0)</f>
        <v>0</v>
      </c>
      <c r="AJ106" s="314">
        <v>50</v>
      </c>
      <c r="AK106" s="314">
        <v>50</v>
      </c>
      <c r="AL106" s="449">
        <f>LARGE($AH$8:$AH$738,50)</f>
        <v>0.29236111111111107</v>
      </c>
      <c r="AM106" s="314">
        <f t="shared" ref="AM106" si="418">INDEX($AC$8:$AJ$739,MATCH(AL106,$AI$8:$AI$739,0),1)</f>
        <v>66</v>
      </c>
    </row>
    <row r="107" spans="1:39" ht="15" customHeight="1" thickBot="1" x14ac:dyDescent="0.3">
      <c r="A107" s="228"/>
      <c r="B107" s="314" t="s">
        <v>8</v>
      </c>
      <c r="C107" s="314">
        <v>12</v>
      </c>
      <c r="D107" s="314" t="s">
        <v>19</v>
      </c>
      <c r="E107" s="399" t="s">
        <v>54</v>
      </c>
      <c r="F107" s="269" t="s">
        <v>72</v>
      </c>
      <c r="G107" s="270"/>
      <c r="H107" s="246"/>
      <c r="I107" s="59">
        <f t="shared" ref="I107" si="419">IF(E107="repos",1,0)</f>
        <v>0</v>
      </c>
      <c r="J107" s="59">
        <f t="shared" ref="J107" si="420">IF(E107="S",1,0)</f>
        <v>1</v>
      </c>
      <c r="K107" s="59">
        <f t="shared" ref="K107" si="421">IF(E107="FO",1,0)</f>
        <v>0</v>
      </c>
      <c r="L107" s="302">
        <f>IF(AND(B107="dim",M107=130),1,0)</f>
        <v>0</v>
      </c>
      <c r="M107" s="60">
        <v>660</v>
      </c>
      <c r="N107" s="150"/>
      <c r="O107" s="56"/>
      <c r="P107" s="476">
        <f>IF(F107="X",D82,0)+IF(F108="X",D82,0)+IF(G107="X",D83,0)+IF(G108="X",D84,0)+H107+H108+IF(N107&lt;N81,0,N107)+IF(N108&lt;N81,0,N108)</f>
        <v>0.27638888888888885</v>
      </c>
      <c r="Q107" s="111"/>
      <c r="R107" s="112"/>
      <c r="S107" s="374">
        <f t="shared" ref="S107" si="422">(R107-Q107)+(R108-Q108)</f>
        <v>0</v>
      </c>
      <c r="T107" s="167"/>
      <c r="X107" s="491">
        <f t="shared" si="316"/>
        <v>0</v>
      </c>
      <c r="Z107" s="314">
        <v>43</v>
      </c>
      <c r="AA107" s="460">
        <f t="shared" ref="AA107" si="423">IF(OR(E107="C",E107="Cr"),S107,0)</f>
        <v>0</v>
      </c>
      <c r="AC107" s="535"/>
      <c r="AD107" s="331"/>
      <c r="AE107" s="331"/>
      <c r="AF107" s="113"/>
      <c r="AG107" s="114"/>
      <c r="AH107" s="461"/>
      <c r="AI107" s="450"/>
      <c r="AJ107" s="331"/>
      <c r="AK107" s="331"/>
      <c r="AL107" s="450"/>
      <c r="AM107" s="331"/>
    </row>
    <row r="108" spans="1:39" ht="15" customHeight="1" thickBot="1" x14ac:dyDescent="0.3">
      <c r="A108" s="229"/>
      <c r="B108" s="331"/>
      <c r="C108" s="331"/>
      <c r="D108" s="331"/>
      <c r="E108" s="401"/>
      <c r="F108" s="267" t="str">
        <f>IF(AND(A107="X",B107="dim"),"",IF(AND(A107="X",E107="TC"),"",IF(A107="X","X","")))</f>
        <v/>
      </c>
      <c r="G108" s="268"/>
      <c r="H108" s="211"/>
      <c r="I108" s="58">
        <f t="shared" ref="I108" si="424">IF(E107="CA",1,0)</f>
        <v>0</v>
      </c>
      <c r="J108" s="58">
        <f t="shared" ref="J108" si="425">IF(E107="TC",1,0)</f>
        <v>0</v>
      </c>
      <c r="K108" s="58">
        <f t="shared" ref="K108" si="426">IF(E107="FNO",1,0)</f>
        <v>0</v>
      </c>
      <c r="L108" s="299"/>
      <c r="M108" s="61">
        <v>130</v>
      </c>
      <c r="N108" s="151"/>
      <c r="O108" s="107"/>
      <c r="P108" s="477"/>
      <c r="Q108" s="113"/>
      <c r="R108" s="114"/>
      <c r="S108" s="375"/>
      <c r="T108" s="167"/>
      <c r="X108" s="493"/>
      <c r="Z108" s="331"/>
      <c r="AA108" s="461"/>
      <c r="AC108" s="534">
        <v>51</v>
      </c>
      <c r="AD108" s="314">
        <v>20</v>
      </c>
      <c r="AE108" s="314" t="s">
        <v>19</v>
      </c>
      <c r="AF108" s="111"/>
      <c r="AG108" s="112"/>
      <c r="AH108" s="460">
        <f>IF(OR(E123="C",E123="Cr"),S123,0)</f>
        <v>0</v>
      </c>
      <c r="AI108" s="449">
        <f t="shared" ref="AI108" si="427">IF(OR($E123="C",$E123="Cr"),$S123,0)</f>
        <v>0</v>
      </c>
      <c r="AJ108" s="314">
        <v>51</v>
      </c>
      <c r="AK108" s="314">
        <v>51</v>
      </c>
      <c r="AL108" s="449">
        <f>LARGE($AH$8:$AH$738,51)</f>
        <v>0.29166666666666674</v>
      </c>
      <c r="AM108" s="314">
        <f t="shared" ref="AM108" si="428">INDEX($AC$8:$AJ$739,MATCH(AL108,$AI$8:$AI$739,0),1)</f>
        <v>277</v>
      </c>
    </row>
    <row r="109" spans="1:39" ht="15" customHeight="1" thickBot="1" x14ac:dyDescent="0.3">
      <c r="A109" s="228"/>
      <c r="B109" s="314" t="s">
        <v>9</v>
      </c>
      <c r="C109" s="314">
        <v>13</v>
      </c>
      <c r="D109" s="314" t="s">
        <v>19</v>
      </c>
      <c r="E109" s="399" t="s">
        <v>7</v>
      </c>
      <c r="F109" s="269"/>
      <c r="G109" s="270"/>
      <c r="H109" s="246"/>
      <c r="I109" s="59">
        <f t="shared" ref="I109" si="429">IF(E109="repos",1,0)</f>
        <v>1</v>
      </c>
      <c r="J109" s="59">
        <f t="shared" ref="J109" si="430">IF(E109="S",1,0)</f>
        <v>0</v>
      </c>
      <c r="K109" s="59">
        <f t="shared" ref="K109" si="431">IF(E109="FO",1,0)</f>
        <v>0</v>
      </c>
      <c r="L109" s="302">
        <f>IF(AND(B109="dim",M109=130),1,0)</f>
        <v>0</v>
      </c>
      <c r="M109" s="60">
        <v>660</v>
      </c>
      <c r="N109" s="150"/>
      <c r="O109" s="56"/>
      <c r="P109" s="476">
        <f>IF(F109="X",D82,0)+IF(F110="X",D82,0)+IF(G109="X",D83,0)+IF(G110="X",D84,0)+H109+H110+IF(N109&lt;N81,0,N109)+IF(N110&lt;N81,0,N110)</f>
        <v>0</v>
      </c>
      <c r="Q109" s="111"/>
      <c r="R109" s="112"/>
      <c r="S109" s="374">
        <f t="shared" ref="S109" si="432">(R109-Q109)+(R110-Q110)</f>
        <v>0</v>
      </c>
      <c r="T109" s="167"/>
      <c r="X109" s="491">
        <f t="shared" si="316"/>
        <v>0</v>
      </c>
      <c r="Z109" s="314">
        <v>44</v>
      </c>
      <c r="AA109" s="460">
        <f t="shared" ref="AA109" si="433">IF(OR(E109="C",E109="Cr"),S109,0)</f>
        <v>0</v>
      </c>
      <c r="AC109" s="535"/>
      <c r="AD109" s="331"/>
      <c r="AE109" s="331"/>
      <c r="AF109" s="113"/>
      <c r="AG109" s="114"/>
      <c r="AH109" s="461"/>
      <c r="AI109" s="450"/>
      <c r="AJ109" s="331"/>
      <c r="AK109" s="331"/>
      <c r="AL109" s="450"/>
      <c r="AM109" s="331"/>
    </row>
    <row r="110" spans="1:39" ht="15" customHeight="1" thickBot="1" x14ac:dyDescent="0.3">
      <c r="A110" s="229"/>
      <c r="B110" s="331"/>
      <c r="C110" s="331"/>
      <c r="D110" s="331"/>
      <c r="E110" s="401"/>
      <c r="F110" s="267" t="str">
        <f>IF(AND(A109="X",B109="dim"),"",IF(AND(A109="X",E109="TC"),"",IF(A109="X","X","")))</f>
        <v/>
      </c>
      <c r="G110" s="268"/>
      <c r="H110" s="211"/>
      <c r="I110" s="58">
        <f t="shared" ref="I110" si="434">IF(E109="CA",1,0)</f>
        <v>0</v>
      </c>
      <c r="J110" s="58">
        <f t="shared" ref="J110" si="435">IF(E109="TC",1,0)</f>
        <v>0</v>
      </c>
      <c r="K110" s="58">
        <f t="shared" ref="K110" si="436">IF(E109="FNO",1,0)</f>
        <v>0</v>
      </c>
      <c r="L110" s="299"/>
      <c r="M110" s="73"/>
      <c r="N110" s="151"/>
      <c r="O110" s="107"/>
      <c r="P110" s="477"/>
      <c r="Q110" s="113"/>
      <c r="R110" s="114"/>
      <c r="S110" s="375"/>
      <c r="T110" s="167"/>
      <c r="X110" s="493"/>
      <c r="Z110" s="331"/>
      <c r="AA110" s="461"/>
      <c r="AC110" s="534">
        <v>52</v>
      </c>
      <c r="AD110" s="314">
        <v>21</v>
      </c>
      <c r="AE110" s="314" t="s">
        <v>19</v>
      </c>
      <c r="AF110" s="111"/>
      <c r="AG110" s="112"/>
      <c r="AH110" s="460">
        <f>IF(OR(E125="C",E125="Cr"),S125,0)</f>
        <v>0</v>
      </c>
      <c r="AI110" s="449">
        <f t="shared" ref="AI110" si="437">IF(OR($E125="C",$E125="Cr"),$S125,0)</f>
        <v>0</v>
      </c>
      <c r="AJ110" s="314">
        <v>52</v>
      </c>
      <c r="AK110" s="314">
        <v>52</v>
      </c>
      <c r="AL110" s="449">
        <f t="shared" ref="AL110" si="438">LARGE($AH$8:$AH$738,AK110)</f>
        <v>0.29166666666666674</v>
      </c>
      <c r="AM110" s="314">
        <f t="shared" ref="AM110" si="439">INDEX($AC$8:$AJ$739,MATCH(AL110,$AI$8:$AI$739,0),1)</f>
        <v>277</v>
      </c>
    </row>
    <row r="111" spans="1:39" ht="15" customHeight="1" thickBot="1" x14ac:dyDescent="0.3">
      <c r="A111" s="228"/>
      <c r="B111" s="314" t="s">
        <v>10</v>
      </c>
      <c r="C111" s="314">
        <v>14</v>
      </c>
      <c r="D111" s="314" t="s">
        <v>19</v>
      </c>
      <c r="E111" s="483" t="s">
        <v>91</v>
      </c>
      <c r="F111" s="269"/>
      <c r="G111" s="270"/>
      <c r="H111" s="246"/>
      <c r="I111" s="59">
        <f t="shared" ref="I111" si="440">IF(E111="repos",1,0)</f>
        <v>0</v>
      </c>
      <c r="J111" s="59">
        <f t="shared" ref="J111" si="441">IF(E111="S",1,0)</f>
        <v>0</v>
      </c>
      <c r="K111" s="59">
        <f t="shared" ref="K111" si="442">IF(E111="FO",1,0)</f>
        <v>0</v>
      </c>
      <c r="L111" s="302">
        <f>IF(AND(B111="dim",M111=130),1,0)</f>
        <v>0</v>
      </c>
      <c r="M111" s="60">
        <v>130</v>
      </c>
      <c r="N111" s="150"/>
      <c r="O111" s="52">
        <v>0.27291666666666664</v>
      </c>
      <c r="P111" s="476">
        <f>IF(F111="X",D82,0)+IF(F112="X",D82,0)+IF(G111="X",D83,0)+IF(G112="X",D84,0)+H111+H112+IF(N111&lt;N81,0,N111)+IF(N112&lt;N81,0,N112)</f>
        <v>0</v>
      </c>
      <c r="Q111" s="111">
        <v>0.77083333333333337</v>
      </c>
      <c r="R111" s="112">
        <v>1.04375</v>
      </c>
      <c r="S111" s="360">
        <f t="shared" ref="S111" si="443">(R111-Q111)+(R112-Q112)</f>
        <v>0.27291666666666659</v>
      </c>
      <c r="T111" s="167"/>
      <c r="X111" s="491">
        <f t="shared" si="316"/>
        <v>1</v>
      </c>
      <c r="Z111" s="314">
        <v>45</v>
      </c>
      <c r="AA111" s="460">
        <f t="shared" ref="AA111" si="444">IF(OR(E111="C",E111="Cr"),S111,0)</f>
        <v>0.27291666666666659</v>
      </c>
      <c r="AC111" s="535"/>
      <c r="AD111" s="331"/>
      <c r="AE111" s="331"/>
      <c r="AF111" s="113"/>
      <c r="AG111" s="114"/>
      <c r="AH111" s="461"/>
      <c r="AI111" s="450"/>
      <c r="AJ111" s="331"/>
      <c r="AK111" s="331"/>
      <c r="AL111" s="450"/>
      <c r="AM111" s="331"/>
    </row>
    <row r="112" spans="1:39" ht="15" customHeight="1" thickBot="1" x14ac:dyDescent="0.3">
      <c r="A112" s="229"/>
      <c r="B112" s="331"/>
      <c r="C112" s="331"/>
      <c r="D112" s="331"/>
      <c r="E112" s="484"/>
      <c r="F112" s="267" t="str">
        <f>IF(AND(A111="X",B111="dim"),"",IF(AND(A111="X",E111="TC"),"",IF(A111="X","X","")))</f>
        <v/>
      </c>
      <c r="G112" s="268"/>
      <c r="H112" s="211"/>
      <c r="I112" s="58">
        <f t="shared" ref="I112" si="445">IF(E111="CA",1,0)</f>
        <v>0</v>
      </c>
      <c r="J112" s="58">
        <f t="shared" ref="J112" si="446">IF(E111="TC",1,0)</f>
        <v>0</v>
      </c>
      <c r="K112" s="58">
        <f t="shared" ref="K112" si="447">IF(E111="FNO",1,0)</f>
        <v>0</v>
      </c>
      <c r="L112" s="299"/>
      <c r="M112" s="70"/>
      <c r="N112" s="151"/>
      <c r="O112" s="86"/>
      <c r="P112" s="477"/>
      <c r="Q112" s="113"/>
      <c r="R112" s="114"/>
      <c r="S112" s="361"/>
      <c r="T112" s="167"/>
      <c r="X112" s="493"/>
      <c r="Z112" s="331"/>
      <c r="AA112" s="461"/>
      <c r="AC112" s="534">
        <v>53</v>
      </c>
      <c r="AD112" s="314">
        <v>22</v>
      </c>
      <c r="AE112" s="314" t="s">
        <v>19</v>
      </c>
      <c r="AF112" s="111">
        <v>0.21249999999999999</v>
      </c>
      <c r="AG112" s="112">
        <v>0.4604166666666667</v>
      </c>
      <c r="AH112" s="460">
        <f>IF(OR(E127="C",E127="Cr"),S127,0)</f>
        <v>0.2479166666666667</v>
      </c>
      <c r="AI112" s="449">
        <f t="shared" ref="AI112" si="448">IF(OR($E127="C",$E127="Cr"),$S127,0)</f>
        <v>0.2479166666666667</v>
      </c>
      <c r="AJ112" s="314">
        <v>53</v>
      </c>
      <c r="AK112" s="314">
        <v>53</v>
      </c>
      <c r="AL112" s="449">
        <f t="shared" ref="AL112" si="449">LARGE($AH$8:$AH$738,AK112)</f>
        <v>0.29166666666666674</v>
      </c>
      <c r="AM112" s="314">
        <f t="shared" ref="AM112" si="450">INDEX($AC$8:$AJ$739,MATCH(AL112,$AI$8:$AI$739,0),1)</f>
        <v>277</v>
      </c>
    </row>
    <row r="113" spans="1:39" ht="15" customHeight="1" thickBot="1" x14ac:dyDescent="0.3">
      <c r="A113" s="228"/>
      <c r="B113" s="314" t="s">
        <v>11</v>
      </c>
      <c r="C113" s="314">
        <v>15</v>
      </c>
      <c r="D113" s="314" t="s">
        <v>19</v>
      </c>
      <c r="E113" s="483" t="s">
        <v>91</v>
      </c>
      <c r="F113" s="269"/>
      <c r="G113" s="270"/>
      <c r="H113" s="246"/>
      <c r="I113" s="59">
        <f t="shared" ref="I113" si="451">IF(E113="repos",1,0)</f>
        <v>0</v>
      </c>
      <c r="J113" s="59">
        <f t="shared" ref="J113" si="452">IF(E113="S",1,0)</f>
        <v>0</v>
      </c>
      <c r="K113" s="59">
        <f t="shared" ref="K113" si="453">IF(E113="FO",1,0)</f>
        <v>0</v>
      </c>
      <c r="L113" s="302">
        <f>IF(AND(B113="dim",M113=130),1,0)</f>
        <v>0</v>
      </c>
      <c r="M113" s="60">
        <v>130</v>
      </c>
      <c r="N113" s="150"/>
      <c r="O113" s="52">
        <v>0.27291666666666664</v>
      </c>
      <c r="P113" s="476">
        <f>IF(F113="X",D82,0)+IF(F114="X",D82,0)+IF(G113="X",D83,0)+IF(G114="X",D84,0)+H113+H114+IF(N113&lt;N81,0,N113)+IF(N114&lt;N81,0,N114)</f>
        <v>0</v>
      </c>
      <c r="Q113" s="111">
        <v>0.77083333333333337</v>
      </c>
      <c r="R113" s="112">
        <v>1.04375</v>
      </c>
      <c r="S113" s="360">
        <f t="shared" ref="S113" si="454">(R113-Q113)+(R114-Q114)</f>
        <v>0.27291666666666659</v>
      </c>
      <c r="T113" s="167"/>
      <c r="X113" s="491">
        <f t="shared" si="316"/>
        <v>1</v>
      </c>
      <c r="Z113" s="314">
        <v>46</v>
      </c>
      <c r="AA113" s="460">
        <f t="shared" ref="AA113" si="455">IF(OR(E113="C",E113="Cr"),S113,0)</f>
        <v>0.27291666666666659</v>
      </c>
      <c r="AC113" s="535"/>
      <c r="AD113" s="331"/>
      <c r="AE113" s="331"/>
      <c r="AF113" s="113"/>
      <c r="AG113" s="114"/>
      <c r="AH113" s="461"/>
      <c r="AI113" s="450"/>
      <c r="AJ113" s="331"/>
      <c r="AK113" s="331"/>
      <c r="AL113" s="450"/>
      <c r="AM113" s="331"/>
    </row>
    <row r="114" spans="1:39" ht="15" customHeight="1" thickBot="1" x14ac:dyDescent="0.3">
      <c r="A114" s="229"/>
      <c r="B114" s="331"/>
      <c r="C114" s="331"/>
      <c r="D114" s="331"/>
      <c r="E114" s="484"/>
      <c r="F114" s="267" t="str">
        <f>IF(AND(A113="X",B113="dim"),"",IF(AND(A113="X",E113="TC"),"",IF(A113="X","X","")))</f>
        <v/>
      </c>
      <c r="G114" s="268"/>
      <c r="H114" s="211"/>
      <c r="I114" s="58">
        <f t="shared" ref="I114" si="456">IF(E113="CA",1,0)</f>
        <v>0</v>
      </c>
      <c r="J114" s="58">
        <f t="shared" ref="J114" si="457">IF(E113="TC",1,0)</f>
        <v>0</v>
      </c>
      <c r="K114" s="58">
        <f t="shared" ref="K114" si="458">IF(E113="FNO",1,0)</f>
        <v>0</v>
      </c>
      <c r="L114" s="299"/>
      <c r="M114" s="70"/>
      <c r="N114" s="151"/>
      <c r="O114" s="86"/>
      <c r="P114" s="477"/>
      <c r="Q114" s="113"/>
      <c r="R114" s="114"/>
      <c r="S114" s="361"/>
      <c r="T114" s="167"/>
      <c r="X114" s="493"/>
      <c r="Z114" s="331"/>
      <c r="AA114" s="461"/>
      <c r="AC114" s="534">
        <v>54</v>
      </c>
      <c r="AD114" s="314">
        <v>23</v>
      </c>
      <c r="AE114" s="314" t="s">
        <v>19</v>
      </c>
      <c r="AF114" s="111"/>
      <c r="AG114" s="112"/>
      <c r="AH114" s="460">
        <f>IF(OR(E129="C",E129="Cr"),S129,0)</f>
        <v>0</v>
      </c>
      <c r="AI114" s="449">
        <f t="shared" ref="AI114" si="459">IF(OR($E129="C",$E129="Cr"),$S129,0)</f>
        <v>0</v>
      </c>
      <c r="AJ114" s="314">
        <v>54</v>
      </c>
      <c r="AK114" s="314">
        <v>54</v>
      </c>
      <c r="AL114" s="449">
        <f t="shared" ref="AL114" si="460">LARGE($AH$8:$AH$738,AK114)</f>
        <v>0.29166666666666674</v>
      </c>
      <c r="AM114" s="314">
        <f t="shared" ref="AM114" si="461">INDEX($AC$8:$AJ$739,MATCH(AL114,$AI$8:$AI$739,0),1)</f>
        <v>277</v>
      </c>
    </row>
    <row r="115" spans="1:39" ht="15" customHeight="1" thickBot="1" x14ac:dyDescent="0.3">
      <c r="A115" s="228"/>
      <c r="B115" s="314" t="s">
        <v>12</v>
      </c>
      <c r="C115" s="314">
        <v>16</v>
      </c>
      <c r="D115" s="314" t="s">
        <v>19</v>
      </c>
      <c r="E115" s="483" t="s">
        <v>91</v>
      </c>
      <c r="F115" s="269"/>
      <c r="G115" s="270"/>
      <c r="H115" s="246"/>
      <c r="I115" s="59">
        <f t="shared" ref="I115" si="462">IF(E115="repos",1,0)</f>
        <v>0</v>
      </c>
      <c r="J115" s="59">
        <f t="shared" ref="J115" si="463">IF(E115="S",1,0)</f>
        <v>0</v>
      </c>
      <c r="K115" s="59">
        <f t="shared" ref="K115" si="464">IF(E115="FO",1,0)</f>
        <v>0</v>
      </c>
      <c r="L115" s="302">
        <f>IF(AND(B115="dim",M115=130),1,0)</f>
        <v>0</v>
      </c>
      <c r="M115" s="60">
        <v>130</v>
      </c>
      <c r="N115" s="150"/>
      <c r="O115" s="52">
        <v>0.26111111111111113</v>
      </c>
      <c r="P115" s="476">
        <f>IF(F115="X",D82,0)+IF(F116="X",D82,0)+IF(G115="X",D83,0)+IF(G116="X",D84,0)+H115+H116+IF(N115&lt;N81,0,N115)+IF(N116&lt;N81,0,N116)</f>
        <v>0</v>
      </c>
      <c r="Q115" s="111">
        <v>0.60277777777777775</v>
      </c>
      <c r="R115" s="112">
        <v>0.86388888888888893</v>
      </c>
      <c r="S115" s="360">
        <f t="shared" ref="S115" si="465">(R115-Q115)+(R116-Q116)</f>
        <v>0.26111111111111118</v>
      </c>
      <c r="T115" s="167"/>
      <c r="X115" s="491">
        <f t="shared" si="316"/>
        <v>1</v>
      </c>
      <c r="Z115" s="314">
        <v>47</v>
      </c>
      <c r="AA115" s="460">
        <f t="shared" ref="AA115" si="466">IF(OR(E115="C",E115="Cr"),S115,0)</f>
        <v>0.26111111111111118</v>
      </c>
      <c r="AC115" s="535"/>
      <c r="AD115" s="331"/>
      <c r="AE115" s="331"/>
      <c r="AF115" s="113"/>
      <c r="AG115" s="114"/>
      <c r="AH115" s="461"/>
      <c r="AI115" s="450"/>
      <c r="AJ115" s="331"/>
      <c r="AK115" s="331"/>
      <c r="AL115" s="450"/>
      <c r="AM115" s="331"/>
    </row>
    <row r="116" spans="1:39" ht="15" customHeight="1" thickBot="1" x14ac:dyDescent="0.3">
      <c r="A116" s="229"/>
      <c r="B116" s="331"/>
      <c r="C116" s="331"/>
      <c r="D116" s="331"/>
      <c r="E116" s="484"/>
      <c r="F116" s="267" t="str">
        <f>IF(AND(A115="X",B115="dim"),"",IF(AND(A115="X",E115="TC"),"",IF(A115="X","X","")))</f>
        <v/>
      </c>
      <c r="G116" s="268"/>
      <c r="H116" s="211"/>
      <c r="I116" s="58">
        <f t="shared" ref="I116" si="467">IF(E115="CA",1,0)</f>
        <v>0</v>
      </c>
      <c r="J116" s="58">
        <f t="shared" ref="J116" si="468">IF(E115="TC",1,0)</f>
        <v>0</v>
      </c>
      <c r="K116" s="58">
        <f t="shared" ref="K116" si="469">IF(E115="FNO",1,0)</f>
        <v>0</v>
      </c>
      <c r="L116" s="299"/>
      <c r="M116" s="70"/>
      <c r="N116" s="151"/>
      <c r="O116" s="86"/>
      <c r="P116" s="477"/>
      <c r="Q116" s="113"/>
      <c r="R116" s="114"/>
      <c r="S116" s="361"/>
      <c r="T116" s="167"/>
      <c r="X116" s="493"/>
      <c r="Z116" s="331"/>
      <c r="AA116" s="461"/>
      <c r="AC116" s="534">
        <v>55</v>
      </c>
      <c r="AD116" s="314">
        <v>24</v>
      </c>
      <c r="AE116" s="314" t="s">
        <v>19</v>
      </c>
      <c r="AF116" s="111">
        <v>0.71666666666666667</v>
      </c>
      <c r="AG116" s="112">
        <v>0.96111111111111114</v>
      </c>
      <c r="AH116" s="460">
        <f>IF(OR(E131="C",E131="Cr"),S131,0)</f>
        <v>0.24444444444444446</v>
      </c>
      <c r="AI116" s="449">
        <f t="shared" ref="AI116" si="470">IF(OR($E131="C",$E131="Cr"),$S131,0)</f>
        <v>0.24444444444444446</v>
      </c>
      <c r="AJ116" s="314">
        <v>55</v>
      </c>
      <c r="AK116" s="314">
        <v>55</v>
      </c>
      <c r="AL116" s="449">
        <f t="shared" ref="AL116" si="471">LARGE($AH$8:$AH$738,AK116)</f>
        <v>0.29166666666666674</v>
      </c>
      <c r="AM116" s="314">
        <f t="shared" ref="AM116" si="472">INDEX($AC$8:$AJ$739,MATCH(AL116,$AI$8:$AI$739,0),1)</f>
        <v>277</v>
      </c>
    </row>
    <row r="117" spans="1:39" ht="15" customHeight="1" thickBot="1" x14ac:dyDescent="0.3">
      <c r="A117" s="228"/>
      <c r="B117" s="314" t="s">
        <v>4</v>
      </c>
      <c r="C117" s="314">
        <v>17</v>
      </c>
      <c r="D117" s="314" t="s">
        <v>19</v>
      </c>
      <c r="E117" s="483" t="s">
        <v>91</v>
      </c>
      <c r="F117" s="269"/>
      <c r="G117" s="270"/>
      <c r="H117" s="246"/>
      <c r="I117" s="59">
        <f t="shared" ref="I117" si="473">IF(E117="repos",1,0)</f>
        <v>0</v>
      </c>
      <c r="J117" s="59">
        <f t="shared" ref="J117" si="474">IF(E117="S",1,0)</f>
        <v>0</v>
      </c>
      <c r="K117" s="59">
        <f t="shared" ref="K117" si="475">IF(E117="FO",1,0)</f>
        <v>0</v>
      </c>
      <c r="L117" s="302">
        <f>IF(AND(B117="dim",M117=130),1,0)</f>
        <v>0</v>
      </c>
      <c r="M117" s="60">
        <v>130</v>
      </c>
      <c r="N117" s="150"/>
      <c r="O117" s="52">
        <v>0.26111111111111113</v>
      </c>
      <c r="P117" s="476">
        <f>IF(F117="X",D82,0)+IF(F118="X",D82,0)+IF(G117="X",D83,0)+IF(G118="X",D84,0)+H117+H118+IF(N117&lt;N81,0,N117)+IF(N118&lt;N81,0,N118)</f>
        <v>0</v>
      </c>
      <c r="Q117" s="111">
        <v>0.60277777777777775</v>
      </c>
      <c r="R117" s="112">
        <v>0.86388888888888893</v>
      </c>
      <c r="S117" s="360">
        <f t="shared" ref="S117" si="476">(R117-Q117)+(R118-Q118)</f>
        <v>0.26111111111111118</v>
      </c>
      <c r="T117" s="167"/>
      <c r="X117" s="491">
        <f t="shared" si="316"/>
        <v>1</v>
      </c>
      <c r="Z117" s="314">
        <v>48</v>
      </c>
      <c r="AA117" s="460">
        <f t="shared" ref="AA117" si="477">IF(OR(E117="C",E117="Cr"),S117,0)</f>
        <v>0.26111111111111118</v>
      </c>
      <c r="AC117" s="535"/>
      <c r="AD117" s="331"/>
      <c r="AE117" s="331"/>
      <c r="AF117" s="113"/>
      <c r="AG117" s="114"/>
      <c r="AH117" s="461"/>
      <c r="AI117" s="450"/>
      <c r="AJ117" s="331"/>
      <c r="AK117" s="331"/>
      <c r="AL117" s="450"/>
      <c r="AM117" s="331"/>
    </row>
    <row r="118" spans="1:39" ht="15" customHeight="1" thickBot="1" x14ac:dyDescent="0.3">
      <c r="A118" s="229"/>
      <c r="B118" s="331"/>
      <c r="C118" s="331"/>
      <c r="D118" s="331"/>
      <c r="E118" s="484"/>
      <c r="F118" s="267" t="str">
        <f>IF(AND(A117="X",B117="dim"),"",IF(AND(A117="X",E117="TC"),"",IF(A117="X","X","")))</f>
        <v/>
      </c>
      <c r="G118" s="268"/>
      <c r="H118" s="211"/>
      <c r="I118" s="58">
        <f t="shared" ref="I118" si="478">IF(E117="CA",1,0)</f>
        <v>0</v>
      </c>
      <c r="J118" s="58">
        <f t="shared" ref="J118" si="479">IF(E117="TC",1,0)</f>
        <v>0</v>
      </c>
      <c r="K118" s="58">
        <f t="shared" ref="K118" si="480">IF(E117="FNO",1,0)</f>
        <v>0</v>
      </c>
      <c r="L118" s="299"/>
      <c r="M118" s="70"/>
      <c r="N118" s="151"/>
      <c r="O118" s="86"/>
      <c r="P118" s="477"/>
      <c r="Q118" s="113"/>
      <c r="R118" s="114"/>
      <c r="S118" s="361"/>
      <c r="T118" s="167"/>
      <c r="X118" s="493"/>
      <c r="Z118" s="331"/>
      <c r="AA118" s="461"/>
      <c r="AC118" s="534">
        <v>56</v>
      </c>
      <c r="AD118" s="314">
        <v>25</v>
      </c>
      <c r="AE118" s="314" t="s">
        <v>19</v>
      </c>
      <c r="AF118" s="111">
        <v>0.55902777777777779</v>
      </c>
      <c r="AG118" s="112">
        <v>0.85833333333333339</v>
      </c>
      <c r="AH118" s="460">
        <f>IF(OR(E133="C",E133="Cr"),S133,0)</f>
        <v>0.2993055555555556</v>
      </c>
      <c r="AI118" s="449">
        <f t="shared" ref="AI118" si="481">IF(OR($E133="C",$E133="Cr"),$S133,0)</f>
        <v>0.2993055555555556</v>
      </c>
      <c r="AJ118" s="314">
        <v>56</v>
      </c>
      <c r="AK118" s="314">
        <v>56</v>
      </c>
      <c r="AL118" s="449">
        <f t="shared" ref="AL118" si="482">LARGE($AH$8:$AH$738,AK118)</f>
        <v>0.29166666666666674</v>
      </c>
      <c r="AM118" s="314">
        <f t="shared" ref="AM118" si="483">INDEX($AC$8:$AJ$739,MATCH(AL118,$AI$8:$AI$739,0),1)</f>
        <v>277</v>
      </c>
    </row>
    <row r="119" spans="1:39" ht="15" customHeight="1" thickBot="1" x14ac:dyDescent="0.3">
      <c r="A119" s="228"/>
      <c r="B119" s="314" t="s">
        <v>6</v>
      </c>
      <c r="C119" s="314">
        <v>18</v>
      </c>
      <c r="D119" s="314" t="s">
        <v>19</v>
      </c>
      <c r="E119" s="483" t="s">
        <v>91</v>
      </c>
      <c r="F119" s="269"/>
      <c r="G119" s="270"/>
      <c r="H119" s="246"/>
      <c r="I119" s="59">
        <f t="shared" ref="I119" si="484">IF(E119="repos",1,0)</f>
        <v>0</v>
      </c>
      <c r="J119" s="59">
        <f t="shared" ref="J119" si="485">IF(E119="S",1,0)</f>
        <v>0</v>
      </c>
      <c r="K119" s="59">
        <f t="shared" ref="K119" si="486">IF(E119="FO",1,0)</f>
        <v>0</v>
      </c>
      <c r="L119" s="302">
        <f>IF(AND(B119="dim",M119=130),1,0)</f>
        <v>0</v>
      </c>
      <c r="M119" s="60">
        <v>130</v>
      </c>
      <c r="N119" s="150"/>
      <c r="O119" s="52">
        <v>0.30763888888888891</v>
      </c>
      <c r="P119" s="476">
        <f>IF(F119="X",D82,0)+IF(F120="X",D82,0)+IF(G119="X",D83,0)+IF(G120="X",D84,0)+H119+H120+IF(N119&lt;N81,0,N119)+IF(N120&lt;N81,0,N120)</f>
        <v>0</v>
      </c>
      <c r="Q119" s="111">
        <v>0.55138888888888882</v>
      </c>
      <c r="R119" s="112">
        <v>0.85902777777777783</v>
      </c>
      <c r="S119" s="360">
        <f t="shared" ref="S119" si="487">(R119-Q119)+(R120-Q120)</f>
        <v>0.30763888888888902</v>
      </c>
      <c r="T119" s="167"/>
      <c r="X119" s="491">
        <f t="shared" si="316"/>
        <v>1</v>
      </c>
      <c r="Z119" s="314">
        <v>49</v>
      </c>
      <c r="AA119" s="460">
        <f t="shared" ref="AA119" si="488">IF(OR(E119="C",E119="Cr"),S119,0)</f>
        <v>0.30763888888888902</v>
      </c>
      <c r="AC119" s="535"/>
      <c r="AD119" s="331"/>
      <c r="AE119" s="331"/>
      <c r="AF119" s="113"/>
      <c r="AG119" s="114"/>
      <c r="AH119" s="461"/>
      <c r="AI119" s="450"/>
      <c r="AJ119" s="331"/>
      <c r="AK119" s="331"/>
      <c r="AL119" s="450"/>
      <c r="AM119" s="331"/>
    </row>
    <row r="120" spans="1:39" ht="15" customHeight="1" thickBot="1" x14ac:dyDescent="0.3">
      <c r="A120" s="229"/>
      <c r="B120" s="331"/>
      <c r="C120" s="331"/>
      <c r="D120" s="331"/>
      <c r="E120" s="484"/>
      <c r="F120" s="267" t="str">
        <f>IF(AND(A119="X",B119="dim"),"",IF(AND(A119="X",E119="TC"),"",IF(A119="X","X","")))</f>
        <v/>
      </c>
      <c r="G120" s="268"/>
      <c r="H120" s="211"/>
      <c r="I120" s="58">
        <f t="shared" ref="I120" si="489">IF(E119="CA",1,0)</f>
        <v>0</v>
      </c>
      <c r="J120" s="58">
        <f t="shared" ref="J120" si="490">IF(E119="TC",1,0)</f>
        <v>0</v>
      </c>
      <c r="K120" s="58">
        <f t="shared" ref="K120" si="491">IF(E119="FNO",1,0)</f>
        <v>0</v>
      </c>
      <c r="L120" s="299"/>
      <c r="M120" s="70"/>
      <c r="N120" s="151"/>
      <c r="O120" s="86"/>
      <c r="P120" s="477"/>
      <c r="Q120" s="113"/>
      <c r="R120" s="114"/>
      <c r="S120" s="361"/>
      <c r="T120" s="167"/>
      <c r="X120" s="493"/>
      <c r="Z120" s="331"/>
      <c r="AA120" s="461"/>
      <c r="AC120" s="534">
        <v>57</v>
      </c>
      <c r="AD120" s="314">
        <v>26</v>
      </c>
      <c r="AE120" s="314" t="s">
        <v>19</v>
      </c>
      <c r="AF120" s="111">
        <v>0.52708333333333335</v>
      </c>
      <c r="AG120" s="112">
        <v>0.80694444444444446</v>
      </c>
      <c r="AH120" s="460">
        <f>IF(OR(E135="C",E135="Cr"),S135,0)</f>
        <v>0.27986111111111112</v>
      </c>
      <c r="AI120" s="449">
        <f t="shared" ref="AI120" si="492">IF(OR($E135="C",$E135="Cr"),$S135,0)</f>
        <v>0.27986111111111112</v>
      </c>
      <c r="AJ120" s="314">
        <v>57</v>
      </c>
      <c r="AK120" s="314">
        <v>57</v>
      </c>
      <c r="AL120" s="449">
        <f t="shared" ref="AL120" si="493">LARGE($AH$8:$AH$738,AK120)</f>
        <v>0.29166666666666674</v>
      </c>
      <c r="AM120" s="314">
        <f t="shared" ref="AM120" si="494">INDEX($AC$8:$AJ$739,MATCH(AL120,$AI$8:$AI$739,0),1)</f>
        <v>277</v>
      </c>
    </row>
    <row r="121" spans="1:39" ht="15" customHeight="1" thickBot="1" x14ac:dyDescent="0.3">
      <c r="A121" s="228"/>
      <c r="B121" s="314" t="s">
        <v>8</v>
      </c>
      <c r="C121" s="314">
        <v>19</v>
      </c>
      <c r="D121" s="314" t="s">
        <v>19</v>
      </c>
      <c r="E121" s="399" t="s">
        <v>7</v>
      </c>
      <c r="F121" s="269"/>
      <c r="G121" s="270"/>
      <c r="H121" s="246"/>
      <c r="I121" s="59">
        <f t="shared" ref="I121" si="495">IF(E121="repos",1,0)</f>
        <v>1</v>
      </c>
      <c r="J121" s="59">
        <f t="shared" ref="J121" si="496">IF(E121="S",1,0)</f>
        <v>0</v>
      </c>
      <c r="K121" s="59">
        <f t="shared" ref="K121" si="497">IF(E121="FO",1,0)</f>
        <v>0</v>
      </c>
      <c r="L121" s="302">
        <f>IF(AND(B121="dim",M121=130),1,0)</f>
        <v>0</v>
      </c>
      <c r="M121" s="60">
        <v>660</v>
      </c>
      <c r="N121" s="150"/>
      <c r="O121" s="56"/>
      <c r="P121" s="476">
        <f>IF(F121="X",D82,0)+IF(F122="X",D82,0)+IF(G121="X",D83,0)+IF(G122="X",D84,0)+H121+H122+IF(N121&lt;N81,0,N121)+IF(N122&lt;N81,0,N122)</f>
        <v>0</v>
      </c>
      <c r="Q121" s="111"/>
      <c r="R121" s="112"/>
      <c r="S121" s="374">
        <f t="shared" ref="S121" si="498">(R121-Q121)+(R122-Q122)</f>
        <v>0</v>
      </c>
      <c r="T121" s="167"/>
      <c r="X121" s="491">
        <f t="shared" si="316"/>
        <v>0</v>
      </c>
      <c r="Z121" s="314">
        <v>50</v>
      </c>
      <c r="AA121" s="460">
        <f t="shared" ref="AA121" si="499">IF(OR(E121="C",E121="Cr"),S121,0)</f>
        <v>0</v>
      </c>
      <c r="AC121" s="535"/>
      <c r="AD121" s="331"/>
      <c r="AE121" s="331"/>
      <c r="AF121" s="113"/>
      <c r="AG121" s="114"/>
      <c r="AH121" s="461"/>
      <c r="AI121" s="450"/>
      <c r="AJ121" s="331"/>
      <c r="AK121" s="331"/>
      <c r="AL121" s="450"/>
      <c r="AM121" s="331"/>
    </row>
    <row r="122" spans="1:39" ht="15" customHeight="1" thickBot="1" x14ac:dyDescent="0.3">
      <c r="A122" s="229"/>
      <c r="B122" s="331"/>
      <c r="C122" s="331"/>
      <c r="D122" s="331"/>
      <c r="E122" s="401"/>
      <c r="F122" s="267" t="str">
        <f>IF(AND(A121="X",B121="dim"),"",IF(AND(A121="X",E121="TC"),"",IF(A121="X","X","")))</f>
        <v/>
      </c>
      <c r="G122" s="268"/>
      <c r="H122" s="211"/>
      <c r="I122" s="58">
        <f t="shared" ref="I122" si="500">IF(E121="CA",1,0)</f>
        <v>0</v>
      </c>
      <c r="J122" s="58">
        <f t="shared" ref="J122" si="501">IF(E121="TC",1,0)</f>
        <v>0</v>
      </c>
      <c r="K122" s="58">
        <f t="shared" ref="K122" si="502">IF(E121="FNO",1,0)</f>
        <v>0</v>
      </c>
      <c r="L122" s="299"/>
      <c r="M122" s="73"/>
      <c r="N122" s="151"/>
      <c r="O122" s="107"/>
      <c r="P122" s="477"/>
      <c r="Q122" s="113"/>
      <c r="R122" s="114"/>
      <c r="S122" s="375"/>
      <c r="T122" s="167"/>
      <c r="X122" s="493"/>
      <c r="Z122" s="331"/>
      <c r="AA122" s="461"/>
      <c r="AC122" s="534">
        <v>58</v>
      </c>
      <c r="AD122" s="314">
        <v>27</v>
      </c>
      <c r="AE122" s="314" t="s">
        <v>19</v>
      </c>
      <c r="AF122" s="111">
        <v>0.57638888888888895</v>
      </c>
      <c r="AG122" s="112">
        <v>0.8666666666666667</v>
      </c>
      <c r="AH122" s="460">
        <f>IF(OR(E137="C",E137="Cr"),S137,0)</f>
        <v>0.29027777777777775</v>
      </c>
      <c r="AI122" s="449">
        <f t="shared" ref="AI122" si="503">IF(OR($E137="C",$E137="Cr"),$S137,0)</f>
        <v>0.29027777777777775</v>
      </c>
      <c r="AJ122" s="314">
        <v>58</v>
      </c>
      <c r="AK122" s="314">
        <v>58</v>
      </c>
      <c r="AL122" s="449">
        <f t="shared" ref="AL122" si="504">LARGE($AH$8:$AH$738,AK122)</f>
        <v>0.29166666666666663</v>
      </c>
      <c r="AM122" s="314">
        <f t="shared" ref="AM122" si="505">INDEX($AC$8:$AJ$739,MATCH(AL122,$AI$8:$AI$739,0),1)</f>
        <v>206</v>
      </c>
    </row>
    <row r="123" spans="1:39" ht="15" customHeight="1" thickBot="1" x14ac:dyDescent="0.3">
      <c r="A123" s="228"/>
      <c r="B123" s="314" t="s">
        <v>9</v>
      </c>
      <c r="C123" s="314">
        <v>20</v>
      </c>
      <c r="D123" s="314" t="s">
        <v>19</v>
      </c>
      <c r="E123" s="399" t="s">
        <v>7</v>
      </c>
      <c r="F123" s="269"/>
      <c r="G123" s="270"/>
      <c r="H123" s="246"/>
      <c r="I123" s="59">
        <f t="shared" ref="I123" si="506">IF(E123="repos",1,0)</f>
        <v>1</v>
      </c>
      <c r="J123" s="59">
        <f t="shared" ref="J123" si="507">IF(E123="S",1,0)</f>
        <v>0</v>
      </c>
      <c r="K123" s="59">
        <f t="shared" ref="K123" si="508">IF(E123="FO",1,0)</f>
        <v>0</v>
      </c>
      <c r="L123" s="302">
        <f>IF(AND(B123="dim",M123=130),1,0)</f>
        <v>0</v>
      </c>
      <c r="M123" s="60">
        <v>660</v>
      </c>
      <c r="N123" s="150"/>
      <c r="O123" s="56"/>
      <c r="P123" s="476">
        <f>IF(F123="X",D82,0)+IF(F124="X",D82,0)+IF(G123="X",D83,0)+IF(G124="X",D84,0)+H123+H124+IF(N123&lt;N81,0,N123)+IF(N124&lt;N81,0,N124)</f>
        <v>0</v>
      </c>
      <c r="Q123" s="111"/>
      <c r="R123" s="112"/>
      <c r="S123" s="374">
        <f t="shared" ref="S123" si="509">(R123-Q123)+(R124-Q124)</f>
        <v>0</v>
      </c>
      <c r="T123" s="167"/>
      <c r="X123" s="491">
        <f t="shared" si="316"/>
        <v>0</v>
      </c>
      <c r="Z123" s="314">
        <v>51</v>
      </c>
      <c r="AA123" s="460">
        <f t="shared" ref="AA123" si="510">IF(OR(E123="C",E123="Cr"),S123,0)</f>
        <v>0</v>
      </c>
      <c r="AC123" s="535"/>
      <c r="AD123" s="331"/>
      <c r="AE123" s="331"/>
      <c r="AF123" s="113"/>
      <c r="AG123" s="114"/>
      <c r="AH123" s="461"/>
      <c r="AI123" s="450"/>
      <c r="AJ123" s="331"/>
      <c r="AK123" s="331"/>
      <c r="AL123" s="450"/>
      <c r="AM123" s="331"/>
    </row>
    <row r="124" spans="1:39" ht="15" customHeight="1" thickBot="1" x14ac:dyDescent="0.3">
      <c r="A124" s="229"/>
      <c r="B124" s="331"/>
      <c r="C124" s="331"/>
      <c r="D124" s="331"/>
      <c r="E124" s="401"/>
      <c r="F124" s="267" t="str">
        <f>IF(AND(A123="X",B123="dim"),"",IF(AND(A123="X",E123="TC"),"",IF(A123="X","X","")))</f>
        <v/>
      </c>
      <c r="G124" s="268"/>
      <c r="H124" s="211"/>
      <c r="I124" s="58">
        <f t="shared" ref="I124" si="511">IF(E123="CA",1,0)</f>
        <v>0</v>
      </c>
      <c r="J124" s="58">
        <f t="shared" ref="J124" si="512">IF(E123="TC",1,0)</f>
        <v>0</v>
      </c>
      <c r="K124" s="58">
        <f t="shared" ref="K124" si="513">IF(E123="FNO",1,0)</f>
        <v>0</v>
      </c>
      <c r="L124" s="299"/>
      <c r="M124" s="73"/>
      <c r="N124" s="151"/>
      <c r="O124" s="107"/>
      <c r="P124" s="477"/>
      <c r="Q124" s="113"/>
      <c r="R124" s="114"/>
      <c r="S124" s="375"/>
      <c r="T124" s="167"/>
      <c r="X124" s="493"/>
      <c r="Z124" s="331"/>
      <c r="AA124" s="461"/>
      <c r="AC124" s="534">
        <v>59</v>
      </c>
      <c r="AD124" s="314">
        <v>28</v>
      </c>
      <c r="AE124" s="314" t="s">
        <v>19</v>
      </c>
      <c r="AF124" s="111"/>
      <c r="AG124" s="112"/>
      <c r="AH124" s="460">
        <f>IF(OR(E139="C",E139="Cr"),S139,0)</f>
        <v>0</v>
      </c>
      <c r="AI124" s="449">
        <f t="shared" ref="AI124" si="514">IF(OR($E139="C",$E139="Cr"),$S139,0)</f>
        <v>0</v>
      </c>
      <c r="AJ124" s="314">
        <v>59</v>
      </c>
      <c r="AK124" s="314">
        <v>59</v>
      </c>
      <c r="AL124" s="449">
        <f t="shared" ref="AL124" si="515">LARGE($AH$8:$AH$738,AK124)</f>
        <v>0.29166666666666663</v>
      </c>
      <c r="AM124" s="314">
        <f t="shared" ref="AM124" si="516">INDEX($AC$8:$AJ$739,MATCH(AL124,$AI$8:$AI$739,0),1)</f>
        <v>206</v>
      </c>
    </row>
    <row r="125" spans="1:39" ht="15" customHeight="1" thickBot="1" x14ac:dyDescent="0.3">
      <c r="A125" s="228"/>
      <c r="B125" s="314" t="s">
        <v>10</v>
      </c>
      <c r="C125" s="314">
        <v>21</v>
      </c>
      <c r="D125" s="314" t="s">
        <v>19</v>
      </c>
      <c r="E125" s="399" t="s">
        <v>7</v>
      </c>
      <c r="F125" s="269"/>
      <c r="G125" s="270"/>
      <c r="H125" s="246"/>
      <c r="I125" s="59">
        <f t="shared" ref="I125" si="517">IF(E125="repos",1,0)</f>
        <v>1</v>
      </c>
      <c r="J125" s="59">
        <f t="shared" ref="J125" si="518">IF(E125="S",1,0)</f>
        <v>0</v>
      </c>
      <c r="K125" s="59">
        <f t="shared" ref="K125" si="519">IF(E125="FO",1,0)</f>
        <v>0</v>
      </c>
      <c r="L125" s="302">
        <f>IF(AND(B125="dim",M125=130),1,0)</f>
        <v>0</v>
      </c>
      <c r="M125" s="60">
        <v>660</v>
      </c>
      <c r="N125" s="150"/>
      <c r="O125" s="115"/>
      <c r="P125" s="476">
        <f>IF(F125="X",D82,0)+IF(F126="X",D82,0)+IF(G125="X",D83,0)+IF(G126="X",D84,0)+H125+H126+IF(N125&lt;N81,0,N125)+IF(N126&lt;N81,0,N126)</f>
        <v>0</v>
      </c>
      <c r="Q125" s="111"/>
      <c r="R125" s="112"/>
      <c r="S125" s="374">
        <f t="shared" ref="S125" si="520">(R125-Q125)+(R126-Q126)</f>
        <v>0</v>
      </c>
      <c r="T125" s="167"/>
      <c r="X125" s="491">
        <f t="shared" si="316"/>
        <v>0</v>
      </c>
      <c r="Z125" s="314">
        <v>52</v>
      </c>
      <c r="AA125" s="460">
        <f t="shared" ref="AA125" si="521">IF(OR(E125="C",E125="Cr"),S125,0)</f>
        <v>0</v>
      </c>
      <c r="AC125" s="535"/>
      <c r="AD125" s="331"/>
      <c r="AE125" s="331"/>
      <c r="AF125" s="168"/>
      <c r="AG125" s="169"/>
      <c r="AH125" s="461"/>
      <c r="AI125" s="450"/>
      <c r="AJ125" s="331"/>
      <c r="AK125" s="331"/>
      <c r="AL125" s="450"/>
      <c r="AM125" s="331"/>
    </row>
    <row r="126" spans="1:39" ht="15" customHeight="1" thickBot="1" x14ac:dyDescent="0.3">
      <c r="A126" s="229"/>
      <c r="B126" s="331"/>
      <c r="C126" s="331"/>
      <c r="D126" s="331"/>
      <c r="E126" s="401"/>
      <c r="F126" s="267" t="str">
        <f>IF(AND(A125="X",B125="dim"),"",IF(AND(A125="X",E125="TC"),"",IF(A125="X","X","")))</f>
        <v/>
      </c>
      <c r="G126" s="268"/>
      <c r="H126" s="211"/>
      <c r="I126" s="58">
        <f t="shared" ref="I126" si="522">IF(E125="CA",1,0)</f>
        <v>0</v>
      </c>
      <c r="J126" s="58">
        <f t="shared" ref="J126" si="523">IF(E125="TC",1,0)</f>
        <v>0</v>
      </c>
      <c r="K126" s="58">
        <f t="shared" ref="K126" si="524">IF(E125="FNO",1,0)</f>
        <v>0</v>
      </c>
      <c r="L126" s="299"/>
      <c r="M126" s="73"/>
      <c r="N126" s="151"/>
      <c r="O126" s="107"/>
      <c r="P126" s="477"/>
      <c r="Q126" s="113"/>
      <c r="R126" s="114"/>
      <c r="S126" s="375"/>
      <c r="T126" s="167"/>
      <c r="X126" s="493"/>
      <c r="Z126" s="331"/>
      <c r="AA126" s="461"/>
      <c r="AC126" s="534">
        <v>60</v>
      </c>
      <c r="AD126" s="314">
        <v>1</v>
      </c>
      <c r="AE126" s="314" t="s">
        <v>20</v>
      </c>
      <c r="AF126" s="111"/>
      <c r="AG126" s="112"/>
      <c r="AH126" s="460">
        <f>IF(OR(E158="C",E158="Cr"),S158,0)</f>
        <v>0</v>
      </c>
      <c r="AI126" s="449">
        <f>IF(OR($E158="C",$E158="Cr"),$S158,0)</f>
        <v>0</v>
      </c>
      <c r="AJ126" s="314">
        <v>60</v>
      </c>
      <c r="AK126" s="314">
        <v>60</v>
      </c>
      <c r="AL126" s="449">
        <f t="shared" ref="AL126" si="525">LARGE($AH$8:$AH$738,AK126)</f>
        <v>0.29097222222222219</v>
      </c>
      <c r="AM126" s="314">
        <f t="shared" ref="AM126" si="526">INDEX($AC$8:$AJ$739,MATCH(AL126,$AI$8:$AI$739,0),1)</f>
        <v>170</v>
      </c>
    </row>
    <row r="127" spans="1:39" ht="15" customHeight="1" thickBot="1" x14ac:dyDescent="0.3">
      <c r="A127" s="228"/>
      <c r="B127" s="314" t="s">
        <v>11</v>
      </c>
      <c r="C127" s="314">
        <v>22</v>
      </c>
      <c r="D127" s="314" t="s">
        <v>19</v>
      </c>
      <c r="E127" s="483" t="s">
        <v>92</v>
      </c>
      <c r="F127" s="269"/>
      <c r="G127" s="270"/>
      <c r="H127" s="246"/>
      <c r="I127" s="59">
        <f t="shared" ref="I127" si="527">IF(E127="repos",1,0)</f>
        <v>0</v>
      </c>
      <c r="J127" s="59">
        <f t="shared" ref="J127" si="528">IF(E127="S",1,0)</f>
        <v>0</v>
      </c>
      <c r="K127" s="59">
        <f t="shared" ref="K127" si="529">IF(E127="FO",1,0)</f>
        <v>0</v>
      </c>
      <c r="L127" s="302">
        <f>IF(AND(B127="dim",M127=130),1,0)</f>
        <v>0</v>
      </c>
      <c r="M127" s="60">
        <v>59</v>
      </c>
      <c r="N127" s="150"/>
      <c r="O127" s="54">
        <v>0.24791666666666667</v>
      </c>
      <c r="P127" s="476">
        <f>IF(F127="X",D82,0)+IF(F128="X",D82,0)+IF(G127="X",D83,0)+IF(G128="X",D84,0)+H127+H128+IF(N127&lt;N81,0,N127)+IF(N128&lt;N81,0,N128)</f>
        <v>0</v>
      </c>
      <c r="Q127" s="111">
        <v>0.21249999999999999</v>
      </c>
      <c r="R127" s="112">
        <v>0.4604166666666667</v>
      </c>
      <c r="S127" s="366">
        <f t="shared" ref="S127" si="530">(R127-Q127)+(R128-Q128)</f>
        <v>0.2479166666666667</v>
      </c>
      <c r="T127" s="167"/>
      <c r="X127" s="491">
        <f t="shared" si="316"/>
        <v>1</v>
      </c>
      <c r="Z127" s="314">
        <v>53</v>
      </c>
      <c r="AA127" s="460">
        <f t="shared" ref="AA127" si="531">IF(OR(E127="C",E127="Cr"),S127,0)</f>
        <v>0.2479166666666667</v>
      </c>
      <c r="AC127" s="535"/>
      <c r="AD127" s="331"/>
      <c r="AE127" s="331"/>
      <c r="AF127" s="113"/>
      <c r="AG127" s="114"/>
      <c r="AH127" s="461"/>
      <c r="AI127" s="450"/>
      <c r="AJ127" s="331"/>
      <c r="AK127" s="331"/>
      <c r="AL127" s="450"/>
      <c r="AM127" s="331"/>
    </row>
    <row r="128" spans="1:39" ht="15" customHeight="1" thickBot="1" x14ac:dyDescent="0.3">
      <c r="A128" s="229"/>
      <c r="B128" s="331"/>
      <c r="C128" s="331"/>
      <c r="D128" s="331"/>
      <c r="E128" s="484"/>
      <c r="F128" s="267" t="str">
        <f>IF(AND(A127="X",B127="dim"),"",IF(AND(A127="X",E127="TC"),"",IF(A127="X","X","")))</f>
        <v/>
      </c>
      <c r="G128" s="268"/>
      <c r="H128" s="211"/>
      <c r="I128" s="58">
        <f t="shared" ref="I128" si="532">IF(E127="CA",1,0)</f>
        <v>0</v>
      </c>
      <c r="J128" s="58">
        <f t="shared" ref="J128" si="533">IF(E127="TC",1,0)</f>
        <v>0</v>
      </c>
      <c r="K128" s="58">
        <f t="shared" ref="K128" si="534">IF(E127="FNO",1,0)</f>
        <v>0</v>
      </c>
      <c r="L128" s="299"/>
      <c r="M128" s="84"/>
      <c r="N128" s="151"/>
      <c r="O128" s="85"/>
      <c r="P128" s="477"/>
      <c r="Q128" s="113"/>
      <c r="R128" s="114"/>
      <c r="S128" s="367"/>
      <c r="T128" s="167"/>
      <c r="X128" s="493"/>
      <c r="Z128" s="331"/>
      <c r="AA128" s="461"/>
      <c r="AC128" s="534">
        <v>61</v>
      </c>
      <c r="AD128" s="314">
        <v>2</v>
      </c>
      <c r="AE128" s="314" t="s">
        <v>20</v>
      </c>
      <c r="AF128" s="111">
        <v>0.31597222222222221</v>
      </c>
      <c r="AG128" s="112">
        <v>0.44375000000000003</v>
      </c>
      <c r="AH128" s="460">
        <f>IF(OR(E160="C",E160="Cr"),S160,0)</f>
        <v>0.30694444444444452</v>
      </c>
      <c r="AI128" s="449">
        <f>IF(OR($E160="C",$E160="Cr"),$S160,0)</f>
        <v>0.30694444444444452</v>
      </c>
      <c r="AJ128" s="314">
        <v>61</v>
      </c>
      <c r="AK128" s="314">
        <v>61</v>
      </c>
      <c r="AL128" s="449">
        <f t="shared" ref="AL128" si="535">LARGE($AH$8:$AH$738,AK128)</f>
        <v>0.29097222222222219</v>
      </c>
      <c r="AM128" s="314">
        <f t="shared" ref="AM128" si="536">INDEX($AC$8:$AJ$739,MATCH(AL128,$AI$8:$AI$739,0),1)</f>
        <v>170</v>
      </c>
    </row>
    <row r="129" spans="1:39" ht="15" customHeight="1" thickBot="1" x14ac:dyDescent="0.3">
      <c r="A129" s="228"/>
      <c r="B129" s="314" t="s">
        <v>12</v>
      </c>
      <c r="C129" s="314">
        <v>23</v>
      </c>
      <c r="D129" s="314" t="s">
        <v>19</v>
      </c>
      <c r="E129" s="483" t="s">
        <v>7</v>
      </c>
      <c r="F129" s="269"/>
      <c r="G129" s="270"/>
      <c r="H129" s="246"/>
      <c r="I129" s="59">
        <f t="shared" ref="I129" si="537">IF(E129="repos",1,0)</f>
        <v>1</v>
      </c>
      <c r="J129" s="59">
        <f t="shared" ref="J129" si="538">IF(E129="S",1,0)</f>
        <v>0</v>
      </c>
      <c r="K129" s="59">
        <f t="shared" ref="K129" si="539">IF(E129="FO",1,0)</f>
        <v>0</v>
      </c>
      <c r="L129" s="302">
        <f>IF(AND(B129="dim",M129=130),1,0)</f>
        <v>0</v>
      </c>
      <c r="M129" s="60">
        <v>661</v>
      </c>
      <c r="N129" s="150"/>
      <c r="O129" s="56"/>
      <c r="P129" s="476">
        <f>IF(F129="X",D82,0)+IF(F130="X",D82,0)+IF(G129="X",D83,0)+IF(G130="X",D84,0)+H129+H130+IF(N129&lt;N81,0,N129)+IF(N130&lt;N81,0,N130)</f>
        <v>0</v>
      </c>
      <c r="Q129" s="111"/>
      <c r="R129" s="112"/>
      <c r="S129" s="374">
        <f t="shared" ref="S129" si="540">(R129-Q129)+(R130-Q130)</f>
        <v>0</v>
      </c>
      <c r="T129" s="167"/>
      <c r="X129" s="491">
        <f t="shared" si="316"/>
        <v>0</v>
      </c>
      <c r="Z129" s="314">
        <v>54</v>
      </c>
      <c r="AA129" s="460">
        <f t="shared" ref="AA129" si="541">IF(OR(E129="C",E129="Cr"),S129,0)</f>
        <v>0</v>
      </c>
      <c r="AC129" s="535"/>
      <c r="AD129" s="331"/>
      <c r="AE129" s="331"/>
      <c r="AF129" s="113">
        <v>0.67499999999999993</v>
      </c>
      <c r="AG129" s="114">
        <v>0.85416666666666663</v>
      </c>
      <c r="AH129" s="461"/>
      <c r="AI129" s="450"/>
      <c r="AJ129" s="331"/>
      <c r="AK129" s="331"/>
      <c r="AL129" s="450"/>
      <c r="AM129" s="331"/>
    </row>
    <row r="130" spans="1:39" ht="15" customHeight="1" thickBot="1" x14ac:dyDescent="0.3">
      <c r="A130" s="229"/>
      <c r="B130" s="331"/>
      <c r="C130" s="331"/>
      <c r="D130" s="331"/>
      <c r="E130" s="484"/>
      <c r="F130" s="267" t="str">
        <f>IF(AND(A129="X",B129="dim"),"",IF(AND(A129="X",E129="TC"),"",IF(A129="X","X","")))</f>
        <v/>
      </c>
      <c r="G130" s="268"/>
      <c r="H130" s="211"/>
      <c r="I130" s="58">
        <f t="shared" ref="I130" si="542">IF(E129="CA",1,0)</f>
        <v>0</v>
      </c>
      <c r="J130" s="58">
        <f t="shared" ref="J130" si="543">IF(E129="TC",1,0)</f>
        <v>0</v>
      </c>
      <c r="K130" s="58">
        <f t="shared" ref="K130" si="544">IF(E129="FNO",1,0)</f>
        <v>0</v>
      </c>
      <c r="L130" s="299"/>
      <c r="M130" s="73"/>
      <c r="N130" s="151"/>
      <c r="O130" s="107"/>
      <c r="P130" s="477"/>
      <c r="Q130" s="113"/>
      <c r="R130" s="114"/>
      <c r="S130" s="375"/>
      <c r="T130" s="167"/>
      <c r="X130" s="493"/>
      <c r="Z130" s="331"/>
      <c r="AA130" s="461"/>
      <c r="AC130" s="534">
        <v>62</v>
      </c>
      <c r="AD130" s="314">
        <v>3</v>
      </c>
      <c r="AE130" s="314" t="s">
        <v>20</v>
      </c>
      <c r="AF130" s="111">
        <v>0.31597222222222221</v>
      </c>
      <c r="AG130" s="112">
        <v>0.44375000000000003</v>
      </c>
      <c r="AH130" s="460">
        <f>IF(OR(E162="C",E162="Cr"),S162,0)</f>
        <v>0.30694444444444452</v>
      </c>
      <c r="AI130" s="449">
        <f t="shared" ref="AI130" si="545">IF(OR($E162="C",$E162="Cr"),$S162,0)</f>
        <v>0.30694444444444452</v>
      </c>
      <c r="AJ130" s="314">
        <v>62</v>
      </c>
      <c r="AK130" s="314">
        <v>62</v>
      </c>
      <c r="AL130" s="449">
        <f t="shared" ref="AL130" si="546">LARGE($AH$8:$AH$738,AK130)</f>
        <v>0.29097222222222219</v>
      </c>
      <c r="AM130" s="314">
        <f t="shared" ref="AM130" si="547">INDEX($AC$8:$AJ$739,MATCH(AL130,$AI$8:$AI$739,0),1)</f>
        <v>170</v>
      </c>
    </row>
    <row r="131" spans="1:39" ht="15" customHeight="1" thickBot="1" x14ac:dyDescent="0.3">
      <c r="A131" s="228"/>
      <c r="B131" s="314" t="s">
        <v>4</v>
      </c>
      <c r="C131" s="314">
        <v>24</v>
      </c>
      <c r="D131" s="314" t="s">
        <v>19</v>
      </c>
      <c r="E131" s="483" t="s">
        <v>91</v>
      </c>
      <c r="F131" s="269"/>
      <c r="G131" s="270"/>
      <c r="H131" s="246"/>
      <c r="I131" s="59">
        <f t="shared" ref="I131" si="548">IF(E131="repos",1,0)</f>
        <v>0</v>
      </c>
      <c r="J131" s="59">
        <f t="shared" ref="J131" si="549">IF(E131="S",1,0)</f>
        <v>0</v>
      </c>
      <c r="K131" s="59">
        <f t="shared" ref="K131" si="550">IF(E131="FO",1,0)</f>
        <v>0</v>
      </c>
      <c r="L131" s="302">
        <f>IF(AND(B131="dim",M131=130),1,0)</f>
        <v>0</v>
      </c>
      <c r="M131" s="60">
        <v>130</v>
      </c>
      <c r="N131" s="150"/>
      <c r="O131" s="52">
        <v>0.24444444444444446</v>
      </c>
      <c r="P131" s="476">
        <f>IF(F131="X",D82,0)+IF(F132="X",D82,0)+IF(G131="X",D83,0)+IF(G132="X",D84,0)+H131+H132+IF(N131&lt;N81,0,N131)+IF(N132&lt;N81,0,N132)</f>
        <v>0</v>
      </c>
      <c r="Q131" s="111">
        <v>0.71666666666666667</v>
      </c>
      <c r="R131" s="112">
        <v>0.96111111111111114</v>
      </c>
      <c r="S131" s="360">
        <f t="shared" ref="S131" si="551">(R131-Q131)+(R132-Q132)</f>
        <v>0.24444444444444446</v>
      </c>
      <c r="T131" s="167"/>
      <c r="X131" s="491">
        <f t="shared" si="316"/>
        <v>1</v>
      </c>
      <c r="Z131" s="314">
        <v>55</v>
      </c>
      <c r="AA131" s="460">
        <f t="shared" ref="AA131" si="552">IF(OR(E131="C",E131="Cr"),S131,0)</f>
        <v>0.24444444444444446</v>
      </c>
      <c r="AC131" s="535"/>
      <c r="AD131" s="331"/>
      <c r="AE131" s="331"/>
      <c r="AF131" s="113">
        <v>0.67499999999999993</v>
      </c>
      <c r="AG131" s="114">
        <v>0.85416666666666663</v>
      </c>
      <c r="AH131" s="461"/>
      <c r="AI131" s="450"/>
      <c r="AJ131" s="331"/>
      <c r="AK131" s="331"/>
      <c r="AL131" s="450"/>
      <c r="AM131" s="331"/>
    </row>
    <row r="132" spans="1:39" ht="15" customHeight="1" thickBot="1" x14ac:dyDescent="0.3">
      <c r="A132" s="229"/>
      <c r="B132" s="331"/>
      <c r="C132" s="331"/>
      <c r="D132" s="331"/>
      <c r="E132" s="484"/>
      <c r="F132" s="267" t="str">
        <f>IF(AND(A131="X",B131="dim"),"",IF(AND(A131="X",E131="TC"),"",IF(A131="X","X","")))</f>
        <v/>
      </c>
      <c r="G132" s="268"/>
      <c r="H132" s="211"/>
      <c r="I132" s="58">
        <f t="shared" ref="I132" si="553">IF(E131="CA",1,0)</f>
        <v>0</v>
      </c>
      <c r="J132" s="58">
        <f t="shared" ref="J132" si="554">IF(E131="TC",1,0)</f>
        <v>0</v>
      </c>
      <c r="K132" s="58">
        <f t="shared" ref="K132" si="555">IF(E131="FNO",1,0)</f>
        <v>0</v>
      </c>
      <c r="L132" s="299"/>
      <c r="M132" s="70"/>
      <c r="N132" s="151"/>
      <c r="O132" s="86"/>
      <c r="P132" s="477"/>
      <c r="Q132" s="113"/>
      <c r="R132" s="114"/>
      <c r="S132" s="361"/>
      <c r="T132" s="167"/>
      <c r="X132" s="493"/>
      <c r="Z132" s="331"/>
      <c r="AA132" s="461"/>
      <c r="AC132" s="534">
        <v>63</v>
      </c>
      <c r="AD132" s="314">
        <v>4</v>
      </c>
      <c r="AE132" s="314" t="s">
        <v>20</v>
      </c>
      <c r="AF132" s="111">
        <v>0.57708333333333328</v>
      </c>
      <c r="AG132" s="112">
        <v>0.84652777777777777</v>
      </c>
      <c r="AH132" s="460">
        <f>IF(OR(E164="C",E164="Cr"),S164,0)</f>
        <v>0.26944444444444449</v>
      </c>
      <c r="AI132" s="449">
        <f t="shared" ref="AI132" si="556">IF(OR($E164="C",$E164="Cr"),$S164,0)</f>
        <v>0.26944444444444449</v>
      </c>
      <c r="AJ132" s="314">
        <v>63</v>
      </c>
      <c r="AK132" s="314">
        <v>63</v>
      </c>
      <c r="AL132" s="449">
        <f t="shared" ref="AL132" si="557">LARGE($AH$8:$AH$738,AK132)</f>
        <v>0.29027777777777775</v>
      </c>
      <c r="AM132" s="314">
        <f t="shared" ref="AM132" si="558">INDEX($AC$8:$AJ$739,MATCH(AL132,$AI$8:$AI$739,0),1)</f>
        <v>58</v>
      </c>
    </row>
    <row r="133" spans="1:39" ht="15" customHeight="1" thickBot="1" x14ac:dyDescent="0.3">
      <c r="A133" s="228"/>
      <c r="B133" s="314" t="s">
        <v>6</v>
      </c>
      <c r="C133" s="314">
        <v>25</v>
      </c>
      <c r="D133" s="314" t="s">
        <v>19</v>
      </c>
      <c r="E133" s="483" t="s">
        <v>91</v>
      </c>
      <c r="F133" s="269"/>
      <c r="G133" s="270"/>
      <c r="H133" s="246"/>
      <c r="I133" s="59">
        <f t="shared" ref="I133" si="559">IF(E133="repos",1,0)</f>
        <v>0</v>
      </c>
      <c r="J133" s="59">
        <f t="shared" ref="J133" si="560">IF(E133="S",1,0)</f>
        <v>0</v>
      </c>
      <c r="K133" s="59">
        <f t="shared" ref="K133" si="561">IF(E133="FO",1,0)</f>
        <v>0</v>
      </c>
      <c r="L133" s="302">
        <f>IF(AND(B133="dim",M133=130),1,0)</f>
        <v>0</v>
      </c>
      <c r="M133" s="60">
        <v>130</v>
      </c>
      <c r="N133" s="150"/>
      <c r="O133" s="52">
        <v>0.29930555555555555</v>
      </c>
      <c r="P133" s="476">
        <f>IF(F133="X",D82,0)+IF(F134="X",D82,0)+IF(G133="X",D83,0)+IF(G134="X",D84,0)+H133+H134+IF(N133&lt;N81,0,N133)+IF(N134&lt;N81,0,N134)</f>
        <v>0</v>
      </c>
      <c r="Q133" s="111">
        <v>0.55902777777777779</v>
      </c>
      <c r="R133" s="112">
        <v>0.85833333333333339</v>
      </c>
      <c r="S133" s="360">
        <f t="shared" ref="S133" si="562">(R133-Q133)+(R134-Q134)</f>
        <v>0.2993055555555556</v>
      </c>
      <c r="T133" s="167"/>
      <c r="X133" s="491">
        <f t="shared" si="316"/>
        <v>1</v>
      </c>
      <c r="Z133" s="314">
        <v>56</v>
      </c>
      <c r="AA133" s="460">
        <f t="shared" ref="AA133" si="563">IF(OR(E133="C",E133="Cr"),S133,0)</f>
        <v>0.2993055555555556</v>
      </c>
      <c r="AC133" s="535"/>
      <c r="AD133" s="331"/>
      <c r="AE133" s="331"/>
      <c r="AF133" s="113"/>
      <c r="AG133" s="114"/>
      <c r="AH133" s="461"/>
      <c r="AI133" s="450"/>
      <c r="AJ133" s="331"/>
      <c r="AK133" s="331"/>
      <c r="AL133" s="450"/>
      <c r="AM133" s="331"/>
    </row>
    <row r="134" spans="1:39" ht="15" customHeight="1" thickBot="1" x14ac:dyDescent="0.3">
      <c r="A134" s="229"/>
      <c r="B134" s="331"/>
      <c r="C134" s="331"/>
      <c r="D134" s="331"/>
      <c r="E134" s="484"/>
      <c r="F134" s="267" t="str">
        <f>IF(AND(A133="X",B133="dim"),"",IF(AND(A133="X",E133="TC"),"",IF(A133="X","X","")))</f>
        <v/>
      </c>
      <c r="G134" s="268"/>
      <c r="H134" s="211"/>
      <c r="I134" s="58">
        <f t="shared" ref="I134" si="564">IF(E133="CA",1,0)</f>
        <v>0</v>
      </c>
      <c r="J134" s="58">
        <f t="shared" ref="J134" si="565">IF(E133="TC",1,0)</f>
        <v>0</v>
      </c>
      <c r="K134" s="58">
        <f t="shared" ref="K134" si="566">IF(E133="FNO",1,0)</f>
        <v>0</v>
      </c>
      <c r="L134" s="299"/>
      <c r="M134" s="70"/>
      <c r="N134" s="151"/>
      <c r="O134" s="86"/>
      <c r="P134" s="477"/>
      <c r="Q134" s="113"/>
      <c r="R134" s="114"/>
      <c r="S134" s="361"/>
      <c r="T134" s="167"/>
      <c r="X134" s="493"/>
      <c r="Z134" s="331"/>
      <c r="AA134" s="461"/>
      <c r="AC134" s="536">
        <v>64</v>
      </c>
      <c r="AD134" s="314">
        <v>5</v>
      </c>
      <c r="AE134" s="314" t="s">
        <v>20</v>
      </c>
      <c r="AF134" s="111"/>
      <c r="AG134" s="112"/>
      <c r="AH134" s="460">
        <f>IF(OR(E166="C",E166="Cr"),S166,0)</f>
        <v>0</v>
      </c>
      <c r="AI134" s="449">
        <f t="shared" ref="AI134" si="567">IF(OR($E166="C",$E166="Cr"),$S166,0)</f>
        <v>0</v>
      </c>
      <c r="AJ134" s="462">
        <v>64</v>
      </c>
      <c r="AK134" s="462">
        <v>64</v>
      </c>
      <c r="AL134" s="449">
        <f t="shared" ref="AL134" si="568">LARGE($AH$8:$AH$738,AK134)</f>
        <v>0.29027777777777775</v>
      </c>
      <c r="AM134" s="314">
        <f t="shared" ref="AM134" si="569">INDEX($AC$8:$AJ$739,MATCH(AL134,$AI$8:$AI$739,0),1)</f>
        <v>58</v>
      </c>
    </row>
    <row r="135" spans="1:39" ht="15" customHeight="1" thickBot="1" x14ac:dyDescent="0.3">
      <c r="A135" s="228"/>
      <c r="B135" s="314" t="s">
        <v>8</v>
      </c>
      <c r="C135" s="314">
        <v>26</v>
      </c>
      <c r="D135" s="314" t="s">
        <v>19</v>
      </c>
      <c r="E135" s="483" t="s">
        <v>91</v>
      </c>
      <c r="F135" s="269"/>
      <c r="G135" s="270"/>
      <c r="H135" s="246"/>
      <c r="I135" s="59">
        <f t="shared" ref="I135" si="570">IF(E135="repos",1,0)</f>
        <v>0</v>
      </c>
      <c r="J135" s="59">
        <f t="shared" ref="J135" si="571">IF(E135="S",1,0)</f>
        <v>0</v>
      </c>
      <c r="K135" s="59">
        <f t="shared" ref="K135" si="572">IF(E135="FO",1,0)</f>
        <v>0</v>
      </c>
      <c r="L135" s="302">
        <f>IF(AND(B135="dim",M135=130),1,0)</f>
        <v>1</v>
      </c>
      <c r="M135" s="60">
        <v>130</v>
      </c>
      <c r="N135" s="150"/>
      <c r="O135" s="52">
        <v>0.27986111111111112</v>
      </c>
      <c r="P135" s="476">
        <f>IF(F135="X",D82,0)+IF(F136="X",D82,0)+IF(G135="X",D83,0)+IF(G136="X",D84,0)+H135+H136+IF(N135&lt;N81,0,N135)+IF(N136&lt;N81,0,N136)</f>
        <v>0</v>
      </c>
      <c r="Q135" s="111">
        <v>0.52708333333333335</v>
      </c>
      <c r="R135" s="112">
        <v>0.80694444444444446</v>
      </c>
      <c r="S135" s="360">
        <f t="shared" ref="S135" si="573">(R135-Q135)+(R136-Q136)</f>
        <v>0.27986111111111112</v>
      </c>
      <c r="T135" s="167"/>
      <c r="X135" s="491">
        <f t="shared" si="316"/>
        <v>1</v>
      </c>
      <c r="Z135" s="314">
        <v>57</v>
      </c>
      <c r="AA135" s="460">
        <f t="shared" ref="AA135" si="574">IF(OR(E135="C",E135="Cr"),S135,0)</f>
        <v>0.27986111111111112</v>
      </c>
      <c r="AC135" s="537"/>
      <c r="AD135" s="331"/>
      <c r="AE135" s="331"/>
      <c r="AF135" s="113"/>
      <c r="AG135" s="114"/>
      <c r="AH135" s="461"/>
      <c r="AI135" s="450"/>
      <c r="AJ135" s="463"/>
      <c r="AK135" s="463"/>
      <c r="AL135" s="450"/>
      <c r="AM135" s="331"/>
    </row>
    <row r="136" spans="1:39" ht="15" customHeight="1" thickBot="1" x14ac:dyDescent="0.3">
      <c r="A136" s="229"/>
      <c r="B136" s="331"/>
      <c r="C136" s="331"/>
      <c r="D136" s="331"/>
      <c r="E136" s="484"/>
      <c r="F136" s="267" t="str">
        <f>IF(AND(A135="X",B135="dim"),"",IF(AND(A135="X",E135="TC"),"",IF(A135="X","X","")))</f>
        <v/>
      </c>
      <c r="G136" s="268"/>
      <c r="H136" s="211"/>
      <c r="I136" s="58">
        <f t="shared" ref="I136" si="575">IF(E135="CA",1,0)</f>
        <v>0</v>
      </c>
      <c r="J136" s="58">
        <f t="shared" ref="J136" si="576">IF(E135="TC",1,0)</f>
        <v>0</v>
      </c>
      <c r="K136" s="58">
        <f t="shared" ref="K136" si="577">IF(E135="FNO",1,0)</f>
        <v>0</v>
      </c>
      <c r="L136" s="299"/>
      <c r="M136" s="70"/>
      <c r="N136" s="151"/>
      <c r="O136" s="86"/>
      <c r="P136" s="477"/>
      <c r="Q136" s="113"/>
      <c r="R136" s="114"/>
      <c r="S136" s="361"/>
      <c r="T136" s="167"/>
      <c r="X136" s="493"/>
      <c r="Z136" s="331"/>
      <c r="AA136" s="461"/>
      <c r="AC136" s="534">
        <v>65</v>
      </c>
      <c r="AD136" s="314">
        <v>6</v>
      </c>
      <c r="AE136" s="314" t="s">
        <v>20</v>
      </c>
      <c r="AF136" s="111"/>
      <c r="AG136" s="112"/>
      <c r="AH136" s="460">
        <f>IF(OR(E168="C",E168="Cr"),S168,0)</f>
        <v>0</v>
      </c>
      <c r="AI136" s="449">
        <f t="shared" ref="AI136" si="578">IF(OR($E168="C",$E168="Cr"),$S168,0)</f>
        <v>0</v>
      </c>
      <c r="AJ136" s="314">
        <v>65</v>
      </c>
      <c r="AK136" s="314">
        <v>65</v>
      </c>
      <c r="AL136" s="449">
        <f t="shared" ref="AL136" si="579">LARGE($AH$8:$AH$738,AK136)</f>
        <v>0.29027777777777775</v>
      </c>
      <c r="AM136" s="314">
        <f t="shared" ref="AM136" si="580">INDEX($AC$8:$AJ$739,MATCH(AL136,$AI$8:$AI$739,0),1)</f>
        <v>58</v>
      </c>
    </row>
    <row r="137" spans="1:39" ht="15" customHeight="1" thickBot="1" x14ac:dyDescent="0.3">
      <c r="A137" s="228"/>
      <c r="B137" s="314" t="s">
        <v>9</v>
      </c>
      <c r="C137" s="314">
        <v>27</v>
      </c>
      <c r="D137" s="314" t="s">
        <v>19</v>
      </c>
      <c r="E137" s="483" t="s">
        <v>91</v>
      </c>
      <c r="F137" s="269"/>
      <c r="G137" s="270"/>
      <c r="H137" s="246"/>
      <c r="I137" s="59">
        <f t="shared" ref="I137" si="581">IF(E137="repos",1,0)</f>
        <v>0</v>
      </c>
      <c r="J137" s="59">
        <f t="shared" ref="J137" si="582">IF(E137="S",1,0)</f>
        <v>0</v>
      </c>
      <c r="K137" s="59">
        <f t="shared" ref="K137" si="583">IF(E137="FO",1,0)</f>
        <v>0</v>
      </c>
      <c r="L137" s="302">
        <f>IF(AND(B137="dim",M137=130),1,0)</f>
        <v>0</v>
      </c>
      <c r="M137" s="60">
        <v>130</v>
      </c>
      <c r="N137" s="150"/>
      <c r="O137" s="52">
        <v>0.2902777777777778</v>
      </c>
      <c r="P137" s="476">
        <f>IF(F137="X",D82,0)+IF(F138="X",D82,0)+IF(G137="X",D83,0)+IF(G138="X",D84,0)+H137+H138+IF(N137&lt;N81,0,N137)+IF(N138&lt;N81,0,N138)</f>
        <v>0</v>
      </c>
      <c r="Q137" s="111">
        <v>0.57638888888888895</v>
      </c>
      <c r="R137" s="112">
        <v>0.8666666666666667</v>
      </c>
      <c r="S137" s="360">
        <f t="shared" ref="S137" si="584">(R137-Q137)+(R138-Q138)</f>
        <v>0.29027777777777775</v>
      </c>
      <c r="T137" s="167"/>
      <c r="X137" s="491">
        <f t="shared" si="316"/>
        <v>1</v>
      </c>
      <c r="Z137" s="314">
        <v>58</v>
      </c>
      <c r="AA137" s="460">
        <f t="shared" ref="AA137" si="585">IF(OR(E137="C",E137="Cr"),S137,0)</f>
        <v>0.29027777777777775</v>
      </c>
      <c r="AC137" s="535"/>
      <c r="AD137" s="331"/>
      <c r="AE137" s="331"/>
      <c r="AF137" s="113"/>
      <c r="AG137" s="114"/>
      <c r="AH137" s="461"/>
      <c r="AI137" s="450"/>
      <c r="AJ137" s="331"/>
      <c r="AK137" s="331"/>
      <c r="AL137" s="450"/>
      <c r="AM137" s="331"/>
    </row>
    <row r="138" spans="1:39" ht="15" customHeight="1" thickBot="1" x14ac:dyDescent="0.3">
      <c r="A138" s="229"/>
      <c r="B138" s="331"/>
      <c r="C138" s="331"/>
      <c r="D138" s="331"/>
      <c r="E138" s="484"/>
      <c r="F138" s="267" t="str">
        <f>IF(AND(A137="X",B137="dim"),"",IF(AND(A137="X",E137="TC"),"",IF(A137="X","X","")))</f>
        <v/>
      </c>
      <c r="G138" s="268"/>
      <c r="H138" s="211"/>
      <c r="I138" s="58">
        <f t="shared" ref="I138" si="586">IF(E137="CA",1,0)</f>
        <v>0</v>
      </c>
      <c r="J138" s="58">
        <f t="shared" ref="J138" si="587">IF(E137="TC",1,0)</f>
        <v>0</v>
      </c>
      <c r="K138" s="58">
        <f t="shared" ref="K138" si="588">IF(E137="FNO",1,0)</f>
        <v>0</v>
      </c>
      <c r="L138" s="299"/>
      <c r="M138" s="70"/>
      <c r="N138" s="151"/>
      <c r="O138" s="50"/>
      <c r="P138" s="477"/>
      <c r="Q138" s="113"/>
      <c r="R138" s="114"/>
      <c r="S138" s="361"/>
      <c r="T138" s="167"/>
      <c r="X138" s="493"/>
      <c r="Z138" s="331"/>
      <c r="AA138" s="461"/>
      <c r="AC138" s="534">
        <v>66</v>
      </c>
      <c r="AD138" s="314">
        <v>7</v>
      </c>
      <c r="AE138" s="314" t="s">
        <v>20</v>
      </c>
      <c r="AF138" s="111">
        <v>0.51388888888888895</v>
      </c>
      <c r="AG138" s="112">
        <v>0.80625000000000002</v>
      </c>
      <c r="AH138" s="460">
        <f>IF(OR(E170="C",E170="Cr"),S170,0)</f>
        <v>0.29236111111111107</v>
      </c>
      <c r="AI138" s="449">
        <f t="shared" ref="AI138:AI186" si="589">IF(OR($E170="C",$E170="Cr"),$S170,0)</f>
        <v>0.29236111111111107</v>
      </c>
      <c r="AJ138" s="314">
        <v>66</v>
      </c>
      <c r="AK138" s="314">
        <v>66</v>
      </c>
      <c r="AL138" s="449">
        <f t="shared" ref="AL138" si="590">LARGE($AH$8:$AH$738,AK138)</f>
        <v>0.29027777777777775</v>
      </c>
      <c r="AM138" s="314">
        <f t="shared" ref="AM138" si="591">INDEX($AC$8:$AJ$739,MATCH(AL138,$AI$8:$AI$739,0),1)</f>
        <v>58</v>
      </c>
    </row>
    <row r="139" spans="1:39" ht="15" customHeight="1" thickBot="1" x14ac:dyDescent="0.3">
      <c r="A139" s="228"/>
      <c r="B139" s="314" t="s">
        <v>10</v>
      </c>
      <c r="C139" s="314">
        <v>28</v>
      </c>
      <c r="D139" s="314" t="s">
        <v>19</v>
      </c>
      <c r="E139" s="399" t="s">
        <v>7</v>
      </c>
      <c r="F139" s="269"/>
      <c r="G139" s="270"/>
      <c r="H139" s="246"/>
      <c r="I139" s="59">
        <f t="shared" ref="I139" si="592">IF(E139="repos",1,0)</f>
        <v>1</v>
      </c>
      <c r="J139" s="59">
        <f t="shared" ref="J139" si="593">IF(E139="S",1,0)</f>
        <v>0</v>
      </c>
      <c r="K139" s="59">
        <f t="shared" ref="K139" si="594">IF(E139="FO",1,0)</f>
        <v>0</v>
      </c>
      <c r="L139" s="302">
        <f>IF(AND(B139="dim",M139=130),1,0)</f>
        <v>0</v>
      </c>
      <c r="M139" s="60">
        <v>660</v>
      </c>
      <c r="N139" s="150"/>
      <c r="O139" s="56"/>
      <c r="P139" s="476">
        <f>IF(F139="X",D82,0)+IF(F140="X",D82,0)+IF(G139="X",D83,0)+IF(G140="X",D84,0)+H139+H140+IF(N139&lt;N81,0,N139)+IF(N140&lt;N81,0,N140)</f>
        <v>0</v>
      </c>
      <c r="Q139" s="111"/>
      <c r="R139" s="112"/>
      <c r="S139" s="374">
        <f t="shared" ref="S139" si="595">(R139-Q139)+(R140-Q140)</f>
        <v>0</v>
      </c>
      <c r="T139" s="167"/>
      <c r="X139" s="491">
        <f t="shared" si="316"/>
        <v>0</v>
      </c>
      <c r="Z139" s="314">
        <v>59</v>
      </c>
      <c r="AA139" s="460">
        <f t="shared" ref="AA139:AA141" si="596">IF(OR(E139="C",E139="Cr"),S139,0)</f>
        <v>0</v>
      </c>
      <c r="AC139" s="535"/>
      <c r="AD139" s="331"/>
      <c r="AE139" s="331"/>
      <c r="AF139" s="113"/>
      <c r="AG139" s="114"/>
      <c r="AH139" s="461"/>
      <c r="AI139" s="450"/>
      <c r="AJ139" s="331"/>
      <c r="AK139" s="331"/>
      <c r="AL139" s="450"/>
      <c r="AM139" s="331"/>
    </row>
    <row r="140" spans="1:39" ht="15" customHeight="1" thickBot="1" x14ac:dyDescent="0.3">
      <c r="A140" s="229"/>
      <c r="B140" s="312"/>
      <c r="C140" s="312"/>
      <c r="D140" s="312"/>
      <c r="E140" s="531"/>
      <c r="F140" s="267" t="str">
        <f>IF(AND(A139="X",B139="dim"),"",IF(AND(A139="X",E139="TC"),"",IF(A139="X","X","")))</f>
        <v/>
      </c>
      <c r="G140" s="268"/>
      <c r="H140" s="211"/>
      <c r="I140" s="138">
        <f t="shared" ref="I140" si="597">IF(E139="CA",1,0)</f>
        <v>0</v>
      </c>
      <c r="J140" s="138">
        <f t="shared" ref="J140" si="598">IF(E139="TC",1,0)</f>
        <v>0</v>
      </c>
      <c r="K140" s="138">
        <f t="shared" ref="K140" si="599">IF(E139="FNO",1,0)</f>
        <v>0</v>
      </c>
      <c r="L140" s="299"/>
      <c r="M140" s="145"/>
      <c r="N140" s="166"/>
      <c r="O140" s="165"/>
      <c r="P140" s="477"/>
      <c r="Q140" s="168"/>
      <c r="R140" s="169"/>
      <c r="S140" s="532"/>
      <c r="T140" s="167"/>
      <c r="X140" s="493"/>
      <c r="Z140" s="331"/>
      <c r="AA140" s="461"/>
      <c r="AC140" s="534">
        <v>67</v>
      </c>
      <c r="AD140" s="314">
        <v>8</v>
      </c>
      <c r="AE140" s="314" t="s">
        <v>20</v>
      </c>
      <c r="AF140" s="111">
        <v>0.26458333333333334</v>
      </c>
      <c r="AG140" s="112">
        <v>0.55347222222222225</v>
      </c>
      <c r="AH140" s="460">
        <f>IF(OR(E172="C",E172="Cr"),S172,0)</f>
        <v>0.28888888888888892</v>
      </c>
      <c r="AI140" s="449">
        <f t="shared" si="589"/>
        <v>0.28888888888888892</v>
      </c>
      <c r="AJ140" s="314">
        <v>67</v>
      </c>
      <c r="AK140" s="314">
        <v>67</v>
      </c>
      <c r="AL140" s="449">
        <f t="shared" ref="AL140" si="600">LARGE($AH$8:$AH$738,AK140)</f>
        <v>0.29027777777777775</v>
      </c>
      <c r="AM140" s="314">
        <f t="shared" ref="AM140" si="601">INDEX($AC$8:$AJ$739,MATCH(AL140,$AI$8:$AI$739,0),1)</f>
        <v>58</v>
      </c>
    </row>
    <row r="141" spans="1:39" ht="15" customHeight="1" thickBot="1" x14ac:dyDescent="0.3">
      <c r="A141" s="236"/>
      <c r="B141" s="392"/>
      <c r="C141" s="392">
        <v>29</v>
      </c>
      <c r="D141" s="392" t="s">
        <v>19</v>
      </c>
      <c r="E141" s="527"/>
      <c r="F141" s="269"/>
      <c r="G141" s="270"/>
      <c r="H141" s="246"/>
      <c r="I141" s="143">
        <f t="shared" ref="I141" si="602">IF(E141="repos",1,0)</f>
        <v>0</v>
      </c>
      <c r="J141" s="143">
        <f t="shared" ref="J141" si="603">IF(E141="S",1,0)</f>
        <v>0</v>
      </c>
      <c r="K141" s="143">
        <f t="shared" ref="K141" si="604">IF(E141="FO",1,0)</f>
        <v>0</v>
      </c>
      <c r="L141" s="300">
        <f>IF(AND(B141="dim",M141=130),1,0)</f>
        <v>0</v>
      </c>
      <c r="M141" s="143"/>
      <c r="N141" s="163"/>
      <c r="O141" s="19"/>
      <c r="P141" s="447">
        <f>IF(F141="X",D82,0)+IF(F142="X",D82,0)+IF(G141="X",D83,0)+IF(G142="X",D84,0)+H141+H142+IF(N141&lt;N81,0,N141)+IF(N142&lt;N81,0,N142)</f>
        <v>0</v>
      </c>
      <c r="Q141" s="45"/>
      <c r="R141" s="46"/>
      <c r="S141" s="372">
        <f t="shared" ref="S141" si="605">(R141-Q141)+(R142-Q142)</f>
        <v>0</v>
      </c>
      <c r="T141" s="167"/>
      <c r="X141" s="529">
        <f t="shared" si="316"/>
        <v>0</v>
      </c>
      <c r="Z141" s="392"/>
      <c r="AA141" s="460">
        <f t="shared" si="596"/>
        <v>0</v>
      </c>
      <c r="AC141" s="535"/>
      <c r="AD141" s="331"/>
      <c r="AE141" s="331"/>
      <c r="AF141" s="113"/>
      <c r="AG141" s="114"/>
      <c r="AH141" s="461"/>
      <c r="AI141" s="450"/>
      <c r="AJ141" s="331"/>
      <c r="AK141" s="331"/>
      <c r="AL141" s="450"/>
      <c r="AM141" s="331"/>
    </row>
    <row r="142" spans="1:39" ht="15" customHeight="1" thickBot="1" x14ac:dyDescent="0.3">
      <c r="A142" s="237"/>
      <c r="B142" s="316"/>
      <c r="C142" s="316"/>
      <c r="D142" s="316"/>
      <c r="E142" s="528"/>
      <c r="F142" s="260" t="str">
        <f>IF(AND(A141="X",B141="dim"),"",IF(AND(A141="X",E141="TC"),"",IF(A141="X","X","")))</f>
        <v/>
      </c>
      <c r="G142" s="261"/>
      <c r="H142" s="245"/>
      <c r="I142" s="144">
        <f t="shared" ref="I142" si="606">IF(E141="CA",1,0)</f>
        <v>0</v>
      </c>
      <c r="J142" s="144">
        <f t="shared" ref="J142" si="607">IF(E141="TC",1,0)</f>
        <v>0</v>
      </c>
      <c r="K142" s="144">
        <f t="shared" ref="K142" si="608">IF(E141="FNO",1,0)</f>
        <v>0</v>
      </c>
      <c r="L142" s="301"/>
      <c r="M142" s="144"/>
      <c r="N142" s="164"/>
      <c r="O142" s="20"/>
      <c r="P142" s="448"/>
      <c r="Q142" s="47"/>
      <c r="R142" s="48"/>
      <c r="S142" s="373"/>
      <c r="T142" s="167"/>
      <c r="X142" s="530"/>
      <c r="Z142" s="316"/>
      <c r="AA142" s="461"/>
      <c r="AC142" s="534">
        <v>68</v>
      </c>
      <c r="AD142" s="314">
        <v>9</v>
      </c>
      <c r="AE142" s="314" t="s">
        <v>20</v>
      </c>
      <c r="AF142" s="111">
        <v>0.26458333333333334</v>
      </c>
      <c r="AG142" s="112">
        <v>0.55347222222222225</v>
      </c>
      <c r="AH142" s="460">
        <f>IF(OR(E174="C",E174="Cr"),S174,0)</f>
        <v>0.28888888888888892</v>
      </c>
      <c r="AI142" s="449">
        <f t="shared" si="589"/>
        <v>0.28888888888888892</v>
      </c>
      <c r="AJ142" s="314">
        <v>68</v>
      </c>
      <c r="AK142" s="314">
        <v>68</v>
      </c>
      <c r="AL142" s="449">
        <f t="shared" ref="AL142" si="609">LARGE($AH$8:$AH$738,AK142)</f>
        <v>0.29027777777777775</v>
      </c>
      <c r="AM142" s="314">
        <f t="shared" ref="AM142" si="610">INDEX($AC$8:$AJ$739,MATCH(AL142,$AI$8:$AI$739,0),1)</f>
        <v>58</v>
      </c>
    </row>
    <row r="143" spans="1:39" ht="15" customHeight="1" thickBot="1" x14ac:dyDescent="0.3">
      <c r="A143" s="224"/>
      <c r="B143" s="30"/>
      <c r="C143" s="30"/>
      <c r="D143" s="30"/>
      <c r="E143" s="30"/>
      <c r="F143" s="30"/>
      <c r="G143" s="30"/>
      <c r="H143" s="178"/>
      <c r="I143" s="30"/>
      <c r="J143" s="30"/>
      <c r="K143" s="30"/>
      <c r="L143" s="30"/>
      <c r="M143" s="30"/>
      <c r="N143" s="30"/>
      <c r="O143" s="170"/>
      <c r="P143" s="171"/>
      <c r="Q143" s="167"/>
      <c r="R143" s="167"/>
      <c r="S143" s="167"/>
      <c r="T143" s="167"/>
      <c r="U143" s="96"/>
      <c r="V143" s="96"/>
      <c r="W143" s="96"/>
      <c r="X143" s="31"/>
      <c r="Y143" s="96"/>
      <c r="AC143" s="535"/>
      <c r="AD143" s="331"/>
      <c r="AE143" s="331"/>
      <c r="AF143" s="113"/>
      <c r="AG143" s="114"/>
      <c r="AH143" s="461"/>
      <c r="AI143" s="450"/>
      <c r="AJ143" s="331"/>
      <c r="AK143" s="331"/>
      <c r="AL143" s="450"/>
      <c r="AM143" s="331"/>
    </row>
    <row r="144" spans="1:39" ht="15" customHeight="1" thickBot="1" x14ac:dyDescent="0.3">
      <c r="A144" s="224"/>
      <c r="B144" s="314">
        <f>C139</f>
        <v>28</v>
      </c>
      <c r="C144" s="388" t="s">
        <v>13</v>
      </c>
      <c r="D144" s="389"/>
      <c r="E144" s="10">
        <v>9</v>
      </c>
      <c r="F144" s="258"/>
      <c r="G144" s="259"/>
      <c r="H144" s="196">
        <f>H85+H87+H89+H91+H93+H95+H97+H99+H101+H103+H105+H107+H109+H111+H113+H115+H117+H119+H121+H123+H125+H127+H129+H131+H133+H135+H137+H139+H141</f>
        <v>0</v>
      </c>
      <c r="I144" s="62"/>
      <c r="J144" s="62"/>
      <c r="K144" s="62"/>
      <c r="L144" s="306">
        <f>L85+L87+L89+L91+L93+L95+L97+L99+L101+L103+L105+L107+L109+L111+L113+L115+L117+L119+L121+L123+L125+L127+L129+L131+L133+L135+L137+L139+L141</f>
        <v>2</v>
      </c>
      <c r="M144" s="306">
        <f>M71+L144</f>
        <v>6</v>
      </c>
      <c r="N144" s="474">
        <f>IF(N85&lt;N81,0,N85)+IF(N86&lt;N81,0,N86)+IF(N87&lt;N81,0,N87)+IF(N88&lt;N81,0,N88)+IF(N89&lt;N81,0,N89)+IF(N90&lt;N81,0,N90)+IF(N91&lt;N81,0,N91)+IF(N92&lt;N81,0,N92)+IF(N93&lt;N81,0,N93)+IF(N94&lt;N81,0,N94)+IF(N95&lt;N81,0,N95)+IF(N96&lt;N81,0,N96)+IF(N97&lt;N81,0,N97)+IF(N98&lt;N81,0,N98)+IF(N99&lt;N81,0,N99)+IF(N100&lt;N81,0,N100)+IF(N101&lt;N81,0,N101)+IF(N102&lt;N81,0,N102)+IF(N103&lt;N81,0,N103)+IF(N104&lt;N81,0,N104)+IF(N105&lt;N81,0,N105)+IF(N106&lt;N81,0,N106)+IF(N107&lt;N81,0,N107)+IF(N108&lt;N81,0,N108)+IF(N109&lt;N81,0,N109)+IF(N110&lt;N81,0,N110)+IF(N111&lt;N81,0,N111)+IF(N112&lt;N81,0,N112)+IF(N113&lt;N81,0,N113)+IF(N114&lt;N81,0,N114)+IF(N115&lt;N81,0,N115)+IF(N116&lt;N81,0,N116)+IF(N117&lt;N81,0,N117)+IF(N118&lt;N81,0,N118)+IF(N119&lt;N81,0,N119)+IF(N120&lt;N81,0,N120)+IF(N121&lt;N81,0,N121)+IF(N122&lt;N81,0,N122)+IF(N123&lt;N81,0,N123)+IF(N124&lt;N81,0,N124)+IF(N125&lt;N81,0,N125)+IF(N126&lt;N81,0,N126)+IF(N127&lt;N81,0,N127)+IF(N128&lt;N81,0,N128)+IF(N129&lt;N81,0,N129)+IF(N130&lt;N81,0,N130)+IF(N131&lt;N81,0,N131)+IF(N132&lt;N81,0,N132)+IF(N133&lt;N81,0,N133)+IF(N134&lt;N81,0,N134)+IF(N135&lt;N81,0,N135)+IF(N136&lt;N81,0,N136)+IF(N137&lt;N81,0,N137)+IF(N138&lt;N81,0,N138)+IF(N139&lt;N81,0,N139)+IF(N140&lt;N81,0,N140)+IF(N141&lt;N81,0,N141)+IF(N142&lt;N81,0,N142)</f>
        <v>1.5277777777777777E-2</v>
      </c>
      <c r="O144" s="370">
        <f>O85+O86+O87+O88+O89+O90+O91+O92+O93+O94+O95+O96+O97+O98+O99+O100+O101+O102+O103+O104+O105+O106+O107+O108+O109+O110+O111+O112+O113+O114+O115+O116+O117+O118+O119+O120+O121+O122+O123+O124+O125+O126+O127+O128+O129+O130+O131+O132+O133+O134+O135+O136+O137+O138+O139+O140+O141+O142</f>
        <v>4.9305555555555562</v>
      </c>
      <c r="P144" s="480">
        <f>P85+P87+P89+P91+P93+P95+P97+P99+P101+P103+P105+P107+P109+P111+P113+P115+P117+P119+P121+P123+P125+P127+P129+P131+P133+P135+P137+P139+P141</f>
        <v>0.60972222222222217</v>
      </c>
      <c r="S144" s="370">
        <f>S85+S87+S89+S91+S93+S95+S97+S99+S101+S103+S105+S107+S109+S111+S113+S115+S117+S119+S121+S123+S125+S127+S129+S131+S133+S135+S137+S139+S141</f>
        <v>4.9305555555555554</v>
      </c>
      <c r="T144" s="176"/>
      <c r="U144" s="358">
        <f>S85+S89+S95+S97+S111+S113+S115+S117+S119+O102+S131+S133+S135+S137</f>
        <v>3.6881944444444441</v>
      </c>
      <c r="V144" s="506">
        <f>S87+S99+O101+S103+S127</f>
        <v>1.2423611111111112</v>
      </c>
      <c r="X144" s="354">
        <f>SUM(X85:X142)</f>
        <v>18</v>
      </c>
      <c r="AC144" s="534">
        <v>69</v>
      </c>
      <c r="AD144" s="314">
        <v>10</v>
      </c>
      <c r="AE144" s="314" t="s">
        <v>20</v>
      </c>
      <c r="AF144" s="111">
        <v>0.26458333333333334</v>
      </c>
      <c r="AG144" s="112">
        <v>0.55347222222222225</v>
      </c>
      <c r="AH144" s="460">
        <f>IF(OR(E176="C",E176="Cr"),S176,0)</f>
        <v>0.28888888888888892</v>
      </c>
      <c r="AI144" s="449">
        <f t="shared" si="589"/>
        <v>0.28888888888888892</v>
      </c>
      <c r="AJ144" s="314">
        <v>69</v>
      </c>
      <c r="AK144" s="314">
        <v>69</v>
      </c>
      <c r="AL144" s="449">
        <f t="shared" ref="AL144" si="611">LARGE($AH$8:$AH$738,AK144)</f>
        <v>0.29027777777777775</v>
      </c>
      <c r="AM144" s="314">
        <f t="shared" ref="AM144" si="612">INDEX($AC$8:$AJ$739,MATCH(AL144,$AI$8:$AI$739,0),1)</f>
        <v>58</v>
      </c>
    </row>
    <row r="145" spans="1:39" ht="15" customHeight="1" thickBot="1" x14ac:dyDescent="0.3">
      <c r="A145" s="224"/>
      <c r="B145" s="331"/>
      <c r="C145" s="386" t="s">
        <v>52</v>
      </c>
      <c r="D145" s="387"/>
      <c r="E145" s="33">
        <f>I85+I87+I89+I91+I93+I95+I97+I99+I101+I103+I105+I107+I109+I111+I113+I115+I117+I119+I121+I123+I125+I127+I129+I131+I133+I135+I137+I139+I141</f>
        <v>8</v>
      </c>
      <c r="F145" s="260">
        <f>IF(F86="X",1,0)+IF(F88="X",1,0)+IF(F90="X",1,0)+IF(F92="X",1,0)+IF(F94="X",1,0)+IF(F96="X",1,0)+IF(F98="X",1,0)+IF(F100="X",1,0)+IF(F102="X",1,0)+IF(F104="X",1,0)+IF(F106="X",1,0)+IF(F108="X",1,0)+IF(F110="X",1,0)+IF(F112="X",1,0)+IF(F114="X",1,0)+IF(F116="X",1,0)+IF(F118="X",1,0)+IF(F120="X",1,0)+IF(F122="X",1,0)+IF(F124="X",1,0)+IF(F126="X",1,0)+IF(F128="X",1,0)+IF(F130="X",1,0)+IF(F132="X",1,0)+IF(F134="X",1,0)+IF(F136="X",1,0)+IF(F138="X",1,0)+IF(F140="X",1,0)+IF(F142="X",1,0)</f>
        <v>0</v>
      </c>
      <c r="G145" s="261"/>
      <c r="H145" s="206">
        <f>H86+H88+H90+H92+H94+H96+H98+H100+H102+H104+H106+H108+H110+H112+H114+H116+H118+H120+H122+H124+H126+H128+H130+H132+H134+H136+H138+H140+H142</f>
        <v>0</v>
      </c>
      <c r="I145" s="62"/>
      <c r="J145" s="62"/>
      <c r="K145" s="62"/>
      <c r="L145" s="30"/>
      <c r="M145" s="2"/>
      <c r="N145" s="475"/>
      <c r="O145" s="371"/>
      <c r="P145" s="481"/>
      <c r="S145" s="371"/>
      <c r="T145" s="176"/>
      <c r="U145" s="359"/>
      <c r="V145" s="507"/>
      <c r="X145" s="355"/>
      <c r="AC145" s="535"/>
      <c r="AD145" s="331"/>
      <c r="AE145" s="331"/>
      <c r="AF145" s="113"/>
      <c r="AG145" s="114"/>
      <c r="AH145" s="461"/>
      <c r="AI145" s="450"/>
      <c r="AJ145" s="331"/>
      <c r="AK145" s="331"/>
      <c r="AL145" s="450"/>
      <c r="AM145" s="331"/>
    </row>
    <row r="146" spans="1:39" ht="15" customHeight="1" thickBot="1" x14ac:dyDescent="0.35">
      <c r="A146" s="224"/>
      <c r="C146" s="386" t="s">
        <v>51</v>
      </c>
      <c r="D146" s="387"/>
      <c r="E146" s="33">
        <f>J85+J87+J89+J91+J93+J95+J97+J99+J101+J103+J105+J107+J109+J111+J113+J115+J117+J119+J121+J123+J125+J127+J129+J131+J133+J135+J137+J139+J141</f>
        <v>2</v>
      </c>
      <c r="H146" s="178"/>
      <c r="I146" s="62"/>
      <c r="J146" s="62"/>
      <c r="K146" s="62"/>
      <c r="L146" s="30"/>
      <c r="O146" s="405" t="s">
        <v>85</v>
      </c>
      <c r="P146" s="406"/>
      <c r="U146" s="354">
        <v>13</v>
      </c>
      <c r="V146" s="346">
        <v>5</v>
      </c>
      <c r="AC146" s="534">
        <v>70</v>
      </c>
      <c r="AD146" s="314">
        <v>11</v>
      </c>
      <c r="AE146" s="314" t="s">
        <v>20</v>
      </c>
      <c r="AF146" s="111"/>
      <c r="AG146" s="112"/>
      <c r="AH146" s="460">
        <f>IF(OR(E178="C",E178="Cr"),S178,0)</f>
        <v>0</v>
      </c>
      <c r="AI146" s="449">
        <f t="shared" si="589"/>
        <v>0</v>
      </c>
      <c r="AJ146" s="314">
        <v>70</v>
      </c>
      <c r="AK146" s="314">
        <v>70</v>
      </c>
      <c r="AL146" s="449">
        <f t="shared" ref="AL146" si="613">LARGE($AH$8:$AH$738,AK146)</f>
        <v>0.29027777777777775</v>
      </c>
      <c r="AM146" s="314">
        <f t="shared" ref="AM146" si="614">INDEX($AC$8:$AJ$739,MATCH(AL146,$AI$8:$AI$739,0),1)</f>
        <v>58</v>
      </c>
    </row>
    <row r="147" spans="1:39" ht="15" customHeight="1" thickBot="1" x14ac:dyDescent="0.35">
      <c r="C147" s="386" t="s">
        <v>15</v>
      </c>
      <c r="D147" s="387"/>
      <c r="E147" s="33">
        <f>I86+I88+I90+I92+I94+I96+I98+I100+I102+I104+I106+I108+I110+I112+I114+I116+I118+I120+I122+I124+I126+I128+I130+I132+I134+I136+I138+I140+I142</f>
        <v>0</v>
      </c>
      <c r="G147" s="464">
        <f>IF(F81="X",D82,0)+IF(F83="X",D82,0)+IF(F85="X",D82,0)+IF(F87="X",D82,0)+IF(F89="X",D82,0)+IF(F91="X",D82,0)+IF(F93="X",D82,0)+IF(F95="X",D82,0)+IF(F97="X",D82,0)+IF(F99="X",D82,0)+IF(F101="X",D82,0)+IF(F103="X",D82,0)+IF(F105="X",D82,0)+IF(F107="X",D82,0)+IF(F109="X",D82,0)+IF(F111="X",D82,0)+IF(F113="X",D82,0)+IF(F115="X",D82,0)+IF(F117="X",D82,0)+IF(F119="X",D82,0)+IF(F121="X",D82,0)+IF(F123="X",D82,0)+IF(F125="X",D82,0)+IF(F127="X",D82,0)+IF(F129="X",D82,0)+IF(F131="X",D82,0)+IF(F133="X",D82,0)+IF(F135="X",D82,0)+IF(F137="X",D82,0)+IF(F139="X",D82,0)+IF(F141="X",D82,0)</f>
        <v>0.5527777777777777</v>
      </c>
      <c r="H147" s="465"/>
      <c r="I147" s="464">
        <f>IF(G81="X",D79,0)+IF(G83="X",D79,0)+IF(G85="X",D79,0)+IF(G87="X",D79,0)+IF(G89="X",D79,0)+IF(G91="X",D79,0)+IF(G93="X",D79,0)+IF(G95="X",D79,0)+IF(G97="X",D79,0)+IF(G99="X",D79,0)+IF(G101="X",D79,0)+IF(G103="X",D79,0)+IF(G105="X",D79,0)+IF(G107="X",D79,0)+IF(G109="X",D79,0)+IF(G111="X",D79,0)+IF(G113="X",D79,0)+IF(G115="X",D79,0)+IF(G117="X",D79,0)+IF(G119="X",D79,0)+IF(G121="X",D79,0)+IF(G123="X",D79,0)+IF(G125="X",D79,0)+IF(G127="X",D79,0)+IF(G129="X",D79,0)+IF(G131="X",D79,0)+IF(G133="X",D79,0)+IF(G135="X",D79,0)+IF(G137="X",D79,0)+IF(G139="X",D79,0)+IF(G141="X",D79,0)</f>
        <v>0</v>
      </c>
      <c r="J147" s="466"/>
      <c r="K147" s="465"/>
      <c r="L147" s="30"/>
      <c r="O147" s="204" t="s">
        <v>83</v>
      </c>
      <c r="P147" s="205"/>
      <c r="Q147" s="202" t="s">
        <v>83</v>
      </c>
      <c r="R147" s="197" t="s">
        <v>16</v>
      </c>
      <c r="S147" s="188" t="s">
        <v>84</v>
      </c>
      <c r="U147" s="356"/>
      <c r="V147" s="347"/>
      <c r="AC147" s="535"/>
      <c r="AD147" s="331"/>
      <c r="AE147" s="331"/>
      <c r="AF147" s="113"/>
      <c r="AG147" s="114"/>
      <c r="AH147" s="461"/>
      <c r="AI147" s="450"/>
      <c r="AJ147" s="331"/>
      <c r="AK147" s="331"/>
      <c r="AL147" s="450"/>
      <c r="AM147" s="331"/>
    </row>
    <row r="148" spans="1:39" ht="15" customHeight="1" thickBot="1" x14ac:dyDescent="0.35">
      <c r="C148" s="386" t="s">
        <v>16</v>
      </c>
      <c r="D148" s="387"/>
      <c r="E148" s="33">
        <f>J86+J88+J90+J92+J94+J96+J98+J100+J102+J104+J106+J108+J110+J112+J114+J116+J118+J120+J122+J124+J126+J128+J130+J132+J134+J136+J138+J140+J142</f>
        <v>0</v>
      </c>
      <c r="G148" s="467">
        <f>IF(F82="X",D78,0)+IF(F84="X",D78,0)+IF(F86="X",D78,0)+IF(F88="X",D78,0)+IF(F90="X",D78,0)+IF(F92="X",D78,0)+IF(F94="X",D78,0)+IF(F96="X",D78,0)+IF(F98="X",D78,0)+IF(F100="X",D78,0)+IF(F102="X",D78,0)+IF(F104="X",D78,0)+IF(F106="X",D78,0)+IF(F108="X",D78,0)+IF(F110="X",D78,0)+IF(F112="X",D78,0)+IF(F114="X",D78,0)+IF(F116="X",D78,0)+IF(F118="X",D78,0)+IF(F120="X",D78,0)+IF(F122="X",D78,0)+IF(F124="X",D78,0)+IF(F126="X",D78,0)+IF(F128="X",D78,0)+IF(F130="X",D78,0)+IF(F132="X",D78,0)+IF(F134="X",D78,0)+IF(F136="X",D78,0)+IF(F138="X",D78,0)+IF(F140="X",D78,0)+IF(F142="X",D78,0)</f>
        <v>0</v>
      </c>
      <c r="H148" s="468"/>
      <c r="I148" s="469">
        <f>IF(G86="X",D84,0)+IF(G88="X",D84,0)+IF(G90="X",D84,0)+IF(G92="X",D84,0)+IF(G94="X",D84,0)+IF(G96="X",D84,0)+IF(G98="X",D84,0)+IF(G100="X",D84,0)+IF(G102="X",D84,0)+IF(G104="X",D84,0)+IF(G106="X",D84,0)+IF(G108="X",D84,0)+IF(G110="X",D84,0)+IF(G112="X",D84,0)+IF(G114="X",D84,0)+IF(G116="X",D84,0)+IF(G118="X",D84,0)+IF(G120="X",D84,0)+IF(G122="X",D84,0)+IF(G124="X",D84,0)+IF(G126="X",D84,0)+IF(G128="X",D84,0)+IF(G130="X",D84,0)+IF(G132="X",D84,0)+IF(G134="X",D84,0)+IF(G136="X",D84,0)+IF(G138="X",D84,0)+IF(G140="X",D84,0)+IF(G142="X",D84,0)</f>
        <v>4.1666666666666664E-2</v>
      </c>
      <c r="J148" s="470"/>
      <c r="K148" s="471"/>
      <c r="O148" s="199" t="s">
        <v>16</v>
      </c>
      <c r="P148" s="200"/>
      <c r="Q148" s="203">
        <f>Q78</f>
        <v>1.1055555555555554</v>
      </c>
      <c r="R148" s="198">
        <f>R78</f>
        <v>0.29583333333333334</v>
      </c>
      <c r="S148" s="189">
        <f>S78</f>
        <v>0.55138888888888882</v>
      </c>
      <c r="U148" s="350">
        <f>U144+V144</f>
        <v>4.9305555555555554</v>
      </c>
      <c r="V148" s="351"/>
      <c r="AC148" s="534">
        <v>71</v>
      </c>
      <c r="AD148" s="314">
        <v>12</v>
      </c>
      <c r="AE148" s="314" t="s">
        <v>20</v>
      </c>
      <c r="AF148" s="111"/>
      <c r="AG148" s="112"/>
      <c r="AH148" s="460">
        <f>IF(OR(E180="C",E180="Cr"),S180,0)</f>
        <v>0</v>
      </c>
      <c r="AI148" s="449">
        <f t="shared" si="589"/>
        <v>0</v>
      </c>
      <c r="AJ148" s="314">
        <v>71</v>
      </c>
      <c r="AK148" s="314">
        <v>71</v>
      </c>
      <c r="AL148" s="449">
        <f t="shared" ref="AL148" si="615">LARGE($AH$8:$AH$738,AK148)</f>
        <v>0.28958333333333341</v>
      </c>
      <c r="AM148" s="314">
        <f t="shared" ref="AM148" si="616">INDEX($AC$8:$AJ$739,MATCH(AL148,$AI$8:$AI$739,0),1)</f>
        <v>109</v>
      </c>
    </row>
    <row r="149" spans="1:39" ht="15" customHeight="1" thickBot="1" x14ac:dyDescent="0.35">
      <c r="C149" s="386" t="s">
        <v>17</v>
      </c>
      <c r="D149" s="387"/>
      <c r="E149" s="33">
        <f>K85+K87+K89+K91+K93+K95+K97+K99+K101+K103+K105+K107+K109+K111+K113+K115+K117+K119+K121+K123+K125+K127+K129+K131+K133+K135+K137+K139+K141</f>
        <v>0</v>
      </c>
      <c r="I149" s="62"/>
      <c r="J149" s="62"/>
      <c r="K149" s="62"/>
      <c r="L149" s="30"/>
      <c r="O149" s="190" t="s">
        <v>84</v>
      </c>
      <c r="P149" s="191">
        <v>0.27638888888888891</v>
      </c>
      <c r="U149" s="352"/>
      <c r="V149" s="353"/>
      <c r="AC149" s="535"/>
      <c r="AD149" s="331"/>
      <c r="AE149" s="331"/>
      <c r="AF149" s="113"/>
      <c r="AG149" s="114"/>
      <c r="AH149" s="461"/>
      <c r="AI149" s="450"/>
      <c r="AJ149" s="331"/>
      <c r="AK149" s="331"/>
      <c r="AL149" s="450"/>
      <c r="AM149" s="331"/>
    </row>
    <row r="150" spans="1:39" ht="15" customHeight="1" thickBot="1" x14ac:dyDescent="0.35">
      <c r="C150" s="390" t="s">
        <v>18</v>
      </c>
      <c r="D150" s="391"/>
      <c r="E150" s="33">
        <f>K86+K88+K90+K92+K94+K96+K98+K100+K102+K104+K106+K108+K110+K112+K114+K116+K118+K120+K122+K124+K126+K128+K130+K132+K134+K136+K138+K140+K142</f>
        <v>0</v>
      </c>
      <c r="I150" s="62"/>
      <c r="J150" s="62"/>
      <c r="K150" s="62"/>
      <c r="L150" s="30"/>
      <c r="P150" s="449">
        <f>P81+P144-P147-P148-P149</f>
        <v>2.2861111111111105</v>
      </c>
      <c r="Q150" s="202" t="s">
        <v>83</v>
      </c>
      <c r="R150" s="197" t="s">
        <v>16</v>
      </c>
      <c r="S150" s="188" t="s">
        <v>84</v>
      </c>
      <c r="U150" s="319">
        <f>U146+V146</f>
        <v>18</v>
      </c>
      <c r="V150" s="321"/>
      <c r="AC150" s="534">
        <v>72</v>
      </c>
      <c r="AD150" s="314">
        <v>13</v>
      </c>
      <c r="AE150" s="314" t="s">
        <v>20</v>
      </c>
      <c r="AF150" s="111"/>
      <c r="AG150" s="112"/>
      <c r="AH150" s="460">
        <f>IF(OR(E182="C",E182="Cr"),S182,0)</f>
        <v>0</v>
      </c>
      <c r="AI150" s="449">
        <f t="shared" si="589"/>
        <v>0</v>
      </c>
      <c r="AJ150" s="314">
        <v>72</v>
      </c>
      <c r="AK150" s="314">
        <v>72</v>
      </c>
      <c r="AL150" s="449">
        <f t="shared" ref="AL150" si="617">LARGE($AH$8:$AH$738,AK150)</f>
        <v>0.28958333333333341</v>
      </c>
      <c r="AM150" s="314">
        <f t="shared" ref="AM150" si="618">INDEX($AC$8:$AJ$739,MATCH(AL150,$AI$8:$AI$739,0),1)</f>
        <v>109</v>
      </c>
    </row>
    <row r="151" spans="1:39" ht="15" customHeight="1" thickBot="1" x14ac:dyDescent="0.35">
      <c r="C151" s="508" t="s">
        <v>80</v>
      </c>
      <c r="D151" s="509"/>
      <c r="E151" s="124">
        <f>B144-E145-E146-E147-E148-E149-E150</f>
        <v>18</v>
      </c>
      <c r="I151" s="62"/>
      <c r="J151" s="62"/>
      <c r="K151" s="62"/>
      <c r="L151" s="30"/>
      <c r="P151" s="450"/>
      <c r="Q151" s="203">
        <f>Q148+G147+I147+H145+N144-P147</f>
        <v>1.6736111111111109</v>
      </c>
      <c r="R151" s="198">
        <f>R148+H144+I148-P148</f>
        <v>0.33750000000000002</v>
      </c>
      <c r="S151" s="189">
        <f>S148+G148-P149</f>
        <v>0.27499999999999991</v>
      </c>
      <c r="U151" s="325"/>
      <c r="V151" s="327"/>
      <c r="AC151" s="535"/>
      <c r="AD151" s="331"/>
      <c r="AE151" s="331"/>
      <c r="AF151" s="113"/>
      <c r="AG151" s="114"/>
      <c r="AH151" s="461"/>
      <c r="AI151" s="450"/>
      <c r="AJ151" s="331"/>
      <c r="AK151" s="331"/>
      <c r="AL151" s="450"/>
      <c r="AM151" s="331"/>
    </row>
    <row r="152" spans="1:39" ht="15" customHeight="1" x14ac:dyDescent="0.3">
      <c r="C152" s="30"/>
      <c r="D152" s="30"/>
      <c r="E152" s="30"/>
      <c r="I152" s="140"/>
      <c r="J152" s="140"/>
      <c r="K152" s="140"/>
      <c r="L152" s="30"/>
      <c r="U152" s="136"/>
      <c r="V152" s="136"/>
      <c r="AC152" s="534">
        <v>73</v>
      </c>
      <c r="AD152" s="314">
        <v>14</v>
      </c>
      <c r="AE152" s="314" t="s">
        <v>20</v>
      </c>
      <c r="AF152" s="111">
        <v>0.54027777777777775</v>
      </c>
      <c r="AG152" s="112">
        <v>0.81527777777777777</v>
      </c>
      <c r="AH152" s="460">
        <f>IF(OR(E184="C",E184="Cr"),S184,0)</f>
        <v>0.27500000000000002</v>
      </c>
      <c r="AI152" s="449">
        <f t="shared" si="589"/>
        <v>0.27500000000000002</v>
      </c>
      <c r="AJ152" s="314">
        <v>73</v>
      </c>
      <c r="AK152" s="314">
        <v>73</v>
      </c>
      <c r="AL152" s="449">
        <f t="shared" ref="AL152" si="619">LARGE($AH$8:$AH$738,AK152)</f>
        <v>0.28958333333333341</v>
      </c>
      <c r="AM152" s="314">
        <f t="shared" ref="AM152" si="620">INDEX($AC$8:$AJ$739,MATCH(AL152,$AI$8:$AI$739,0),1)</f>
        <v>109</v>
      </c>
    </row>
    <row r="153" spans="1:39" ht="15" customHeight="1" thickBot="1" x14ac:dyDescent="0.35">
      <c r="B153" s="155"/>
      <c r="C153" s="155"/>
      <c r="D153" s="155"/>
      <c r="E153" s="155"/>
      <c r="F153" s="156"/>
      <c r="G153" s="156"/>
      <c r="H153" s="156"/>
      <c r="I153" s="157"/>
      <c r="J153" s="157"/>
      <c r="K153" s="157"/>
      <c r="L153" s="157"/>
      <c r="M153" s="155"/>
      <c r="N153" s="155"/>
      <c r="O153" s="158"/>
      <c r="P153" s="155"/>
      <c r="Q153" s="159"/>
      <c r="R153" s="159"/>
      <c r="S153" s="159"/>
      <c r="T153" s="159"/>
      <c r="U153" s="155"/>
      <c r="V153" s="155"/>
      <c r="W153" s="155"/>
      <c r="X153" s="276"/>
      <c r="Y153" s="155"/>
      <c r="AC153" s="535"/>
      <c r="AD153" s="331"/>
      <c r="AE153" s="331"/>
      <c r="AF153" s="113"/>
      <c r="AG153" s="114"/>
      <c r="AH153" s="461"/>
      <c r="AI153" s="450"/>
      <c r="AJ153" s="331"/>
      <c r="AK153" s="331"/>
      <c r="AL153" s="450"/>
      <c r="AM153" s="331"/>
    </row>
    <row r="154" spans="1:39" ht="15" customHeight="1" thickBot="1" x14ac:dyDescent="0.35">
      <c r="B154" s="74"/>
      <c r="C154" s="74"/>
      <c r="D154" s="74"/>
      <c r="E154" s="74"/>
      <c r="F154" s="160"/>
      <c r="G154" s="160"/>
      <c r="H154" s="160"/>
      <c r="I154" s="30"/>
      <c r="J154" s="30"/>
      <c r="K154" s="30"/>
      <c r="L154" s="30"/>
      <c r="M154" s="74"/>
      <c r="N154" s="153">
        <v>1.0416666666666666E-2</v>
      </c>
      <c r="O154" s="161"/>
      <c r="P154" s="181">
        <f>P150</f>
        <v>2.2861111111111105</v>
      </c>
      <c r="Q154" s="162"/>
      <c r="R154" s="162"/>
      <c r="S154" s="162"/>
      <c r="U154" s="74"/>
      <c r="V154" s="74"/>
      <c r="W154" s="74"/>
      <c r="X154" s="277"/>
      <c r="Y154" s="74"/>
      <c r="AC154" s="534">
        <v>74</v>
      </c>
      <c r="AD154" s="314">
        <v>15</v>
      </c>
      <c r="AE154" s="314" t="s">
        <v>20</v>
      </c>
      <c r="AF154" s="111">
        <v>0.54027777777777775</v>
      </c>
      <c r="AG154" s="112">
        <v>0.81527777777777777</v>
      </c>
      <c r="AH154" s="460">
        <f>IF(OR(E186="C",E186="Cr"),S186,0)</f>
        <v>0.27500000000000002</v>
      </c>
      <c r="AI154" s="449">
        <f t="shared" si="589"/>
        <v>0.27500000000000002</v>
      </c>
      <c r="AJ154" s="314">
        <v>74</v>
      </c>
      <c r="AK154" s="314">
        <v>74</v>
      </c>
      <c r="AL154" s="449">
        <f t="shared" ref="AL154" si="621">LARGE($AH$8:$AH$738,AK154)</f>
        <v>0.28958333333333341</v>
      </c>
      <c r="AM154" s="314">
        <f t="shared" ref="AM154" si="622">INDEX($AC$8:$AJ$739,MATCH(AL154,$AI$8:$AI$739,0),1)</f>
        <v>109</v>
      </c>
    </row>
    <row r="155" spans="1:39" ht="15" customHeight="1" thickBot="1" x14ac:dyDescent="0.3">
      <c r="B155" s="386" t="s">
        <v>74</v>
      </c>
      <c r="C155" s="387"/>
      <c r="D155" s="153">
        <v>0.27638888888888885</v>
      </c>
      <c r="E155" s="2"/>
      <c r="F155" s="386" t="s">
        <v>54</v>
      </c>
      <c r="G155" s="482"/>
      <c r="H155" s="387"/>
      <c r="I155" s="62"/>
      <c r="J155" s="62"/>
      <c r="K155" s="62"/>
      <c r="L155" s="30"/>
      <c r="M155" s="314" t="s">
        <v>0</v>
      </c>
      <c r="N155" s="57" t="s">
        <v>49</v>
      </c>
      <c r="O155" s="4" t="s">
        <v>1</v>
      </c>
      <c r="P155" s="314" t="s">
        <v>73</v>
      </c>
      <c r="Q155" s="41" t="s">
        <v>61</v>
      </c>
      <c r="R155" s="42" t="s">
        <v>62</v>
      </c>
      <c r="S155" s="66" t="s">
        <v>1</v>
      </c>
      <c r="T155" s="167"/>
      <c r="X155" s="272" t="s">
        <v>69</v>
      </c>
      <c r="AC155" s="535"/>
      <c r="AD155" s="331"/>
      <c r="AE155" s="331"/>
      <c r="AF155" s="113"/>
      <c r="AG155" s="114"/>
      <c r="AH155" s="461"/>
      <c r="AI155" s="450"/>
      <c r="AJ155" s="331"/>
      <c r="AK155" s="331"/>
      <c r="AL155" s="450"/>
      <c r="AM155" s="331"/>
    </row>
    <row r="156" spans="1:39" ht="15" customHeight="1" thickBot="1" x14ac:dyDescent="0.3">
      <c r="B156" s="386" t="s">
        <v>78</v>
      </c>
      <c r="C156" s="387"/>
      <c r="D156" s="153">
        <v>4.1666666666666664E-2</v>
      </c>
      <c r="E156" s="2"/>
      <c r="F156" s="132" t="s">
        <v>43</v>
      </c>
      <c r="G156" s="139" t="s">
        <v>76</v>
      </c>
      <c r="H156" s="11" t="s">
        <v>88</v>
      </c>
      <c r="I156" s="11" t="s">
        <v>53</v>
      </c>
      <c r="J156" s="11" t="s">
        <v>54</v>
      </c>
      <c r="K156" s="11" t="s">
        <v>56</v>
      </c>
      <c r="L156" s="306" t="s">
        <v>100</v>
      </c>
      <c r="M156" s="312"/>
      <c r="N156" s="59" t="s">
        <v>50</v>
      </c>
      <c r="O156" s="6" t="s">
        <v>2</v>
      </c>
      <c r="P156" s="312"/>
      <c r="Q156" s="309" t="s">
        <v>63</v>
      </c>
      <c r="R156" s="310"/>
      <c r="S156" s="37" t="s">
        <v>64</v>
      </c>
      <c r="T156" s="167"/>
      <c r="X156" s="274" t="s">
        <v>70</v>
      </c>
      <c r="AC156" s="534">
        <v>75</v>
      </c>
      <c r="AD156" s="314">
        <v>16</v>
      </c>
      <c r="AE156" s="314" t="s">
        <v>20</v>
      </c>
      <c r="AF156" s="111">
        <v>0.54027777777777775</v>
      </c>
      <c r="AG156" s="112">
        <v>0.81527777777777777</v>
      </c>
      <c r="AH156" s="460">
        <f>IF(OR(E188="C",E188="Cr"),S188,0)</f>
        <v>0.27500000000000002</v>
      </c>
      <c r="AI156" s="449">
        <f t="shared" si="589"/>
        <v>0.27500000000000002</v>
      </c>
      <c r="AJ156" s="314">
        <v>75</v>
      </c>
      <c r="AK156" s="314">
        <v>75</v>
      </c>
      <c r="AL156" s="449">
        <f t="shared" ref="AL156" si="623">LARGE($AH$8:$AH$738,AK156)</f>
        <v>0.28958333333333341</v>
      </c>
      <c r="AM156" s="314">
        <f t="shared" ref="AM156" si="624">INDEX($AC$8:$AJ$739,MATCH(AL156,$AI$8:$AI$739,0),1)</f>
        <v>109</v>
      </c>
    </row>
    <row r="157" spans="1:39" ht="15" customHeight="1" thickBot="1" x14ac:dyDescent="0.3">
      <c r="B157" s="386" t="s">
        <v>79</v>
      </c>
      <c r="C157" s="387"/>
      <c r="D157" s="153">
        <v>1.3888888888888888E-2</v>
      </c>
      <c r="E157" s="2"/>
      <c r="F157" s="223" t="s">
        <v>75</v>
      </c>
      <c r="G157" s="224" t="s">
        <v>77</v>
      </c>
      <c r="H157" s="11" t="s">
        <v>89</v>
      </c>
      <c r="I157" s="11" t="s">
        <v>15</v>
      </c>
      <c r="J157" s="11" t="s">
        <v>55</v>
      </c>
      <c r="K157" s="32" t="s">
        <v>57</v>
      </c>
      <c r="L157" s="303"/>
      <c r="M157" s="331"/>
      <c r="N157" s="59"/>
      <c r="O157" s="6" t="s">
        <v>3</v>
      </c>
      <c r="P157" s="331"/>
      <c r="Q157" s="43"/>
      <c r="R157" s="44"/>
      <c r="S157" s="67" t="s">
        <v>65</v>
      </c>
      <c r="T157" s="167"/>
      <c r="X157" s="273" t="s">
        <v>71</v>
      </c>
      <c r="AC157" s="535"/>
      <c r="AD157" s="331"/>
      <c r="AE157" s="331"/>
      <c r="AF157" s="113"/>
      <c r="AG157" s="114"/>
      <c r="AH157" s="461"/>
      <c r="AI157" s="450"/>
      <c r="AJ157" s="331"/>
      <c r="AK157" s="331"/>
      <c r="AL157" s="450"/>
      <c r="AM157" s="331"/>
    </row>
    <row r="158" spans="1:39" ht="15" customHeight="1" thickBot="1" x14ac:dyDescent="0.3">
      <c r="A158" s="228"/>
      <c r="B158" s="314" t="s">
        <v>11</v>
      </c>
      <c r="C158" s="314">
        <v>1</v>
      </c>
      <c r="D158" s="314" t="s">
        <v>20</v>
      </c>
      <c r="E158" s="399" t="s">
        <v>7</v>
      </c>
      <c r="F158" s="258"/>
      <c r="G158" s="259"/>
      <c r="H158" s="246"/>
      <c r="I158" s="116">
        <f>IF(E158="repos",1,0)</f>
        <v>1</v>
      </c>
      <c r="J158" s="116">
        <f>IF(E158="S",1,0)</f>
        <v>0</v>
      </c>
      <c r="K158" s="116">
        <f>IF(E158="FO",1,0)</f>
        <v>0</v>
      </c>
      <c r="L158" s="302">
        <f>IF(AND(B158="dim",M158=130),1,0)</f>
        <v>0</v>
      </c>
      <c r="M158" s="60">
        <v>660</v>
      </c>
      <c r="N158" s="150"/>
      <c r="O158" s="56"/>
      <c r="P158" s="476">
        <f>IF(F158="X",D155,0)+IF(F159="X",D155,0)+IF(G158="X",D156,0)+IF(G159="X",D157,0)+H158+H159+IF(N158&lt;N154,0,N158)+IF(N159&lt;N154,0,N159)</f>
        <v>0</v>
      </c>
      <c r="Q158" s="111"/>
      <c r="R158" s="112"/>
      <c r="S158" s="374">
        <f>(R158-Q158)+(R159-Q159)</f>
        <v>0</v>
      </c>
      <c r="T158" s="167"/>
      <c r="U158" s="74"/>
      <c r="V158" s="74"/>
      <c r="W158" s="74"/>
      <c r="X158" s="491">
        <f t="shared" ref="X158:X218" si="625">IF(OR(E158="C",E158="Cr",E158="FO"),1,0)</f>
        <v>0</v>
      </c>
      <c r="Z158" s="314">
        <v>60</v>
      </c>
      <c r="AA158" s="460">
        <f>IF(OR(E158="C",E158="Cr"),S158,0)</f>
        <v>0</v>
      </c>
      <c r="AC158" s="534">
        <v>76</v>
      </c>
      <c r="AD158" s="314">
        <v>17</v>
      </c>
      <c r="AE158" s="314" t="s">
        <v>20</v>
      </c>
      <c r="AF158" s="111">
        <v>0.52083333333333337</v>
      </c>
      <c r="AG158" s="112">
        <v>0.81597222222222221</v>
      </c>
      <c r="AH158" s="460">
        <f>IF(OR(E190="C",E190="Cr"),S190,0)</f>
        <v>0.29513888888888884</v>
      </c>
      <c r="AI158" s="449">
        <f t="shared" si="589"/>
        <v>0.29513888888888884</v>
      </c>
      <c r="AJ158" s="314">
        <v>76</v>
      </c>
      <c r="AK158" s="314">
        <v>76</v>
      </c>
      <c r="AL158" s="449">
        <f t="shared" ref="AL158" si="626">LARGE($AH$8:$AH$738,AK158)</f>
        <v>0.28958333333333341</v>
      </c>
      <c r="AM158" s="314">
        <f t="shared" ref="AM158" si="627">INDEX($AC$8:$AJ$739,MATCH(AL158,$AI$8:$AI$739,0),1)</f>
        <v>109</v>
      </c>
    </row>
    <row r="159" spans="1:39" ht="15" customHeight="1" thickBot="1" x14ac:dyDescent="0.3">
      <c r="A159" s="229"/>
      <c r="B159" s="331"/>
      <c r="C159" s="331"/>
      <c r="D159" s="331"/>
      <c r="E159" s="401"/>
      <c r="F159" s="267" t="str">
        <f>IF(AND(A158="X",B158="dim"),"",IF(AND(A158="X",E158="TC"),"",IF(A158="X","X","")))</f>
        <v/>
      </c>
      <c r="G159" s="268"/>
      <c r="H159" s="211"/>
      <c r="I159" s="61">
        <f>IF(E158="CA",1,0)</f>
        <v>0</v>
      </c>
      <c r="J159" s="61">
        <f>IF(E158="TC",1,0)</f>
        <v>0</v>
      </c>
      <c r="K159" s="61">
        <f>IF(E158="FNO",1,0)</f>
        <v>0</v>
      </c>
      <c r="L159" s="299"/>
      <c r="M159" s="73"/>
      <c r="N159" s="151"/>
      <c r="O159" s="107"/>
      <c r="P159" s="477"/>
      <c r="Q159" s="113"/>
      <c r="R159" s="114"/>
      <c r="S159" s="375"/>
      <c r="T159" s="167"/>
      <c r="U159" s="74"/>
      <c r="V159" s="74"/>
      <c r="W159" s="74"/>
      <c r="X159" s="493"/>
      <c r="Z159" s="331"/>
      <c r="AA159" s="461"/>
      <c r="AC159" s="535"/>
      <c r="AD159" s="331"/>
      <c r="AE159" s="331"/>
      <c r="AF159" s="113"/>
      <c r="AG159" s="114"/>
      <c r="AH159" s="461"/>
      <c r="AI159" s="450"/>
      <c r="AJ159" s="331"/>
      <c r="AK159" s="331"/>
      <c r="AL159" s="450"/>
      <c r="AM159" s="331"/>
    </row>
    <row r="160" spans="1:39" ht="15" customHeight="1" thickBot="1" x14ac:dyDescent="0.3">
      <c r="A160" s="228"/>
      <c r="B160" s="314" t="s">
        <v>12</v>
      </c>
      <c r="C160" s="314">
        <v>2</v>
      </c>
      <c r="D160" s="314" t="s">
        <v>20</v>
      </c>
      <c r="E160" s="483" t="s">
        <v>91</v>
      </c>
      <c r="F160" s="269"/>
      <c r="G160" s="270"/>
      <c r="H160" s="246"/>
      <c r="I160" s="116">
        <f t="shared" ref="I160" si="628">IF(E160="repos",1,0)</f>
        <v>0</v>
      </c>
      <c r="J160" s="116">
        <f t="shared" ref="J160" si="629">IF(E160="S",1,0)</f>
        <v>0</v>
      </c>
      <c r="K160" s="116">
        <f t="shared" ref="K160" si="630">IF(E160="FO",1,0)</f>
        <v>0</v>
      </c>
      <c r="L160" s="302">
        <f>IF(AND(B160="dim",M160=130),1,0)</f>
        <v>0</v>
      </c>
      <c r="M160" s="60">
        <v>59</v>
      </c>
      <c r="N160" s="150"/>
      <c r="O160" s="54">
        <v>0.1277777777777778</v>
      </c>
      <c r="P160" s="476">
        <f>IF(F160="X",D155,0)+IF(F161="X",D155,0)+IF(G160="X",D156,0)+IF(G161="X",D157,0)+H160+H161+IF(N160&lt;N154,0,N160)+IF(N161&lt;N154,0,N161)</f>
        <v>1.3888888888888888E-2</v>
      </c>
      <c r="Q160" s="111">
        <v>0.31597222222222221</v>
      </c>
      <c r="R160" s="112">
        <v>0.44375000000000003</v>
      </c>
      <c r="S160" s="360">
        <f t="shared" ref="S160" si="631">(R160-Q160)+(R161-Q161)</f>
        <v>0.30694444444444452</v>
      </c>
      <c r="T160" s="167"/>
      <c r="U160" s="74"/>
      <c r="V160" s="74"/>
      <c r="W160" s="74"/>
      <c r="X160" s="491">
        <f t="shared" si="625"/>
        <v>1</v>
      </c>
      <c r="Z160" s="314">
        <v>61</v>
      </c>
      <c r="AA160" s="460">
        <f t="shared" ref="AA160" si="632">IF(OR(E160="C",E160="Cr"),S160,0)</f>
        <v>0.30694444444444452</v>
      </c>
      <c r="AC160" s="534">
        <v>77</v>
      </c>
      <c r="AD160" s="314">
        <v>18</v>
      </c>
      <c r="AE160" s="314" t="s">
        <v>20</v>
      </c>
      <c r="AF160" s="111"/>
      <c r="AG160" s="112"/>
      <c r="AH160" s="460">
        <f>IF(OR(E192="C",E192="Cr"),S192,0)</f>
        <v>0</v>
      </c>
      <c r="AI160" s="449">
        <f t="shared" si="589"/>
        <v>0</v>
      </c>
      <c r="AJ160" s="314">
        <v>77</v>
      </c>
      <c r="AK160" s="314">
        <v>77</v>
      </c>
      <c r="AL160" s="449">
        <f t="shared" ref="AL160" si="633">LARGE($AH$8:$AH$738,AK160)</f>
        <v>0.28958333333333341</v>
      </c>
      <c r="AM160" s="314">
        <f t="shared" ref="AM160" si="634">INDEX($AC$8:$AJ$739,MATCH(AL160,$AI$8:$AI$739,0),1)</f>
        <v>109</v>
      </c>
    </row>
    <row r="161" spans="1:39" ht="15" customHeight="1" thickBot="1" x14ac:dyDescent="0.3">
      <c r="A161" s="229"/>
      <c r="B161" s="331"/>
      <c r="C161" s="331"/>
      <c r="D161" s="331"/>
      <c r="E161" s="484"/>
      <c r="F161" s="267" t="str">
        <f>IF(AND(A160="X",B160="dim"),"",IF(AND(A160="X",E160="TC"),"",IF(A160="X","X","")))</f>
        <v/>
      </c>
      <c r="G161" s="268" t="s">
        <v>72</v>
      </c>
      <c r="H161" s="211"/>
      <c r="I161" s="61">
        <f t="shared" ref="I161" si="635">IF(E160="CA",1,0)</f>
        <v>0</v>
      </c>
      <c r="J161" s="61">
        <f t="shared" ref="J161" si="636">IF(E160="TC",1,0)</f>
        <v>0</v>
      </c>
      <c r="K161" s="61">
        <f t="shared" ref="K161" si="637">IF(E160="FNO",1,0)</f>
        <v>0</v>
      </c>
      <c r="L161" s="299"/>
      <c r="M161" s="61">
        <v>130</v>
      </c>
      <c r="N161" s="151"/>
      <c r="O161" s="50">
        <v>0.17916666666666667</v>
      </c>
      <c r="P161" s="477"/>
      <c r="Q161" s="113">
        <v>0.67499999999999993</v>
      </c>
      <c r="R161" s="114">
        <v>0.85416666666666663</v>
      </c>
      <c r="S161" s="361"/>
      <c r="T161" s="167"/>
      <c r="U161" s="74"/>
      <c r="V161" s="74"/>
      <c r="W161" s="74"/>
      <c r="X161" s="493"/>
      <c r="Z161" s="331"/>
      <c r="AA161" s="461"/>
      <c r="AC161" s="535"/>
      <c r="AD161" s="331"/>
      <c r="AE161" s="331"/>
      <c r="AF161" s="113"/>
      <c r="AG161" s="114"/>
      <c r="AH161" s="461"/>
      <c r="AI161" s="450"/>
      <c r="AJ161" s="331"/>
      <c r="AK161" s="331"/>
      <c r="AL161" s="450"/>
      <c r="AM161" s="331"/>
    </row>
    <row r="162" spans="1:39" ht="15" customHeight="1" thickBot="1" x14ac:dyDescent="0.3">
      <c r="A162" s="228"/>
      <c r="B162" s="314" t="s">
        <v>4</v>
      </c>
      <c r="C162" s="314">
        <v>3</v>
      </c>
      <c r="D162" s="314" t="s">
        <v>20</v>
      </c>
      <c r="E162" s="483" t="s">
        <v>92</v>
      </c>
      <c r="F162" s="269"/>
      <c r="G162" s="270"/>
      <c r="H162" s="246"/>
      <c r="I162" s="116">
        <f t="shared" ref="I162" si="638">IF(E162="repos",1,0)</f>
        <v>0</v>
      </c>
      <c r="J162" s="116">
        <f t="shared" ref="J162" si="639">IF(E162="S",1,0)</f>
        <v>0</v>
      </c>
      <c r="K162" s="116">
        <f t="shared" ref="K162" si="640">IF(E162="FO",1,0)</f>
        <v>0</v>
      </c>
      <c r="L162" s="302">
        <f>IF(AND(B162="dim",M162=130),1,0)</f>
        <v>0</v>
      </c>
      <c r="M162" s="60">
        <v>59</v>
      </c>
      <c r="N162" s="150"/>
      <c r="O162" s="54">
        <v>0.30694444444444441</v>
      </c>
      <c r="P162" s="476">
        <f>IF(F162="X",D155,0)+IF(F163="X",D155,0)+IF(G162="X",D156,0)+IF(G163="X",D157,0)+H162+H163+IF(N162&lt;N154,0,N162)+IF(N163&lt;N154,0,N163)</f>
        <v>1.3888888888888888E-2</v>
      </c>
      <c r="Q162" s="111">
        <v>0.31597222222222221</v>
      </c>
      <c r="R162" s="112">
        <v>0.44375000000000003</v>
      </c>
      <c r="S162" s="366">
        <f t="shared" ref="S162" si="641">(R162-Q162)+(R163-Q163)</f>
        <v>0.30694444444444452</v>
      </c>
      <c r="T162" s="167"/>
      <c r="U162" s="74"/>
      <c r="V162" s="74"/>
      <c r="W162" s="74"/>
      <c r="X162" s="491">
        <f t="shared" si="625"/>
        <v>1</v>
      </c>
      <c r="Z162" s="314">
        <v>62</v>
      </c>
      <c r="AA162" s="460">
        <f t="shared" ref="AA162" si="642">IF(OR(E162="C",E162="Cr"),S162,0)</f>
        <v>0.30694444444444452</v>
      </c>
      <c r="AC162" s="534">
        <v>78</v>
      </c>
      <c r="AD162" s="314">
        <v>19</v>
      </c>
      <c r="AE162" s="314" t="s">
        <v>20</v>
      </c>
      <c r="AF162" s="111"/>
      <c r="AG162" s="112"/>
      <c r="AH162" s="460">
        <f>IF(OR(E194="C",E194="Cr"),S194,0)</f>
        <v>0</v>
      </c>
      <c r="AI162" s="449">
        <f t="shared" si="589"/>
        <v>0</v>
      </c>
      <c r="AJ162" s="314">
        <v>78</v>
      </c>
      <c r="AK162" s="314">
        <v>78</v>
      </c>
      <c r="AL162" s="449">
        <f t="shared" ref="AL162" si="643">LARGE($AH$8:$AH$738,AK162)</f>
        <v>0.28958333333333341</v>
      </c>
      <c r="AM162" s="314">
        <f t="shared" ref="AM162" si="644">INDEX($AC$8:$AJ$739,MATCH(AL162,$AI$8:$AI$739,0),1)</f>
        <v>109</v>
      </c>
    </row>
    <row r="163" spans="1:39" ht="15" customHeight="1" thickBot="1" x14ac:dyDescent="0.3">
      <c r="A163" s="229"/>
      <c r="B163" s="331"/>
      <c r="C163" s="331"/>
      <c r="D163" s="331"/>
      <c r="E163" s="484"/>
      <c r="F163" s="267" t="str">
        <f>IF(AND(A162="X",B162="dim"),"",IF(AND(A162="X",E162="TC"),"",IF(A162="X","X","")))</f>
        <v/>
      </c>
      <c r="G163" s="268" t="s">
        <v>72</v>
      </c>
      <c r="H163" s="211"/>
      <c r="I163" s="61">
        <f t="shared" ref="I163" si="645">IF(E162="CA",1,0)</f>
        <v>0</v>
      </c>
      <c r="J163" s="61">
        <f t="shared" ref="J163" si="646">IF(E162="TC",1,0)</f>
        <v>0</v>
      </c>
      <c r="K163" s="61">
        <f t="shared" ref="K163" si="647">IF(E162="FNO",1,0)</f>
        <v>0</v>
      </c>
      <c r="L163" s="299"/>
      <c r="M163" s="84"/>
      <c r="N163" s="151"/>
      <c r="O163" s="85"/>
      <c r="P163" s="477"/>
      <c r="Q163" s="113">
        <v>0.67499999999999993</v>
      </c>
      <c r="R163" s="114">
        <v>0.85416666666666663</v>
      </c>
      <c r="S163" s="367"/>
      <c r="T163" s="167"/>
      <c r="U163" s="74"/>
      <c r="V163" s="74"/>
      <c r="W163" s="74"/>
      <c r="X163" s="493"/>
      <c r="Z163" s="331"/>
      <c r="AA163" s="461"/>
      <c r="AC163" s="535"/>
      <c r="AD163" s="331"/>
      <c r="AE163" s="331"/>
      <c r="AF163" s="113"/>
      <c r="AG163" s="114"/>
      <c r="AH163" s="461"/>
      <c r="AI163" s="450"/>
      <c r="AJ163" s="331"/>
      <c r="AK163" s="331"/>
      <c r="AL163" s="450"/>
      <c r="AM163" s="331"/>
    </row>
    <row r="164" spans="1:39" ht="15" customHeight="1" thickBot="1" x14ac:dyDescent="0.3">
      <c r="A164" s="228"/>
      <c r="B164" s="314" t="s">
        <v>6</v>
      </c>
      <c r="C164" s="314">
        <v>4</v>
      </c>
      <c r="D164" s="314" t="s">
        <v>20</v>
      </c>
      <c r="E164" s="483" t="s">
        <v>91</v>
      </c>
      <c r="F164" s="269"/>
      <c r="G164" s="270"/>
      <c r="H164" s="246"/>
      <c r="I164" s="116">
        <f t="shared" ref="I164" si="648">IF(E164="repos",1,0)</f>
        <v>0</v>
      </c>
      <c r="J164" s="116">
        <f t="shared" ref="J164" si="649">IF(E164="S",1,0)</f>
        <v>0</v>
      </c>
      <c r="K164" s="116">
        <f t="shared" ref="K164" si="650">IF(E164="FO",1,0)</f>
        <v>0</v>
      </c>
      <c r="L164" s="302">
        <f>IF(AND(B164="dim",M164=130),1,0)</f>
        <v>0</v>
      </c>
      <c r="M164" s="60">
        <v>130</v>
      </c>
      <c r="N164" s="150"/>
      <c r="O164" s="52">
        <v>0.26944444444444443</v>
      </c>
      <c r="P164" s="476">
        <f>IF(F164="X",D155,0)+IF(F165="X",D155,0)+IF(G164="X",D156,0)+IF(G165="X",D157,0)+H164+H165+IF(N164&lt;N154,0,N164)+IF(N165&lt;N154,0,N165)</f>
        <v>0</v>
      </c>
      <c r="Q164" s="111">
        <v>0.57708333333333328</v>
      </c>
      <c r="R164" s="112">
        <v>0.84652777777777777</v>
      </c>
      <c r="S164" s="360">
        <f t="shared" ref="S164" si="651">(R164-Q164)+(R165-Q165)</f>
        <v>0.26944444444444449</v>
      </c>
      <c r="T164" s="167"/>
      <c r="U164" s="74"/>
      <c r="V164" s="74"/>
      <c r="W164" s="74"/>
      <c r="X164" s="491">
        <f t="shared" si="625"/>
        <v>1</v>
      </c>
      <c r="Z164" s="314">
        <v>63</v>
      </c>
      <c r="AA164" s="460">
        <f t="shared" ref="AA164" si="652">IF(OR(E164="C",E164="Cr"),S164,0)</f>
        <v>0.26944444444444449</v>
      </c>
      <c r="AC164" s="534">
        <v>79</v>
      </c>
      <c r="AD164" s="314">
        <v>20</v>
      </c>
      <c r="AE164" s="314" t="s">
        <v>20</v>
      </c>
      <c r="AF164" s="111">
        <v>0.31597222222222221</v>
      </c>
      <c r="AG164" s="112">
        <v>0.44513888888888892</v>
      </c>
      <c r="AH164" s="460">
        <f>IF(OR(E196="C",E196="Cr"),S196,0)</f>
        <v>0.30624999999999997</v>
      </c>
      <c r="AI164" s="449">
        <f t="shared" si="589"/>
        <v>0.30624999999999997</v>
      </c>
      <c r="AJ164" s="314">
        <v>79</v>
      </c>
      <c r="AK164" s="314">
        <v>79</v>
      </c>
      <c r="AL164" s="449">
        <f t="shared" ref="AL164" si="653">LARGE($AH$8:$AH$738,AK164)</f>
        <v>0.2895833333333333</v>
      </c>
      <c r="AM164" s="314">
        <f t="shared" ref="AM164" si="654">INDEX($AC$8:$AJ$739,MATCH(AL164,$AI$8:$AI$739,0),1)</f>
        <v>15</v>
      </c>
    </row>
    <row r="165" spans="1:39" ht="15" customHeight="1" thickBot="1" x14ac:dyDescent="0.3">
      <c r="A165" s="229"/>
      <c r="B165" s="331"/>
      <c r="C165" s="331"/>
      <c r="D165" s="331"/>
      <c r="E165" s="484"/>
      <c r="F165" s="267" t="str">
        <f>IF(AND(A164="X",B164="dim"),"",IF(AND(A164="X",E164="TC"),"",IF(A164="X","X","")))</f>
        <v/>
      </c>
      <c r="G165" s="268"/>
      <c r="H165" s="211"/>
      <c r="I165" s="61">
        <f t="shared" ref="I165" si="655">IF(E164="CA",1,0)</f>
        <v>0</v>
      </c>
      <c r="J165" s="61">
        <f t="shared" ref="J165" si="656">IF(E164="TC",1,0)</f>
        <v>0</v>
      </c>
      <c r="K165" s="61">
        <f t="shared" ref="K165" si="657">IF(E164="FNO",1,0)</f>
        <v>0</v>
      </c>
      <c r="L165" s="299"/>
      <c r="M165" s="70"/>
      <c r="N165" s="151"/>
      <c r="O165" s="86"/>
      <c r="P165" s="477"/>
      <c r="Q165" s="113"/>
      <c r="R165" s="114"/>
      <c r="S165" s="361"/>
      <c r="T165" s="167"/>
      <c r="U165" s="74"/>
      <c r="V165" s="74"/>
      <c r="W165" s="74"/>
      <c r="X165" s="493"/>
      <c r="Z165" s="331"/>
      <c r="AA165" s="461"/>
      <c r="AC165" s="535"/>
      <c r="AD165" s="331"/>
      <c r="AE165" s="331"/>
      <c r="AF165" s="113">
        <v>0.67708333333333337</v>
      </c>
      <c r="AG165" s="114">
        <v>0.85416666666666663</v>
      </c>
      <c r="AH165" s="461"/>
      <c r="AI165" s="450"/>
      <c r="AJ165" s="331"/>
      <c r="AK165" s="331"/>
      <c r="AL165" s="450"/>
      <c r="AM165" s="331"/>
    </row>
    <row r="166" spans="1:39" ht="15" customHeight="1" thickBot="1" x14ac:dyDescent="0.3">
      <c r="A166" s="228"/>
      <c r="B166" s="314" t="s">
        <v>8</v>
      </c>
      <c r="C166" s="314">
        <v>5</v>
      </c>
      <c r="D166" s="314" t="s">
        <v>20</v>
      </c>
      <c r="E166" s="399" t="s">
        <v>7</v>
      </c>
      <c r="F166" s="269"/>
      <c r="G166" s="270"/>
      <c r="H166" s="246"/>
      <c r="I166" s="116">
        <f t="shared" ref="I166" si="658">IF(E166="repos",1,0)</f>
        <v>1</v>
      </c>
      <c r="J166" s="116">
        <f t="shared" ref="J166" si="659">IF(E166="S",1,0)</f>
        <v>0</v>
      </c>
      <c r="K166" s="116">
        <f t="shared" ref="K166" si="660">IF(E166="FO",1,0)</f>
        <v>0</v>
      </c>
      <c r="L166" s="302">
        <f>IF(AND(B166="dim",M166=130),1,0)</f>
        <v>0</v>
      </c>
      <c r="M166" s="72">
        <v>660</v>
      </c>
      <c r="N166" s="150"/>
      <c r="O166" s="56"/>
      <c r="P166" s="476">
        <f>IF(F166="X",D155,0)+IF(F167="X",D155,0)+IF(G166="X",D156,0)+IF(G167="X",D157,0)+H166+H167+IF(N166&lt;N154,0,N166)+IF(N167&lt;N154,0,N167)</f>
        <v>0</v>
      </c>
      <c r="Q166" s="111"/>
      <c r="R166" s="112"/>
      <c r="S166" s="374">
        <f t="shared" ref="S166" si="661">(R166-Q166)+(R167-Q167)</f>
        <v>0</v>
      </c>
      <c r="T166" s="167"/>
      <c r="U166" s="74"/>
      <c r="V166" s="74"/>
      <c r="W166" s="74"/>
      <c r="X166" s="491">
        <f t="shared" si="625"/>
        <v>0</v>
      </c>
      <c r="Z166" s="462">
        <v>64</v>
      </c>
      <c r="AA166" s="460">
        <f t="shared" ref="AA166" si="662">IF(OR(E166="C",E166="Cr"),S166,0)</f>
        <v>0</v>
      </c>
      <c r="AC166" s="534">
        <v>80</v>
      </c>
      <c r="AD166" s="314">
        <v>21</v>
      </c>
      <c r="AE166" s="314" t="s">
        <v>20</v>
      </c>
      <c r="AF166" s="111">
        <v>0.31597222222222221</v>
      </c>
      <c r="AG166" s="112">
        <v>0.44513888888888892</v>
      </c>
      <c r="AH166" s="460">
        <f>IF(OR(E198="C",E198="Cr"),S198,0)</f>
        <v>0.30624999999999997</v>
      </c>
      <c r="AI166" s="449">
        <f t="shared" si="589"/>
        <v>0.30624999999999997</v>
      </c>
      <c r="AJ166" s="314">
        <v>80</v>
      </c>
      <c r="AK166" s="314">
        <v>80</v>
      </c>
      <c r="AL166" s="449">
        <f t="shared" ref="AL166" si="663">LARGE($AH$8:$AH$738,AK166)</f>
        <v>0.28958333333333319</v>
      </c>
      <c r="AM166" s="314">
        <f t="shared" ref="AM166" si="664">INDEX($AC$8:$AJ$739,MATCH(AL166,$AI$8:$AI$739,0),1)</f>
        <v>205</v>
      </c>
    </row>
    <row r="167" spans="1:39" ht="15" customHeight="1" thickBot="1" x14ac:dyDescent="0.3">
      <c r="A167" s="229"/>
      <c r="B167" s="331"/>
      <c r="C167" s="331"/>
      <c r="D167" s="331"/>
      <c r="E167" s="401"/>
      <c r="F167" s="267" t="str">
        <f>IF(AND(A166="X",B166="dim"),"",IF(AND(A166="X",E166="TC"),"",IF(A166="X","X","")))</f>
        <v/>
      </c>
      <c r="G167" s="268"/>
      <c r="H167" s="211"/>
      <c r="I167" s="61">
        <f t="shared" ref="I167" si="665">IF(E166="CA",1,0)</f>
        <v>0</v>
      </c>
      <c r="J167" s="61">
        <f t="shared" ref="J167" si="666">IF(E166="TC",1,0)</f>
        <v>0</v>
      </c>
      <c r="K167" s="61">
        <f t="shared" ref="K167" si="667">IF(E166="FNO",1,0)</f>
        <v>0</v>
      </c>
      <c r="L167" s="299"/>
      <c r="M167" s="73"/>
      <c r="N167" s="151"/>
      <c r="O167" s="107"/>
      <c r="P167" s="477"/>
      <c r="Q167" s="113"/>
      <c r="R167" s="114"/>
      <c r="S167" s="375"/>
      <c r="T167" s="167"/>
      <c r="U167" s="74"/>
      <c r="V167" s="74"/>
      <c r="W167" s="74"/>
      <c r="X167" s="493"/>
      <c r="Z167" s="463"/>
      <c r="AA167" s="461"/>
      <c r="AC167" s="535"/>
      <c r="AD167" s="331"/>
      <c r="AE167" s="331"/>
      <c r="AF167" s="113">
        <v>0.67708333333333337</v>
      </c>
      <c r="AG167" s="114">
        <v>0.85416666666666663</v>
      </c>
      <c r="AH167" s="461"/>
      <c r="AI167" s="450"/>
      <c r="AJ167" s="331"/>
      <c r="AK167" s="331"/>
      <c r="AL167" s="450"/>
      <c r="AM167" s="331"/>
    </row>
    <row r="168" spans="1:39" ht="15" customHeight="1" thickBot="1" x14ac:dyDescent="0.3">
      <c r="A168" s="228"/>
      <c r="B168" s="314" t="s">
        <v>9</v>
      </c>
      <c r="C168" s="314">
        <v>6</v>
      </c>
      <c r="D168" s="314" t="s">
        <v>20</v>
      </c>
      <c r="E168" s="399" t="s">
        <v>7</v>
      </c>
      <c r="F168" s="269"/>
      <c r="G168" s="270"/>
      <c r="H168" s="246"/>
      <c r="I168" s="116">
        <f t="shared" ref="I168" si="668">IF(E168="repos",1,0)</f>
        <v>1</v>
      </c>
      <c r="J168" s="116">
        <f t="shared" ref="J168" si="669">IF(E168="S",1,0)</f>
        <v>0</v>
      </c>
      <c r="K168" s="116">
        <f t="shared" ref="K168" si="670">IF(E168="FO",1,0)</f>
        <v>0</v>
      </c>
      <c r="L168" s="302">
        <f>IF(AND(B168="dim",M168=130),1,0)</f>
        <v>0</v>
      </c>
      <c r="M168" s="72">
        <v>660</v>
      </c>
      <c r="N168" s="150"/>
      <c r="O168" s="56"/>
      <c r="P168" s="476">
        <f>IF(F168="X",D155,0)+IF(F169="X",D155,0)+IF(G168="X",D156,0)+IF(G169="X",D157,0)+H168+H169+IF(N168&lt;N154,0,N168)+IF(N169&lt;N154,0,N169)</f>
        <v>0</v>
      </c>
      <c r="Q168" s="111"/>
      <c r="R168" s="112"/>
      <c r="S168" s="374">
        <f t="shared" ref="S168" si="671">(R168-Q168)+(R169-Q169)</f>
        <v>0</v>
      </c>
      <c r="T168" s="167"/>
      <c r="U168" s="74"/>
      <c r="V168" s="74"/>
      <c r="W168" s="74"/>
      <c r="X168" s="491">
        <f t="shared" si="625"/>
        <v>0</v>
      </c>
      <c r="Z168" s="314">
        <v>65</v>
      </c>
      <c r="AA168" s="460">
        <f t="shared" ref="AA168" si="672">IF(OR(E168="C",E168="Cr"),S168,0)</f>
        <v>0</v>
      </c>
      <c r="AC168" s="534">
        <v>81</v>
      </c>
      <c r="AD168" s="314">
        <v>22</v>
      </c>
      <c r="AE168" s="314" t="s">
        <v>20</v>
      </c>
      <c r="AF168" s="111"/>
      <c r="AG168" s="112"/>
      <c r="AH168" s="460">
        <f>IF(OR(E200="C",E200="Cr"),S200,0)</f>
        <v>0</v>
      </c>
      <c r="AI168" s="449">
        <f t="shared" si="589"/>
        <v>0</v>
      </c>
      <c r="AJ168" s="314">
        <v>81</v>
      </c>
      <c r="AK168" s="314">
        <v>81</v>
      </c>
      <c r="AL168" s="449">
        <f t="shared" ref="AL168" si="673">LARGE($AH$8:$AH$738,AK168)</f>
        <v>0.28958333333333319</v>
      </c>
      <c r="AM168" s="314">
        <f t="shared" ref="AM168" si="674">INDEX($AC$8:$AJ$739,MATCH(AL168,$AI$8:$AI$739,0),1)</f>
        <v>205</v>
      </c>
    </row>
    <row r="169" spans="1:39" ht="15" customHeight="1" thickBot="1" x14ac:dyDescent="0.3">
      <c r="A169" s="229"/>
      <c r="B169" s="331"/>
      <c r="C169" s="331"/>
      <c r="D169" s="331"/>
      <c r="E169" s="401"/>
      <c r="F169" s="267" t="str">
        <f>IF(AND(A168="X",B168="dim"),"",IF(AND(A168="X",E168="TC"),"",IF(A168="X","X","")))</f>
        <v/>
      </c>
      <c r="G169" s="268"/>
      <c r="H169" s="211"/>
      <c r="I169" s="61">
        <f t="shared" ref="I169" si="675">IF(E168="CA",1,0)</f>
        <v>0</v>
      </c>
      <c r="J169" s="61">
        <f t="shared" ref="J169" si="676">IF(E168="TC",1,0)</f>
        <v>0</v>
      </c>
      <c r="K169" s="61">
        <f t="shared" ref="K169" si="677">IF(E168="FNO",1,0)</f>
        <v>0</v>
      </c>
      <c r="L169" s="299"/>
      <c r="M169" s="73"/>
      <c r="N169" s="151"/>
      <c r="O169" s="107"/>
      <c r="P169" s="477"/>
      <c r="Q169" s="113"/>
      <c r="R169" s="114"/>
      <c r="S169" s="375"/>
      <c r="T169" s="167"/>
      <c r="U169" s="74"/>
      <c r="V169" s="74"/>
      <c r="W169" s="74"/>
      <c r="X169" s="493"/>
      <c r="Z169" s="331"/>
      <c r="AA169" s="461"/>
      <c r="AC169" s="535"/>
      <c r="AD169" s="331"/>
      <c r="AE169" s="331"/>
      <c r="AF169" s="113"/>
      <c r="AG169" s="114"/>
      <c r="AH169" s="461"/>
      <c r="AI169" s="450"/>
      <c r="AJ169" s="331"/>
      <c r="AK169" s="331"/>
      <c r="AL169" s="450"/>
      <c r="AM169" s="331"/>
    </row>
    <row r="170" spans="1:39" ht="15" customHeight="1" thickBot="1" x14ac:dyDescent="0.3">
      <c r="A170" s="228"/>
      <c r="B170" s="314" t="s">
        <v>10</v>
      </c>
      <c r="C170" s="314">
        <v>7</v>
      </c>
      <c r="D170" s="314" t="s">
        <v>20</v>
      </c>
      <c r="E170" s="483" t="s">
        <v>91</v>
      </c>
      <c r="F170" s="269"/>
      <c r="G170" s="270"/>
      <c r="H170" s="246"/>
      <c r="I170" s="116">
        <f t="shared" ref="I170" si="678">IF(E170="repos",1,0)</f>
        <v>0</v>
      </c>
      <c r="J170" s="116">
        <f t="shared" ref="J170" si="679">IF(E170="S",1,0)</f>
        <v>0</v>
      </c>
      <c r="K170" s="116">
        <f t="shared" ref="K170" si="680">IF(E170="FO",1,0)</f>
        <v>0</v>
      </c>
      <c r="L170" s="302">
        <f>IF(AND(B170="dim",M170=130),1,0)</f>
        <v>0</v>
      </c>
      <c r="M170" s="60">
        <v>130</v>
      </c>
      <c r="N170" s="150"/>
      <c r="O170" s="52">
        <v>0.29236111111111113</v>
      </c>
      <c r="P170" s="476">
        <f>IF(F170="X",D155,0)+IF(F171="X",D155,0)+IF(G170="X",D156,0)+IF(G171="X",D157,0)+H170+H171+IF(N170&lt;N154,0,N170)+IF(N171&lt;N154,0,N171)</f>
        <v>0</v>
      </c>
      <c r="Q170" s="111">
        <v>0.51388888888888895</v>
      </c>
      <c r="R170" s="112">
        <v>0.80625000000000002</v>
      </c>
      <c r="S170" s="360">
        <f t="shared" ref="S170" si="681">(R170-Q170)+(R171-Q171)</f>
        <v>0.29236111111111107</v>
      </c>
      <c r="T170" s="167"/>
      <c r="U170" s="74"/>
      <c r="V170" s="74"/>
      <c r="W170" s="74"/>
      <c r="X170" s="491">
        <f t="shared" si="625"/>
        <v>1</v>
      </c>
      <c r="Z170" s="314">
        <v>66</v>
      </c>
      <c r="AA170" s="460">
        <f t="shared" ref="AA170" si="682">IF(OR(E170="C",E170="Cr"),S170,0)</f>
        <v>0.29236111111111107</v>
      </c>
      <c r="AC170" s="534">
        <v>82</v>
      </c>
      <c r="AD170" s="314">
        <v>23</v>
      </c>
      <c r="AE170" s="314" t="s">
        <v>20</v>
      </c>
      <c r="AF170" s="111"/>
      <c r="AG170" s="112"/>
      <c r="AH170" s="460">
        <f>IF(OR(E202="C",E202="Cr"),S202,0)</f>
        <v>0</v>
      </c>
      <c r="AI170" s="449">
        <f t="shared" si="589"/>
        <v>0</v>
      </c>
      <c r="AJ170" s="314">
        <v>82</v>
      </c>
      <c r="AK170" s="314">
        <v>82</v>
      </c>
      <c r="AL170" s="449">
        <f t="shared" ref="AL170" si="683">LARGE($AH$8:$AH$738,AK170)</f>
        <v>0.28888888888888897</v>
      </c>
      <c r="AM170" s="314">
        <f t="shared" ref="AM170" si="684">INDEX($AC$8:$AJ$739,MATCH(AL170,$AI$8:$AI$739,0),1)</f>
        <v>302</v>
      </c>
    </row>
    <row r="171" spans="1:39" ht="15" customHeight="1" thickBot="1" x14ac:dyDescent="0.3">
      <c r="A171" s="229"/>
      <c r="B171" s="331"/>
      <c r="C171" s="331"/>
      <c r="D171" s="331"/>
      <c r="E171" s="484"/>
      <c r="F171" s="267" t="str">
        <f>IF(AND(A170="X",B170="dim"),"",IF(AND(A170="X",E170="TC"),"",IF(A170="X","X","")))</f>
        <v/>
      </c>
      <c r="G171" s="268"/>
      <c r="H171" s="211"/>
      <c r="I171" s="61">
        <f t="shared" ref="I171" si="685">IF(E170="CA",1,0)</f>
        <v>0</v>
      </c>
      <c r="J171" s="61">
        <f t="shared" ref="J171" si="686">IF(E170="TC",1,0)</f>
        <v>0</v>
      </c>
      <c r="K171" s="61">
        <f t="shared" ref="K171" si="687">IF(E170="FNO",1,0)</f>
        <v>0</v>
      </c>
      <c r="L171" s="299"/>
      <c r="M171" s="70"/>
      <c r="N171" s="151"/>
      <c r="O171" s="86"/>
      <c r="P171" s="477"/>
      <c r="Q171" s="113"/>
      <c r="R171" s="114"/>
      <c r="S171" s="361"/>
      <c r="T171" s="167"/>
      <c r="U171" s="74"/>
      <c r="V171" s="74"/>
      <c r="W171" s="74"/>
      <c r="X171" s="493"/>
      <c r="Z171" s="331"/>
      <c r="AA171" s="461"/>
      <c r="AC171" s="535"/>
      <c r="AD171" s="331"/>
      <c r="AE171" s="331"/>
      <c r="AF171" s="113"/>
      <c r="AG171" s="114"/>
      <c r="AH171" s="461"/>
      <c r="AI171" s="450"/>
      <c r="AJ171" s="331"/>
      <c r="AK171" s="331"/>
      <c r="AL171" s="450"/>
      <c r="AM171" s="331"/>
    </row>
    <row r="172" spans="1:39" ht="15" customHeight="1" thickBot="1" x14ac:dyDescent="0.3">
      <c r="A172" s="228"/>
      <c r="B172" s="314" t="s">
        <v>11</v>
      </c>
      <c r="C172" s="314">
        <v>8</v>
      </c>
      <c r="D172" s="314" t="s">
        <v>20</v>
      </c>
      <c r="E172" s="483" t="s">
        <v>92</v>
      </c>
      <c r="F172" s="269"/>
      <c r="G172" s="270"/>
      <c r="H172" s="246"/>
      <c r="I172" s="116">
        <f t="shared" ref="I172" si="688">IF(E172="repos",1,0)</f>
        <v>0</v>
      </c>
      <c r="J172" s="116">
        <f t="shared" ref="J172" si="689">IF(E172="S",1,0)</f>
        <v>0</v>
      </c>
      <c r="K172" s="116">
        <f t="shared" ref="K172" si="690">IF(E172="FO",1,0)</f>
        <v>0</v>
      </c>
      <c r="L172" s="302">
        <f>IF(AND(B172="dim",M172=130),1,0)</f>
        <v>0</v>
      </c>
      <c r="M172" s="60">
        <v>90</v>
      </c>
      <c r="N172" s="150"/>
      <c r="O172" s="54">
        <v>0.28888888888888892</v>
      </c>
      <c r="P172" s="476">
        <f>IF(F172="X",D155,0)+IF(F173="X",D155,0)+IF(G172="X",D156,0)+IF(G173="X",D157,0)+H172+H173+IF(N172&lt;N154,0,N172)+IF(N173&lt;N154,0,N173)</f>
        <v>0</v>
      </c>
      <c r="Q172" s="111">
        <v>0.26458333333333334</v>
      </c>
      <c r="R172" s="112">
        <v>0.55347222222222225</v>
      </c>
      <c r="S172" s="366">
        <f t="shared" ref="S172" si="691">(R172-Q172)+(R173-Q173)</f>
        <v>0.28888888888888892</v>
      </c>
      <c r="T172" s="167"/>
      <c r="U172" s="74"/>
      <c r="V172" s="74"/>
      <c r="W172" s="74"/>
      <c r="X172" s="491">
        <f t="shared" si="625"/>
        <v>1</v>
      </c>
      <c r="Z172" s="314">
        <v>67</v>
      </c>
      <c r="AA172" s="460">
        <f t="shared" ref="AA172" si="692">IF(OR(E172="C",E172="Cr"),S172,0)</f>
        <v>0.28888888888888892</v>
      </c>
      <c r="AC172" s="534">
        <v>83</v>
      </c>
      <c r="AD172" s="314">
        <v>24</v>
      </c>
      <c r="AE172" s="314" t="s">
        <v>20</v>
      </c>
      <c r="AF172" s="111">
        <v>0.52569444444444446</v>
      </c>
      <c r="AG172" s="112">
        <v>0.8305555555555556</v>
      </c>
      <c r="AH172" s="460">
        <f>IF(OR(E204="C",E204="Cr"),S204,0)</f>
        <v>0.30486111111111114</v>
      </c>
      <c r="AI172" s="449">
        <f t="shared" si="589"/>
        <v>0.30486111111111114</v>
      </c>
      <c r="AJ172" s="314">
        <v>83</v>
      </c>
      <c r="AK172" s="314">
        <v>83</v>
      </c>
      <c r="AL172" s="449">
        <f t="shared" ref="AL172" si="693">LARGE($AH$8:$AH$738,AK172)</f>
        <v>0.28888888888888892</v>
      </c>
      <c r="AM172" s="314">
        <f t="shared" ref="AM172" si="694">INDEX($AC$8:$AJ$739,MATCH(AL172,$AI$8:$AI$739,0),1)</f>
        <v>67</v>
      </c>
    </row>
    <row r="173" spans="1:39" ht="15" customHeight="1" thickBot="1" x14ac:dyDescent="0.3">
      <c r="A173" s="229"/>
      <c r="B173" s="331"/>
      <c r="C173" s="331"/>
      <c r="D173" s="331"/>
      <c r="E173" s="484"/>
      <c r="F173" s="267" t="str">
        <f>IF(AND(A172="X",B172="dim"),"",IF(AND(A172="X",E172="TC"),"",IF(A172="X","X","")))</f>
        <v/>
      </c>
      <c r="G173" s="268"/>
      <c r="H173" s="211"/>
      <c r="I173" s="61">
        <f t="shared" ref="I173" si="695">IF(E172="CA",1,0)</f>
        <v>0</v>
      </c>
      <c r="J173" s="61">
        <f t="shared" ref="J173" si="696">IF(E172="TC",1,0)</f>
        <v>0</v>
      </c>
      <c r="K173" s="61">
        <f t="shared" ref="K173" si="697">IF(E172="FNO",1,0)</f>
        <v>0</v>
      </c>
      <c r="L173" s="299"/>
      <c r="M173" s="84"/>
      <c r="N173" s="151"/>
      <c r="O173" s="85"/>
      <c r="P173" s="477"/>
      <c r="Q173" s="113"/>
      <c r="R173" s="114"/>
      <c r="S173" s="367"/>
      <c r="T173" s="167"/>
      <c r="U173" s="74"/>
      <c r="V173" s="74"/>
      <c r="W173" s="74"/>
      <c r="X173" s="493"/>
      <c r="Z173" s="331"/>
      <c r="AA173" s="461"/>
      <c r="AC173" s="535"/>
      <c r="AD173" s="331"/>
      <c r="AE173" s="331"/>
      <c r="AF173" s="113"/>
      <c r="AG173" s="114"/>
      <c r="AH173" s="461"/>
      <c r="AI173" s="450"/>
      <c r="AJ173" s="331"/>
      <c r="AK173" s="331"/>
      <c r="AL173" s="450"/>
      <c r="AM173" s="331"/>
    </row>
    <row r="174" spans="1:39" ht="15" customHeight="1" thickBot="1" x14ac:dyDescent="0.3">
      <c r="A174" s="228"/>
      <c r="B174" s="314" t="s">
        <v>12</v>
      </c>
      <c r="C174" s="314">
        <v>9</v>
      </c>
      <c r="D174" s="314" t="s">
        <v>20</v>
      </c>
      <c r="E174" s="483" t="s">
        <v>92</v>
      </c>
      <c r="F174" s="269"/>
      <c r="G174" s="270"/>
      <c r="H174" s="246"/>
      <c r="I174" s="116">
        <f t="shared" ref="I174" si="698">IF(E174="repos",1,0)</f>
        <v>0</v>
      </c>
      <c r="J174" s="116">
        <f t="shared" ref="J174" si="699">IF(E174="S",1,0)</f>
        <v>0</v>
      </c>
      <c r="K174" s="116">
        <f t="shared" ref="K174" si="700">IF(E174="FO",1,0)</f>
        <v>0</v>
      </c>
      <c r="L174" s="302">
        <f>IF(AND(B174="dim",M174=130),1,0)</f>
        <v>0</v>
      </c>
      <c r="M174" s="91">
        <v>90</v>
      </c>
      <c r="N174" s="150"/>
      <c r="O174" s="54">
        <v>0.28888888888888892</v>
      </c>
      <c r="P174" s="476">
        <f>IF(F174="X",D155,0)+IF(F175="X",D155,0)+IF(G174="X",D156,0)+IF(G175="X",D157,0)+H174+H175+IF(N174&lt;N154,0,N174)+IF(N175&lt;N154,0,N175)</f>
        <v>0</v>
      </c>
      <c r="Q174" s="111">
        <v>0.26458333333333334</v>
      </c>
      <c r="R174" s="112">
        <v>0.55347222222222225</v>
      </c>
      <c r="S174" s="366">
        <f t="shared" ref="S174" si="701">(R174-Q174)+(R175-Q175)</f>
        <v>0.28888888888888892</v>
      </c>
      <c r="T174" s="167"/>
      <c r="U174" s="74"/>
      <c r="V174" s="74"/>
      <c r="W174" s="74"/>
      <c r="X174" s="491">
        <f t="shared" si="625"/>
        <v>1</v>
      </c>
      <c r="Z174" s="314">
        <v>68</v>
      </c>
      <c r="AA174" s="460">
        <f t="shared" ref="AA174" si="702">IF(OR(E174="C",E174="Cr"),S174,0)</f>
        <v>0.28888888888888892</v>
      </c>
      <c r="AC174" s="534">
        <v>84</v>
      </c>
      <c r="AD174" s="314">
        <v>25</v>
      </c>
      <c r="AE174" s="314" t="s">
        <v>20</v>
      </c>
      <c r="AF174" s="111">
        <v>0.48749999999999999</v>
      </c>
      <c r="AG174" s="112">
        <v>0.74444444444444446</v>
      </c>
      <c r="AH174" s="460">
        <f>IF(OR(E206="C",E206="Cr"),S206,0)</f>
        <v>0.25694444444444448</v>
      </c>
      <c r="AI174" s="449">
        <f t="shared" si="589"/>
        <v>0.25694444444444448</v>
      </c>
      <c r="AJ174" s="314">
        <v>84</v>
      </c>
      <c r="AK174" s="314">
        <v>84</v>
      </c>
      <c r="AL174" s="449">
        <f t="shared" ref="AL174" si="703">LARGE($AH$8:$AH$738,AK174)</f>
        <v>0.28888888888888892</v>
      </c>
      <c r="AM174" s="314">
        <f t="shared" ref="AM174" si="704">INDEX($AC$8:$AJ$739,MATCH(AL174,$AI$8:$AI$739,0),1)</f>
        <v>67</v>
      </c>
    </row>
    <row r="175" spans="1:39" ht="15" customHeight="1" thickBot="1" x14ac:dyDescent="0.3">
      <c r="A175" s="229"/>
      <c r="B175" s="331"/>
      <c r="C175" s="331"/>
      <c r="D175" s="331"/>
      <c r="E175" s="484"/>
      <c r="F175" s="267" t="str">
        <f>IF(AND(A174="X",B174="dim"),"",IF(AND(A174="X",E174="TC"),"",IF(A174="X","X","")))</f>
        <v/>
      </c>
      <c r="G175" s="268"/>
      <c r="H175" s="211"/>
      <c r="I175" s="61">
        <f t="shared" ref="I175" si="705">IF(E174="CA",1,0)</f>
        <v>0</v>
      </c>
      <c r="J175" s="61">
        <f t="shared" ref="J175" si="706">IF(E174="TC",1,0)</f>
        <v>0</v>
      </c>
      <c r="K175" s="61">
        <f t="shared" ref="K175" si="707">IF(E174="FNO",1,0)</f>
        <v>0</v>
      </c>
      <c r="L175" s="299"/>
      <c r="M175" s="84"/>
      <c r="N175" s="151"/>
      <c r="O175" s="85"/>
      <c r="P175" s="477"/>
      <c r="Q175" s="113"/>
      <c r="R175" s="114"/>
      <c r="S175" s="367"/>
      <c r="T175" s="167"/>
      <c r="U175" s="74"/>
      <c r="V175" s="74"/>
      <c r="W175" s="74"/>
      <c r="X175" s="493"/>
      <c r="Z175" s="331"/>
      <c r="AA175" s="461"/>
      <c r="AC175" s="535"/>
      <c r="AD175" s="331"/>
      <c r="AE175" s="331"/>
      <c r="AF175" s="113"/>
      <c r="AG175" s="114"/>
      <c r="AH175" s="461"/>
      <c r="AI175" s="450"/>
      <c r="AJ175" s="331"/>
      <c r="AK175" s="331"/>
      <c r="AL175" s="450"/>
      <c r="AM175" s="331"/>
    </row>
    <row r="176" spans="1:39" ht="15" customHeight="1" thickBot="1" x14ac:dyDescent="0.3">
      <c r="A176" s="228"/>
      <c r="B176" s="314" t="s">
        <v>4</v>
      </c>
      <c r="C176" s="314">
        <v>10</v>
      </c>
      <c r="D176" s="314" t="s">
        <v>20</v>
      </c>
      <c r="E176" s="483" t="s">
        <v>91</v>
      </c>
      <c r="F176" s="269"/>
      <c r="G176" s="270"/>
      <c r="H176" s="246"/>
      <c r="I176" s="116">
        <f t="shared" ref="I176" si="708">IF(E176="repos",1,0)</f>
        <v>0</v>
      </c>
      <c r="J176" s="116">
        <f t="shared" ref="J176" si="709">IF(E176="S",1,0)</f>
        <v>0</v>
      </c>
      <c r="K176" s="116">
        <f t="shared" ref="K176" si="710">IF(E176="FO",1,0)</f>
        <v>0</v>
      </c>
      <c r="L176" s="302">
        <f>IF(AND(B176="dim",M176=130),1,0)</f>
        <v>0</v>
      </c>
      <c r="M176" s="60">
        <v>130</v>
      </c>
      <c r="N176" s="150"/>
      <c r="O176" s="52">
        <v>0.28888888888888892</v>
      </c>
      <c r="P176" s="476">
        <f>IF(F176="X",D155,0)+IF(F177="X",D155,0)+IF(G176="X",D156,0)+IF(G177="X",D157,0)+H176+H177+IF(N176&lt;N154,0,N176)+IF(N177&lt;N154,0,N177)</f>
        <v>0</v>
      </c>
      <c r="Q176" s="111">
        <v>0.26458333333333334</v>
      </c>
      <c r="R176" s="112">
        <v>0.55347222222222225</v>
      </c>
      <c r="S176" s="360">
        <f t="shared" ref="S176" si="711">(R176-Q176)+(R177-Q177)</f>
        <v>0.28888888888888892</v>
      </c>
      <c r="T176" s="167"/>
      <c r="U176" s="74"/>
      <c r="V176" s="74"/>
      <c r="W176" s="74"/>
      <c r="X176" s="491">
        <f t="shared" si="625"/>
        <v>1</v>
      </c>
      <c r="Z176" s="314">
        <v>69</v>
      </c>
      <c r="AA176" s="460">
        <f t="shared" ref="AA176" si="712">IF(OR(E176="C",E176="Cr"),S176,0)</f>
        <v>0.28888888888888892</v>
      </c>
      <c r="AC176" s="534">
        <v>85</v>
      </c>
      <c r="AD176" s="314">
        <v>26</v>
      </c>
      <c r="AE176" s="314" t="s">
        <v>20</v>
      </c>
      <c r="AF176" s="111">
        <v>0.52013888888888882</v>
      </c>
      <c r="AG176" s="112">
        <v>0.79652777777777783</v>
      </c>
      <c r="AH176" s="460">
        <f>IF(OR(E208="C",E208="Cr"),S208,0)</f>
        <v>0.27638888888888902</v>
      </c>
      <c r="AI176" s="449">
        <f t="shared" si="589"/>
        <v>0.27638888888888902</v>
      </c>
      <c r="AJ176" s="314">
        <v>85</v>
      </c>
      <c r="AK176" s="314">
        <v>85</v>
      </c>
      <c r="AL176" s="449">
        <f t="shared" ref="AL176" si="713">LARGE($AH$8:$AH$738,AK176)</f>
        <v>0.28888888888888892</v>
      </c>
      <c r="AM176" s="314">
        <f t="shared" ref="AM176" si="714">INDEX($AC$8:$AJ$739,MATCH(AL176,$AI$8:$AI$739,0),1)</f>
        <v>67</v>
      </c>
    </row>
    <row r="177" spans="1:39" ht="15" customHeight="1" thickBot="1" x14ac:dyDescent="0.3">
      <c r="A177" s="229"/>
      <c r="B177" s="331"/>
      <c r="C177" s="331"/>
      <c r="D177" s="331"/>
      <c r="E177" s="484"/>
      <c r="F177" s="267" t="str">
        <f>IF(AND(A176="X",B176="dim"),"",IF(AND(A176="X",E176="TC"),"",IF(A176="X","X","")))</f>
        <v/>
      </c>
      <c r="G177" s="268"/>
      <c r="H177" s="211"/>
      <c r="I177" s="61">
        <f t="shared" ref="I177" si="715">IF(E176="CA",1,0)</f>
        <v>0</v>
      </c>
      <c r="J177" s="61">
        <f t="shared" ref="J177" si="716">IF(E176="TC",1,0)</f>
        <v>0</v>
      </c>
      <c r="K177" s="61">
        <f t="shared" ref="K177" si="717">IF(E176="FNO",1,0)</f>
        <v>0</v>
      </c>
      <c r="L177" s="299"/>
      <c r="M177" s="70"/>
      <c r="N177" s="151"/>
      <c r="O177" s="86"/>
      <c r="P177" s="477"/>
      <c r="Q177" s="113"/>
      <c r="R177" s="114"/>
      <c r="S177" s="361"/>
      <c r="T177" s="167"/>
      <c r="U177" s="74"/>
      <c r="V177" s="74"/>
      <c r="W177" s="74"/>
      <c r="X177" s="493"/>
      <c r="Z177" s="331"/>
      <c r="AA177" s="461"/>
      <c r="AC177" s="535"/>
      <c r="AD177" s="331"/>
      <c r="AE177" s="331"/>
      <c r="AF177" s="113"/>
      <c r="AG177" s="114"/>
      <c r="AH177" s="461"/>
      <c r="AI177" s="450"/>
      <c r="AJ177" s="331"/>
      <c r="AK177" s="331"/>
      <c r="AL177" s="450"/>
      <c r="AM177" s="331"/>
    </row>
    <row r="178" spans="1:39" ht="15" customHeight="1" thickBot="1" x14ac:dyDescent="0.3">
      <c r="A178" s="228"/>
      <c r="B178" s="314" t="s">
        <v>6</v>
      </c>
      <c r="C178" s="314">
        <v>11</v>
      </c>
      <c r="D178" s="314" t="s">
        <v>20</v>
      </c>
      <c r="E178" s="399" t="s">
        <v>7</v>
      </c>
      <c r="F178" s="269"/>
      <c r="G178" s="270"/>
      <c r="H178" s="246"/>
      <c r="I178" s="116">
        <f t="shared" ref="I178" si="718">IF(E178="repos",1,0)</f>
        <v>1</v>
      </c>
      <c r="J178" s="116">
        <f t="shared" ref="J178" si="719">IF(E178="S",1,0)</f>
        <v>0</v>
      </c>
      <c r="K178" s="116">
        <f t="shared" ref="K178" si="720">IF(E178="FO",1,0)</f>
        <v>0</v>
      </c>
      <c r="L178" s="302">
        <f>IF(AND(B178="dim",M178=130),1,0)</f>
        <v>0</v>
      </c>
      <c r="M178" s="72">
        <v>660</v>
      </c>
      <c r="N178" s="150"/>
      <c r="O178" s="56"/>
      <c r="P178" s="476">
        <f>IF(F178="X",D155,0)+IF(F179="X",D155,0)+IF(G178="X",D156,0)+IF(G179="X",D157,0)+H178+H179+IF(N178&lt;N154,0,N178)+IF(N179&lt;N154,0,N179)</f>
        <v>0</v>
      </c>
      <c r="Q178" s="111"/>
      <c r="R178" s="112"/>
      <c r="S178" s="374">
        <f t="shared" ref="S178" si="721">(R178-Q178)+(R179-Q179)</f>
        <v>0</v>
      </c>
      <c r="T178" s="167"/>
      <c r="U178" s="74"/>
      <c r="V178" s="74"/>
      <c r="W178" s="74"/>
      <c r="X178" s="491">
        <f t="shared" si="625"/>
        <v>0</v>
      </c>
      <c r="Z178" s="314">
        <v>70</v>
      </c>
      <c r="AA178" s="460">
        <f t="shared" ref="AA178" si="722">IF(OR(E178="C",E178="Cr"),S178,0)</f>
        <v>0</v>
      </c>
      <c r="AC178" s="534">
        <v>86</v>
      </c>
      <c r="AD178" s="314">
        <v>27</v>
      </c>
      <c r="AE178" s="314" t="s">
        <v>20</v>
      </c>
      <c r="AF178" s="111">
        <v>0.66388888888888886</v>
      </c>
      <c r="AG178" s="112">
        <v>0.93541666666666667</v>
      </c>
      <c r="AH178" s="460">
        <f>IF(OR(E210="C",E210="Cr"),S210,0)</f>
        <v>0.27152777777777781</v>
      </c>
      <c r="AI178" s="449">
        <f t="shared" si="589"/>
        <v>0.27152777777777781</v>
      </c>
      <c r="AJ178" s="314">
        <v>86</v>
      </c>
      <c r="AK178" s="314">
        <v>86</v>
      </c>
      <c r="AL178" s="449">
        <f t="shared" ref="AL178" si="723">LARGE($AH$8:$AH$738,AK178)</f>
        <v>0.28888888888888886</v>
      </c>
      <c r="AM178" s="314">
        <f t="shared" ref="AM178" si="724">INDEX($AC$8:$AJ$739,MATCH(AL178,$AI$8:$AI$739,0),1)</f>
        <v>39</v>
      </c>
    </row>
    <row r="179" spans="1:39" ht="15" customHeight="1" thickBot="1" x14ac:dyDescent="0.3">
      <c r="A179" s="229"/>
      <c r="B179" s="331"/>
      <c r="C179" s="331"/>
      <c r="D179" s="331"/>
      <c r="E179" s="401"/>
      <c r="F179" s="267" t="str">
        <f>IF(AND(A178="X",B178="dim"),"",IF(AND(A178="X",E178="TC"),"",IF(A178="X","X","")))</f>
        <v/>
      </c>
      <c r="G179" s="268"/>
      <c r="H179" s="211"/>
      <c r="I179" s="61">
        <f t="shared" ref="I179" si="725">IF(E178="CA",1,0)</f>
        <v>0</v>
      </c>
      <c r="J179" s="61">
        <f t="shared" ref="J179" si="726">IF(E178="TC",1,0)</f>
        <v>0</v>
      </c>
      <c r="K179" s="61">
        <f t="shared" ref="K179" si="727">IF(E178="FNO",1,0)</f>
        <v>0</v>
      </c>
      <c r="L179" s="299"/>
      <c r="M179" s="73"/>
      <c r="N179" s="151"/>
      <c r="O179" s="107"/>
      <c r="P179" s="477"/>
      <c r="Q179" s="113"/>
      <c r="R179" s="114"/>
      <c r="S179" s="375"/>
      <c r="T179" s="167"/>
      <c r="U179" s="74"/>
      <c r="V179" s="74"/>
      <c r="W179" s="74"/>
      <c r="X179" s="493"/>
      <c r="Z179" s="331"/>
      <c r="AA179" s="461"/>
      <c r="AC179" s="535"/>
      <c r="AD179" s="331"/>
      <c r="AE179" s="331"/>
      <c r="AF179" s="113"/>
      <c r="AG179" s="114"/>
      <c r="AH179" s="461"/>
      <c r="AI179" s="450"/>
      <c r="AJ179" s="331"/>
      <c r="AK179" s="331"/>
      <c r="AL179" s="450"/>
      <c r="AM179" s="331"/>
    </row>
    <row r="180" spans="1:39" ht="15" customHeight="1" thickBot="1" x14ac:dyDescent="0.3">
      <c r="A180" s="228"/>
      <c r="B180" s="314" t="s">
        <v>8</v>
      </c>
      <c r="C180" s="314">
        <v>12</v>
      </c>
      <c r="D180" s="314" t="s">
        <v>20</v>
      </c>
      <c r="E180" s="399" t="s">
        <v>7</v>
      </c>
      <c r="F180" s="269"/>
      <c r="G180" s="270"/>
      <c r="H180" s="246"/>
      <c r="I180" s="116">
        <f t="shared" ref="I180" si="728">IF(E180="repos",1,0)</f>
        <v>1</v>
      </c>
      <c r="J180" s="116">
        <f t="shared" ref="J180" si="729">IF(E180="S",1,0)</f>
        <v>0</v>
      </c>
      <c r="K180" s="116">
        <f t="shared" ref="K180" si="730">IF(E180="FO",1,0)</f>
        <v>0</v>
      </c>
      <c r="L180" s="302">
        <f>IF(AND(B180="dim",M180=130),1,0)</f>
        <v>0</v>
      </c>
      <c r="M180" s="72">
        <v>660</v>
      </c>
      <c r="N180" s="150"/>
      <c r="O180" s="56"/>
      <c r="P180" s="476">
        <f>IF(F180="X",D155,0)+IF(F181="X",D155,0)+IF(G180="X",D156,0)+IF(G181="X",D157,0)+H180+H181+IF(N180&lt;N154,0,N180)+IF(N181&lt;N154,0,N181)</f>
        <v>0</v>
      </c>
      <c r="Q180" s="111"/>
      <c r="R180" s="112"/>
      <c r="S180" s="374">
        <f t="shared" ref="S180" si="731">(R180-Q180)+(R181-Q181)</f>
        <v>0</v>
      </c>
      <c r="T180" s="167"/>
      <c r="U180" s="74"/>
      <c r="V180" s="74"/>
      <c r="W180" s="74"/>
      <c r="X180" s="491">
        <f t="shared" si="625"/>
        <v>0</v>
      </c>
      <c r="Z180" s="314">
        <v>71</v>
      </c>
      <c r="AA180" s="460">
        <f t="shared" ref="AA180" si="732">IF(OR(E180="C",E180="Cr"),S180,0)</f>
        <v>0</v>
      </c>
      <c r="AC180" s="534">
        <v>87</v>
      </c>
      <c r="AD180" s="314">
        <v>28</v>
      </c>
      <c r="AE180" s="314" t="s">
        <v>20</v>
      </c>
      <c r="AF180" s="111">
        <v>0.66388888888888886</v>
      </c>
      <c r="AG180" s="112">
        <v>0.93541666666666667</v>
      </c>
      <c r="AH180" s="460">
        <f>IF(OR(E212="C",E212="Cr"),S212,0)</f>
        <v>0.27152777777777781</v>
      </c>
      <c r="AI180" s="449">
        <f t="shared" si="589"/>
        <v>0.27152777777777781</v>
      </c>
      <c r="AJ180" s="314">
        <v>87</v>
      </c>
      <c r="AK180" s="314">
        <v>87</v>
      </c>
      <c r="AL180" s="449">
        <f t="shared" ref="AL180" si="733">LARGE($AH$8:$AH$738,AK180)</f>
        <v>0.28888888888888886</v>
      </c>
      <c r="AM180" s="314">
        <f t="shared" ref="AM180" si="734">INDEX($AC$8:$AJ$739,MATCH(AL180,$AI$8:$AI$739,0),1)</f>
        <v>39</v>
      </c>
    </row>
    <row r="181" spans="1:39" ht="15" customHeight="1" thickBot="1" x14ac:dyDescent="0.3">
      <c r="A181" s="229"/>
      <c r="B181" s="331"/>
      <c r="C181" s="331"/>
      <c r="D181" s="331"/>
      <c r="E181" s="401"/>
      <c r="F181" s="267" t="str">
        <f>IF(AND(A180="X",B180="dim"),"",IF(AND(A180="X",E180="TC"),"",IF(A180="X","X","")))</f>
        <v/>
      </c>
      <c r="G181" s="268"/>
      <c r="H181" s="211"/>
      <c r="I181" s="61">
        <f t="shared" ref="I181" si="735">IF(E180="CA",1,0)</f>
        <v>0</v>
      </c>
      <c r="J181" s="61">
        <f t="shared" ref="J181" si="736">IF(E180="TC",1,0)</f>
        <v>0</v>
      </c>
      <c r="K181" s="61">
        <f t="shared" ref="K181" si="737">IF(E180="FNO",1,0)</f>
        <v>0</v>
      </c>
      <c r="L181" s="299"/>
      <c r="M181" s="73"/>
      <c r="N181" s="151"/>
      <c r="O181" s="107"/>
      <c r="P181" s="477"/>
      <c r="Q181" s="113"/>
      <c r="R181" s="114"/>
      <c r="S181" s="375"/>
      <c r="T181" s="167"/>
      <c r="U181" s="74"/>
      <c r="V181" s="74"/>
      <c r="W181" s="74"/>
      <c r="X181" s="493"/>
      <c r="Z181" s="331"/>
      <c r="AA181" s="461"/>
      <c r="AC181" s="535"/>
      <c r="AD181" s="331"/>
      <c r="AE181" s="331"/>
      <c r="AF181" s="113"/>
      <c r="AG181" s="114"/>
      <c r="AH181" s="461"/>
      <c r="AI181" s="450"/>
      <c r="AJ181" s="331"/>
      <c r="AK181" s="331"/>
      <c r="AL181" s="450"/>
      <c r="AM181" s="331"/>
    </row>
    <row r="182" spans="1:39" ht="15" customHeight="1" thickBot="1" x14ac:dyDescent="0.3">
      <c r="A182" s="228"/>
      <c r="B182" s="314" t="s">
        <v>9</v>
      </c>
      <c r="C182" s="314">
        <v>13</v>
      </c>
      <c r="D182" s="314" t="s">
        <v>20</v>
      </c>
      <c r="E182" s="483" t="s">
        <v>15</v>
      </c>
      <c r="F182" s="269"/>
      <c r="G182" s="270"/>
      <c r="H182" s="246"/>
      <c r="I182" s="116">
        <f t="shared" ref="I182" si="738">IF(E182="repos",1,0)</f>
        <v>0</v>
      </c>
      <c r="J182" s="116">
        <f t="shared" ref="J182" si="739">IF(E182="S",1,0)</f>
        <v>0</v>
      </c>
      <c r="K182" s="116">
        <f t="shared" ref="K182" si="740">IF(E182="FO",1,0)</f>
        <v>0</v>
      </c>
      <c r="L182" s="302">
        <f>IF(AND(B182="dim",M182=130),1,0)</f>
        <v>0</v>
      </c>
      <c r="M182" s="60">
        <v>700</v>
      </c>
      <c r="N182" s="150"/>
      <c r="O182" s="56"/>
      <c r="P182" s="476">
        <f>IF(F182="X",D155,0)+IF(F183="X",D155,0)+IF(G182="X",D156,0)+IF(G183="X",D157,0)+H182+H183+IF(N182&lt;N154,0,N182)+IF(N183&lt;N154,0,N183)</f>
        <v>0</v>
      </c>
      <c r="Q182" s="111"/>
      <c r="R182" s="112"/>
      <c r="S182" s="374">
        <f t="shared" ref="S182" si="741">(R182-Q182)+(R183-Q183)</f>
        <v>0</v>
      </c>
      <c r="T182" s="167"/>
      <c r="U182" s="74"/>
      <c r="V182" s="74"/>
      <c r="W182" s="74"/>
      <c r="X182" s="491">
        <f t="shared" si="625"/>
        <v>0</v>
      </c>
      <c r="Z182" s="314">
        <v>72</v>
      </c>
      <c r="AA182" s="460">
        <f t="shared" ref="AA182" si="742">IF(OR(E182="C",E182="Cr"),S182,0)</f>
        <v>0</v>
      </c>
      <c r="AC182" s="534">
        <v>88</v>
      </c>
      <c r="AD182" s="314">
        <v>29</v>
      </c>
      <c r="AE182" s="314" t="s">
        <v>20</v>
      </c>
      <c r="AF182" s="111">
        <v>0.5</v>
      </c>
      <c r="AG182" s="112">
        <v>0.79236111111111107</v>
      </c>
      <c r="AH182" s="460">
        <f>IF(OR(E214="C",E214="Cr"),S214,0)</f>
        <v>0.29236111111111107</v>
      </c>
      <c r="AI182" s="449">
        <f t="shared" si="589"/>
        <v>0.29236111111111107</v>
      </c>
      <c r="AJ182" s="314">
        <v>88</v>
      </c>
      <c r="AK182" s="314">
        <v>88</v>
      </c>
      <c r="AL182" s="449">
        <f t="shared" ref="AL182" si="743">LARGE($AH$8:$AH$738,AK182)</f>
        <v>0.28888888888888886</v>
      </c>
      <c r="AM182" s="314">
        <f t="shared" ref="AM182" si="744">INDEX($AC$8:$AJ$739,MATCH(AL182,$AI$8:$AI$739,0),1)</f>
        <v>39</v>
      </c>
    </row>
    <row r="183" spans="1:39" ht="15" customHeight="1" thickBot="1" x14ac:dyDescent="0.3">
      <c r="A183" s="229"/>
      <c r="B183" s="331"/>
      <c r="C183" s="331"/>
      <c r="D183" s="331"/>
      <c r="E183" s="484"/>
      <c r="F183" s="267" t="str">
        <f>IF(AND(A182="X",B182="dim"),"",IF(AND(A182="X",E182="TC"),"",IF(A182="X","X","")))</f>
        <v/>
      </c>
      <c r="G183" s="268"/>
      <c r="H183" s="211"/>
      <c r="I183" s="61">
        <f t="shared" ref="I183" si="745">IF(E182="CA",1,0)</f>
        <v>1</v>
      </c>
      <c r="J183" s="61">
        <f t="shared" ref="J183" si="746">IF(E182="TC",1,0)</f>
        <v>0</v>
      </c>
      <c r="K183" s="61">
        <f t="shared" ref="K183" si="747">IF(E182="FNO",1,0)</f>
        <v>0</v>
      </c>
      <c r="L183" s="299"/>
      <c r="M183" s="87"/>
      <c r="N183" s="151"/>
      <c r="O183" s="107"/>
      <c r="P183" s="477"/>
      <c r="Q183" s="113"/>
      <c r="R183" s="114"/>
      <c r="S183" s="375"/>
      <c r="T183" s="167"/>
      <c r="U183" s="74"/>
      <c r="V183" s="74"/>
      <c r="W183" s="74"/>
      <c r="X183" s="493"/>
      <c r="Z183" s="331"/>
      <c r="AA183" s="461"/>
      <c r="AC183" s="535"/>
      <c r="AD183" s="331"/>
      <c r="AE183" s="331"/>
      <c r="AF183" s="113"/>
      <c r="AG183" s="114"/>
      <c r="AH183" s="461"/>
      <c r="AI183" s="450"/>
      <c r="AJ183" s="331"/>
      <c r="AK183" s="331"/>
      <c r="AL183" s="450"/>
      <c r="AM183" s="331"/>
    </row>
    <row r="184" spans="1:39" ht="15" customHeight="1" thickBot="1" x14ac:dyDescent="0.3">
      <c r="A184" s="228"/>
      <c r="B184" s="314" t="s">
        <v>10</v>
      </c>
      <c r="C184" s="314">
        <v>14</v>
      </c>
      <c r="D184" s="314" t="s">
        <v>20</v>
      </c>
      <c r="E184" s="483" t="s">
        <v>91</v>
      </c>
      <c r="F184" s="269"/>
      <c r="G184" s="270"/>
      <c r="H184" s="246"/>
      <c r="I184" s="116">
        <f t="shared" ref="I184" si="748">IF(E184="repos",1,0)</f>
        <v>0</v>
      </c>
      <c r="J184" s="116">
        <f t="shared" ref="J184" si="749">IF(E184="S",1,0)</f>
        <v>0</v>
      </c>
      <c r="K184" s="116">
        <f t="shared" ref="K184" si="750">IF(E184="FO",1,0)</f>
        <v>0</v>
      </c>
      <c r="L184" s="302">
        <f>IF(AND(B184="dim",M184=130),1,0)</f>
        <v>0</v>
      </c>
      <c r="M184" s="60">
        <v>130</v>
      </c>
      <c r="N184" s="150"/>
      <c r="O184" s="52">
        <v>0.27499999999999997</v>
      </c>
      <c r="P184" s="476">
        <f>IF(F184="X",D155,0)+IF(F185="X",D155,0)+IF(G184="X",D156,0)+IF(G185="X",D157,0)+H184+H185+IF(N184&lt;N154,0,N184)+IF(N185&lt;N154,0,N185)</f>
        <v>0</v>
      </c>
      <c r="Q184" s="111">
        <v>0.54027777777777775</v>
      </c>
      <c r="R184" s="112">
        <v>0.81527777777777777</v>
      </c>
      <c r="S184" s="360">
        <f t="shared" ref="S184" si="751">(R184-Q184)+(R185-Q185)</f>
        <v>0.27500000000000002</v>
      </c>
      <c r="T184" s="167"/>
      <c r="U184" s="74"/>
      <c r="V184" s="74"/>
      <c r="W184" s="74"/>
      <c r="X184" s="491">
        <f t="shared" si="625"/>
        <v>1</v>
      </c>
      <c r="Z184" s="314">
        <v>73</v>
      </c>
      <c r="AA184" s="460">
        <f t="shared" ref="AA184" si="752">IF(OR(E184="C",E184="Cr"),S184,0)</f>
        <v>0.27500000000000002</v>
      </c>
      <c r="AC184" s="534">
        <v>89</v>
      </c>
      <c r="AD184" s="314">
        <v>30</v>
      </c>
      <c r="AE184" s="314" t="s">
        <v>20</v>
      </c>
      <c r="AF184" s="111"/>
      <c r="AG184" s="112"/>
      <c r="AH184" s="460">
        <f>IF(OR(E216="C",E216="Cr"),S216,0)</f>
        <v>0</v>
      </c>
      <c r="AI184" s="449">
        <f t="shared" si="589"/>
        <v>0</v>
      </c>
      <c r="AJ184" s="314">
        <v>89</v>
      </c>
      <c r="AK184" s="314">
        <v>89</v>
      </c>
      <c r="AL184" s="449">
        <f t="shared" ref="AL184" si="753">LARGE($AH$8:$AH$738,AK184)</f>
        <v>0.28888888888888886</v>
      </c>
      <c r="AM184" s="314">
        <f t="shared" ref="AM184" si="754">INDEX($AC$8:$AJ$739,MATCH(AL184,$AI$8:$AI$739,0),1)</f>
        <v>39</v>
      </c>
    </row>
    <row r="185" spans="1:39" ht="15" customHeight="1" thickBot="1" x14ac:dyDescent="0.3">
      <c r="A185" s="229"/>
      <c r="B185" s="331"/>
      <c r="C185" s="331"/>
      <c r="D185" s="331"/>
      <c r="E185" s="484"/>
      <c r="F185" s="267" t="str">
        <f>IF(AND(A184="X",B184="dim"),"",IF(AND(A184="X",E184="TC"),"",IF(A184="X","X","")))</f>
        <v/>
      </c>
      <c r="G185" s="268"/>
      <c r="H185" s="211"/>
      <c r="I185" s="61">
        <f t="shared" ref="I185" si="755">IF(E184="CA",1,0)</f>
        <v>0</v>
      </c>
      <c r="J185" s="61">
        <f t="shared" ref="J185" si="756">IF(E184="TC",1,0)</f>
        <v>0</v>
      </c>
      <c r="K185" s="61">
        <f t="shared" ref="K185" si="757">IF(E184="FNO",1,0)</f>
        <v>0</v>
      </c>
      <c r="L185" s="299"/>
      <c r="M185" s="70"/>
      <c r="N185" s="151"/>
      <c r="O185" s="86"/>
      <c r="P185" s="477"/>
      <c r="Q185" s="113"/>
      <c r="R185" s="114"/>
      <c r="S185" s="361"/>
      <c r="T185" s="167"/>
      <c r="U185" s="74"/>
      <c r="V185" s="74"/>
      <c r="W185" s="74"/>
      <c r="X185" s="493"/>
      <c r="Z185" s="331"/>
      <c r="AA185" s="461"/>
      <c r="AC185" s="535"/>
      <c r="AD185" s="331"/>
      <c r="AE185" s="331"/>
      <c r="AF185" s="113"/>
      <c r="AG185" s="114"/>
      <c r="AH185" s="461"/>
      <c r="AI185" s="450"/>
      <c r="AJ185" s="331"/>
      <c r="AK185" s="331"/>
      <c r="AL185" s="450"/>
      <c r="AM185" s="331"/>
    </row>
    <row r="186" spans="1:39" ht="15" customHeight="1" thickBot="1" x14ac:dyDescent="0.3">
      <c r="A186" s="228"/>
      <c r="B186" s="314" t="s">
        <v>11</v>
      </c>
      <c r="C186" s="314">
        <v>15</v>
      </c>
      <c r="D186" s="314" t="s">
        <v>20</v>
      </c>
      <c r="E186" s="483" t="s">
        <v>91</v>
      </c>
      <c r="F186" s="269"/>
      <c r="G186" s="270"/>
      <c r="H186" s="246"/>
      <c r="I186" s="116">
        <f t="shared" ref="I186" si="758">IF(E186="repos",1,0)</f>
        <v>0</v>
      </c>
      <c r="J186" s="116">
        <f t="shared" ref="J186" si="759">IF(E186="S",1,0)</f>
        <v>0</v>
      </c>
      <c r="K186" s="116">
        <f t="shared" ref="K186" si="760">IF(E186="FO",1,0)</f>
        <v>0</v>
      </c>
      <c r="L186" s="302">
        <f>IF(AND(B186="dim",M186=130),1,0)</f>
        <v>0</v>
      </c>
      <c r="M186" s="60">
        <v>130</v>
      </c>
      <c r="N186" s="150"/>
      <c r="O186" s="52">
        <v>0.27499999999999997</v>
      </c>
      <c r="P186" s="476">
        <f>IF(F186="X",D155,0)+IF(F187="X",D155,0)+IF(G186="X",D156,0)+IF(G187="X",D157,0)+H186+H187+IF(N186&lt;N154,0,N186)+IF(N187&lt;N154,0,N187)</f>
        <v>0</v>
      </c>
      <c r="Q186" s="111">
        <v>0.54027777777777775</v>
      </c>
      <c r="R186" s="112">
        <v>0.81527777777777777</v>
      </c>
      <c r="S186" s="360">
        <f t="shared" ref="S186" si="761">(R186-Q186)+(R187-Q187)</f>
        <v>0.27500000000000002</v>
      </c>
      <c r="T186" s="167"/>
      <c r="U186" s="74"/>
      <c r="V186" s="74"/>
      <c r="W186" s="74"/>
      <c r="X186" s="491">
        <f t="shared" si="625"/>
        <v>1</v>
      </c>
      <c r="Z186" s="314">
        <v>74</v>
      </c>
      <c r="AA186" s="460">
        <f t="shared" ref="AA186" si="762">IF(OR(E186="C",E186="Cr"),S186,0)</f>
        <v>0.27500000000000002</v>
      </c>
      <c r="AC186" s="534">
        <v>90</v>
      </c>
      <c r="AD186" s="314">
        <v>31</v>
      </c>
      <c r="AE186" s="314" t="s">
        <v>20</v>
      </c>
      <c r="AF186" s="111"/>
      <c r="AG186" s="112"/>
      <c r="AH186" s="460">
        <f>IF(OR(E218="C",E218="Cr"),S218,0)</f>
        <v>0</v>
      </c>
      <c r="AI186" s="449">
        <f t="shared" si="589"/>
        <v>0</v>
      </c>
      <c r="AJ186" s="314">
        <v>90</v>
      </c>
      <c r="AK186" s="314">
        <v>90</v>
      </c>
      <c r="AL186" s="449">
        <f t="shared" ref="AL186" si="763">LARGE($AH$8:$AH$738,AK186)</f>
        <v>0.28888888888888886</v>
      </c>
      <c r="AM186" s="314">
        <f t="shared" ref="AM186" si="764">INDEX($AC$8:$AJ$739,MATCH(AL186,$AI$8:$AI$739,0),1)</f>
        <v>39</v>
      </c>
    </row>
    <row r="187" spans="1:39" ht="15" customHeight="1" thickBot="1" x14ac:dyDescent="0.3">
      <c r="A187" s="229"/>
      <c r="B187" s="331"/>
      <c r="C187" s="331"/>
      <c r="D187" s="331"/>
      <c r="E187" s="484"/>
      <c r="F187" s="267" t="str">
        <f>IF(AND(A186="X",B186="dim"),"",IF(AND(A186="X",E186="TC"),"",IF(A186="X","X","")))</f>
        <v/>
      </c>
      <c r="G187" s="268"/>
      <c r="H187" s="211"/>
      <c r="I187" s="61">
        <f t="shared" ref="I187" si="765">IF(E186="CA",1,0)</f>
        <v>0</v>
      </c>
      <c r="J187" s="61">
        <f t="shared" ref="J187" si="766">IF(E186="TC",1,0)</f>
        <v>0</v>
      </c>
      <c r="K187" s="61">
        <f t="shared" ref="K187" si="767">IF(E186="FNO",1,0)</f>
        <v>0</v>
      </c>
      <c r="L187" s="299"/>
      <c r="M187" s="70"/>
      <c r="N187" s="151"/>
      <c r="O187" s="86"/>
      <c r="P187" s="477"/>
      <c r="Q187" s="113"/>
      <c r="R187" s="114"/>
      <c r="S187" s="361"/>
      <c r="T187" s="167"/>
      <c r="U187" s="74"/>
      <c r="V187" s="74"/>
      <c r="W187" s="74"/>
      <c r="X187" s="493"/>
      <c r="Z187" s="331"/>
      <c r="AA187" s="461"/>
      <c r="AC187" s="535"/>
      <c r="AD187" s="331"/>
      <c r="AE187" s="331"/>
      <c r="AF187" s="113"/>
      <c r="AG187" s="114"/>
      <c r="AH187" s="461"/>
      <c r="AI187" s="450"/>
      <c r="AJ187" s="331"/>
      <c r="AK187" s="331"/>
      <c r="AL187" s="450"/>
      <c r="AM187" s="331"/>
    </row>
    <row r="188" spans="1:39" ht="15" customHeight="1" thickBot="1" x14ac:dyDescent="0.3">
      <c r="A188" s="228"/>
      <c r="B188" s="314" t="s">
        <v>12</v>
      </c>
      <c r="C188" s="314">
        <v>16</v>
      </c>
      <c r="D188" s="314" t="s">
        <v>20</v>
      </c>
      <c r="E188" s="483" t="s">
        <v>91</v>
      </c>
      <c r="F188" s="269"/>
      <c r="G188" s="270"/>
      <c r="H188" s="246"/>
      <c r="I188" s="116">
        <f t="shared" ref="I188" si="768">IF(E188="repos",1,0)</f>
        <v>0</v>
      </c>
      <c r="J188" s="116">
        <f t="shared" ref="J188" si="769">IF(E188="S",1,0)</f>
        <v>0</v>
      </c>
      <c r="K188" s="116">
        <f t="shared" ref="K188" si="770">IF(E188="FO",1,0)</f>
        <v>0</v>
      </c>
      <c r="L188" s="302">
        <f>IF(AND(B188="dim",M188=130),1,0)</f>
        <v>0</v>
      </c>
      <c r="M188" s="60">
        <v>130</v>
      </c>
      <c r="N188" s="150"/>
      <c r="O188" s="52">
        <v>0.27499999999999997</v>
      </c>
      <c r="P188" s="476">
        <f>IF(F188="X",D155,0)+IF(F189="X",D155,0)+IF(G188="X",D156,0)+IF(G189="X",D157,0)+H188+H189+IF(N188&lt;N154,0,N188)+IF(N189&lt;N154,0,N189)</f>
        <v>0</v>
      </c>
      <c r="Q188" s="111">
        <v>0.54027777777777775</v>
      </c>
      <c r="R188" s="112">
        <v>0.81527777777777777</v>
      </c>
      <c r="S188" s="360">
        <f t="shared" ref="S188" si="771">(R188-Q188)+(R189-Q189)</f>
        <v>0.27500000000000002</v>
      </c>
      <c r="T188" s="167"/>
      <c r="U188" s="74"/>
      <c r="V188" s="74"/>
      <c r="W188" s="74"/>
      <c r="X188" s="491">
        <f t="shared" si="625"/>
        <v>1</v>
      </c>
      <c r="Z188" s="314">
        <v>75</v>
      </c>
      <c r="AA188" s="460">
        <f t="shared" ref="AA188" si="772">IF(OR(E188="C",E188="Cr"),S188,0)</f>
        <v>0.27500000000000002</v>
      </c>
      <c r="AC188" s="534">
        <v>91</v>
      </c>
      <c r="AD188" s="314">
        <v>1</v>
      </c>
      <c r="AE188" s="314" t="s">
        <v>21</v>
      </c>
      <c r="AF188" s="111">
        <v>0.55486111111111114</v>
      </c>
      <c r="AG188" s="112">
        <v>0.84305555555555556</v>
      </c>
      <c r="AH188" s="460">
        <f>IF(OR(E235="C",E235="Cr"),S235,0)</f>
        <v>0.28819444444444442</v>
      </c>
      <c r="AI188" s="449">
        <f>IF(OR($E235="C",$E235="Cr"),$S235,0)</f>
        <v>0.28819444444444442</v>
      </c>
      <c r="AJ188" s="314">
        <v>91</v>
      </c>
      <c r="AK188" s="314">
        <v>91</v>
      </c>
      <c r="AL188" s="449">
        <f t="shared" ref="AL188" si="773">LARGE($AH$8:$AH$738,AK188)</f>
        <v>0.28819444444444442</v>
      </c>
      <c r="AM188" s="314">
        <f t="shared" ref="AM188" si="774">INDEX($AC$8:$AJ$739,MATCH(AL188,$AI$8:$AI$739,0),1)</f>
        <v>22</v>
      </c>
    </row>
    <row r="189" spans="1:39" ht="15" customHeight="1" thickBot="1" x14ac:dyDescent="0.3">
      <c r="A189" s="229"/>
      <c r="B189" s="331"/>
      <c r="C189" s="331"/>
      <c r="D189" s="331"/>
      <c r="E189" s="484"/>
      <c r="F189" s="267" t="str">
        <f>IF(AND(A188="X",B188="dim"),"",IF(AND(A188="X",E188="TC"),"",IF(A188="X","X","")))</f>
        <v/>
      </c>
      <c r="G189" s="268"/>
      <c r="H189" s="211"/>
      <c r="I189" s="61">
        <f t="shared" ref="I189" si="775">IF(E188="CA",1,0)</f>
        <v>0</v>
      </c>
      <c r="J189" s="61">
        <f t="shared" ref="J189" si="776">IF(E188="TC",1,0)</f>
        <v>0</v>
      </c>
      <c r="K189" s="61">
        <f t="shared" ref="K189" si="777">IF(E188="FNO",1,0)</f>
        <v>0</v>
      </c>
      <c r="L189" s="299"/>
      <c r="M189" s="70"/>
      <c r="N189" s="151"/>
      <c r="O189" s="86"/>
      <c r="P189" s="477"/>
      <c r="Q189" s="113"/>
      <c r="R189" s="114"/>
      <c r="S189" s="361"/>
      <c r="T189" s="167"/>
      <c r="U189" s="74"/>
      <c r="V189" s="74"/>
      <c r="W189" s="74"/>
      <c r="X189" s="493"/>
      <c r="Z189" s="331"/>
      <c r="AA189" s="461"/>
      <c r="AC189" s="535"/>
      <c r="AD189" s="331"/>
      <c r="AE189" s="331"/>
      <c r="AF189" s="113"/>
      <c r="AG189" s="114"/>
      <c r="AH189" s="461"/>
      <c r="AI189" s="450"/>
      <c r="AJ189" s="331"/>
      <c r="AK189" s="331"/>
      <c r="AL189" s="450"/>
      <c r="AM189" s="331"/>
    </row>
    <row r="190" spans="1:39" ht="15" customHeight="1" thickBot="1" x14ac:dyDescent="0.3">
      <c r="A190" s="228"/>
      <c r="B190" s="314" t="s">
        <v>4</v>
      </c>
      <c r="C190" s="314">
        <v>17</v>
      </c>
      <c r="D190" s="314" t="s">
        <v>20</v>
      </c>
      <c r="E190" s="483" t="s">
        <v>91</v>
      </c>
      <c r="F190" s="269"/>
      <c r="G190" s="270"/>
      <c r="H190" s="246"/>
      <c r="I190" s="116">
        <f t="shared" ref="I190" si="778">IF(E190="repos",1,0)</f>
        <v>0</v>
      </c>
      <c r="J190" s="116">
        <f t="shared" ref="J190" si="779">IF(E190="S",1,0)</f>
        <v>0</v>
      </c>
      <c r="K190" s="116">
        <f t="shared" ref="K190" si="780">IF(E190="FO",1,0)</f>
        <v>0</v>
      </c>
      <c r="L190" s="302">
        <f>IF(AND(B190="dim",M190=130),1,0)</f>
        <v>0</v>
      </c>
      <c r="M190" s="60">
        <v>130</v>
      </c>
      <c r="N190" s="150"/>
      <c r="O190" s="52">
        <v>0.2951388888888889</v>
      </c>
      <c r="P190" s="476">
        <f>IF(F190="X",D155,0)+IF(F191="X",D155,0)+IF(G190="X",D156,0)+IF(G191="X",D157,0)+H190+H191+IF(N190&lt;N154,0,N190)+IF(N191&lt;N154,0,N191)</f>
        <v>0</v>
      </c>
      <c r="Q190" s="111">
        <v>0.52083333333333337</v>
      </c>
      <c r="R190" s="112">
        <v>0.81597222222222221</v>
      </c>
      <c r="S190" s="360">
        <f t="shared" ref="S190" si="781">(R190-Q190)+(R191-Q191)</f>
        <v>0.29513888888888884</v>
      </c>
      <c r="T190" s="167"/>
      <c r="U190" s="74"/>
      <c r="V190" s="74"/>
      <c r="W190" s="74"/>
      <c r="X190" s="491">
        <f t="shared" si="625"/>
        <v>1</v>
      </c>
      <c r="Z190" s="314">
        <v>76</v>
      </c>
      <c r="AA190" s="460">
        <f t="shared" ref="AA190" si="782">IF(OR(E190="C",E190="Cr"),S190,0)</f>
        <v>0.29513888888888884</v>
      </c>
      <c r="AC190" s="534">
        <v>92</v>
      </c>
      <c r="AD190" s="314">
        <v>2</v>
      </c>
      <c r="AE190" s="314" t="s">
        <v>21</v>
      </c>
      <c r="AF190" s="111">
        <v>0.56458333333333333</v>
      </c>
      <c r="AG190" s="112">
        <v>0.85069444444444453</v>
      </c>
      <c r="AH190" s="460">
        <f t="shared" ref="AH190" si="783">IF(OR(E237="C",E237="Cr"),S237,0)</f>
        <v>0.2861111111111112</v>
      </c>
      <c r="AI190" s="449">
        <f>IF(OR($E237="C",$E237="Cr"),$S237,0)</f>
        <v>0.2861111111111112</v>
      </c>
      <c r="AJ190" s="314">
        <v>92</v>
      </c>
      <c r="AK190" s="314">
        <v>92</v>
      </c>
      <c r="AL190" s="449">
        <f t="shared" ref="AL190" si="784">LARGE($AH$8:$AH$738,AK190)</f>
        <v>0.28819444444444442</v>
      </c>
      <c r="AM190" s="314">
        <f t="shared" ref="AM190" si="785">INDEX($AC$8:$AJ$739,MATCH(AL190,$AI$8:$AI$739,0),1)</f>
        <v>22</v>
      </c>
    </row>
    <row r="191" spans="1:39" ht="15" customHeight="1" thickBot="1" x14ac:dyDescent="0.3">
      <c r="A191" s="229"/>
      <c r="B191" s="331"/>
      <c r="C191" s="331"/>
      <c r="D191" s="331"/>
      <c r="E191" s="484"/>
      <c r="F191" s="267" t="str">
        <f>IF(AND(A190="X",B190="dim"),"",IF(AND(A190="X",E190="TC"),"",IF(A190="X","X","")))</f>
        <v/>
      </c>
      <c r="G191" s="268"/>
      <c r="H191" s="211"/>
      <c r="I191" s="61">
        <f t="shared" ref="I191" si="786">IF(E190="CA",1,0)</f>
        <v>0</v>
      </c>
      <c r="J191" s="61">
        <f t="shared" ref="J191" si="787">IF(E190="TC",1,0)</f>
        <v>0</v>
      </c>
      <c r="K191" s="61">
        <f t="shared" ref="K191" si="788">IF(E190="FNO",1,0)</f>
        <v>0</v>
      </c>
      <c r="L191" s="299"/>
      <c r="M191" s="70"/>
      <c r="N191" s="151"/>
      <c r="O191" s="86"/>
      <c r="P191" s="477"/>
      <c r="Q191" s="113"/>
      <c r="R191" s="114"/>
      <c r="S191" s="361"/>
      <c r="T191" s="167"/>
      <c r="U191" s="74"/>
      <c r="V191" s="74"/>
      <c r="W191" s="74"/>
      <c r="X191" s="493"/>
      <c r="Z191" s="331"/>
      <c r="AA191" s="461"/>
      <c r="AC191" s="535"/>
      <c r="AD191" s="331"/>
      <c r="AE191" s="331"/>
      <c r="AF191" s="113"/>
      <c r="AG191" s="114"/>
      <c r="AH191" s="461"/>
      <c r="AI191" s="450"/>
      <c r="AJ191" s="331"/>
      <c r="AK191" s="331"/>
      <c r="AL191" s="450"/>
      <c r="AM191" s="331"/>
    </row>
    <row r="192" spans="1:39" ht="15" customHeight="1" thickBot="1" x14ac:dyDescent="0.3">
      <c r="A192" s="228"/>
      <c r="B192" s="314" t="s">
        <v>6</v>
      </c>
      <c r="C192" s="314">
        <v>18</v>
      </c>
      <c r="D192" s="314" t="s">
        <v>20</v>
      </c>
      <c r="E192" s="399" t="s">
        <v>7</v>
      </c>
      <c r="F192" s="269"/>
      <c r="G192" s="270"/>
      <c r="H192" s="246"/>
      <c r="I192" s="116">
        <f t="shared" ref="I192" si="789">IF(E192="repos",1,0)</f>
        <v>1</v>
      </c>
      <c r="J192" s="116">
        <f t="shared" ref="J192" si="790">IF(E192="S",1,0)</f>
        <v>0</v>
      </c>
      <c r="K192" s="116">
        <f t="shared" ref="K192" si="791">IF(E192="FO",1,0)</f>
        <v>0</v>
      </c>
      <c r="L192" s="302">
        <f>IF(AND(B192="dim",M192=130),1,0)</f>
        <v>0</v>
      </c>
      <c r="M192" s="72">
        <v>660</v>
      </c>
      <c r="N192" s="150"/>
      <c r="O192" s="56"/>
      <c r="P192" s="476">
        <f>IF(F192="X",D155,0)+IF(F193="X",D155,0)+IF(G192="X",D156,0)+IF(G193="X",D157,0)+H192+H193+IF(N192&lt;N154,0,N192)+IF(N193&lt;N154,0,N193)</f>
        <v>0</v>
      </c>
      <c r="Q192" s="111"/>
      <c r="R192" s="112"/>
      <c r="S192" s="374">
        <f t="shared" ref="S192" si="792">(R192-Q192)+(R193-Q193)</f>
        <v>0</v>
      </c>
      <c r="T192" s="167"/>
      <c r="U192" s="74"/>
      <c r="V192" s="74"/>
      <c r="W192" s="74"/>
      <c r="X192" s="491">
        <f t="shared" si="625"/>
        <v>0</v>
      </c>
      <c r="Z192" s="314">
        <v>77</v>
      </c>
      <c r="AA192" s="460">
        <f t="shared" ref="AA192" si="793">IF(OR(E192="C",E192="Cr"),S192,0)</f>
        <v>0</v>
      </c>
      <c r="AC192" s="534">
        <v>93</v>
      </c>
      <c r="AD192" s="314">
        <v>3</v>
      </c>
      <c r="AE192" s="314" t="s">
        <v>21</v>
      </c>
      <c r="AF192" s="111"/>
      <c r="AG192" s="112"/>
      <c r="AH192" s="460">
        <f t="shared" ref="AH192" si="794">IF(OR(E239="C",E239="Cr"),S239,0)</f>
        <v>0</v>
      </c>
      <c r="AI192" s="449">
        <f t="shared" ref="AI192" si="795">IF(OR($E239="C",$E239="Cr"),$S239,0)</f>
        <v>0</v>
      </c>
      <c r="AJ192" s="314">
        <v>93</v>
      </c>
      <c r="AK192" s="314">
        <v>93</v>
      </c>
      <c r="AL192" s="449">
        <f t="shared" ref="AL192" si="796">LARGE($AH$8:$AH$738,AK192)</f>
        <v>0.28819444444444442</v>
      </c>
      <c r="AM192" s="314">
        <f t="shared" ref="AM192" si="797">INDEX($AC$8:$AJ$739,MATCH(AL192,$AI$8:$AI$739,0),1)</f>
        <v>22</v>
      </c>
    </row>
    <row r="193" spans="1:39" ht="15" customHeight="1" thickBot="1" x14ac:dyDescent="0.3">
      <c r="A193" s="229"/>
      <c r="B193" s="331"/>
      <c r="C193" s="331"/>
      <c r="D193" s="331"/>
      <c r="E193" s="401"/>
      <c r="F193" s="267" t="str">
        <f>IF(AND(A192="X",B192="dim"),"",IF(AND(A192="X",E192="TC"),"",IF(A192="X","X","")))</f>
        <v/>
      </c>
      <c r="G193" s="268"/>
      <c r="H193" s="211"/>
      <c r="I193" s="61">
        <f t="shared" ref="I193" si="798">IF(E192="CA",1,0)</f>
        <v>0</v>
      </c>
      <c r="J193" s="61">
        <f t="shared" ref="J193" si="799">IF(E192="TC",1,0)</f>
        <v>0</v>
      </c>
      <c r="K193" s="61">
        <f t="shared" ref="K193" si="800">IF(E192="FNO",1,0)</f>
        <v>0</v>
      </c>
      <c r="L193" s="299"/>
      <c r="M193" s="73"/>
      <c r="N193" s="151"/>
      <c r="O193" s="107"/>
      <c r="P193" s="477"/>
      <c r="Q193" s="113"/>
      <c r="R193" s="114"/>
      <c r="S193" s="375"/>
      <c r="T193" s="167"/>
      <c r="U193" s="74"/>
      <c r="V193" s="74"/>
      <c r="W193" s="74"/>
      <c r="X193" s="493"/>
      <c r="Z193" s="331"/>
      <c r="AA193" s="461"/>
      <c r="AC193" s="535"/>
      <c r="AD193" s="331"/>
      <c r="AE193" s="331"/>
      <c r="AF193" s="113"/>
      <c r="AG193" s="114"/>
      <c r="AH193" s="461"/>
      <c r="AI193" s="450"/>
      <c r="AJ193" s="331"/>
      <c r="AK193" s="331"/>
      <c r="AL193" s="450"/>
      <c r="AM193" s="331"/>
    </row>
    <row r="194" spans="1:39" ht="15" customHeight="1" thickBot="1" x14ac:dyDescent="0.3">
      <c r="A194" s="228"/>
      <c r="B194" s="314" t="s">
        <v>8</v>
      </c>
      <c r="C194" s="314">
        <v>19</v>
      </c>
      <c r="D194" s="314" t="s">
        <v>20</v>
      </c>
      <c r="E194" s="399" t="s">
        <v>7</v>
      </c>
      <c r="F194" s="269"/>
      <c r="G194" s="270"/>
      <c r="H194" s="246"/>
      <c r="I194" s="116">
        <f t="shared" ref="I194" si="801">IF(E194="repos",1,0)</f>
        <v>1</v>
      </c>
      <c r="J194" s="116">
        <f t="shared" ref="J194" si="802">IF(E194="S",1,0)</f>
        <v>0</v>
      </c>
      <c r="K194" s="116">
        <f t="shared" ref="K194" si="803">IF(E194="FO",1,0)</f>
        <v>0</v>
      </c>
      <c r="L194" s="302">
        <f>IF(AND(B194="dim",M194=130),1,0)</f>
        <v>0</v>
      </c>
      <c r="M194" s="72">
        <v>660</v>
      </c>
      <c r="N194" s="150"/>
      <c r="O194" s="56"/>
      <c r="P194" s="476">
        <f>IF(F194="X",D155,0)+IF(F195="X",D155,0)+IF(G194="X",D156,0)+IF(G195="X",D157,0)+H194+H195+IF(N194&lt;N154,0,N194)+IF(N195&lt;N154,0,N195)</f>
        <v>0</v>
      </c>
      <c r="Q194" s="111"/>
      <c r="R194" s="112"/>
      <c r="S194" s="374">
        <f t="shared" ref="S194" si="804">(R194-Q194)+(R195-Q195)</f>
        <v>0</v>
      </c>
      <c r="T194" s="167"/>
      <c r="U194" s="74"/>
      <c r="V194" s="74"/>
      <c r="W194" s="74"/>
      <c r="X194" s="491">
        <f t="shared" si="625"/>
        <v>0</v>
      </c>
      <c r="Z194" s="314">
        <v>78</v>
      </c>
      <c r="AA194" s="460">
        <f t="shared" ref="AA194" si="805">IF(OR(E194="C",E194="Cr"),S194,0)</f>
        <v>0</v>
      </c>
      <c r="AC194" s="536">
        <v>94</v>
      </c>
      <c r="AD194" s="314">
        <v>4</v>
      </c>
      <c r="AE194" s="314" t="s">
        <v>21</v>
      </c>
      <c r="AF194" s="111"/>
      <c r="AG194" s="112"/>
      <c r="AH194" s="460">
        <f t="shared" ref="AH194" si="806">IF(OR(E241="C",E241="Cr"),S241,0)</f>
        <v>0</v>
      </c>
      <c r="AI194" s="449">
        <f t="shared" ref="AI194" si="807">IF(OR($E241="C",$E241="Cr"),$S241,0)</f>
        <v>0</v>
      </c>
      <c r="AJ194" s="462">
        <v>94</v>
      </c>
      <c r="AK194" s="462">
        <v>94</v>
      </c>
      <c r="AL194" s="449">
        <f t="shared" ref="AL194" si="808">LARGE($AH$8:$AH$738,AK194)</f>
        <v>0.28819444444444431</v>
      </c>
      <c r="AM194" s="314">
        <f t="shared" ref="AM194" si="809">INDEX($AC$8:$AJ$739,MATCH(AL194,$AI$8:$AI$739,0),1)</f>
        <v>329</v>
      </c>
    </row>
    <row r="195" spans="1:39" ht="15" customHeight="1" thickBot="1" x14ac:dyDescent="0.3">
      <c r="A195" s="229"/>
      <c r="B195" s="331"/>
      <c r="C195" s="331"/>
      <c r="D195" s="331"/>
      <c r="E195" s="401"/>
      <c r="F195" s="267" t="str">
        <f>IF(AND(A194="X",B194="dim"),"",IF(AND(A194="X",E194="TC"),"",IF(A194="X","X","")))</f>
        <v/>
      </c>
      <c r="G195" s="268"/>
      <c r="H195" s="211"/>
      <c r="I195" s="61">
        <f t="shared" ref="I195" si="810">IF(E194="CA",1,0)</f>
        <v>0</v>
      </c>
      <c r="J195" s="61">
        <f t="shared" ref="J195" si="811">IF(E194="TC",1,0)</f>
        <v>0</v>
      </c>
      <c r="K195" s="61">
        <f t="shared" ref="K195" si="812">IF(E194="FNO",1,0)</f>
        <v>0</v>
      </c>
      <c r="L195" s="299"/>
      <c r="M195" s="73"/>
      <c r="N195" s="151"/>
      <c r="O195" s="107"/>
      <c r="P195" s="477"/>
      <c r="Q195" s="113"/>
      <c r="R195" s="114"/>
      <c r="S195" s="375"/>
      <c r="T195" s="167"/>
      <c r="U195" s="74"/>
      <c r="V195" s="74"/>
      <c r="W195" s="74"/>
      <c r="X195" s="493"/>
      <c r="Z195" s="331"/>
      <c r="AA195" s="461"/>
      <c r="AC195" s="537"/>
      <c r="AD195" s="331"/>
      <c r="AE195" s="331"/>
      <c r="AF195" s="113"/>
      <c r="AG195" s="114"/>
      <c r="AH195" s="461"/>
      <c r="AI195" s="450"/>
      <c r="AJ195" s="463"/>
      <c r="AK195" s="463"/>
      <c r="AL195" s="450"/>
      <c r="AM195" s="331"/>
    </row>
    <row r="196" spans="1:39" ht="15" customHeight="1" thickBot="1" x14ac:dyDescent="0.3">
      <c r="A196" s="228"/>
      <c r="B196" s="314" t="s">
        <v>9</v>
      </c>
      <c r="C196" s="314">
        <v>20</v>
      </c>
      <c r="D196" s="314" t="s">
        <v>20</v>
      </c>
      <c r="E196" s="483" t="s">
        <v>91</v>
      </c>
      <c r="F196" s="269"/>
      <c r="G196" s="270"/>
      <c r="H196" s="246"/>
      <c r="I196" s="116">
        <f t="shared" ref="I196" si="813">IF(E196="repos",1,0)</f>
        <v>0</v>
      </c>
      <c r="J196" s="116">
        <f t="shared" ref="J196" si="814">IF(E196="S",1,0)</f>
        <v>0</v>
      </c>
      <c r="K196" s="116">
        <f t="shared" ref="K196" si="815">IF(E196="FO",1,0)</f>
        <v>0</v>
      </c>
      <c r="L196" s="302">
        <f>IF(AND(B196="dim",M196=130),1,0)</f>
        <v>0</v>
      </c>
      <c r="M196" s="60">
        <v>59</v>
      </c>
      <c r="N196" s="150"/>
      <c r="O196" s="54">
        <v>0.12916666666666668</v>
      </c>
      <c r="P196" s="476">
        <f>IF(F196="X",D155,0)+IF(F197="X",D155,0)+IF(G196="X",D156,0)+IF(G197="X",D157,0)+H196+H197+IF(N196&lt;N154,0,N196)+IF(N197&lt;N154,0,N197)</f>
        <v>1.3888888888888888E-2</v>
      </c>
      <c r="Q196" s="111">
        <v>0.31597222222222221</v>
      </c>
      <c r="R196" s="112">
        <v>0.44513888888888892</v>
      </c>
      <c r="S196" s="360">
        <f t="shared" ref="S196" si="816">(R196-Q196)+(R197-Q197)</f>
        <v>0.30624999999999997</v>
      </c>
      <c r="T196" s="167"/>
      <c r="U196" s="74"/>
      <c r="V196" s="74"/>
      <c r="W196" s="74"/>
      <c r="X196" s="491">
        <f t="shared" si="625"/>
        <v>1</v>
      </c>
      <c r="Z196" s="314">
        <v>79</v>
      </c>
      <c r="AA196" s="460">
        <f t="shared" ref="AA196" si="817">IF(OR(E196="C",E196="Cr"),S196,0)</f>
        <v>0.30624999999999997</v>
      </c>
      <c r="AC196" s="534">
        <v>95</v>
      </c>
      <c r="AD196" s="314">
        <v>5</v>
      </c>
      <c r="AE196" s="314" t="s">
        <v>21</v>
      </c>
      <c r="AF196" s="111"/>
      <c r="AG196" s="112"/>
      <c r="AH196" s="460">
        <f t="shared" ref="AH196" si="818">IF(OR(E243="C",E243="Cr"),S243,0)</f>
        <v>0</v>
      </c>
      <c r="AI196" s="449">
        <f t="shared" ref="AI196" si="819">IF(OR($E243="C",$E243="Cr"),$S243,0)</f>
        <v>0</v>
      </c>
      <c r="AJ196" s="314">
        <v>95</v>
      </c>
      <c r="AK196" s="314">
        <v>95</v>
      </c>
      <c r="AL196" s="449">
        <f t="shared" ref="AL196" si="820">LARGE($AH$8:$AH$738,AK196)</f>
        <v>0.28750000000000009</v>
      </c>
      <c r="AM196" s="314">
        <f t="shared" ref="AM196" si="821">INDEX($AC$8:$AJ$739,MATCH(AL196,$AI$8:$AI$739,0),1)</f>
        <v>23</v>
      </c>
    </row>
    <row r="197" spans="1:39" ht="15" customHeight="1" thickBot="1" x14ac:dyDescent="0.3">
      <c r="A197" s="229"/>
      <c r="B197" s="331"/>
      <c r="C197" s="331"/>
      <c r="D197" s="331"/>
      <c r="E197" s="484"/>
      <c r="F197" s="267" t="str">
        <f>IF(AND(A196="X",B196="dim"),"",IF(AND(A196="X",E196="TC"),"",IF(A196="X","X","")))</f>
        <v/>
      </c>
      <c r="G197" s="268" t="s">
        <v>72</v>
      </c>
      <c r="H197" s="211"/>
      <c r="I197" s="61">
        <f t="shared" ref="I197" si="822">IF(E196="CA",1,0)</f>
        <v>0</v>
      </c>
      <c r="J197" s="61">
        <f t="shared" ref="J197" si="823">IF(E196="TC",1,0)</f>
        <v>0</v>
      </c>
      <c r="K197" s="61">
        <f t="shared" ref="K197" si="824">IF(E196="FNO",1,0)</f>
        <v>0</v>
      </c>
      <c r="L197" s="299"/>
      <c r="M197" s="61">
        <v>130</v>
      </c>
      <c r="N197" s="151"/>
      <c r="O197" s="50">
        <v>0.17708333333333334</v>
      </c>
      <c r="P197" s="477"/>
      <c r="Q197" s="113">
        <v>0.67708333333333337</v>
      </c>
      <c r="R197" s="114">
        <v>0.85416666666666663</v>
      </c>
      <c r="S197" s="361"/>
      <c r="T197" s="167"/>
      <c r="U197" s="74"/>
      <c r="V197" s="74"/>
      <c r="W197" s="74"/>
      <c r="X197" s="493"/>
      <c r="Z197" s="331"/>
      <c r="AA197" s="461"/>
      <c r="AC197" s="535"/>
      <c r="AD197" s="331"/>
      <c r="AE197" s="331"/>
      <c r="AF197" s="113"/>
      <c r="AG197" s="114"/>
      <c r="AH197" s="461"/>
      <c r="AI197" s="450"/>
      <c r="AJ197" s="331"/>
      <c r="AK197" s="331"/>
      <c r="AL197" s="450"/>
      <c r="AM197" s="331"/>
    </row>
    <row r="198" spans="1:39" ht="15" customHeight="1" thickBot="1" x14ac:dyDescent="0.3">
      <c r="A198" s="228"/>
      <c r="B198" s="314" t="s">
        <v>10</v>
      </c>
      <c r="C198" s="314">
        <v>21</v>
      </c>
      <c r="D198" s="314" t="s">
        <v>20</v>
      </c>
      <c r="E198" s="483" t="s">
        <v>92</v>
      </c>
      <c r="F198" s="269"/>
      <c r="G198" s="270"/>
      <c r="H198" s="246"/>
      <c r="I198" s="116">
        <f t="shared" ref="I198" si="825">IF(E198="repos",1,0)</f>
        <v>0</v>
      </c>
      <c r="J198" s="116">
        <f t="shared" ref="J198" si="826">IF(E198="S",1,0)</f>
        <v>0</v>
      </c>
      <c r="K198" s="116">
        <f t="shared" ref="K198" si="827">IF(E198="FO",1,0)</f>
        <v>0</v>
      </c>
      <c r="L198" s="302">
        <f>IF(AND(B198="dim",M198=130),1,0)</f>
        <v>0</v>
      </c>
      <c r="M198" s="60">
        <v>59</v>
      </c>
      <c r="N198" s="150"/>
      <c r="O198" s="54">
        <v>0.30624999999999997</v>
      </c>
      <c r="P198" s="476">
        <f>IF(F198="X",D155,0)+IF(F199="X",D155,0)+IF(G198="X",D156,0)+IF(G199="X",D157,0)+H198+H199+IF(N198&lt;N154,0,N198)+IF(N199&lt;N154,0,N199)</f>
        <v>1.3888888888888888E-2</v>
      </c>
      <c r="Q198" s="111">
        <v>0.31597222222222221</v>
      </c>
      <c r="R198" s="112">
        <v>0.44513888888888892</v>
      </c>
      <c r="S198" s="366">
        <f t="shared" ref="S198" si="828">(R198-Q198)+(R199-Q199)</f>
        <v>0.30624999999999997</v>
      </c>
      <c r="T198" s="167"/>
      <c r="U198" s="74"/>
      <c r="V198" s="74"/>
      <c r="W198" s="74"/>
      <c r="X198" s="491">
        <f t="shared" si="625"/>
        <v>1</v>
      </c>
      <c r="Z198" s="314">
        <v>80</v>
      </c>
      <c r="AA198" s="460">
        <f t="shared" ref="AA198" si="829">IF(OR(E198="C",E198="Cr"),S198,0)</f>
        <v>0.30624999999999997</v>
      </c>
      <c r="AC198" s="534">
        <v>96</v>
      </c>
      <c r="AD198" s="314">
        <v>6</v>
      </c>
      <c r="AE198" s="314" t="s">
        <v>21</v>
      </c>
      <c r="AF198" s="111"/>
      <c r="AG198" s="112"/>
      <c r="AH198" s="460">
        <f t="shared" ref="AH198" si="830">IF(OR(E245="C",E245="Cr"),S245,0)</f>
        <v>0</v>
      </c>
      <c r="AI198" s="449">
        <f t="shared" ref="AI198" si="831">IF(OR($E245="C",$E245="Cr"),$S245,0)</f>
        <v>0</v>
      </c>
      <c r="AJ198" s="314">
        <v>96</v>
      </c>
      <c r="AK198" s="314">
        <v>96</v>
      </c>
      <c r="AL198" s="449">
        <f t="shared" ref="AL198" si="832">LARGE($AH$8:$AH$738,AK198)</f>
        <v>0.28750000000000009</v>
      </c>
      <c r="AM198" s="314">
        <f t="shared" ref="AM198" si="833">INDEX($AC$8:$AJ$739,MATCH(AL198,$AI$8:$AI$739,0),1)</f>
        <v>23</v>
      </c>
    </row>
    <row r="199" spans="1:39" ht="15" customHeight="1" thickBot="1" x14ac:dyDescent="0.3">
      <c r="A199" s="229"/>
      <c r="B199" s="331"/>
      <c r="C199" s="331"/>
      <c r="D199" s="331"/>
      <c r="E199" s="484"/>
      <c r="F199" s="267" t="str">
        <f>IF(AND(A198="X",B198="dim"),"",IF(AND(A198="X",E198="TC"),"",IF(A198="X","X","")))</f>
        <v/>
      </c>
      <c r="G199" s="268" t="s">
        <v>72</v>
      </c>
      <c r="H199" s="211"/>
      <c r="I199" s="61">
        <f t="shared" ref="I199" si="834">IF(E198="CA",1,0)</f>
        <v>0</v>
      </c>
      <c r="J199" s="61">
        <f t="shared" ref="J199" si="835">IF(E198="TC",1,0)</f>
        <v>0</v>
      </c>
      <c r="K199" s="61">
        <f t="shared" ref="K199" si="836">IF(E198="FNO",1,0)</f>
        <v>0</v>
      </c>
      <c r="L199" s="299"/>
      <c r="M199" s="84"/>
      <c r="N199" s="151"/>
      <c r="O199" s="85"/>
      <c r="P199" s="477"/>
      <c r="Q199" s="113">
        <v>0.67708333333333337</v>
      </c>
      <c r="R199" s="114">
        <v>0.85416666666666663</v>
      </c>
      <c r="S199" s="367"/>
      <c r="T199" s="167"/>
      <c r="U199" s="74"/>
      <c r="V199" s="74"/>
      <c r="W199" s="74"/>
      <c r="X199" s="493"/>
      <c r="Z199" s="331"/>
      <c r="AA199" s="461"/>
      <c r="AC199" s="535"/>
      <c r="AD199" s="331"/>
      <c r="AE199" s="331"/>
      <c r="AF199" s="113"/>
      <c r="AG199" s="114"/>
      <c r="AH199" s="461"/>
      <c r="AI199" s="450"/>
      <c r="AJ199" s="331"/>
      <c r="AK199" s="331"/>
      <c r="AL199" s="450"/>
      <c r="AM199" s="331"/>
    </row>
    <row r="200" spans="1:39" ht="15" customHeight="1" thickBot="1" x14ac:dyDescent="0.3">
      <c r="A200" s="228"/>
      <c r="B200" s="314" t="s">
        <v>11</v>
      </c>
      <c r="C200" s="314">
        <v>22</v>
      </c>
      <c r="D200" s="314" t="s">
        <v>20</v>
      </c>
      <c r="E200" s="399" t="s">
        <v>7</v>
      </c>
      <c r="F200" s="269"/>
      <c r="G200" s="270"/>
      <c r="H200" s="246"/>
      <c r="I200" s="116">
        <f t="shared" ref="I200" si="837">IF(E200="repos",1,0)</f>
        <v>1</v>
      </c>
      <c r="J200" s="116">
        <f t="shared" ref="J200" si="838">IF(E200="S",1,0)</f>
        <v>0</v>
      </c>
      <c r="K200" s="116">
        <f t="shared" ref="K200" si="839">IF(E200="FO",1,0)</f>
        <v>0</v>
      </c>
      <c r="L200" s="302">
        <f>IF(AND(B200="dim",M200=130),1,0)</f>
        <v>0</v>
      </c>
      <c r="M200" s="72">
        <v>660</v>
      </c>
      <c r="N200" s="150"/>
      <c r="O200" s="56"/>
      <c r="P200" s="476">
        <f>IF(F200="X",D155,0)+IF(F201="X",D155,0)+IF(G200="X",D156,0)+IF(G201="X",D157,0)+H200+H201+IF(N200&lt;N154,0,N200)+IF(N201&lt;N154,0,N201)</f>
        <v>0</v>
      </c>
      <c r="Q200" s="111"/>
      <c r="R200" s="112"/>
      <c r="S200" s="374">
        <f t="shared" ref="S200" si="840">(R200-Q200)+(R201-Q201)</f>
        <v>0</v>
      </c>
      <c r="T200" s="167"/>
      <c r="U200" s="74"/>
      <c r="V200" s="74"/>
      <c r="W200" s="74"/>
      <c r="X200" s="491">
        <f t="shared" si="625"/>
        <v>0</v>
      </c>
      <c r="Z200" s="314">
        <v>81</v>
      </c>
      <c r="AA200" s="460">
        <f t="shared" ref="AA200" si="841">IF(OR(E200="C",E200="Cr"),S200,0)</f>
        <v>0</v>
      </c>
      <c r="AC200" s="534">
        <v>97</v>
      </c>
      <c r="AD200" s="314">
        <v>7</v>
      </c>
      <c r="AE200" s="314" t="s">
        <v>21</v>
      </c>
      <c r="AF200" s="111"/>
      <c r="AG200" s="112"/>
      <c r="AH200" s="460">
        <f t="shared" ref="AH200" si="842">IF(OR(E247="C",E247="Cr"),S247,0)</f>
        <v>0</v>
      </c>
      <c r="AI200" s="449">
        <f t="shared" ref="AI200" si="843">IF(OR($E247="C",$E247="Cr"),$S247,0)</f>
        <v>0</v>
      </c>
      <c r="AJ200" s="314">
        <v>97</v>
      </c>
      <c r="AK200" s="314">
        <v>97</v>
      </c>
      <c r="AL200" s="449">
        <f t="shared" ref="AL200" si="844">LARGE($AH$8:$AH$738,AK200)</f>
        <v>0.28750000000000009</v>
      </c>
      <c r="AM200" s="314">
        <f t="shared" ref="AM200" si="845">INDEX($AC$8:$AJ$739,MATCH(AL200,$AI$8:$AI$739,0),1)</f>
        <v>23</v>
      </c>
    </row>
    <row r="201" spans="1:39" ht="15" customHeight="1" thickBot="1" x14ac:dyDescent="0.3">
      <c r="A201" s="229"/>
      <c r="B201" s="331"/>
      <c r="C201" s="331"/>
      <c r="D201" s="331"/>
      <c r="E201" s="401"/>
      <c r="F201" s="267" t="str">
        <f>IF(AND(A200="X",B200="dim"),"",IF(AND(A200="X",E200="TC"),"",IF(A200="X","X","")))</f>
        <v/>
      </c>
      <c r="G201" s="268"/>
      <c r="H201" s="211"/>
      <c r="I201" s="61">
        <f t="shared" ref="I201" si="846">IF(E200="CA",1,0)</f>
        <v>0</v>
      </c>
      <c r="J201" s="61">
        <f t="shared" ref="J201" si="847">IF(E200="TC",1,0)</f>
        <v>0</v>
      </c>
      <c r="K201" s="61">
        <f t="shared" ref="K201" si="848">IF(E200="FNO",1,0)</f>
        <v>0</v>
      </c>
      <c r="L201" s="299"/>
      <c r="M201" s="73"/>
      <c r="N201" s="151"/>
      <c r="O201" s="107"/>
      <c r="P201" s="477"/>
      <c r="Q201" s="113"/>
      <c r="R201" s="114"/>
      <c r="S201" s="375"/>
      <c r="T201" s="167"/>
      <c r="U201" s="74"/>
      <c r="V201" s="74"/>
      <c r="W201" s="74"/>
      <c r="X201" s="493"/>
      <c r="Z201" s="331"/>
      <c r="AA201" s="461"/>
      <c r="AC201" s="535"/>
      <c r="AD201" s="331"/>
      <c r="AE201" s="331"/>
      <c r="AF201" s="113"/>
      <c r="AG201" s="114"/>
      <c r="AH201" s="461"/>
      <c r="AI201" s="450"/>
      <c r="AJ201" s="331"/>
      <c r="AK201" s="331"/>
      <c r="AL201" s="450"/>
      <c r="AM201" s="331"/>
    </row>
    <row r="202" spans="1:39" ht="15" customHeight="1" thickBot="1" x14ac:dyDescent="0.3">
      <c r="A202" s="228"/>
      <c r="B202" s="314" t="s">
        <v>12</v>
      </c>
      <c r="C202" s="314">
        <v>23</v>
      </c>
      <c r="D202" s="314" t="s">
        <v>20</v>
      </c>
      <c r="E202" s="399" t="s">
        <v>7</v>
      </c>
      <c r="F202" s="269"/>
      <c r="G202" s="270"/>
      <c r="H202" s="246"/>
      <c r="I202" s="116">
        <f t="shared" ref="I202" si="849">IF(E202="repos",1,0)</f>
        <v>1</v>
      </c>
      <c r="J202" s="116">
        <f t="shared" ref="J202" si="850">IF(E202="S",1,0)</f>
        <v>0</v>
      </c>
      <c r="K202" s="116">
        <f t="shared" ref="K202" si="851">IF(E202="FO",1,0)</f>
        <v>0</v>
      </c>
      <c r="L202" s="302">
        <f>IF(AND(B202="dim",M202=130),1,0)</f>
        <v>0</v>
      </c>
      <c r="M202" s="72">
        <v>660</v>
      </c>
      <c r="N202" s="150"/>
      <c r="O202" s="56"/>
      <c r="P202" s="476">
        <f>IF(F202="X",D155,0)+IF(F203="X",D155,0)+IF(G202="X",D156,0)+IF(G203="X",D157,0)+H202+H203+IF(N202&lt;N154,0,N202)+IF(N203&lt;N154,0,N203)</f>
        <v>0</v>
      </c>
      <c r="Q202" s="111"/>
      <c r="R202" s="112"/>
      <c r="S202" s="374">
        <f t="shared" ref="S202" si="852">(R202-Q202)+(R203-Q203)</f>
        <v>0</v>
      </c>
      <c r="T202" s="167"/>
      <c r="U202" s="74"/>
      <c r="V202" s="74"/>
      <c r="W202" s="74"/>
      <c r="X202" s="491">
        <f t="shared" si="625"/>
        <v>0</v>
      </c>
      <c r="Z202" s="314">
        <v>82</v>
      </c>
      <c r="AA202" s="460">
        <f t="shared" ref="AA202" si="853">IF(OR(E202="C",E202="Cr"),S202,0)</f>
        <v>0</v>
      </c>
      <c r="AC202" s="534">
        <v>98</v>
      </c>
      <c r="AD202" s="314">
        <v>8</v>
      </c>
      <c r="AE202" s="314" t="s">
        <v>21</v>
      </c>
      <c r="AF202" s="111"/>
      <c r="AG202" s="112"/>
      <c r="AH202" s="460">
        <f t="shared" ref="AH202" si="854">IF(OR(E249="C",E249="Cr"),S249,0)</f>
        <v>0</v>
      </c>
      <c r="AI202" s="449">
        <f t="shared" ref="AI202" si="855">IF(OR($E249="C",$E249="Cr"),$S249,0)</f>
        <v>0</v>
      </c>
      <c r="AJ202" s="314">
        <v>98</v>
      </c>
      <c r="AK202" s="314">
        <v>98</v>
      </c>
      <c r="AL202" s="449">
        <f t="shared" ref="AL202" si="856">LARGE($AH$8:$AH$738,AK202)</f>
        <v>0.28749999999999992</v>
      </c>
      <c r="AM202" s="314">
        <f t="shared" ref="AM202" si="857">INDEX($AC$8:$AJ$739,MATCH(AL202,$AI$8:$AI$739,0),1)</f>
        <v>255</v>
      </c>
    </row>
    <row r="203" spans="1:39" ht="15" customHeight="1" thickBot="1" x14ac:dyDescent="0.3">
      <c r="A203" s="229"/>
      <c r="B203" s="331"/>
      <c r="C203" s="331"/>
      <c r="D203" s="331"/>
      <c r="E203" s="401"/>
      <c r="F203" s="267" t="str">
        <f>IF(AND(A202="X",B202="dim"),"",IF(AND(A202="X",E202="TC"),"",IF(A202="X","X","")))</f>
        <v/>
      </c>
      <c r="G203" s="268"/>
      <c r="H203" s="211"/>
      <c r="I203" s="61">
        <f t="shared" ref="I203" si="858">IF(E202="CA",1,0)</f>
        <v>0</v>
      </c>
      <c r="J203" s="61">
        <f t="shared" ref="J203" si="859">IF(E202="TC",1,0)</f>
        <v>0</v>
      </c>
      <c r="K203" s="61">
        <f t="shared" ref="K203" si="860">IF(E202="FNO",1,0)</f>
        <v>0</v>
      </c>
      <c r="L203" s="299"/>
      <c r="M203" s="73"/>
      <c r="N203" s="151"/>
      <c r="O203" s="107"/>
      <c r="P203" s="477"/>
      <c r="Q203" s="113"/>
      <c r="R203" s="114"/>
      <c r="S203" s="375"/>
      <c r="T203" s="167"/>
      <c r="U203" s="74"/>
      <c r="V203" s="74"/>
      <c r="W203" s="74"/>
      <c r="X203" s="493"/>
      <c r="Z203" s="331"/>
      <c r="AA203" s="461"/>
      <c r="AC203" s="535"/>
      <c r="AD203" s="331"/>
      <c r="AE203" s="331"/>
      <c r="AF203" s="113"/>
      <c r="AG203" s="114"/>
      <c r="AH203" s="461"/>
      <c r="AI203" s="450"/>
      <c r="AJ203" s="331"/>
      <c r="AK203" s="331"/>
      <c r="AL203" s="450"/>
      <c r="AM203" s="331"/>
    </row>
    <row r="204" spans="1:39" ht="15" customHeight="1" thickBot="1" x14ac:dyDescent="0.3">
      <c r="A204" s="228"/>
      <c r="B204" s="314" t="s">
        <v>4</v>
      </c>
      <c r="C204" s="314">
        <v>24</v>
      </c>
      <c r="D204" s="314" t="s">
        <v>20</v>
      </c>
      <c r="E204" s="483" t="s">
        <v>91</v>
      </c>
      <c r="F204" s="269"/>
      <c r="G204" s="270"/>
      <c r="H204" s="246"/>
      <c r="I204" s="116">
        <f t="shared" ref="I204" si="861">IF(E204="repos",1,0)</f>
        <v>0</v>
      </c>
      <c r="J204" s="116">
        <f t="shared" ref="J204" si="862">IF(E204="S",1,0)</f>
        <v>0</v>
      </c>
      <c r="K204" s="116">
        <f t="shared" ref="K204" si="863">IF(E204="FO",1,0)</f>
        <v>0</v>
      </c>
      <c r="L204" s="302">
        <f>IF(AND(B204="dim",M204=130),1,0)</f>
        <v>0</v>
      </c>
      <c r="M204" s="69">
        <v>130</v>
      </c>
      <c r="N204" s="150"/>
      <c r="O204" s="52">
        <v>0.30486111111111108</v>
      </c>
      <c r="P204" s="476">
        <f>IF(F204="X",D155,0)+IF(F205="X",D155,0)+IF(G204="X",D156,0)+IF(G205="X",D157,0)+H204+H205+IF(N204&lt;N154,0,N204)+IF(N205&lt;N154,0,N205)</f>
        <v>0</v>
      </c>
      <c r="Q204" s="111">
        <v>0.52569444444444446</v>
      </c>
      <c r="R204" s="112">
        <v>0.8305555555555556</v>
      </c>
      <c r="S204" s="360">
        <f t="shared" ref="S204" si="864">(R204-Q204)+(R205-Q205)</f>
        <v>0.30486111111111114</v>
      </c>
      <c r="T204" s="167"/>
      <c r="U204" s="74"/>
      <c r="V204" s="74"/>
      <c r="W204" s="74"/>
      <c r="X204" s="491">
        <f t="shared" si="625"/>
        <v>1</v>
      </c>
      <c r="Z204" s="314">
        <v>83</v>
      </c>
      <c r="AA204" s="460">
        <f t="shared" ref="AA204" si="865">IF(OR(E204="C",E204="Cr"),S204,0)</f>
        <v>0.30486111111111114</v>
      </c>
      <c r="AC204" s="534">
        <v>99</v>
      </c>
      <c r="AD204" s="314">
        <v>9</v>
      </c>
      <c r="AE204" s="314" t="s">
        <v>21</v>
      </c>
      <c r="AF204" s="111"/>
      <c r="AG204" s="112"/>
      <c r="AH204" s="460">
        <f t="shared" ref="AH204" si="866">IF(OR(E251="C",E251="Cr"),S251,0)</f>
        <v>0</v>
      </c>
      <c r="AI204" s="449">
        <f t="shared" ref="AI204" si="867">IF(OR($E251="C",$E251="Cr"),$S251,0)</f>
        <v>0</v>
      </c>
      <c r="AJ204" s="314">
        <v>99</v>
      </c>
      <c r="AK204" s="314">
        <v>99</v>
      </c>
      <c r="AL204" s="449">
        <f t="shared" ref="AL204" si="868">LARGE($AH$8:$AH$738,AK204)</f>
        <v>0.28680555555555559</v>
      </c>
      <c r="AM204" s="314">
        <f t="shared" ref="AM204" si="869">INDEX($AC$8:$AJ$739,MATCH(AL204,$AI$8:$AI$739,0),1)</f>
        <v>132</v>
      </c>
    </row>
    <row r="205" spans="1:39" ht="15" customHeight="1" thickBot="1" x14ac:dyDescent="0.3">
      <c r="A205" s="229"/>
      <c r="B205" s="331"/>
      <c r="C205" s="331"/>
      <c r="D205" s="331"/>
      <c r="E205" s="484"/>
      <c r="F205" s="267" t="str">
        <f>IF(AND(A204="X",B204="dim"),"",IF(AND(A204="X",E204="TC"),"",IF(A204="X","X","")))</f>
        <v/>
      </c>
      <c r="G205" s="268"/>
      <c r="H205" s="211"/>
      <c r="I205" s="61">
        <f t="shared" ref="I205" si="870">IF(E204="CA",1,0)</f>
        <v>0</v>
      </c>
      <c r="J205" s="61">
        <f t="shared" ref="J205" si="871">IF(E204="TC",1,0)</f>
        <v>0</v>
      </c>
      <c r="K205" s="61">
        <f t="shared" ref="K205" si="872">IF(E204="FNO",1,0)</f>
        <v>0</v>
      </c>
      <c r="L205" s="299"/>
      <c r="M205" s="70"/>
      <c r="N205" s="151"/>
      <c r="O205" s="86"/>
      <c r="P205" s="477"/>
      <c r="Q205" s="113"/>
      <c r="R205" s="114"/>
      <c r="S205" s="361"/>
      <c r="T205" s="167"/>
      <c r="U205" s="74"/>
      <c r="V205" s="74"/>
      <c r="W205" s="74"/>
      <c r="X205" s="493"/>
      <c r="Z205" s="331"/>
      <c r="AA205" s="461"/>
      <c r="AC205" s="535"/>
      <c r="AD205" s="331"/>
      <c r="AE205" s="331"/>
      <c r="AF205" s="113"/>
      <c r="AG205" s="114"/>
      <c r="AH205" s="461"/>
      <c r="AI205" s="450"/>
      <c r="AJ205" s="331"/>
      <c r="AK205" s="331"/>
      <c r="AL205" s="450"/>
      <c r="AM205" s="331"/>
    </row>
    <row r="206" spans="1:39" ht="15" customHeight="1" thickBot="1" x14ac:dyDescent="0.3">
      <c r="A206" s="228"/>
      <c r="B206" s="314" t="s">
        <v>6</v>
      </c>
      <c r="C206" s="314">
        <v>25</v>
      </c>
      <c r="D206" s="314" t="s">
        <v>20</v>
      </c>
      <c r="E206" s="483" t="s">
        <v>91</v>
      </c>
      <c r="F206" s="269"/>
      <c r="G206" s="270"/>
      <c r="H206" s="246"/>
      <c r="I206" s="116">
        <f t="shared" ref="I206" si="873">IF(E206="repos",1,0)</f>
        <v>0</v>
      </c>
      <c r="J206" s="116">
        <f t="shared" ref="J206" si="874">IF(E206="S",1,0)</f>
        <v>0</v>
      </c>
      <c r="K206" s="116">
        <f t="shared" ref="K206" si="875">IF(E206="FO",1,0)</f>
        <v>0</v>
      </c>
      <c r="L206" s="302">
        <f>IF(AND(B206="dim",M206=130),1,0)</f>
        <v>0</v>
      </c>
      <c r="M206" s="69">
        <v>130</v>
      </c>
      <c r="N206" s="150"/>
      <c r="O206" s="52">
        <v>0.25694444444444448</v>
      </c>
      <c r="P206" s="476">
        <f>IF(F206="X",D155,0)+IF(F207="X",D155,0)+IF(G206="X",D156,0)+IF(G207="X",D157,0)+H206+H207+IF(N206&lt;N154,0,N206)+IF(N207&lt;N154,0,N207)</f>
        <v>0</v>
      </c>
      <c r="Q206" s="111">
        <v>0.48749999999999999</v>
      </c>
      <c r="R206" s="112">
        <v>0.74444444444444446</v>
      </c>
      <c r="S206" s="360">
        <f t="shared" ref="S206" si="876">(R206-Q206)+(R207-Q207)</f>
        <v>0.25694444444444448</v>
      </c>
      <c r="T206" s="167"/>
      <c r="U206" s="74"/>
      <c r="V206" s="74"/>
      <c r="W206" s="74"/>
      <c r="X206" s="491">
        <f t="shared" si="625"/>
        <v>1</v>
      </c>
      <c r="Z206" s="314">
        <v>84</v>
      </c>
      <c r="AA206" s="460">
        <f t="shared" ref="AA206" si="877">IF(OR(E206="C",E206="Cr"),S206,0)</f>
        <v>0.25694444444444448</v>
      </c>
      <c r="AC206" s="534">
        <v>100</v>
      </c>
      <c r="AD206" s="314">
        <v>10</v>
      </c>
      <c r="AE206" s="314" t="s">
        <v>21</v>
      </c>
      <c r="AF206" s="111">
        <v>0.28750000000000003</v>
      </c>
      <c r="AG206" s="112">
        <v>0.4152777777777778</v>
      </c>
      <c r="AH206" s="460">
        <f t="shared" ref="AH206" si="878">IF(OR(E253="C",E253="Cr"),S253,0)</f>
        <v>0.26666666666666672</v>
      </c>
      <c r="AI206" s="449">
        <f t="shared" ref="AI206" si="879">IF(OR($E253="C",$E253="Cr"),$S253,0)</f>
        <v>0.26666666666666672</v>
      </c>
      <c r="AJ206" s="314">
        <v>100</v>
      </c>
      <c r="AK206" s="314">
        <v>100</v>
      </c>
      <c r="AL206" s="449">
        <f t="shared" ref="AL206" si="880">LARGE($AH$8:$AH$738,AK206)</f>
        <v>0.28680555555555559</v>
      </c>
      <c r="AM206" s="314">
        <f t="shared" ref="AM206" si="881">INDEX($AC$8:$AJ$739,MATCH(AL206,$AI$8:$AI$739,0),1)</f>
        <v>132</v>
      </c>
    </row>
    <row r="207" spans="1:39" ht="15" customHeight="1" thickBot="1" x14ac:dyDescent="0.3">
      <c r="A207" s="229"/>
      <c r="B207" s="331"/>
      <c r="C207" s="331"/>
      <c r="D207" s="331"/>
      <c r="E207" s="484"/>
      <c r="F207" s="267" t="str">
        <f>IF(AND(A206="X",B206="dim"),"",IF(AND(A206="X",E206="TC"),"",IF(A206="X","X","")))</f>
        <v/>
      </c>
      <c r="G207" s="268"/>
      <c r="H207" s="211"/>
      <c r="I207" s="61">
        <f t="shared" ref="I207" si="882">IF(E206="CA",1,0)</f>
        <v>0</v>
      </c>
      <c r="J207" s="61">
        <f t="shared" ref="J207" si="883">IF(E206="TC",1,0)</f>
        <v>0</v>
      </c>
      <c r="K207" s="61">
        <f t="shared" ref="K207" si="884">IF(E206="FNO",1,0)</f>
        <v>0</v>
      </c>
      <c r="L207" s="299"/>
      <c r="M207" s="70"/>
      <c r="N207" s="151"/>
      <c r="O207" s="86"/>
      <c r="P207" s="477"/>
      <c r="Q207" s="113"/>
      <c r="R207" s="114"/>
      <c r="S207" s="361"/>
      <c r="T207" s="167"/>
      <c r="U207" s="74"/>
      <c r="V207" s="74"/>
      <c r="W207" s="74"/>
      <c r="X207" s="493"/>
      <c r="Z207" s="331"/>
      <c r="AA207" s="461"/>
      <c r="AC207" s="535"/>
      <c r="AD207" s="331"/>
      <c r="AE207" s="331"/>
      <c r="AF207" s="113">
        <v>0.68541666666666667</v>
      </c>
      <c r="AG207" s="114">
        <v>0.82430555555555562</v>
      </c>
      <c r="AH207" s="461"/>
      <c r="AI207" s="450"/>
      <c r="AJ207" s="331"/>
      <c r="AK207" s="331"/>
      <c r="AL207" s="450"/>
      <c r="AM207" s="331"/>
    </row>
    <row r="208" spans="1:39" ht="15" customHeight="1" thickBot="1" x14ac:dyDescent="0.3">
      <c r="A208" s="228"/>
      <c r="B208" s="314" t="s">
        <v>8</v>
      </c>
      <c r="C208" s="314">
        <v>26</v>
      </c>
      <c r="D208" s="314" t="s">
        <v>20</v>
      </c>
      <c r="E208" s="483" t="s">
        <v>91</v>
      </c>
      <c r="F208" s="269"/>
      <c r="G208" s="270"/>
      <c r="H208" s="246"/>
      <c r="I208" s="116">
        <f t="shared" ref="I208" si="885">IF(E208="repos",1,0)</f>
        <v>0</v>
      </c>
      <c r="J208" s="116">
        <f t="shared" ref="J208" si="886">IF(E208="S",1,0)</f>
        <v>0</v>
      </c>
      <c r="K208" s="116">
        <f t="shared" ref="K208" si="887">IF(E208="FO",1,0)</f>
        <v>0</v>
      </c>
      <c r="L208" s="302">
        <f>IF(AND(B208="dim",M208=130),1,0)</f>
        <v>1</v>
      </c>
      <c r="M208" s="69">
        <v>130</v>
      </c>
      <c r="N208" s="150"/>
      <c r="O208" s="52">
        <v>0.27638888888888885</v>
      </c>
      <c r="P208" s="476">
        <f>IF(F208="X",D155,0)+IF(F209="X",D155,0)+IF(G208="X",D156,0)+IF(G209="X",D157,0)+H208+H209+IF(N208&lt;N154,0,N208)+IF(N209&lt;N154,0,N209)</f>
        <v>0</v>
      </c>
      <c r="Q208" s="111">
        <v>0.52013888888888882</v>
      </c>
      <c r="R208" s="112">
        <v>0.79652777777777783</v>
      </c>
      <c r="S208" s="360">
        <f t="shared" ref="S208" si="888">(R208-Q208)+(R209-Q209)</f>
        <v>0.27638888888888902</v>
      </c>
      <c r="T208" s="167"/>
      <c r="U208" s="74"/>
      <c r="V208" s="74"/>
      <c r="W208" s="74"/>
      <c r="X208" s="491">
        <f t="shared" si="625"/>
        <v>1</v>
      </c>
      <c r="Z208" s="314">
        <v>85</v>
      </c>
      <c r="AA208" s="460">
        <f t="shared" ref="AA208" si="889">IF(OR(E208="C",E208="Cr"),S208,0)</f>
        <v>0.27638888888888902</v>
      </c>
      <c r="AC208" s="534">
        <v>101</v>
      </c>
      <c r="AD208" s="314">
        <v>11</v>
      </c>
      <c r="AE208" s="314" t="s">
        <v>21</v>
      </c>
      <c r="AF208" s="111">
        <v>0.28750000000000003</v>
      </c>
      <c r="AG208" s="112">
        <v>0.4152777777777778</v>
      </c>
      <c r="AH208" s="460">
        <f t="shared" ref="AH208" si="890">IF(OR(E255="C",E255="Cr"),S255,0)</f>
        <v>0.26666666666666672</v>
      </c>
      <c r="AI208" s="449">
        <f t="shared" ref="AI208" si="891">IF(OR($E255="C",$E255="Cr"),$S255,0)</f>
        <v>0.26666666666666672</v>
      </c>
      <c r="AJ208" s="314">
        <v>101</v>
      </c>
      <c r="AK208" s="314">
        <v>101</v>
      </c>
      <c r="AL208" s="449">
        <f t="shared" ref="AL208" si="892">LARGE($AH$8:$AH$738,AK208)</f>
        <v>0.28680555555555559</v>
      </c>
      <c r="AM208" s="314">
        <f t="shared" ref="AM208" si="893">INDEX($AC$8:$AJ$739,MATCH(AL208,$AI$8:$AI$739,0),1)</f>
        <v>132</v>
      </c>
    </row>
    <row r="209" spans="1:39" ht="15" customHeight="1" thickBot="1" x14ac:dyDescent="0.3">
      <c r="A209" s="229"/>
      <c r="B209" s="331"/>
      <c r="C209" s="331"/>
      <c r="D209" s="331"/>
      <c r="E209" s="484"/>
      <c r="F209" s="267" t="str">
        <f>IF(AND(A208="X",B208="dim"),"",IF(AND(A208="X",E208="TC"),"",IF(A208="X","X","")))</f>
        <v/>
      </c>
      <c r="G209" s="268"/>
      <c r="H209" s="211"/>
      <c r="I209" s="61">
        <f t="shared" ref="I209" si="894">IF(E208="CA",1,0)</f>
        <v>0</v>
      </c>
      <c r="J209" s="61">
        <f t="shared" ref="J209" si="895">IF(E208="TC",1,0)</f>
        <v>0</v>
      </c>
      <c r="K209" s="61">
        <f t="shared" ref="K209" si="896">IF(E208="FNO",1,0)</f>
        <v>0</v>
      </c>
      <c r="L209" s="299"/>
      <c r="M209" s="70"/>
      <c r="N209" s="151"/>
      <c r="O209" s="86"/>
      <c r="P209" s="477"/>
      <c r="Q209" s="113"/>
      <c r="R209" s="114"/>
      <c r="S209" s="361"/>
      <c r="T209" s="167"/>
      <c r="U209" s="74"/>
      <c r="V209" s="74"/>
      <c r="W209" s="74"/>
      <c r="X209" s="493"/>
      <c r="Z209" s="331"/>
      <c r="AA209" s="461"/>
      <c r="AC209" s="535"/>
      <c r="AD209" s="331"/>
      <c r="AE209" s="331"/>
      <c r="AF209" s="113">
        <v>0.68541666666666667</v>
      </c>
      <c r="AG209" s="114">
        <v>0.82430555555555562</v>
      </c>
      <c r="AH209" s="461"/>
      <c r="AI209" s="450"/>
      <c r="AJ209" s="331"/>
      <c r="AK209" s="331"/>
      <c r="AL209" s="450"/>
      <c r="AM209" s="331"/>
    </row>
    <row r="210" spans="1:39" ht="15" customHeight="1" thickBot="1" x14ac:dyDescent="0.3">
      <c r="A210" s="228"/>
      <c r="B210" s="314" t="s">
        <v>9</v>
      </c>
      <c r="C210" s="314">
        <v>27</v>
      </c>
      <c r="D210" s="314" t="s">
        <v>20</v>
      </c>
      <c r="E210" s="483" t="s">
        <v>91</v>
      </c>
      <c r="F210" s="269"/>
      <c r="G210" s="270"/>
      <c r="H210" s="246"/>
      <c r="I210" s="116">
        <f t="shared" ref="I210" si="897">IF(E210="repos",1,0)</f>
        <v>0</v>
      </c>
      <c r="J210" s="116">
        <f t="shared" ref="J210" si="898">IF(E210="S",1,0)</f>
        <v>0</v>
      </c>
      <c r="K210" s="116">
        <f t="shared" ref="K210" si="899">IF(E210="FO",1,0)</f>
        <v>0</v>
      </c>
      <c r="L210" s="302">
        <f>IF(AND(B210="dim",M210=130),1,0)</f>
        <v>0</v>
      </c>
      <c r="M210" s="69">
        <v>130</v>
      </c>
      <c r="N210" s="150"/>
      <c r="O210" s="52">
        <v>0.27152777777777776</v>
      </c>
      <c r="P210" s="476">
        <f>IF(F210="X",D155,0)+IF(F211="X",D155,0)+IF(G210="X",D156,0)+IF(G211="X",D157,0)+H210+H211+IF(N210&lt;N154,0,N210)+IF(N211&lt;N154,0,N211)</f>
        <v>0</v>
      </c>
      <c r="Q210" s="111">
        <v>0.66388888888888886</v>
      </c>
      <c r="R210" s="112">
        <v>0.93541666666666667</v>
      </c>
      <c r="S210" s="360">
        <f t="shared" ref="S210" si="900">(R210-Q210)+(R211-Q211)</f>
        <v>0.27152777777777781</v>
      </c>
      <c r="T210" s="167"/>
      <c r="U210" s="74"/>
      <c r="V210" s="74"/>
      <c r="W210" s="74"/>
      <c r="X210" s="491">
        <f t="shared" si="625"/>
        <v>1</v>
      </c>
      <c r="Z210" s="314">
        <v>86</v>
      </c>
      <c r="AA210" s="460">
        <f t="shared" ref="AA210" si="901">IF(OR(E210="C",E210="Cr"),S210,0)</f>
        <v>0.27152777777777781</v>
      </c>
      <c r="AC210" s="534">
        <v>102</v>
      </c>
      <c r="AD210" s="314">
        <v>12</v>
      </c>
      <c r="AE210" s="314" t="s">
        <v>21</v>
      </c>
      <c r="AF210" s="111">
        <v>0.28750000000000003</v>
      </c>
      <c r="AG210" s="112">
        <v>0.4152777777777778</v>
      </c>
      <c r="AH210" s="460">
        <f t="shared" ref="AH210" si="902">IF(OR(E257="C",E257="Cr"),S257,0)</f>
        <v>0.26666666666666672</v>
      </c>
      <c r="AI210" s="449">
        <f t="shared" ref="AI210" si="903">IF(OR($E257="C",$E257="Cr"),$S257,0)</f>
        <v>0.26666666666666672</v>
      </c>
      <c r="AJ210" s="314">
        <v>102</v>
      </c>
      <c r="AK210" s="314">
        <v>102</v>
      </c>
      <c r="AL210" s="449">
        <f t="shared" ref="AL210" si="904">LARGE($AH$8:$AH$738,AK210)</f>
        <v>0.28680555555555559</v>
      </c>
      <c r="AM210" s="314">
        <f t="shared" ref="AM210" si="905">INDEX($AC$8:$AJ$739,MATCH(AL210,$AI$8:$AI$739,0),1)</f>
        <v>132</v>
      </c>
    </row>
    <row r="211" spans="1:39" ht="15" customHeight="1" thickBot="1" x14ac:dyDescent="0.3">
      <c r="A211" s="229"/>
      <c r="B211" s="331"/>
      <c r="C211" s="331"/>
      <c r="D211" s="331"/>
      <c r="E211" s="484"/>
      <c r="F211" s="267" t="str">
        <f>IF(AND(A210="X",B210="dim"),"",IF(AND(A210="X",E210="TC"),"",IF(A210="X","X","")))</f>
        <v/>
      </c>
      <c r="G211" s="268"/>
      <c r="H211" s="211"/>
      <c r="I211" s="61">
        <f t="shared" ref="I211" si="906">IF(E210="CA",1,0)</f>
        <v>0</v>
      </c>
      <c r="J211" s="61">
        <f t="shared" ref="J211" si="907">IF(E210="TC",1,0)</f>
        <v>0</v>
      </c>
      <c r="K211" s="61">
        <f t="shared" ref="K211" si="908">IF(E210="FNO",1,0)</f>
        <v>0</v>
      </c>
      <c r="L211" s="299"/>
      <c r="M211" s="70"/>
      <c r="N211" s="151"/>
      <c r="O211" s="86"/>
      <c r="P211" s="477"/>
      <c r="Q211" s="113"/>
      <c r="R211" s="114"/>
      <c r="S211" s="361"/>
      <c r="T211" s="167"/>
      <c r="U211" s="74"/>
      <c r="V211" s="74"/>
      <c r="W211" s="74"/>
      <c r="X211" s="493"/>
      <c r="Z211" s="331"/>
      <c r="AA211" s="461"/>
      <c r="AC211" s="535"/>
      <c r="AD211" s="331"/>
      <c r="AE211" s="331"/>
      <c r="AF211" s="113">
        <v>0.68541666666666667</v>
      </c>
      <c r="AG211" s="114">
        <v>0.82430555555555562</v>
      </c>
      <c r="AH211" s="461"/>
      <c r="AI211" s="450"/>
      <c r="AJ211" s="331"/>
      <c r="AK211" s="331"/>
      <c r="AL211" s="450"/>
      <c r="AM211" s="331"/>
    </row>
    <row r="212" spans="1:39" ht="15" customHeight="1" thickBot="1" x14ac:dyDescent="0.3">
      <c r="A212" s="228"/>
      <c r="B212" s="314" t="s">
        <v>10</v>
      </c>
      <c r="C212" s="314">
        <v>28</v>
      </c>
      <c r="D212" s="314" t="s">
        <v>20</v>
      </c>
      <c r="E212" s="483" t="s">
        <v>91</v>
      </c>
      <c r="F212" s="269"/>
      <c r="G212" s="270"/>
      <c r="H212" s="246"/>
      <c r="I212" s="116">
        <f t="shared" ref="I212" si="909">IF(E212="repos",1,0)</f>
        <v>0</v>
      </c>
      <c r="J212" s="116">
        <f t="shared" ref="J212" si="910">IF(E212="S",1,0)</f>
        <v>0</v>
      </c>
      <c r="K212" s="116">
        <f t="shared" ref="K212" si="911">IF(E212="FO",1,0)</f>
        <v>0</v>
      </c>
      <c r="L212" s="302">
        <f>IF(AND(B212="dim",M212=130),1,0)</f>
        <v>0</v>
      </c>
      <c r="M212" s="69">
        <v>130</v>
      </c>
      <c r="N212" s="150"/>
      <c r="O212" s="52">
        <v>0.27152777777777776</v>
      </c>
      <c r="P212" s="476">
        <f>IF(F212="X",D155,0)+IF(F213="X",D155,0)+IF(G212="X",D156,0)+IF(G213="X",D157,0)+H212+H213+IF(N212&lt;N154,0,N212)+IF(N213&lt;N154,0,N213)</f>
        <v>0</v>
      </c>
      <c r="Q212" s="111">
        <v>0.66388888888888886</v>
      </c>
      <c r="R212" s="112">
        <v>0.93541666666666667</v>
      </c>
      <c r="S212" s="360">
        <f t="shared" ref="S212" si="912">(R212-Q212)+(R213-Q213)</f>
        <v>0.27152777777777781</v>
      </c>
      <c r="T212" s="167"/>
      <c r="U212" s="74"/>
      <c r="V212" s="74"/>
      <c r="W212" s="74"/>
      <c r="X212" s="491">
        <f t="shared" si="625"/>
        <v>1</v>
      </c>
      <c r="Z212" s="314">
        <v>87</v>
      </c>
      <c r="AA212" s="460">
        <f t="shared" ref="AA212" si="913">IF(OR(E212="C",E212="Cr"),S212,0)</f>
        <v>0.27152777777777781</v>
      </c>
      <c r="AC212" s="534">
        <v>103</v>
      </c>
      <c r="AD212" s="314">
        <v>13</v>
      </c>
      <c r="AE212" s="314" t="s">
        <v>21</v>
      </c>
      <c r="AF212" s="111">
        <v>0.53194444444444444</v>
      </c>
      <c r="AG212" s="112">
        <v>0.78749999999999998</v>
      </c>
      <c r="AH212" s="460">
        <f t="shared" ref="AH212" si="914">IF(OR(E259="C",E259="Cr"),S259,0)</f>
        <v>0.25555555555555554</v>
      </c>
      <c r="AI212" s="449">
        <f t="shared" ref="AI212" si="915">IF(OR($E259="C",$E259="Cr"),$S259,0)</f>
        <v>0.25555555555555554</v>
      </c>
      <c r="AJ212" s="314">
        <v>103</v>
      </c>
      <c r="AK212" s="314">
        <v>103</v>
      </c>
      <c r="AL212" s="449">
        <f t="shared" ref="AL212" si="916">LARGE($AH$8:$AH$738,AK212)</f>
        <v>0.28680555555555559</v>
      </c>
      <c r="AM212" s="314">
        <f t="shared" ref="AM212" si="917">INDEX($AC$8:$AJ$739,MATCH(AL212,$AI$8:$AI$739,0),1)</f>
        <v>132</v>
      </c>
    </row>
    <row r="213" spans="1:39" ht="15" customHeight="1" thickBot="1" x14ac:dyDescent="0.3">
      <c r="A213" s="229"/>
      <c r="B213" s="331"/>
      <c r="C213" s="331"/>
      <c r="D213" s="331"/>
      <c r="E213" s="484"/>
      <c r="F213" s="267" t="str">
        <f>IF(AND(A212="X",B212="dim"),"",IF(AND(A212="X",E212="TC"),"",IF(A212="X","X","")))</f>
        <v/>
      </c>
      <c r="G213" s="268"/>
      <c r="H213" s="211"/>
      <c r="I213" s="61">
        <f t="shared" ref="I213" si="918">IF(E212="CA",1,0)</f>
        <v>0</v>
      </c>
      <c r="J213" s="61">
        <f t="shared" ref="J213" si="919">IF(E212="TC",1,0)</f>
        <v>0</v>
      </c>
      <c r="K213" s="61">
        <f t="shared" ref="K213" si="920">IF(E212="FNO",1,0)</f>
        <v>0</v>
      </c>
      <c r="L213" s="299"/>
      <c r="M213" s="70"/>
      <c r="N213" s="151"/>
      <c r="O213" s="86"/>
      <c r="P213" s="477"/>
      <c r="Q213" s="113"/>
      <c r="R213" s="114"/>
      <c r="S213" s="361"/>
      <c r="T213" s="167"/>
      <c r="U213" s="74"/>
      <c r="V213" s="74"/>
      <c r="W213" s="74"/>
      <c r="X213" s="493"/>
      <c r="Z213" s="331"/>
      <c r="AA213" s="461"/>
      <c r="AC213" s="535"/>
      <c r="AD213" s="331"/>
      <c r="AE213" s="331"/>
      <c r="AF213" s="113"/>
      <c r="AG213" s="114"/>
      <c r="AH213" s="461"/>
      <c r="AI213" s="450"/>
      <c r="AJ213" s="331"/>
      <c r="AK213" s="331"/>
      <c r="AL213" s="450"/>
      <c r="AM213" s="331"/>
    </row>
    <row r="214" spans="1:39" ht="15" customHeight="1" thickBot="1" x14ac:dyDescent="0.3">
      <c r="A214" s="228"/>
      <c r="B214" s="314" t="s">
        <v>11</v>
      </c>
      <c r="C214" s="314">
        <v>29</v>
      </c>
      <c r="D214" s="314" t="s">
        <v>20</v>
      </c>
      <c r="E214" s="483" t="s">
        <v>92</v>
      </c>
      <c r="F214" s="269"/>
      <c r="G214" s="270"/>
      <c r="H214" s="246"/>
      <c r="I214" s="116">
        <f t="shared" ref="I214" si="921">IF(E214="repos",1,0)</f>
        <v>0</v>
      </c>
      <c r="J214" s="116">
        <f t="shared" ref="J214" si="922">IF(E214="S",1,0)</f>
        <v>0</v>
      </c>
      <c r="K214" s="116">
        <f t="shared" ref="K214" si="923">IF(E214="FO",1,0)</f>
        <v>0</v>
      </c>
      <c r="L214" s="302">
        <f>IF(AND(B214="dim",M214=130),1,0)</f>
        <v>0</v>
      </c>
      <c r="M214" s="60">
        <v>52</v>
      </c>
      <c r="N214" s="150"/>
      <c r="O214" s="54">
        <v>0.29236111111111113</v>
      </c>
      <c r="P214" s="476">
        <f>IF(F214="X",D155,0)+IF(F215="X",D155,0)+IF(G214="X",D156,0)+IF(G215="X",D157,0)+H214+H215+IF(N214&lt;N154,0,N214)+IF(N215&lt;N154,0,N215)</f>
        <v>0</v>
      </c>
      <c r="Q214" s="111">
        <v>0.5</v>
      </c>
      <c r="R214" s="112">
        <v>0.79236111111111107</v>
      </c>
      <c r="S214" s="366">
        <f t="shared" ref="S214" si="924">(R214-Q214)+(R215-Q215)</f>
        <v>0.29236111111111107</v>
      </c>
      <c r="T214" s="167"/>
      <c r="U214" s="74"/>
      <c r="V214" s="74"/>
      <c r="W214" s="74"/>
      <c r="X214" s="491">
        <f t="shared" si="625"/>
        <v>1</v>
      </c>
      <c r="Z214" s="314">
        <v>88</v>
      </c>
      <c r="AA214" s="460">
        <f t="shared" ref="AA214" si="925">IF(OR(E214="C",E214="Cr"),S214,0)</f>
        <v>0.29236111111111107</v>
      </c>
      <c r="AC214" s="534">
        <v>104</v>
      </c>
      <c r="AD214" s="314">
        <v>14</v>
      </c>
      <c r="AE214" s="314" t="s">
        <v>21</v>
      </c>
      <c r="AF214" s="111">
        <v>0.7006944444444444</v>
      </c>
      <c r="AG214" s="112">
        <v>0.94305555555555554</v>
      </c>
      <c r="AH214" s="460">
        <f t="shared" ref="AH214" si="926">IF(OR(E261="C",E261="Cr"),S261,0)</f>
        <v>0.24236111111111114</v>
      </c>
      <c r="AI214" s="449">
        <f t="shared" ref="AI214" si="927">IF(OR($E261="C",$E261="Cr"),$S261,0)</f>
        <v>0.24236111111111114</v>
      </c>
      <c r="AJ214" s="314">
        <v>104</v>
      </c>
      <c r="AK214" s="314">
        <v>104</v>
      </c>
      <c r="AL214" s="449">
        <f t="shared" ref="AL214" si="928">LARGE($AH$8:$AH$738,AK214)</f>
        <v>0.2861111111111112</v>
      </c>
      <c r="AM214" s="314">
        <f t="shared" ref="AM214" si="929">INDEX($AC$8:$AJ$739,MATCH(AL214,$AI$8:$AI$739,0),1)</f>
        <v>92</v>
      </c>
    </row>
    <row r="215" spans="1:39" ht="15" customHeight="1" thickBot="1" x14ac:dyDescent="0.3">
      <c r="A215" s="229"/>
      <c r="B215" s="331"/>
      <c r="C215" s="331"/>
      <c r="D215" s="331"/>
      <c r="E215" s="484"/>
      <c r="F215" s="267" t="str">
        <f>IF(AND(A214="X",B214="dim"),"",IF(AND(A214="X",E214="TC"),"",IF(A214="X","X","")))</f>
        <v/>
      </c>
      <c r="G215" s="268"/>
      <c r="H215" s="211"/>
      <c r="I215" s="61">
        <f t="shared" ref="I215" si="930">IF(E214="CA",1,0)</f>
        <v>0</v>
      </c>
      <c r="J215" s="61">
        <f t="shared" ref="J215" si="931">IF(E214="TC",1,0)</f>
        <v>0</v>
      </c>
      <c r="K215" s="61">
        <f t="shared" ref="K215" si="932">IF(E214="FNO",1,0)</f>
        <v>0</v>
      </c>
      <c r="L215" s="299"/>
      <c r="M215" s="84"/>
      <c r="N215" s="151"/>
      <c r="O215" s="85"/>
      <c r="P215" s="477"/>
      <c r="Q215" s="113"/>
      <c r="R215" s="114"/>
      <c r="S215" s="367"/>
      <c r="T215" s="167"/>
      <c r="U215" s="74"/>
      <c r="V215" s="74"/>
      <c r="W215" s="74"/>
      <c r="X215" s="493"/>
      <c r="Z215" s="331"/>
      <c r="AA215" s="461"/>
      <c r="AC215" s="535"/>
      <c r="AD215" s="331"/>
      <c r="AE215" s="331"/>
      <c r="AF215" s="113"/>
      <c r="AG215" s="114"/>
      <c r="AH215" s="461"/>
      <c r="AI215" s="450"/>
      <c r="AJ215" s="331"/>
      <c r="AK215" s="331"/>
      <c r="AL215" s="450"/>
      <c r="AM215" s="331"/>
    </row>
    <row r="216" spans="1:39" ht="15" customHeight="1" thickBot="1" x14ac:dyDescent="0.3">
      <c r="A216" s="228"/>
      <c r="B216" s="314" t="s">
        <v>12</v>
      </c>
      <c r="C216" s="314">
        <v>30</v>
      </c>
      <c r="D216" s="314" t="s">
        <v>20</v>
      </c>
      <c r="E216" s="399" t="s">
        <v>7</v>
      </c>
      <c r="F216" s="269"/>
      <c r="G216" s="270"/>
      <c r="H216" s="246"/>
      <c r="I216" s="116">
        <f t="shared" ref="I216" si="933">IF(E216="repos",1,0)</f>
        <v>1</v>
      </c>
      <c r="J216" s="116">
        <f t="shared" ref="J216" si="934">IF(E216="S",1,0)</f>
        <v>0</v>
      </c>
      <c r="K216" s="116">
        <f t="shared" ref="K216" si="935">IF(E216="FO",1,0)</f>
        <v>0</v>
      </c>
      <c r="L216" s="302">
        <f>IF(AND(B216="dim",M216=130),1,0)</f>
        <v>0</v>
      </c>
      <c r="M216" s="60">
        <v>660</v>
      </c>
      <c r="N216" s="150"/>
      <c r="O216" s="56"/>
      <c r="P216" s="476">
        <f>IF(F216="X",D155,0)+IF(F217="X",D155,0)+IF(G216="X",D156,0)+IF(G217="X",D157,0)+H216+H217+IF(N216&lt;N154,0,N216)+IF(N217&lt;N154,0,N217)</f>
        <v>0</v>
      </c>
      <c r="Q216" s="111"/>
      <c r="R216" s="112"/>
      <c r="S216" s="374">
        <f t="shared" ref="S216" si="936">(R216-Q216)+(R217-Q217)</f>
        <v>0</v>
      </c>
      <c r="T216" s="167"/>
      <c r="U216" s="74"/>
      <c r="V216" s="74"/>
      <c r="W216" s="74"/>
      <c r="X216" s="491">
        <f t="shared" si="625"/>
        <v>0</v>
      </c>
      <c r="Z216" s="314">
        <v>89</v>
      </c>
      <c r="AA216" s="460">
        <f t="shared" ref="AA216" si="937">IF(OR(E216="C",E216="Cr"),S216,0)</f>
        <v>0</v>
      </c>
      <c r="AC216" s="534">
        <v>105</v>
      </c>
      <c r="AD216" s="314">
        <v>15</v>
      </c>
      <c r="AE216" s="314" t="s">
        <v>21</v>
      </c>
      <c r="AF216" s="111"/>
      <c r="AG216" s="112"/>
      <c r="AH216" s="460">
        <f t="shared" ref="AH216" si="938">IF(OR(E263="C",E263="Cr"),S263,0)</f>
        <v>0</v>
      </c>
      <c r="AI216" s="449">
        <f t="shared" ref="AI216" si="939">IF(OR($E263="C",$E263="Cr"),$S263,0)</f>
        <v>0</v>
      </c>
      <c r="AJ216" s="314">
        <v>105</v>
      </c>
      <c r="AK216" s="314">
        <v>105</v>
      </c>
      <c r="AL216" s="449">
        <f t="shared" ref="AL216" si="940">LARGE($AH$8:$AH$738,AK216)</f>
        <v>0.28611111111111109</v>
      </c>
      <c r="AM216" s="314">
        <f t="shared" ref="AM216" si="941">INDEX($AC$8:$AJ$739,MATCH(AL216,$AI$8:$AI$739,0),1)</f>
        <v>186</v>
      </c>
    </row>
    <row r="217" spans="1:39" ht="15" customHeight="1" thickBot="1" x14ac:dyDescent="0.3">
      <c r="A217" s="229"/>
      <c r="B217" s="331"/>
      <c r="C217" s="331"/>
      <c r="D217" s="331"/>
      <c r="E217" s="401"/>
      <c r="F217" s="267" t="str">
        <f>IF(AND(A216="X",B216="dim"),"",IF(AND(A216="X",E216="TC"),"",IF(A216="X","X","")))</f>
        <v/>
      </c>
      <c r="G217" s="268"/>
      <c r="H217" s="205"/>
      <c r="I217" s="61">
        <f t="shared" ref="I217" si="942">IF(E216="CA",1,0)</f>
        <v>0</v>
      </c>
      <c r="J217" s="61">
        <f t="shared" ref="J217" si="943">IF(E216="TC",1,0)</f>
        <v>0</v>
      </c>
      <c r="K217" s="61">
        <f t="shared" ref="K217" si="944">IF(E216="FNO",1,0)</f>
        <v>0</v>
      </c>
      <c r="L217" s="302"/>
      <c r="M217" s="73"/>
      <c r="N217" s="151"/>
      <c r="O217" s="107"/>
      <c r="P217" s="477"/>
      <c r="Q217" s="113"/>
      <c r="R217" s="114"/>
      <c r="S217" s="375"/>
      <c r="T217" s="167"/>
      <c r="U217" s="74"/>
      <c r="V217" s="74"/>
      <c r="W217" s="74"/>
      <c r="X217" s="493"/>
      <c r="Z217" s="331"/>
      <c r="AA217" s="461"/>
      <c r="AC217" s="535"/>
      <c r="AD217" s="331"/>
      <c r="AE217" s="331"/>
      <c r="AF217" s="113"/>
      <c r="AG217" s="114"/>
      <c r="AH217" s="461"/>
      <c r="AI217" s="450"/>
      <c r="AJ217" s="331"/>
      <c r="AK217" s="331"/>
      <c r="AL217" s="450"/>
      <c r="AM217" s="331"/>
    </row>
    <row r="218" spans="1:39" ht="15" customHeight="1" thickBot="1" x14ac:dyDescent="0.3">
      <c r="A218" s="228"/>
      <c r="B218" s="314" t="s">
        <v>4</v>
      </c>
      <c r="C218" s="314">
        <v>31</v>
      </c>
      <c r="D218" s="314" t="s">
        <v>20</v>
      </c>
      <c r="E218" s="399" t="s">
        <v>7</v>
      </c>
      <c r="F218" s="269"/>
      <c r="G218" s="270"/>
      <c r="H218" s="246"/>
      <c r="I218" s="116">
        <f t="shared" ref="I218" si="945">IF(E218="repos",1,0)</f>
        <v>1</v>
      </c>
      <c r="J218" s="116">
        <f t="shared" ref="J218" si="946">IF(E218="S",1,0)</f>
        <v>0</v>
      </c>
      <c r="K218" s="116">
        <f t="shared" ref="K218" si="947">IF(E218="FO",1,0)</f>
        <v>0</v>
      </c>
      <c r="L218" s="298">
        <f>IF(AND(B218="dim",M218=130),1,0)</f>
        <v>0</v>
      </c>
      <c r="M218" s="60">
        <v>660</v>
      </c>
      <c r="N218" s="150"/>
      <c r="O218" s="56"/>
      <c r="P218" s="476">
        <f>IF(F218="X",D155,0)+IF(F219="X",D155,0)+IF(G218="X",D156,0)+IF(G219="X",D157,0)+H218+H219+IF(N218&lt;N154,0,N218)+IF(N219&lt;N154,0,N219)</f>
        <v>0</v>
      </c>
      <c r="Q218" s="111"/>
      <c r="R218" s="112"/>
      <c r="S218" s="374">
        <f t="shared" ref="S218" si="948">(R218-Q218)+(R219-Q219)</f>
        <v>0</v>
      </c>
      <c r="T218" s="167"/>
      <c r="U218" s="74"/>
      <c r="V218" s="74"/>
      <c r="W218" s="74"/>
      <c r="X218" s="491">
        <f t="shared" si="625"/>
        <v>0</v>
      </c>
      <c r="Z218" s="314">
        <v>90</v>
      </c>
      <c r="AA218" s="460">
        <f t="shared" ref="AA218" si="949">IF(OR(E218="C",E218="Cr"),S218,0)</f>
        <v>0</v>
      </c>
      <c r="AC218" s="534">
        <v>106</v>
      </c>
      <c r="AD218" s="314">
        <v>16</v>
      </c>
      <c r="AE218" s="314" t="s">
        <v>21</v>
      </c>
      <c r="AF218" s="111"/>
      <c r="AG218" s="112"/>
      <c r="AH218" s="460">
        <f t="shared" ref="AH218" si="950">IF(OR(E265="C",E265="Cr"),S265,0)</f>
        <v>0</v>
      </c>
      <c r="AI218" s="449">
        <f t="shared" ref="AI218" si="951">IF(OR($E265="C",$E265="Cr"),$S265,0)</f>
        <v>0</v>
      </c>
      <c r="AJ218" s="314">
        <v>106</v>
      </c>
      <c r="AK218" s="314">
        <v>106</v>
      </c>
      <c r="AL218" s="449">
        <f t="shared" ref="AL218" si="952">LARGE($AH$8:$AH$738,AK218)</f>
        <v>0.28611111111111109</v>
      </c>
      <c r="AM218" s="314">
        <f t="shared" ref="AM218" si="953">INDEX($AC$8:$AJ$739,MATCH(AL218,$AI$8:$AI$739,0),1)</f>
        <v>186</v>
      </c>
    </row>
    <row r="219" spans="1:39" ht="15" customHeight="1" thickBot="1" x14ac:dyDescent="0.3">
      <c r="A219" s="229"/>
      <c r="B219" s="331"/>
      <c r="C219" s="331"/>
      <c r="D219" s="331"/>
      <c r="E219" s="401"/>
      <c r="F219" s="260" t="str">
        <f>IF(AND(A218="X",B218="dim"),"",IF(AND(A218="X",E218="TC"),"",IF(A218="X","X","")))</f>
        <v/>
      </c>
      <c r="G219" s="261"/>
      <c r="H219" s="211"/>
      <c r="I219" s="61">
        <f t="shared" ref="I219" si="954">IF(E218="CA",1,0)</f>
        <v>0</v>
      </c>
      <c r="J219" s="61">
        <f t="shared" ref="J219" si="955">IF(E218="TC",1,0)</f>
        <v>0</v>
      </c>
      <c r="K219" s="61">
        <f t="shared" ref="K219" si="956">IF(E218="FNO",1,0)</f>
        <v>0</v>
      </c>
      <c r="L219" s="299"/>
      <c r="M219" s="73"/>
      <c r="N219" s="151"/>
      <c r="O219" s="107"/>
      <c r="P219" s="477"/>
      <c r="Q219" s="113"/>
      <c r="R219" s="114"/>
      <c r="S219" s="375"/>
      <c r="T219" s="167"/>
      <c r="U219" s="74"/>
      <c r="V219" s="74"/>
      <c r="W219" s="74"/>
      <c r="X219" s="493"/>
      <c r="Z219" s="331"/>
      <c r="AA219" s="461"/>
      <c r="AC219" s="535"/>
      <c r="AD219" s="331"/>
      <c r="AE219" s="331"/>
      <c r="AF219" s="113"/>
      <c r="AG219" s="114"/>
      <c r="AH219" s="461"/>
      <c r="AI219" s="450"/>
      <c r="AJ219" s="331"/>
      <c r="AK219" s="331"/>
      <c r="AL219" s="450"/>
      <c r="AM219" s="331"/>
    </row>
    <row r="220" spans="1:39" ht="15" customHeight="1" thickBot="1" x14ac:dyDescent="0.3"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170"/>
      <c r="P220" s="171"/>
      <c r="Q220" s="167"/>
      <c r="R220" s="167"/>
      <c r="S220" s="167"/>
      <c r="T220" s="167"/>
      <c r="U220" s="96"/>
      <c r="V220" s="96"/>
      <c r="W220" s="96"/>
      <c r="X220" s="31"/>
      <c r="Y220" s="96"/>
      <c r="AC220" s="534">
        <v>107</v>
      </c>
      <c r="AD220" s="520">
        <v>17</v>
      </c>
      <c r="AE220" s="520" t="s">
        <v>21</v>
      </c>
      <c r="AF220" s="111"/>
      <c r="AG220" s="112"/>
      <c r="AH220" s="460">
        <f t="shared" ref="AH220" si="957">IF(OR(E267="C",E267="Cr"),S267,0)</f>
        <v>0</v>
      </c>
      <c r="AI220" s="449">
        <f t="shared" ref="AI220" si="958">IF(OR($E267="C",$E267="Cr"),$S267,0)</f>
        <v>0</v>
      </c>
      <c r="AJ220" s="314">
        <v>107</v>
      </c>
      <c r="AK220" s="314">
        <v>107</v>
      </c>
      <c r="AL220" s="449">
        <f t="shared" ref="AL220" si="959">LARGE($AH$8:$AH$738,AK220)</f>
        <v>0.28541666666666676</v>
      </c>
      <c r="AM220" s="314">
        <f t="shared" ref="AM220" si="960">INDEX($AC$8:$AJ$739,MATCH(AL220,$AI$8:$AI$739,0),1)</f>
        <v>196</v>
      </c>
    </row>
    <row r="221" spans="1:39" ht="15" customHeight="1" thickBot="1" x14ac:dyDescent="0.3">
      <c r="B221" s="314">
        <f>C218</f>
        <v>31</v>
      </c>
      <c r="C221" s="388" t="s">
        <v>13</v>
      </c>
      <c r="D221" s="389"/>
      <c r="E221" s="10">
        <v>11</v>
      </c>
      <c r="F221" s="258"/>
      <c r="G221" s="259"/>
      <c r="H221" s="196">
        <f>H162+H164+H166+H168+H170+H172+H174+H176+H178+H180+H182+H184+H186+H188+H190+H192+H194+H196+H198+H200+H202+H204+H206+H208+H210+H212+H214+H216+H218</f>
        <v>0</v>
      </c>
      <c r="I221" s="62" t="str">
        <f t="shared" ref="I221:I230" si="961">IF(E221="repos",1,"")</f>
        <v/>
      </c>
      <c r="J221" s="62"/>
      <c r="K221" s="62"/>
      <c r="L221" s="305">
        <f>L158+L160+L162+L164+L166+L168+L170+L172+L174+L176+L178+L180+L182+L184+L186+L188+L190+L192+L194+L196+L198+L200+L202+L204+L206+L208+L210+L212+L214+L216+L218</f>
        <v>1</v>
      </c>
      <c r="M221" s="306">
        <f>M144+L221</f>
        <v>7</v>
      </c>
      <c r="N221" s="474">
        <f>IF(N158&lt;N154,0,N158)+IF(N159&lt;N154,0,N159)+IF(N160&lt;N154,0,N160)+IF(N161&lt;N154,0,N161)+IF(N162&lt;N154,0,N162)+IF(N163&lt;N154,0,N163)+IF(N164&lt;N154,0,N164)+IF(N165&lt;N154,0,N165)+IF(N166&lt;N154,0,N166)+IF(N167&lt;N154,0,N167)+IF(N168&lt;N154,0,N168)+IF(N169&lt;N154,0,N169)+IF(N170&lt;N154,0,N170)+IF(N171&lt;N154,0,N171)+IF(N172&lt;N154,0,N172)+IF(N173&lt;N154,0,N173)+IF(N174&lt;N154,0,N174)+IF(N175&lt;N154,0,N175)+IF(N176&lt;N154,0,N176)+IF(N177&lt;N154,0,N177)+IF(N178&lt;N154,0,N178)+IF(N179&lt;N154,0,N179)+IF(N180&lt;N154,0,N180)+IF(N181&lt;N154,0,N181)+IF(N182&lt;N154,0,N182)+IF(N183&lt;N154,0,N183)+IF(N184&lt;N154,0,N184)+IF(N185&lt;N154,0,N185)+IF(N186&lt;N154,0,N186)+IF(N187&lt;N154,0,N187)+IF(N188&lt;N154,0,N188)+IF(N189&lt;N154,0,N189)+IF(N190&lt;N154,0,N190)+IF(N191&lt;N154,0,N191)+IF(N192&lt;N154,0,N192)+IF(N193&lt;N154,0,N193)+IF(N194&lt;N154,0,N194)+IF(N195&lt;N154,0,N195)+IF(N196&lt;N154,0,N196)+IF(N197&lt;N154,0,N197)+IF(N198&lt;N154,0,N198)+IF(N199&lt;N154,0,N199)+IF(N200&lt;N154,0,N200)+IF(N201&lt;N154,0,N201)+IF(N202&lt;N154,0,N202)+IF(N203&lt;N154,0,N203)+IF(N204&lt;N154,0,N204)+IF(N205&lt;N154,0,N205)+IF(N206&lt;N154,0,N206)+IF(N207&lt;N154,0,N207)+IF(N208&lt;N154,0,N208)+IF(N209&lt;N154,0,N209)+IF(N210&lt;N154,0,N210)+IF(N211&lt;N154,0,N211)+IF(N212&lt;N154,0,N212)+IF(N213&lt;N154,0,N213)+IF(N214&lt;N154,0,N214)+IF(N215&lt;N154,0,N215)+IF(N216&lt;N154,0,N216)+IF(N217&lt;N154,0,N217)+IF(N218&lt;N154,0,N218)+IF(N219&lt;N154,0,N219)</f>
        <v>0</v>
      </c>
      <c r="O221" s="370">
        <f>O158+O159+O160+O161+O162+O163+O164+O165+O166+O167+O168+O169+O170+O171+O172+O173+O174+O175+O176+O177+O178+O179+O180+O181+O182+O183+O184+O185+O186+O187+O188+O189+O190+O191+O192+O193+O194+O195+O196+O197+O198+O199+O200+O201+O202+O203+O204+O205+O206+O207+O208+O209+O210+O211+O212+O213+O214+O215+O216+O217+O218+O219</f>
        <v>5.4486111111111111</v>
      </c>
      <c r="P221" s="480">
        <f>P158+P160+P162+P164+P166+P168+P170+P172+P174+P176+P178+P180+P182+P184+P186+P188+P190+P192+P194+P196+P198+P200+P202+P204+P206+P208+P210+P212+P214+P216+P218</f>
        <v>5.5555555555555552E-2</v>
      </c>
      <c r="S221" s="370">
        <f>S158+S160+S162+S164+S166+S168+S170+S172+S174+S176+S178+S180+S182+S184+S186+S188+S190+S192+S194+S196+S198+S200+S202+S204+S206+S208+S210+S212+S214+S216+S218</f>
        <v>5.4486111111111111</v>
      </c>
      <c r="T221" s="176"/>
      <c r="U221" s="358">
        <f>O161+S164+S170+S176+S184+S186+S188+S190+O197+S204+S206+S208+S210+S212</f>
        <v>3.7083333333333339</v>
      </c>
      <c r="V221" s="506">
        <f>S162+O160+S172+S174+S198+S214+O196</f>
        <v>1.7402777777777778</v>
      </c>
      <c r="X221" s="354">
        <f>SUM(X158:X219)</f>
        <v>19</v>
      </c>
      <c r="AC221" s="535"/>
      <c r="AD221" s="521"/>
      <c r="AE221" s="521"/>
      <c r="AF221" s="113"/>
      <c r="AG221" s="114"/>
      <c r="AH221" s="461"/>
      <c r="AI221" s="450"/>
      <c r="AJ221" s="331"/>
      <c r="AK221" s="331"/>
      <c r="AL221" s="450"/>
      <c r="AM221" s="331"/>
    </row>
    <row r="222" spans="1:39" ht="15" customHeight="1" thickBot="1" x14ac:dyDescent="0.3">
      <c r="B222" s="331"/>
      <c r="C222" s="386" t="s">
        <v>52</v>
      </c>
      <c r="D222" s="387"/>
      <c r="E222" s="33">
        <f>I158+I160+I162+I164+I166+I168+I170+I172+I174+I176+I178+I180+I182+I184+I186+I188+I190+I192+I194+I196+I198+I200+I202+I204+I206+I208+I210+I212+I214+I216+I218</f>
        <v>11</v>
      </c>
      <c r="F222" s="260">
        <f>IF(F159="X",1,0)+IF(F161="X",1,0)+IF(F163="X",1,0)+IF(F165="X",1,0)+IF(F167="X",1,0)+IF(F169="X",1,0)+IF(F171="X",1,0)+IF(F173="X",1,0)+IF(F175="X",1,0)+IF(F177="X",1,0)+IF(F179="X",1,0)+IF(F181="X",1,0)+IF(F183="X",1,0)+IF(F185="X",1,0)+IF(F187="X",1,0)+IF(F189="X",1,0)+IF(F191="X",1,0)+IF(F193="X",1,0)+IF(F195="X",1,0)+IF(F197="X",1,0)+IF(F199="X",1,0)+IF(F201="X",1,0)+IF(F203="X",1,0)+IF(F205="X",1,0)+IF(F207="X",1,0)+IF(F209="X",1,0)+IF(F211="X",1,0)+IF(F213="X",1,0)+IF(F215="X",1,0)+IF(F217="X",1,0)+IF(F219="X",1,0)</f>
        <v>0</v>
      </c>
      <c r="G222" s="261"/>
      <c r="H222" s="206">
        <f>H163+H165+H167+H169+H171+H173+H175+H177+H179+H181+H183+H185+H187+H189+H191+H193+H195+H197+H199+H201+H203+H205+H207+H209+H211+H213+H215+H217+H219</f>
        <v>0</v>
      </c>
      <c r="I222" s="62"/>
      <c r="J222" s="62"/>
      <c r="K222" s="62"/>
      <c r="L222" s="30"/>
      <c r="M222" s="2"/>
      <c r="N222" s="475"/>
      <c r="O222" s="371"/>
      <c r="P222" s="481"/>
      <c r="S222" s="371"/>
      <c r="T222" s="176"/>
      <c r="U222" s="359"/>
      <c r="V222" s="507"/>
      <c r="X222" s="355"/>
      <c r="AC222" s="534">
        <v>108</v>
      </c>
      <c r="AD222" s="314">
        <v>18</v>
      </c>
      <c r="AE222" s="314" t="s">
        <v>21</v>
      </c>
      <c r="AF222" s="111">
        <v>0.2388888888888889</v>
      </c>
      <c r="AG222" s="112">
        <v>0.51458333333333328</v>
      </c>
      <c r="AH222" s="460">
        <f t="shared" ref="AH222" si="962">IF(OR(E269="C",E269="Cr"),S269,0)</f>
        <v>0.27569444444444435</v>
      </c>
      <c r="AI222" s="449">
        <f t="shared" ref="AI222" si="963">IF(OR($E269="C",$E269="Cr"),$S269,0)</f>
        <v>0.27569444444444435</v>
      </c>
      <c r="AJ222" s="314">
        <v>108</v>
      </c>
      <c r="AK222" s="314">
        <v>108</v>
      </c>
      <c r="AL222" s="449">
        <f t="shared" ref="AL222" si="964">LARGE($AH$8:$AH$738,AK222)</f>
        <v>0.28472222222222215</v>
      </c>
      <c r="AM222" s="314">
        <f t="shared" ref="AM222" si="965">INDEX($AC$8:$AJ$739,MATCH(AL222,$AI$8:$AI$739,0),1)</f>
        <v>337</v>
      </c>
    </row>
    <row r="223" spans="1:39" ht="15" customHeight="1" thickBot="1" x14ac:dyDescent="0.35">
      <c r="C223" s="386" t="s">
        <v>51</v>
      </c>
      <c r="D223" s="387"/>
      <c r="E223" s="33">
        <f>J158+J160+J162+J164+J166+J168+J170+J172+J174+J176+J178+J180+J182+J184+J186+J188+J190+J192+J194+J196+J198+J200+J202+J204+J206+J208+J210+J212+J214+J216+J218+J221</f>
        <v>0</v>
      </c>
      <c r="I223" s="62" t="str">
        <f t="shared" si="961"/>
        <v/>
      </c>
      <c r="J223" s="62"/>
      <c r="K223" s="62"/>
      <c r="L223" s="30"/>
      <c r="O223" s="405" t="s">
        <v>85</v>
      </c>
      <c r="P223" s="406"/>
      <c r="U223" s="354">
        <v>14</v>
      </c>
      <c r="V223" s="346">
        <v>5</v>
      </c>
      <c r="AC223" s="535"/>
      <c r="AD223" s="331"/>
      <c r="AE223" s="331"/>
      <c r="AF223" s="113"/>
      <c r="AG223" s="114"/>
      <c r="AH223" s="461"/>
      <c r="AI223" s="450"/>
      <c r="AJ223" s="331"/>
      <c r="AK223" s="331"/>
      <c r="AL223" s="450"/>
      <c r="AM223" s="331"/>
    </row>
    <row r="224" spans="1:39" ht="15" customHeight="1" thickBot="1" x14ac:dyDescent="0.35">
      <c r="C224" s="386" t="s">
        <v>15</v>
      </c>
      <c r="D224" s="387"/>
      <c r="E224" s="33">
        <f>I159+I161+I163+I165+I167+I169+I171+I173+I175+I177+I179+I181+I183+I185+I187+I189+I191+I193+I195+I197+I199+I201+I203+I205+I207+I209+I211+I213+I215+I217+I219</f>
        <v>1</v>
      </c>
      <c r="G224" s="464">
        <f>IF(F158="X",D155,0)+IF(F160="X",D155,0)+IF(F162="X",D155,0)+IF(F164="X",D155,0)+IF(F166="X",D155,0)+IF(F168="X",D155,0)+IF(F170="X",D155,0)+IF(F172="X",D155,0)+IF(F174="X",D155,0)+IF(F176="X",D155,0)+IF(F178="X",D155,0)+IF(F180="X",D155,0)+IF(F182="X",D155,0)+IF(F184="X",D155,0)+IF(F186="X",D155,0)+IF(F188="X",D155,0)+IF(F190="X",D155,0)+IF(F192="X",D155,0)+IF(F194="X",D155,0)+IF(F196="X",D155,0)+IF(F198="X",D155,0)+IF(F200="X",D155,0)+IF(F202="X",D155,0)+IF(F204="X",D155,0)+IF(F206="X",D155,0)+IF(F208="X",D155,0)+IF(F210="X",D155,0)+IF(F212="X",D155,0)+IF(F214="X",D155,0)+IF(F216="X",D155,0)+IF(F218="X",D155,0)</f>
        <v>0</v>
      </c>
      <c r="H224" s="465"/>
      <c r="I224" s="464">
        <f>IF(G158="X",D156,0)+IF(G160="X",D156,0)+IF(G162="X",D156,0)+IF(G164="X",D156,0)+IF(G166="X",D156,0)+IF(G168="X",D156,0)+IF(G170="X",D156,0)+IF(G172="X",D156,0)+IF(G174="X",D156,0)+IF(G176="X",D156,0)+IF(G178="X",D156,0)+IF(G180="X",D156,0)+IF(G182="X",D156,0)+IF(G184="X",D156,0)+IF(G186="X",D156,0)+IF(G188="X",D156,0)+IF(G190="X",D156,0)+IF(G192="X",D156,0)+IF(G194="X",D156,0)+IF(G196="X",D156,0)+IF(G198="X",D156,0)+IF(G200="X",D156,0)+IF(G202="X",D156,0)+IF(G204="X",D156,0)+IF(G206="X",D156,0)+IF(G208="X",D156,0)+IF(G210="X",D156,0)+IF(G212="X",D156,0)+IF(G214="X",D156,0)+IF(G216="X",D156,0)+IF(G218="X",D156,0)</f>
        <v>0</v>
      </c>
      <c r="J224" s="466"/>
      <c r="K224" s="465"/>
      <c r="L224" s="171"/>
      <c r="O224" s="204" t="s">
        <v>83</v>
      </c>
      <c r="P224" s="205"/>
      <c r="Q224" s="202" t="s">
        <v>83</v>
      </c>
      <c r="R224" s="197" t="s">
        <v>16</v>
      </c>
      <c r="S224" s="188" t="s">
        <v>84</v>
      </c>
      <c r="U224" s="355"/>
      <c r="V224" s="357"/>
      <c r="AC224" s="534">
        <v>109</v>
      </c>
      <c r="AD224" s="314">
        <v>19</v>
      </c>
      <c r="AE224" s="314" t="s">
        <v>21</v>
      </c>
      <c r="AF224" s="111">
        <v>0.77222222222222225</v>
      </c>
      <c r="AG224" s="112">
        <v>1.0618055555555557</v>
      </c>
      <c r="AH224" s="460">
        <f t="shared" ref="AH224" si="966">IF(OR(E271="C",E271="Cr"),S271,0)</f>
        <v>0.28958333333333341</v>
      </c>
      <c r="AI224" s="449">
        <f t="shared" ref="AI224:AI246" si="967">IF(OR($E271="C",$E271="Cr"),$S271,0)</f>
        <v>0.28958333333333341</v>
      </c>
      <c r="AJ224" s="314">
        <v>109</v>
      </c>
      <c r="AK224" s="314">
        <v>109</v>
      </c>
      <c r="AL224" s="449">
        <f t="shared" ref="AL224" si="968">LARGE($AH$8:$AH$738,AK224)</f>
        <v>0.2847222222222221</v>
      </c>
      <c r="AM224" s="314">
        <f t="shared" ref="AM224" si="969">INDEX($AC$8:$AJ$739,MATCH(AL224,$AI$8:$AI$739,0),1)</f>
        <v>242</v>
      </c>
    </row>
    <row r="225" spans="1:39" ht="15" customHeight="1" thickBot="1" x14ac:dyDescent="0.35">
      <c r="C225" s="386" t="s">
        <v>16</v>
      </c>
      <c r="D225" s="387"/>
      <c r="E225" s="33">
        <f>J159+J161+J163+J165+J167+J169+J171+J173+J175+J177+J179+J181+J183+J185+J187+J189+J191+J193+J195+J197+J199+J201+J203+J205+J207+J209+J211+J213+J215+J217+J219</f>
        <v>0</v>
      </c>
      <c r="G225" s="467">
        <f>IF(F159="X",D155,0)+IF(F161="X",D155,0)+IF(F163="X",D155,0)+IF(F165="X",D155,0)+IF(F167="X",D155,0)+IF(F169="X",D155,0)+IF(F171="X",D155,0)+IF(F173="X",D155,0)+IF(F175="X",D155,0)+IF(F177="X",D155,0)+IF(F179="X",D155,0)+IF(F181="X",D155,0)+IF(F183="X",D155,0)+IF(F185="X",D155,0)+IF(F187="X",D155,0)+IF(F189="X",D155,0)+IF(F191="X",D155,0)+IF(F193="X",D155,0)+IF(F195="X",D155,0)+IF(F197="X",D155,0)+IF(F199="X",D155,0)+IF(F201="X",D155,0)+IF(F203="X",D155,0)+IF(F205="X",D155,0)+IF(F207="X",D155,0)+IF(F209="X",D155,0)+IF(F211="X",D155,0)+IF(F213="X",D155,0)+IF(F215="X",D155,0)+IF(F217="X",D155,0)+IF(F219="X",D155,0)</f>
        <v>0</v>
      </c>
      <c r="H225" s="468"/>
      <c r="I225" s="469">
        <f>IF(G159="X",D157,0)+IF(G161="X",D157,0)+IF(G163="X",D157,0)+IF(G165="X",D157,0)+IF(G167="X",D157,0)+IF(G169="X",D157,0)+IF(G171="X",D157,0)+IF(G173="X",D157,0)+IF(G175="X",D157,0)+IF(G177="X",D157,0)+IF(G179="X",D157,0)+IF(G181="X",D157,0)+IF(G183="X",D157,0)+IF(G185="X",D157,0)+IF(G187="X",D157,0)+IF(G189="X",D157,0)+IF(G191="X",D157,0)+IF(G193="X",D157,0)+IF(G195="X",D157,0)+IF(G197="X",D157,0)+IF(G199="X",D157,0)+IF(G201="X",D157,0)+IF(G203="X",D157,0)+IF(G205="X",D157,0)+IF(G207="X",D157,0)+IF(G209="X",D157,0)+IF(G211="X",D157,0)+IF(G213="X",D157,0)+IF(G215="X",D157,0)+IF(G217="X",D157,0)+IF(G219="X",D157,0)</f>
        <v>5.5555555555555552E-2</v>
      </c>
      <c r="J225" s="470"/>
      <c r="K225" s="471"/>
      <c r="L225" s="171"/>
      <c r="O225" s="199" t="s">
        <v>16</v>
      </c>
      <c r="P225" s="200"/>
      <c r="Q225" s="203">
        <f>Q151</f>
        <v>1.6736111111111109</v>
      </c>
      <c r="R225" s="198">
        <f>R151</f>
        <v>0.33750000000000002</v>
      </c>
      <c r="S225" s="189">
        <f>S151</f>
        <v>0.27499999999999991</v>
      </c>
      <c r="U225" s="350">
        <f>U221+V221</f>
        <v>5.448611111111112</v>
      </c>
      <c r="V225" s="351"/>
      <c r="AC225" s="535"/>
      <c r="AD225" s="331"/>
      <c r="AE225" s="331"/>
      <c r="AF225" s="113"/>
      <c r="AG225" s="114"/>
      <c r="AH225" s="461"/>
      <c r="AI225" s="450"/>
      <c r="AJ225" s="331"/>
      <c r="AK225" s="331"/>
      <c r="AL225" s="450"/>
      <c r="AM225" s="331"/>
    </row>
    <row r="226" spans="1:39" ht="15" customHeight="1" thickBot="1" x14ac:dyDescent="0.35">
      <c r="C226" s="386" t="s">
        <v>17</v>
      </c>
      <c r="D226" s="387"/>
      <c r="E226" s="33">
        <f>K158+K160+K162+K164+K166+K168+K170+K172+K174+K176+K178+K180+K182+K184+K186+K188+K190+K192+K194+K196+K198+K200+K202+K204+K206+K208+K210+K212+K214+K216+K218</f>
        <v>0</v>
      </c>
      <c r="I226" s="62"/>
      <c r="J226" s="62"/>
      <c r="K226" s="62"/>
      <c r="L226" s="30"/>
      <c r="O226" s="190" t="s">
        <v>84</v>
      </c>
      <c r="P226" s="191"/>
      <c r="U226" s="352"/>
      <c r="V226" s="353"/>
      <c r="AC226" s="534">
        <v>110</v>
      </c>
      <c r="AD226" s="314">
        <v>20</v>
      </c>
      <c r="AE226" s="314" t="s">
        <v>21</v>
      </c>
      <c r="AF226" s="111">
        <v>0.77222222222222225</v>
      </c>
      <c r="AG226" s="112">
        <v>1.0618055555555557</v>
      </c>
      <c r="AH226" s="460">
        <f t="shared" ref="AH226" si="970">IF(OR(E273="C",E273="Cr"),S273,0)</f>
        <v>0.28958333333333341</v>
      </c>
      <c r="AI226" s="449">
        <f t="shared" si="967"/>
        <v>0.28958333333333341</v>
      </c>
      <c r="AJ226" s="314">
        <v>110</v>
      </c>
      <c r="AK226" s="314">
        <v>110</v>
      </c>
      <c r="AL226" s="449">
        <f t="shared" ref="AL226" si="971">LARGE($AH$8:$AH$738,AK226)</f>
        <v>0.28402777777777788</v>
      </c>
      <c r="AM226" s="314">
        <f t="shared" ref="AM226" si="972">INDEX($AC$8:$AJ$739,MATCH(AL226,$AI$8:$AI$739,0),1)</f>
        <v>154</v>
      </c>
    </row>
    <row r="227" spans="1:39" ht="15" customHeight="1" thickBot="1" x14ac:dyDescent="0.35">
      <c r="C227" s="390" t="s">
        <v>18</v>
      </c>
      <c r="D227" s="391"/>
      <c r="E227" s="33">
        <f>K159+K161+K163+K165+K167+K169+K171+K173+K175+K177+K179+K181+K183+K185+K187+K189+K191+K193+K195+K197+K199+K201+K203+K205+K207+K209+K211+K213+K215+K217+K219</f>
        <v>0</v>
      </c>
      <c r="I227" s="62" t="str">
        <f t="shared" si="961"/>
        <v/>
      </c>
      <c r="J227" s="62"/>
      <c r="K227" s="62"/>
      <c r="L227" s="30"/>
      <c r="P227" s="449">
        <f>P154+P221-P224-P225-P226</f>
        <v>2.3416666666666659</v>
      </c>
      <c r="Q227" s="202" t="s">
        <v>83</v>
      </c>
      <c r="R227" s="197" t="s">
        <v>16</v>
      </c>
      <c r="S227" s="188" t="s">
        <v>84</v>
      </c>
      <c r="U227" s="319">
        <f>U223+V223</f>
        <v>19</v>
      </c>
      <c r="V227" s="321"/>
      <c r="AC227" s="535"/>
      <c r="AD227" s="331"/>
      <c r="AE227" s="331"/>
      <c r="AF227" s="113"/>
      <c r="AG227" s="114"/>
      <c r="AH227" s="461"/>
      <c r="AI227" s="450"/>
      <c r="AJ227" s="331"/>
      <c r="AK227" s="331"/>
      <c r="AL227" s="450"/>
      <c r="AM227" s="331"/>
    </row>
    <row r="228" spans="1:39" ht="15" customHeight="1" thickBot="1" x14ac:dyDescent="0.35">
      <c r="C228" s="508" t="s">
        <v>80</v>
      </c>
      <c r="D228" s="509"/>
      <c r="E228" s="124">
        <f>B221-E222-E223-E224-E225-E226-E227</f>
        <v>19</v>
      </c>
      <c r="I228" s="62"/>
      <c r="J228" s="62"/>
      <c r="K228" s="62"/>
      <c r="L228" s="30"/>
      <c r="P228" s="450"/>
      <c r="Q228" s="203">
        <f>Q225+H222+G224+I224+N221-P224</f>
        <v>1.6736111111111109</v>
      </c>
      <c r="R228" s="198">
        <f>R225+H221+I225-P225</f>
        <v>0.3930555555555556</v>
      </c>
      <c r="S228" s="189">
        <f>S225+G225-P226</f>
        <v>0.27499999999999991</v>
      </c>
      <c r="U228" s="325"/>
      <c r="V228" s="327"/>
      <c r="AC228" s="534">
        <v>111</v>
      </c>
      <c r="AD228" s="314">
        <v>21</v>
      </c>
      <c r="AE228" s="314" t="s">
        <v>21</v>
      </c>
      <c r="AF228" s="111">
        <v>0.85416666666666663</v>
      </c>
      <c r="AG228" s="112">
        <v>1.1034722222222222</v>
      </c>
      <c r="AH228" s="460">
        <f t="shared" ref="AH228" si="973">IF(OR(E275="C",E275="Cr"),S275,0)</f>
        <v>0.24930555555555556</v>
      </c>
      <c r="AI228" s="449">
        <f t="shared" si="967"/>
        <v>0.24930555555555556</v>
      </c>
      <c r="AJ228" s="314">
        <v>111</v>
      </c>
      <c r="AK228" s="314">
        <v>111</v>
      </c>
      <c r="AL228" s="449">
        <f t="shared" ref="AL228" si="974">LARGE($AH$8:$AH$738,AK228)</f>
        <v>0.28402777777777788</v>
      </c>
      <c r="AM228" s="314">
        <f t="shared" ref="AM228" si="975">INDEX($AC$8:$AJ$739,MATCH(AL228,$AI$8:$AI$739,0),1)</f>
        <v>154</v>
      </c>
    </row>
    <row r="229" spans="1:39" ht="15" customHeight="1" thickBot="1" x14ac:dyDescent="0.35">
      <c r="C229" s="30"/>
      <c r="D229" s="30"/>
      <c r="E229" s="30"/>
      <c r="I229" s="140"/>
      <c r="J229" s="140"/>
      <c r="K229" s="140"/>
      <c r="L229" s="30"/>
      <c r="U229" s="136"/>
      <c r="V229" s="136"/>
      <c r="AC229" s="535"/>
      <c r="AD229" s="331"/>
      <c r="AE229" s="331"/>
      <c r="AF229" s="113"/>
      <c r="AG229" s="114"/>
      <c r="AH229" s="461"/>
      <c r="AI229" s="450"/>
      <c r="AJ229" s="331"/>
      <c r="AK229" s="331"/>
      <c r="AL229" s="450"/>
      <c r="AM229" s="331"/>
    </row>
    <row r="230" spans="1:39" ht="15" customHeight="1" thickBot="1" x14ac:dyDescent="0.35">
      <c r="B230" s="155"/>
      <c r="C230" s="155"/>
      <c r="D230" s="155"/>
      <c r="E230" s="155"/>
      <c r="F230" s="156"/>
      <c r="G230" s="156"/>
      <c r="H230" s="156"/>
      <c r="I230" s="157" t="str">
        <f t="shared" si="961"/>
        <v/>
      </c>
      <c r="J230" s="157"/>
      <c r="K230" s="157"/>
      <c r="L230" s="157"/>
      <c r="M230" s="155"/>
      <c r="N230" s="155"/>
      <c r="O230" s="158"/>
      <c r="P230" s="155"/>
      <c r="Q230" s="159"/>
      <c r="R230" s="159"/>
      <c r="S230" s="159"/>
      <c r="T230" s="159"/>
      <c r="U230" s="155"/>
      <c r="V230" s="155"/>
      <c r="W230" s="155"/>
      <c r="X230" s="276"/>
      <c r="Y230" s="155"/>
      <c r="AC230" s="534">
        <v>112</v>
      </c>
      <c r="AD230" s="314">
        <v>22</v>
      </c>
      <c r="AE230" s="314" t="s">
        <v>21</v>
      </c>
      <c r="AF230" s="111"/>
      <c r="AG230" s="112"/>
      <c r="AH230" s="460">
        <f t="shared" ref="AH230" si="976">IF(OR(E277="C",E277="Cr"),S277,0)</f>
        <v>0</v>
      </c>
      <c r="AI230" s="449">
        <f t="shared" si="967"/>
        <v>0</v>
      </c>
      <c r="AJ230" s="314">
        <v>112</v>
      </c>
      <c r="AK230" s="314">
        <v>112</v>
      </c>
      <c r="AL230" s="449">
        <f t="shared" ref="AL230" si="977">LARGE($AH$8:$AH$738,AK230)</f>
        <v>0.28402777777777788</v>
      </c>
      <c r="AM230" s="314">
        <f t="shared" ref="AM230" si="978">INDEX($AC$8:$AJ$739,MATCH(AL230,$AI$8:$AI$739,0),1)</f>
        <v>154</v>
      </c>
    </row>
    <row r="231" spans="1:39" ht="15" customHeight="1" thickBot="1" x14ac:dyDescent="0.35">
      <c r="B231" s="74"/>
      <c r="C231" s="74"/>
      <c r="D231" s="74"/>
      <c r="E231" s="74"/>
      <c r="F231" s="160"/>
      <c r="G231" s="160"/>
      <c r="H231" s="160"/>
      <c r="I231" s="30"/>
      <c r="J231" s="30"/>
      <c r="K231" s="30"/>
      <c r="L231" s="30"/>
      <c r="M231" s="74"/>
      <c r="N231" s="153">
        <v>1.0416666666666666E-2</v>
      </c>
      <c r="O231" s="161"/>
      <c r="P231" s="181">
        <f>P227</f>
        <v>2.3416666666666659</v>
      </c>
      <c r="Q231" s="162"/>
      <c r="R231" s="162"/>
      <c r="S231" s="162"/>
      <c r="U231" s="74"/>
      <c r="V231" s="74"/>
      <c r="W231" s="74"/>
      <c r="X231" s="277"/>
      <c r="Y231" s="74"/>
      <c r="AC231" s="535"/>
      <c r="AD231" s="331"/>
      <c r="AE231" s="331"/>
      <c r="AF231" s="113"/>
      <c r="AG231" s="114"/>
      <c r="AH231" s="461"/>
      <c r="AI231" s="450"/>
      <c r="AJ231" s="331"/>
      <c r="AK231" s="331"/>
      <c r="AL231" s="450"/>
      <c r="AM231" s="331"/>
    </row>
    <row r="232" spans="1:39" ht="15" customHeight="1" thickBot="1" x14ac:dyDescent="0.3">
      <c r="B232" s="386" t="s">
        <v>74</v>
      </c>
      <c r="C232" s="387"/>
      <c r="D232" s="153">
        <v>0.27638888888888885</v>
      </c>
      <c r="E232" s="2"/>
      <c r="F232" s="386" t="s">
        <v>54</v>
      </c>
      <c r="G232" s="482"/>
      <c r="H232" s="387"/>
      <c r="I232" s="62"/>
      <c r="J232" s="62"/>
      <c r="K232" s="62"/>
      <c r="L232" s="30"/>
      <c r="M232" s="314" t="s">
        <v>0</v>
      </c>
      <c r="N232" s="57" t="s">
        <v>49</v>
      </c>
      <c r="O232" s="4" t="s">
        <v>1</v>
      </c>
      <c r="P232" s="314" t="s">
        <v>73</v>
      </c>
      <c r="Q232" s="41" t="s">
        <v>61</v>
      </c>
      <c r="R232" s="42" t="s">
        <v>62</v>
      </c>
      <c r="S232" s="66" t="s">
        <v>1</v>
      </c>
      <c r="T232" s="167"/>
      <c r="X232" s="272" t="s">
        <v>69</v>
      </c>
      <c r="AC232" s="534">
        <v>113</v>
      </c>
      <c r="AD232" s="314">
        <v>23</v>
      </c>
      <c r="AE232" s="314" t="s">
        <v>21</v>
      </c>
      <c r="AF232" s="111"/>
      <c r="AG232" s="112"/>
      <c r="AH232" s="460">
        <f t="shared" ref="AH232" si="979">IF(OR(E279="C",E279="Cr"),S279,0)</f>
        <v>0</v>
      </c>
      <c r="AI232" s="449">
        <f t="shared" si="967"/>
        <v>0</v>
      </c>
      <c r="AJ232" s="314">
        <v>113</v>
      </c>
      <c r="AK232" s="314">
        <v>113</v>
      </c>
      <c r="AL232" s="449">
        <f t="shared" ref="AL232" si="980">LARGE($AH$8:$AH$738,AK232)</f>
        <v>0.28402777777777766</v>
      </c>
      <c r="AM232" s="314">
        <f t="shared" ref="AM232" si="981">INDEX($AC$8:$AJ$739,MATCH(AL232,$AI$8:$AI$739,0),1)</f>
        <v>123</v>
      </c>
    </row>
    <row r="233" spans="1:39" ht="15" customHeight="1" thickBot="1" x14ac:dyDescent="0.3">
      <c r="B233" s="386" t="s">
        <v>78</v>
      </c>
      <c r="C233" s="387"/>
      <c r="D233" s="153">
        <v>4.1666666666666664E-2</v>
      </c>
      <c r="E233" s="2"/>
      <c r="F233" s="132" t="s">
        <v>43</v>
      </c>
      <c r="G233" s="139" t="s">
        <v>76</v>
      </c>
      <c r="H233" s="11" t="s">
        <v>88</v>
      </c>
      <c r="I233" s="11" t="s">
        <v>53</v>
      </c>
      <c r="J233" s="11" t="s">
        <v>54</v>
      </c>
      <c r="K233" s="11" t="s">
        <v>56</v>
      </c>
      <c r="L233" s="306" t="s">
        <v>100</v>
      </c>
      <c r="M233" s="312"/>
      <c r="N233" s="59" t="s">
        <v>50</v>
      </c>
      <c r="O233" s="6" t="s">
        <v>2</v>
      </c>
      <c r="P233" s="312"/>
      <c r="Q233" s="309" t="s">
        <v>63</v>
      </c>
      <c r="R233" s="310"/>
      <c r="S233" s="37" t="s">
        <v>64</v>
      </c>
      <c r="T233" s="167"/>
      <c r="X233" s="274" t="s">
        <v>70</v>
      </c>
      <c r="AC233" s="535"/>
      <c r="AD233" s="331"/>
      <c r="AE233" s="331"/>
      <c r="AF233" s="113"/>
      <c r="AG233" s="114"/>
      <c r="AH233" s="461"/>
      <c r="AI233" s="450"/>
      <c r="AJ233" s="331"/>
      <c r="AK233" s="331"/>
      <c r="AL233" s="450"/>
      <c r="AM233" s="331"/>
    </row>
    <row r="234" spans="1:39" ht="15" customHeight="1" thickBot="1" x14ac:dyDescent="0.3">
      <c r="B234" s="386" t="s">
        <v>79</v>
      </c>
      <c r="C234" s="387"/>
      <c r="D234" s="153">
        <v>1.3888888888888888E-2</v>
      </c>
      <c r="E234" s="2"/>
      <c r="F234" s="223" t="s">
        <v>75</v>
      </c>
      <c r="G234" s="224" t="s">
        <v>77</v>
      </c>
      <c r="H234" s="11" t="s">
        <v>89</v>
      </c>
      <c r="I234" s="11" t="s">
        <v>15</v>
      </c>
      <c r="J234" s="11" t="s">
        <v>55</v>
      </c>
      <c r="K234" s="32" t="s">
        <v>57</v>
      </c>
      <c r="L234" s="303"/>
      <c r="M234" s="331"/>
      <c r="N234" s="59"/>
      <c r="O234" s="6" t="s">
        <v>3</v>
      </c>
      <c r="P234" s="331"/>
      <c r="Q234" s="43"/>
      <c r="R234" s="44"/>
      <c r="S234" s="67" t="s">
        <v>65</v>
      </c>
      <c r="T234" s="167"/>
      <c r="X234" s="273" t="s">
        <v>71</v>
      </c>
      <c r="AC234" s="534">
        <v>114</v>
      </c>
      <c r="AD234" s="314">
        <v>24</v>
      </c>
      <c r="AE234" s="314" t="s">
        <v>21</v>
      </c>
      <c r="AF234" s="111"/>
      <c r="AG234" s="112"/>
      <c r="AH234" s="460">
        <f t="shared" ref="AH234" si="982">IF(OR(E281="C",E281="Cr"),S281,0)</f>
        <v>0</v>
      </c>
      <c r="AI234" s="449">
        <f t="shared" si="967"/>
        <v>0</v>
      </c>
      <c r="AJ234" s="314">
        <v>114</v>
      </c>
      <c r="AK234" s="314">
        <v>114</v>
      </c>
      <c r="AL234" s="449">
        <f t="shared" ref="AL234" si="983">LARGE($AH$8:$AH$738,AK234)</f>
        <v>0.28402777777777766</v>
      </c>
      <c r="AM234" s="314">
        <f t="shared" ref="AM234" si="984">INDEX($AC$8:$AJ$739,MATCH(AL234,$AI$8:$AI$739,0),1)</f>
        <v>123</v>
      </c>
    </row>
    <row r="235" spans="1:39" ht="15" customHeight="1" thickBot="1" x14ac:dyDescent="0.3">
      <c r="A235" s="228"/>
      <c r="B235" s="314" t="s">
        <v>6</v>
      </c>
      <c r="C235" s="314">
        <v>1</v>
      </c>
      <c r="D235" s="314" t="s">
        <v>21</v>
      </c>
      <c r="E235" s="483" t="s">
        <v>91</v>
      </c>
      <c r="F235" s="258"/>
      <c r="G235" s="259"/>
      <c r="H235" s="246"/>
      <c r="I235" s="116">
        <f>IF(E235="repos",1,0)</f>
        <v>0</v>
      </c>
      <c r="J235" s="116">
        <f>IF(E235="S",1,0)</f>
        <v>0</v>
      </c>
      <c r="K235" s="116">
        <f>IF(E235="FO",1,0)</f>
        <v>0</v>
      </c>
      <c r="L235" s="302">
        <f>IF(AND(B235="dim",M235=130),1,0)</f>
        <v>0</v>
      </c>
      <c r="M235" s="69">
        <v>130</v>
      </c>
      <c r="N235" s="150"/>
      <c r="O235" s="52">
        <v>0.28819444444444448</v>
      </c>
      <c r="P235" s="476">
        <f>IF(F235="X",D232,0)+IF(F236="X",D232,0)+IF(G235="X",D233,0)+IF(G236="X",D234,0)+H235+H236+IF(N235&lt;N231,0,N235)+IF(N236&lt;N231,0,N236)</f>
        <v>0</v>
      </c>
      <c r="Q235" s="111">
        <v>0.55486111111111114</v>
      </c>
      <c r="R235" s="112">
        <v>0.84305555555555556</v>
      </c>
      <c r="S235" s="360">
        <f>(R235-Q235)+(R236-Q236)</f>
        <v>0.28819444444444442</v>
      </c>
      <c r="T235" s="167"/>
      <c r="U235" s="74"/>
      <c r="V235" s="74"/>
      <c r="W235" s="74"/>
      <c r="X235" s="491">
        <f t="shared" ref="X235:X291" si="985">IF(OR(E235="C",E235="Cr",E235="FO"),1,0)</f>
        <v>1</v>
      </c>
      <c r="Z235" s="314">
        <v>91</v>
      </c>
      <c r="AA235" s="460">
        <f t="shared" ref="AA235" si="986">IF(OR(E235="C",E235="Cr"),S235,0)</f>
        <v>0.28819444444444442</v>
      </c>
      <c r="AC235" s="535"/>
      <c r="AD235" s="331"/>
      <c r="AE235" s="331"/>
      <c r="AF235" s="113"/>
      <c r="AG235" s="114"/>
      <c r="AH235" s="461"/>
      <c r="AI235" s="450"/>
      <c r="AJ235" s="331"/>
      <c r="AK235" s="331"/>
      <c r="AL235" s="450"/>
      <c r="AM235" s="331"/>
    </row>
    <row r="236" spans="1:39" ht="15" customHeight="1" thickBot="1" x14ac:dyDescent="0.3">
      <c r="A236" s="229"/>
      <c r="B236" s="331"/>
      <c r="C236" s="331"/>
      <c r="D236" s="331"/>
      <c r="E236" s="484"/>
      <c r="F236" s="267" t="str">
        <f>IF(AND(A235="X",B235="dim"),"",IF(AND(A235="X",E235="TC"),"",IF(A235="X","X","")))</f>
        <v/>
      </c>
      <c r="G236" s="268"/>
      <c r="H236" s="211"/>
      <c r="I236" s="61">
        <f>IF(E235="CA",1,0)</f>
        <v>0</v>
      </c>
      <c r="J236" s="61">
        <f>IF(E235="TC",1,0)</f>
        <v>0</v>
      </c>
      <c r="K236" s="61">
        <f>IF(E235="FNO",1,0)</f>
        <v>0</v>
      </c>
      <c r="L236" s="299"/>
      <c r="M236" s="70"/>
      <c r="N236" s="151"/>
      <c r="O236" s="86"/>
      <c r="P236" s="477"/>
      <c r="Q236" s="113"/>
      <c r="R236" s="114"/>
      <c r="S236" s="361"/>
      <c r="T236" s="167"/>
      <c r="U236" s="74"/>
      <c r="V236" s="74"/>
      <c r="W236" s="74"/>
      <c r="X236" s="493"/>
      <c r="Z236" s="331"/>
      <c r="AA236" s="461"/>
      <c r="AC236" s="534">
        <v>115</v>
      </c>
      <c r="AD236" s="314">
        <v>25</v>
      </c>
      <c r="AE236" s="314" t="s">
        <v>21</v>
      </c>
      <c r="AF236" s="111">
        <v>0.77222222222222225</v>
      </c>
      <c r="AG236" s="112">
        <v>1.0618055555555557</v>
      </c>
      <c r="AH236" s="460">
        <f t="shared" ref="AH236" si="987">IF(OR(E283="C",E283="Cr"),S283,0)</f>
        <v>0.28958333333333341</v>
      </c>
      <c r="AI236" s="449">
        <f t="shared" si="967"/>
        <v>0.28958333333333341</v>
      </c>
      <c r="AJ236" s="314">
        <v>115</v>
      </c>
      <c r="AK236" s="314">
        <v>115</v>
      </c>
      <c r="AL236" s="449">
        <f t="shared" ref="AL236" si="988">LARGE($AH$8:$AH$738,AK236)</f>
        <v>0.28402777777777766</v>
      </c>
      <c r="AM236" s="314">
        <f t="shared" ref="AM236" si="989">INDEX($AC$8:$AJ$739,MATCH(AL236,$AI$8:$AI$739,0),1)</f>
        <v>123</v>
      </c>
    </row>
    <row r="237" spans="1:39" ht="15" customHeight="1" thickBot="1" x14ac:dyDescent="0.3">
      <c r="A237" s="228"/>
      <c r="B237" s="314" t="s">
        <v>8</v>
      </c>
      <c r="C237" s="314">
        <v>2</v>
      </c>
      <c r="D237" s="314" t="s">
        <v>21</v>
      </c>
      <c r="E237" s="483" t="s">
        <v>91</v>
      </c>
      <c r="F237" s="269"/>
      <c r="G237" s="270"/>
      <c r="H237" s="246"/>
      <c r="I237" s="116">
        <f t="shared" ref="I237" si="990">IF(E237="repos",1,0)</f>
        <v>0</v>
      </c>
      <c r="J237" s="116">
        <f t="shared" ref="J237" si="991">IF(E237="S",1,0)</f>
        <v>0</v>
      </c>
      <c r="K237" s="116">
        <f t="shared" ref="K237" si="992">IF(E237="FO",1,0)</f>
        <v>0</v>
      </c>
      <c r="L237" s="302">
        <f>IF(AND(B237="dim",M237=130),1,0)</f>
        <v>1</v>
      </c>
      <c r="M237" s="69">
        <v>130</v>
      </c>
      <c r="N237" s="150"/>
      <c r="O237" s="52">
        <v>0.28611111111111115</v>
      </c>
      <c r="P237" s="476">
        <f>IF(F237="X",D232,0)+IF(F238="X",D232,0)+IF(G237="X",D233,0)+IF(G238="X",D234,0)+H237+H238+IF(N237&lt;N231,0,N237)+IF(N238&lt;N231,0,N238)</f>
        <v>0</v>
      </c>
      <c r="Q237" s="111">
        <v>0.56458333333333333</v>
      </c>
      <c r="R237" s="112">
        <v>0.85069444444444453</v>
      </c>
      <c r="S237" s="360">
        <f t="shared" ref="S237" si="993">(R237-Q237)+(R238-Q238)</f>
        <v>0.2861111111111112</v>
      </c>
      <c r="T237" s="167"/>
      <c r="U237" s="74"/>
      <c r="V237" s="74"/>
      <c r="W237" s="74"/>
      <c r="X237" s="491">
        <f t="shared" si="985"/>
        <v>1</v>
      </c>
      <c r="Z237" s="314">
        <v>92</v>
      </c>
      <c r="AA237" s="460">
        <f t="shared" ref="AA237" si="994">IF(OR(E237="C",E237="Cr"),S237,0)</f>
        <v>0.2861111111111112</v>
      </c>
      <c r="AC237" s="535"/>
      <c r="AD237" s="331"/>
      <c r="AE237" s="331"/>
      <c r="AF237" s="113"/>
      <c r="AG237" s="114"/>
      <c r="AH237" s="461"/>
      <c r="AI237" s="450"/>
      <c r="AJ237" s="331"/>
      <c r="AK237" s="331"/>
      <c r="AL237" s="450"/>
      <c r="AM237" s="331"/>
    </row>
    <row r="238" spans="1:39" ht="15" customHeight="1" thickBot="1" x14ac:dyDescent="0.3">
      <c r="A238" s="229"/>
      <c r="B238" s="331"/>
      <c r="C238" s="331"/>
      <c r="D238" s="331"/>
      <c r="E238" s="484"/>
      <c r="F238" s="267" t="str">
        <f>IF(AND(A237="X",B237="dim"),"",IF(AND(A237="X",E237="TC"),"",IF(A237="X","X","")))</f>
        <v/>
      </c>
      <c r="G238" s="268"/>
      <c r="H238" s="211"/>
      <c r="I238" s="61">
        <f t="shared" ref="I238" si="995">IF(E237="CA",1,0)</f>
        <v>0</v>
      </c>
      <c r="J238" s="61">
        <f t="shared" ref="J238" si="996">IF(E237="TC",1,0)</f>
        <v>0</v>
      </c>
      <c r="K238" s="61">
        <f t="shared" ref="K238" si="997">IF(E237="FNO",1,0)</f>
        <v>0</v>
      </c>
      <c r="L238" s="299"/>
      <c r="M238" s="70"/>
      <c r="N238" s="151"/>
      <c r="O238" s="86"/>
      <c r="P238" s="477"/>
      <c r="Q238" s="113"/>
      <c r="R238" s="114"/>
      <c r="S238" s="361"/>
      <c r="T238" s="167"/>
      <c r="U238" s="74"/>
      <c r="V238" s="74"/>
      <c r="W238" s="74"/>
      <c r="X238" s="493"/>
      <c r="Z238" s="331"/>
      <c r="AA238" s="461"/>
      <c r="AC238" s="534">
        <v>116</v>
      </c>
      <c r="AD238" s="314">
        <v>26</v>
      </c>
      <c r="AE238" s="314" t="s">
        <v>21</v>
      </c>
      <c r="AF238" s="111">
        <v>0.77222222222222225</v>
      </c>
      <c r="AG238" s="112">
        <v>1.0618055555555557</v>
      </c>
      <c r="AH238" s="460">
        <f t="shared" ref="AH238" si="998">IF(OR(E285="C",E285="Cr"),S285,0)</f>
        <v>0.28958333333333341</v>
      </c>
      <c r="AI238" s="449">
        <f t="shared" si="967"/>
        <v>0.28958333333333341</v>
      </c>
      <c r="AJ238" s="314">
        <v>116</v>
      </c>
      <c r="AK238" s="314">
        <v>116</v>
      </c>
      <c r="AL238" s="449">
        <f t="shared" ref="AL238" si="999">LARGE($AH$8:$AH$738,AK238)</f>
        <v>0.28402777777777766</v>
      </c>
      <c r="AM238" s="314">
        <f t="shared" ref="AM238" si="1000">INDEX($AC$8:$AJ$739,MATCH(AL238,$AI$8:$AI$739,0),1)</f>
        <v>123</v>
      </c>
    </row>
    <row r="239" spans="1:39" ht="15" customHeight="1" thickBot="1" x14ac:dyDescent="0.3">
      <c r="A239" s="228"/>
      <c r="B239" s="314" t="s">
        <v>9</v>
      </c>
      <c r="C239" s="314">
        <v>3</v>
      </c>
      <c r="D239" s="314" t="s">
        <v>21</v>
      </c>
      <c r="E239" s="483" t="s">
        <v>15</v>
      </c>
      <c r="F239" s="269"/>
      <c r="G239" s="270"/>
      <c r="H239" s="246"/>
      <c r="I239" s="116">
        <f t="shared" ref="I239" si="1001">IF(E239="repos",1,0)</f>
        <v>0</v>
      </c>
      <c r="J239" s="116">
        <f t="shared" ref="J239" si="1002">IF(E239="S",1,0)</f>
        <v>0</v>
      </c>
      <c r="K239" s="116">
        <f t="shared" ref="K239" si="1003">IF(E239="FO",1,0)</f>
        <v>0</v>
      </c>
      <c r="L239" s="302">
        <f>IF(AND(B239="dim",M239=130),1,0)</f>
        <v>0</v>
      </c>
      <c r="M239" s="90">
        <v>700</v>
      </c>
      <c r="N239" s="150"/>
      <c r="O239" s="115"/>
      <c r="P239" s="476">
        <f>IF(F239="X",D232,0)+IF(F240="X",D232,0)+IF(G239="X",D233,0)+IF(G240="X",D234,0)+H239+H240+IF(N239&lt;N231,0,N239)+IF(N240&lt;N231,0,N240)</f>
        <v>0</v>
      </c>
      <c r="Q239" s="111"/>
      <c r="R239" s="112"/>
      <c r="S239" s="374">
        <f t="shared" ref="S239" si="1004">(R239-Q239)+(R240-Q240)</f>
        <v>0</v>
      </c>
      <c r="T239" s="167"/>
      <c r="U239" s="74"/>
      <c r="V239" s="74"/>
      <c r="W239" s="74"/>
      <c r="X239" s="491">
        <f t="shared" si="985"/>
        <v>0</v>
      </c>
      <c r="Z239" s="314">
        <v>93</v>
      </c>
      <c r="AA239" s="460">
        <f t="shared" ref="AA239" si="1005">IF(OR(E239="C",E239="Cr"),S239,0)</f>
        <v>0</v>
      </c>
      <c r="AC239" s="535"/>
      <c r="AD239" s="331"/>
      <c r="AE239" s="331"/>
      <c r="AF239" s="113"/>
      <c r="AG239" s="114"/>
      <c r="AH239" s="461"/>
      <c r="AI239" s="450"/>
      <c r="AJ239" s="331"/>
      <c r="AK239" s="331"/>
      <c r="AL239" s="450"/>
      <c r="AM239" s="331"/>
    </row>
    <row r="240" spans="1:39" ht="15" customHeight="1" thickBot="1" x14ac:dyDescent="0.3">
      <c r="A240" s="229"/>
      <c r="B240" s="331"/>
      <c r="C240" s="331"/>
      <c r="D240" s="331"/>
      <c r="E240" s="484"/>
      <c r="F240" s="267" t="str">
        <f>IF(AND(A239="X",B239="dim"),"",IF(AND(A239="X",E239="TC"),"",IF(A239="X","X","")))</f>
        <v/>
      </c>
      <c r="G240" s="268"/>
      <c r="H240" s="211"/>
      <c r="I240" s="61">
        <f t="shared" ref="I240" si="1006">IF(E239="CA",1,0)</f>
        <v>1</v>
      </c>
      <c r="J240" s="61">
        <f t="shared" ref="J240" si="1007">IF(E239="TC",1,0)</f>
        <v>0</v>
      </c>
      <c r="K240" s="61">
        <f t="shared" ref="K240" si="1008">IF(E239="FNO",1,0)</f>
        <v>0</v>
      </c>
      <c r="L240" s="299"/>
      <c r="M240" s="87"/>
      <c r="N240" s="151"/>
      <c r="O240" s="107"/>
      <c r="P240" s="477"/>
      <c r="Q240" s="113"/>
      <c r="R240" s="114"/>
      <c r="S240" s="375"/>
      <c r="T240" s="167"/>
      <c r="U240" s="74"/>
      <c r="V240" s="74"/>
      <c r="W240" s="74"/>
      <c r="X240" s="493"/>
      <c r="Z240" s="331"/>
      <c r="AA240" s="461"/>
      <c r="AC240" s="534">
        <v>117</v>
      </c>
      <c r="AD240" s="314">
        <v>27</v>
      </c>
      <c r="AE240" s="314" t="s">
        <v>21</v>
      </c>
      <c r="AF240" s="111">
        <v>0.77222222222222225</v>
      </c>
      <c r="AG240" s="112">
        <v>1.0618055555555557</v>
      </c>
      <c r="AH240" s="460">
        <f t="shared" ref="AH240" si="1009">IF(OR(E287="C",E287="Cr"),S287,0)</f>
        <v>0.28958333333333341</v>
      </c>
      <c r="AI240" s="449">
        <f t="shared" si="967"/>
        <v>0.28958333333333341</v>
      </c>
      <c r="AJ240" s="314">
        <v>117</v>
      </c>
      <c r="AK240" s="314">
        <v>117</v>
      </c>
      <c r="AL240" s="449">
        <f t="shared" ref="AL240" si="1010">LARGE($AH$8:$AH$738,AK240)</f>
        <v>0.28194444444444444</v>
      </c>
      <c r="AM240" s="314">
        <f t="shared" ref="AM240" si="1011">INDEX($AC$8:$AJ$739,MATCH(AL240,$AI$8:$AI$739,0),1)</f>
        <v>185</v>
      </c>
    </row>
    <row r="241" spans="1:39" ht="15" customHeight="1" thickBot="1" x14ac:dyDescent="0.3">
      <c r="A241" s="228"/>
      <c r="B241" s="314" t="s">
        <v>10</v>
      </c>
      <c r="C241" s="314">
        <v>4</v>
      </c>
      <c r="D241" s="314" t="s">
        <v>21</v>
      </c>
      <c r="E241" s="483" t="s">
        <v>15</v>
      </c>
      <c r="F241" s="269"/>
      <c r="G241" s="270"/>
      <c r="H241" s="246"/>
      <c r="I241" s="116">
        <f t="shared" ref="I241" si="1012">IF(E241="repos",1,0)</f>
        <v>0</v>
      </c>
      <c r="J241" s="116">
        <f t="shared" ref="J241" si="1013">IF(E241="S",1,0)</f>
        <v>0</v>
      </c>
      <c r="K241" s="116">
        <f t="shared" ref="K241" si="1014">IF(E241="FO",1,0)</f>
        <v>0</v>
      </c>
      <c r="L241" s="302">
        <f>IF(AND(B241="dim",M241=130),1,0)</f>
        <v>0</v>
      </c>
      <c r="M241" s="90">
        <v>700</v>
      </c>
      <c r="N241" s="150"/>
      <c r="O241" s="56"/>
      <c r="P241" s="476">
        <f>IF(F241="X",D232,0)+IF(F242="X",D232,0)+IF(G241="X",D233,0)+IF(G242="X",D234,0)+H241+H242+IF(N241&lt;N231,0,N241)+IF(N242&lt;N231,0,N242)</f>
        <v>0</v>
      </c>
      <c r="Q241" s="111"/>
      <c r="R241" s="112"/>
      <c r="S241" s="374">
        <f t="shared" ref="S241" si="1015">(R241-Q241)+(R242-Q242)</f>
        <v>0</v>
      </c>
      <c r="T241" s="167"/>
      <c r="U241" s="74"/>
      <c r="V241" s="74"/>
      <c r="W241" s="74"/>
      <c r="X241" s="491">
        <f t="shared" si="985"/>
        <v>0</v>
      </c>
      <c r="Z241" s="462">
        <v>94</v>
      </c>
      <c r="AA241" s="460">
        <f t="shared" ref="AA241" si="1016">IF(OR(E241="C",E241="Cr"),S241,0)</f>
        <v>0</v>
      </c>
      <c r="AC241" s="535"/>
      <c r="AD241" s="331"/>
      <c r="AE241" s="331"/>
      <c r="AF241" s="113"/>
      <c r="AG241" s="114"/>
      <c r="AH241" s="461"/>
      <c r="AI241" s="450"/>
      <c r="AJ241" s="331"/>
      <c r="AK241" s="331"/>
      <c r="AL241" s="450"/>
      <c r="AM241" s="331"/>
    </row>
    <row r="242" spans="1:39" ht="15" customHeight="1" thickBot="1" x14ac:dyDescent="0.3">
      <c r="A242" s="229"/>
      <c r="B242" s="331"/>
      <c r="C242" s="331"/>
      <c r="D242" s="331"/>
      <c r="E242" s="484"/>
      <c r="F242" s="267" t="str">
        <f>IF(AND(A241="X",B241="dim"),"",IF(AND(A241="X",E241="TC"),"",IF(A241="X","X","")))</f>
        <v/>
      </c>
      <c r="G242" s="268"/>
      <c r="H242" s="211"/>
      <c r="I242" s="61">
        <f t="shared" ref="I242" si="1017">IF(E241="CA",1,0)</f>
        <v>1</v>
      </c>
      <c r="J242" s="61">
        <f t="shared" ref="J242" si="1018">IF(E241="TC",1,0)</f>
        <v>0</v>
      </c>
      <c r="K242" s="61">
        <f t="shared" ref="K242" si="1019">IF(E241="FNO",1,0)</f>
        <v>0</v>
      </c>
      <c r="L242" s="299"/>
      <c r="M242" s="87"/>
      <c r="N242" s="151"/>
      <c r="O242" s="107"/>
      <c r="P242" s="477"/>
      <c r="Q242" s="113"/>
      <c r="R242" s="114"/>
      <c r="S242" s="375"/>
      <c r="T242" s="167"/>
      <c r="U242" s="74"/>
      <c r="V242" s="74"/>
      <c r="W242" s="74"/>
      <c r="X242" s="493"/>
      <c r="Z242" s="463"/>
      <c r="AA242" s="461"/>
      <c r="AC242" s="534">
        <v>118</v>
      </c>
      <c r="AD242" s="314">
        <v>28</v>
      </c>
      <c r="AE242" s="314" t="s">
        <v>21</v>
      </c>
      <c r="AF242" s="111">
        <v>0.85416666666666663</v>
      </c>
      <c r="AG242" s="112">
        <v>1.1034722222222222</v>
      </c>
      <c r="AH242" s="460">
        <f t="shared" ref="AH242" si="1020">IF(OR(E289="C",E289="Cr"),S289,0)</f>
        <v>0.24930555555555556</v>
      </c>
      <c r="AI242" s="449">
        <f t="shared" si="967"/>
        <v>0.24930555555555556</v>
      </c>
      <c r="AJ242" s="314">
        <v>118</v>
      </c>
      <c r="AK242" s="314">
        <v>118</v>
      </c>
      <c r="AL242" s="449">
        <f t="shared" ref="AL242" si="1021">LARGE($AH$8:$AH$738,AK242)</f>
        <v>0.28194444444444444</v>
      </c>
      <c r="AM242" s="314">
        <f t="shared" ref="AM242" si="1022">INDEX($AC$8:$AJ$739,MATCH(AL242,$AI$8:$AI$739,0),1)</f>
        <v>185</v>
      </c>
    </row>
    <row r="243" spans="1:39" ht="15" customHeight="1" thickBot="1" x14ac:dyDescent="0.3">
      <c r="A243" s="228"/>
      <c r="B243" s="314" t="s">
        <v>11</v>
      </c>
      <c r="C243" s="314">
        <v>5</v>
      </c>
      <c r="D243" s="314" t="s">
        <v>21</v>
      </c>
      <c r="E243" s="483" t="s">
        <v>15</v>
      </c>
      <c r="F243" s="269"/>
      <c r="G243" s="270"/>
      <c r="H243" s="246"/>
      <c r="I243" s="116">
        <f t="shared" ref="I243" si="1023">IF(E243="repos",1,0)</f>
        <v>0</v>
      </c>
      <c r="J243" s="116">
        <f t="shared" ref="J243" si="1024">IF(E243="S",1,0)</f>
        <v>0</v>
      </c>
      <c r="K243" s="116">
        <f t="shared" ref="K243" si="1025">IF(E243="FO",1,0)</f>
        <v>0</v>
      </c>
      <c r="L243" s="302">
        <f>IF(AND(B243="dim",M243=130),1,0)</f>
        <v>0</v>
      </c>
      <c r="M243" s="90">
        <v>700</v>
      </c>
      <c r="N243" s="150"/>
      <c r="O243" s="56"/>
      <c r="P243" s="476">
        <f>IF(F243="X",D232,0)+IF(F244="X",D232,0)+IF(G243="X",D233,0)+IF(G244="X",D234,0)+H243+H244+IF(N243&lt;N231,0,N243)+IF(N244&lt;N231,0,N244)</f>
        <v>0</v>
      </c>
      <c r="Q243" s="111"/>
      <c r="R243" s="112"/>
      <c r="S243" s="374">
        <f t="shared" ref="S243" si="1026">(R243-Q243)+(R244-Q244)</f>
        <v>0</v>
      </c>
      <c r="T243" s="167"/>
      <c r="U243" s="74"/>
      <c r="V243" s="74"/>
      <c r="W243" s="74"/>
      <c r="X243" s="491">
        <f t="shared" si="985"/>
        <v>0</v>
      </c>
      <c r="Z243" s="314">
        <v>95</v>
      </c>
      <c r="AA243" s="460">
        <f t="shared" ref="AA243" si="1027">IF(OR(E243="C",E243="Cr"),S243,0)</f>
        <v>0</v>
      </c>
      <c r="AC243" s="535"/>
      <c r="AD243" s="331"/>
      <c r="AE243" s="331"/>
      <c r="AF243" s="113"/>
      <c r="AG243" s="114"/>
      <c r="AH243" s="461"/>
      <c r="AI243" s="450"/>
      <c r="AJ243" s="331"/>
      <c r="AK243" s="331"/>
      <c r="AL243" s="450"/>
      <c r="AM243" s="331"/>
    </row>
    <row r="244" spans="1:39" ht="15" customHeight="1" thickBot="1" x14ac:dyDescent="0.3">
      <c r="A244" s="229"/>
      <c r="B244" s="331"/>
      <c r="C244" s="331"/>
      <c r="D244" s="331"/>
      <c r="E244" s="484"/>
      <c r="F244" s="267" t="str">
        <f>IF(AND(A243="X",B243="dim"),"",IF(AND(A243="X",E243="TC"),"",IF(A243="X","X","")))</f>
        <v/>
      </c>
      <c r="G244" s="268"/>
      <c r="H244" s="211"/>
      <c r="I244" s="61">
        <f t="shared" ref="I244" si="1028">IF(E243="CA",1,0)</f>
        <v>1</v>
      </c>
      <c r="J244" s="61">
        <f t="shared" ref="J244" si="1029">IF(E243="TC",1,0)</f>
        <v>0</v>
      </c>
      <c r="K244" s="61">
        <f t="shared" ref="K244" si="1030">IF(E243="FNO",1,0)</f>
        <v>0</v>
      </c>
      <c r="L244" s="299"/>
      <c r="M244" s="87"/>
      <c r="N244" s="151"/>
      <c r="O244" s="107"/>
      <c r="P244" s="477"/>
      <c r="Q244" s="113"/>
      <c r="R244" s="114"/>
      <c r="S244" s="375"/>
      <c r="T244" s="167"/>
      <c r="U244" s="74"/>
      <c r="V244" s="74"/>
      <c r="W244" s="74"/>
      <c r="X244" s="493"/>
      <c r="Z244" s="331"/>
      <c r="AA244" s="461"/>
      <c r="AC244" s="534">
        <v>119</v>
      </c>
      <c r="AD244" s="314">
        <v>29</v>
      </c>
      <c r="AE244" s="314" t="s">
        <v>21</v>
      </c>
      <c r="AF244" s="111">
        <v>0.57708333333333328</v>
      </c>
      <c r="AG244" s="112">
        <v>0.88541666666666663</v>
      </c>
      <c r="AH244" s="460">
        <f t="shared" ref="AH244" si="1031">IF(OR(E291="C",E291="Cr"),S291,0)</f>
        <v>0.30833333333333335</v>
      </c>
      <c r="AI244" s="449">
        <f t="shared" si="967"/>
        <v>0.30833333333333335</v>
      </c>
      <c r="AJ244" s="314">
        <v>119</v>
      </c>
      <c r="AK244" s="314">
        <v>119</v>
      </c>
      <c r="AL244" s="449">
        <f t="shared" ref="AL244" si="1032">LARGE($AH$8:$AH$738,AK244)</f>
        <v>0.28055555555555545</v>
      </c>
      <c r="AM244" s="314">
        <f t="shared" ref="AM244" si="1033">INDEX($AC$8:$AJ$739,MATCH(AL244,$AI$8:$AI$739,0),1)</f>
        <v>127</v>
      </c>
    </row>
    <row r="245" spans="1:39" ht="15" customHeight="1" thickBot="1" x14ac:dyDescent="0.3">
      <c r="A245" s="228"/>
      <c r="B245" s="314" t="s">
        <v>12</v>
      </c>
      <c r="C245" s="314">
        <v>6</v>
      </c>
      <c r="D245" s="314" t="s">
        <v>21</v>
      </c>
      <c r="E245" s="483" t="s">
        <v>15</v>
      </c>
      <c r="F245" s="269"/>
      <c r="G245" s="270"/>
      <c r="H245" s="246"/>
      <c r="I245" s="116">
        <f t="shared" ref="I245" si="1034">IF(E245="repos",1,0)</f>
        <v>0</v>
      </c>
      <c r="J245" s="116">
        <f t="shared" ref="J245" si="1035">IF(E245="S",1,0)</f>
        <v>0</v>
      </c>
      <c r="K245" s="116">
        <f t="shared" ref="K245" si="1036">IF(E245="FO",1,0)</f>
        <v>0</v>
      </c>
      <c r="L245" s="302">
        <f>IF(AND(B245="dim",M245=130),1,0)</f>
        <v>0</v>
      </c>
      <c r="M245" s="90">
        <v>700</v>
      </c>
      <c r="N245" s="150"/>
      <c r="O245" s="56"/>
      <c r="P245" s="476">
        <f>IF(F245="X",D232,0)+IF(F246="X",D232,0)+IF(G245="X",D233,0)+IF(G246="X",D234,0)+H245+H246+IF(N245&lt;N231,0,N245)+IF(N246&lt;N231,0,N246)</f>
        <v>0</v>
      </c>
      <c r="Q245" s="111"/>
      <c r="R245" s="112"/>
      <c r="S245" s="374">
        <f t="shared" ref="S245" si="1037">(R245-Q245)+(R246-Q246)</f>
        <v>0</v>
      </c>
      <c r="T245" s="167"/>
      <c r="U245" s="74"/>
      <c r="V245" s="74"/>
      <c r="W245" s="74"/>
      <c r="X245" s="491">
        <f t="shared" si="985"/>
        <v>0</v>
      </c>
      <c r="Z245" s="314">
        <v>96</v>
      </c>
      <c r="AA245" s="460">
        <f t="shared" ref="AA245" si="1038">IF(OR(E245="C",E245="Cr"),S245,0)</f>
        <v>0</v>
      </c>
      <c r="AC245" s="535"/>
      <c r="AD245" s="331"/>
      <c r="AE245" s="331"/>
      <c r="AF245" s="113"/>
      <c r="AG245" s="114"/>
      <c r="AH245" s="461"/>
      <c r="AI245" s="450"/>
      <c r="AJ245" s="331"/>
      <c r="AK245" s="331"/>
      <c r="AL245" s="450"/>
      <c r="AM245" s="331"/>
    </row>
    <row r="246" spans="1:39" ht="15" customHeight="1" thickBot="1" x14ac:dyDescent="0.3">
      <c r="A246" s="229"/>
      <c r="B246" s="331"/>
      <c r="C246" s="331"/>
      <c r="D246" s="331"/>
      <c r="E246" s="484"/>
      <c r="F246" s="267" t="str">
        <f>IF(AND(A245="X",B245="dim"),"",IF(AND(A245="X",E245="TC"),"",IF(A245="X","X","")))</f>
        <v/>
      </c>
      <c r="G246" s="268"/>
      <c r="H246" s="211"/>
      <c r="I246" s="61">
        <f t="shared" ref="I246" si="1039">IF(E245="CA",1,0)</f>
        <v>1</v>
      </c>
      <c r="J246" s="61">
        <f t="shared" ref="J246" si="1040">IF(E245="TC",1,0)</f>
        <v>0</v>
      </c>
      <c r="K246" s="61">
        <f t="shared" ref="K246" si="1041">IF(E245="FNO",1,0)</f>
        <v>0</v>
      </c>
      <c r="L246" s="299"/>
      <c r="M246" s="87"/>
      <c r="N246" s="151"/>
      <c r="O246" s="107"/>
      <c r="P246" s="477"/>
      <c r="Q246" s="113"/>
      <c r="R246" s="114"/>
      <c r="S246" s="375"/>
      <c r="T246" s="167"/>
      <c r="U246" s="74"/>
      <c r="V246" s="74"/>
      <c r="W246" s="74"/>
      <c r="X246" s="493"/>
      <c r="Z246" s="331"/>
      <c r="AA246" s="461"/>
      <c r="AC246" s="534">
        <v>120</v>
      </c>
      <c r="AD246" s="380">
        <v>30</v>
      </c>
      <c r="AE246" s="314" t="s">
        <v>21</v>
      </c>
      <c r="AF246" s="111"/>
      <c r="AG246" s="112"/>
      <c r="AH246" s="460">
        <f t="shared" ref="AH246" si="1042">IF(OR(E293="C",E293="Cr"),S293,0)</f>
        <v>0</v>
      </c>
      <c r="AI246" s="449">
        <f t="shared" si="967"/>
        <v>0</v>
      </c>
      <c r="AJ246" s="314">
        <v>120</v>
      </c>
      <c r="AK246" s="314">
        <v>120</v>
      </c>
      <c r="AL246" s="449">
        <f t="shared" ref="AL246" si="1043">LARGE($AH$8:$AH$738,AK246)</f>
        <v>0.27986111111111112</v>
      </c>
      <c r="AM246" s="314">
        <f t="shared" ref="AM246" si="1044">INDEX($AC$8:$AJ$739,MATCH(AL246,$AI$8:$AI$739,0),1)</f>
        <v>57</v>
      </c>
    </row>
    <row r="247" spans="1:39" ht="15" customHeight="1" thickBot="1" x14ac:dyDescent="0.3">
      <c r="A247" s="228"/>
      <c r="B247" s="314" t="s">
        <v>4</v>
      </c>
      <c r="C247" s="314">
        <v>7</v>
      </c>
      <c r="D247" s="314" t="s">
        <v>21</v>
      </c>
      <c r="E247" s="399" t="s">
        <v>7</v>
      </c>
      <c r="F247" s="269"/>
      <c r="G247" s="270"/>
      <c r="H247" s="246"/>
      <c r="I247" s="116">
        <f t="shared" ref="I247" si="1045">IF(E247="repos",1,0)</f>
        <v>1</v>
      </c>
      <c r="J247" s="116">
        <f t="shared" ref="J247" si="1046">IF(E247="S",1,0)</f>
        <v>0</v>
      </c>
      <c r="K247" s="116">
        <f t="shared" ref="K247" si="1047">IF(E247="FO",1,0)</f>
        <v>0</v>
      </c>
      <c r="L247" s="302">
        <f>IF(AND(B247="dim",M247=130),1,0)</f>
        <v>0</v>
      </c>
      <c r="M247" s="72">
        <v>660</v>
      </c>
      <c r="N247" s="150"/>
      <c r="O247" s="56"/>
      <c r="P247" s="476">
        <f>IF(F247="X",D232,0)+IF(F248="X",D232,0)+IF(G247="X",D233,0)+IF(G248="X",D234,0)+H247+H248+IF(N247&lt;N231,0,N247)+IF(N248&lt;N231,0,N248)</f>
        <v>0</v>
      </c>
      <c r="Q247" s="111"/>
      <c r="R247" s="112"/>
      <c r="S247" s="374">
        <f t="shared" ref="S247" si="1048">(R247-Q247)+(R248-Q248)</f>
        <v>0</v>
      </c>
      <c r="T247" s="167"/>
      <c r="U247" s="74"/>
      <c r="V247" s="74"/>
      <c r="W247" s="74"/>
      <c r="X247" s="491">
        <f t="shared" si="985"/>
        <v>0</v>
      </c>
      <c r="Z247" s="314">
        <v>97</v>
      </c>
      <c r="AA247" s="460">
        <f t="shared" ref="AA247" si="1049">IF(OR(E247="C",E247="Cr"),S247,0)</f>
        <v>0</v>
      </c>
      <c r="AC247" s="535"/>
      <c r="AD247" s="381"/>
      <c r="AE247" s="331"/>
      <c r="AF247" s="113"/>
      <c r="AG247" s="114"/>
      <c r="AH247" s="461"/>
      <c r="AI247" s="450"/>
      <c r="AJ247" s="331"/>
      <c r="AK247" s="331"/>
      <c r="AL247" s="450"/>
      <c r="AM247" s="331"/>
    </row>
    <row r="248" spans="1:39" ht="15" customHeight="1" thickBot="1" x14ac:dyDescent="0.3">
      <c r="A248" s="229"/>
      <c r="B248" s="331"/>
      <c r="C248" s="331"/>
      <c r="D248" s="331"/>
      <c r="E248" s="401"/>
      <c r="F248" s="267" t="str">
        <f>IF(AND(A247="X",B247="dim"),"",IF(AND(A247="X",E247="TC"),"",IF(A247="X","X","")))</f>
        <v/>
      </c>
      <c r="G248" s="268"/>
      <c r="H248" s="211"/>
      <c r="I248" s="61">
        <f t="shared" ref="I248" si="1050">IF(E247="CA",1,0)</f>
        <v>0</v>
      </c>
      <c r="J248" s="61">
        <f t="shared" ref="J248" si="1051">IF(E247="TC",1,0)</f>
        <v>0</v>
      </c>
      <c r="K248" s="61">
        <f t="shared" ref="K248" si="1052">IF(E247="FNO",1,0)</f>
        <v>0</v>
      </c>
      <c r="L248" s="299"/>
      <c r="M248" s="73"/>
      <c r="N248" s="151"/>
      <c r="O248" s="107"/>
      <c r="P248" s="477"/>
      <c r="Q248" s="113"/>
      <c r="R248" s="114"/>
      <c r="S248" s="375"/>
      <c r="T248" s="167"/>
      <c r="U248" s="74"/>
      <c r="V248" s="74"/>
      <c r="W248" s="74"/>
      <c r="X248" s="493"/>
      <c r="Z248" s="331"/>
      <c r="AA248" s="461"/>
      <c r="AC248" s="534">
        <v>121</v>
      </c>
      <c r="AD248" s="520">
        <v>1</v>
      </c>
      <c r="AE248" s="520" t="s">
        <v>22</v>
      </c>
      <c r="AF248" s="111"/>
      <c r="AG248" s="112"/>
      <c r="AH248" s="460">
        <f>IF(OR(E310="C",E310="Cr"),S310,0)</f>
        <v>0</v>
      </c>
      <c r="AI248" s="449">
        <f>IF(OR($E310="C",$E310="Cr"),$S310,0)</f>
        <v>0</v>
      </c>
      <c r="AJ248" s="314">
        <v>121</v>
      </c>
      <c r="AK248" s="314">
        <v>121</v>
      </c>
      <c r="AL248" s="449">
        <f t="shared" ref="AL248" si="1053">LARGE($AH$8:$AH$738,AK248)</f>
        <v>0.27986111111111101</v>
      </c>
      <c r="AM248" s="314">
        <f t="shared" ref="AM248" si="1054">INDEX($AC$8:$AJ$739,MATCH(AL248,$AI$8:$AI$739,0),1)</f>
        <v>38</v>
      </c>
    </row>
    <row r="249" spans="1:39" ht="15" customHeight="1" thickBot="1" x14ac:dyDescent="0.3">
      <c r="A249" s="228"/>
      <c r="B249" s="314" t="s">
        <v>6</v>
      </c>
      <c r="C249" s="314">
        <v>8</v>
      </c>
      <c r="D249" s="314" t="s">
        <v>21</v>
      </c>
      <c r="E249" s="399" t="s">
        <v>7</v>
      </c>
      <c r="F249" s="269"/>
      <c r="G249" s="270"/>
      <c r="H249" s="246"/>
      <c r="I249" s="116">
        <f t="shared" ref="I249" si="1055">IF(E249="repos",1,0)</f>
        <v>1</v>
      </c>
      <c r="J249" s="116">
        <f t="shared" ref="J249" si="1056">IF(E249="S",1,0)</f>
        <v>0</v>
      </c>
      <c r="K249" s="116">
        <f t="shared" ref="K249" si="1057">IF(E249="FO",1,0)</f>
        <v>0</v>
      </c>
      <c r="L249" s="302">
        <f>IF(AND(B249="dim",M249=130),1,0)</f>
        <v>0</v>
      </c>
      <c r="M249" s="72">
        <v>660</v>
      </c>
      <c r="N249" s="150"/>
      <c r="O249" s="56"/>
      <c r="P249" s="476">
        <f>IF(F249="X",D232,0)+IF(F250="X",D232,0)+IF(G249="X",D233,0)+IF(G250="X",D234,0)+H249+H250+IF(N249&lt;N231,0,N249)+IF(N250&lt;N231,0,N250)</f>
        <v>0</v>
      </c>
      <c r="Q249" s="111"/>
      <c r="R249" s="112"/>
      <c r="S249" s="374">
        <f t="shared" ref="S249" si="1058">(R249-Q249)+(R250-Q250)</f>
        <v>0</v>
      </c>
      <c r="T249" s="167"/>
      <c r="U249" s="74"/>
      <c r="V249" s="74"/>
      <c r="W249" s="74"/>
      <c r="X249" s="491">
        <f t="shared" si="985"/>
        <v>0</v>
      </c>
      <c r="Z249" s="314">
        <v>98</v>
      </c>
      <c r="AA249" s="460">
        <f t="shared" ref="AA249" si="1059">IF(OR(E249="C",E249="Cr"),S249,0)</f>
        <v>0</v>
      </c>
      <c r="AC249" s="535"/>
      <c r="AD249" s="521"/>
      <c r="AE249" s="521"/>
      <c r="AF249" s="113"/>
      <c r="AG249" s="114"/>
      <c r="AH249" s="461"/>
      <c r="AI249" s="450"/>
      <c r="AJ249" s="331"/>
      <c r="AK249" s="331"/>
      <c r="AL249" s="450"/>
      <c r="AM249" s="331"/>
    </row>
    <row r="250" spans="1:39" ht="15" customHeight="1" thickBot="1" x14ac:dyDescent="0.3">
      <c r="A250" s="229"/>
      <c r="B250" s="331"/>
      <c r="C250" s="331"/>
      <c r="D250" s="331"/>
      <c r="E250" s="401"/>
      <c r="F250" s="267" t="str">
        <f>IF(AND(A249="X",B249="dim"),"",IF(AND(A249="X",E249="TC"),"",IF(A249="X","X","")))</f>
        <v/>
      </c>
      <c r="G250" s="268"/>
      <c r="H250" s="211"/>
      <c r="I250" s="61">
        <f t="shared" ref="I250" si="1060">IF(E249="CA",1,0)</f>
        <v>0</v>
      </c>
      <c r="J250" s="61">
        <f t="shared" ref="J250" si="1061">IF(E249="TC",1,0)</f>
        <v>0</v>
      </c>
      <c r="K250" s="61">
        <f t="shared" ref="K250" si="1062">IF(E249="FNO",1,0)</f>
        <v>0</v>
      </c>
      <c r="L250" s="299"/>
      <c r="M250" s="73"/>
      <c r="N250" s="151"/>
      <c r="O250" s="107"/>
      <c r="P250" s="477"/>
      <c r="Q250" s="113"/>
      <c r="R250" s="114"/>
      <c r="S250" s="375"/>
      <c r="T250" s="167"/>
      <c r="U250" s="74"/>
      <c r="V250" s="74"/>
      <c r="W250" s="74"/>
      <c r="X250" s="493"/>
      <c r="Z250" s="331"/>
      <c r="AA250" s="461"/>
      <c r="AC250" s="534">
        <v>122</v>
      </c>
      <c r="AD250" s="380">
        <v>2</v>
      </c>
      <c r="AE250" s="380" t="s">
        <v>22</v>
      </c>
      <c r="AF250" s="111"/>
      <c r="AG250" s="112"/>
      <c r="AH250" s="460">
        <f t="shared" ref="AH250" si="1063">IF(OR(E312="C",E312="Cr"),S312,0)</f>
        <v>0</v>
      </c>
      <c r="AI250" s="449">
        <f t="shared" ref="AI250" si="1064">IF(OR($E312="C",$E312="Cr"),$S312,0)</f>
        <v>0</v>
      </c>
      <c r="AJ250" s="314">
        <v>122</v>
      </c>
      <c r="AK250" s="314">
        <v>122</v>
      </c>
      <c r="AL250" s="449">
        <f t="shared" ref="AL250" si="1065">LARGE($AH$8:$AH$738,AK250)</f>
        <v>0.27986111111111101</v>
      </c>
      <c r="AM250" s="314">
        <f t="shared" ref="AM250" si="1066">INDEX($AC$8:$AJ$739,MATCH(AL250,$AI$8:$AI$739,0),1)</f>
        <v>38</v>
      </c>
    </row>
    <row r="251" spans="1:39" ht="15" customHeight="1" thickBot="1" x14ac:dyDescent="0.3">
      <c r="A251" s="228"/>
      <c r="B251" s="314" t="s">
        <v>8</v>
      </c>
      <c r="C251" s="314">
        <v>9</v>
      </c>
      <c r="D251" s="314" t="s">
        <v>21</v>
      </c>
      <c r="E251" s="399" t="s">
        <v>7</v>
      </c>
      <c r="F251" s="269"/>
      <c r="G251" s="270"/>
      <c r="H251" s="246"/>
      <c r="I251" s="116">
        <f t="shared" ref="I251" si="1067">IF(E251="repos",1,0)</f>
        <v>1</v>
      </c>
      <c r="J251" s="116">
        <f t="shared" ref="J251" si="1068">IF(E251="S",1,0)</f>
        <v>0</v>
      </c>
      <c r="K251" s="116">
        <f t="shared" ref="K251" si="1069">IF(E251="FO",1,0)</f>
        <v>0</v>
      </c>
      <c r="L251" s="302">
        <f>IF(AND(B251="dim",M251=130),1,0)</f>
        <v>0</v>
      </c>
      <c r="M251" s="72">
        <v>660</v>
      </c>
      <c r="N251" s="150"/>
      <c r="O251" s="115"/>
      <c r="P251" s="476">
        <f>IF(F251="X",D232,0)+IF(F252="X",D232,0)+IF(G251="X",D233,0)+IF(G252="X",D234,0)+H251+H252+IF(N251&lt;N231,0,N251)+IF(N252&lt;N231,0,N252)</f>
        <v>0</v>
      </c>
      <c r="Q251" s="111"/>
      <c r="R251" s="112"/>
      <c r="S251" s="374">
        <f t="shared" ref="S251" si="1070">(R251-Q251)+(R252-Q252)</f>
        <v>0</v>
      </c>
      <c r="T251" s="167"/>
      <c r="U251" s="74"/>
      <c r="V251" s="74"/>
      <c r="W251" s="74"/>
      <c r="X251" s="491">
        <f t="shared" si="985"/>
        <v>0</v>
      </c>
      <c r="Z251" s="314">
        <v>99</v>
      </c>
      <c r="AA251" s="460">
        <f t="shared" ref="AA251" si="1071">IF(OR(E251="C",E251="Cr"),S251,0)</f>
        <v>0</v>
      </c>
      <c r="AC251" s="535"/>
      <c r="AD251" s="381"/>
      <c r="AE251" s="381"/>
      <c r="AF251" s="113"/>
      <c r="AG251" s="114"/>
      <c r="AH251" s="461"/>
      <c r="AI251" s="450"/>
      <c r="AJ251" s="331"/>
      <c r="AK251" s="331"/>
      <c r="AL251" s="450"/>
      <c r="AM251" s="331"/>
    </row>
    <row r="252" spans="1:39" ht="15" customHeight="1" thickBot="1" x14ac:dyDescent="0.3">
      <c r="A252" s="229"/>
      <c r="B252" s="331"/>
      <c r="C252" s="331"/>
      <c r="D252" s="331"/>
      <c r="E252" s="401"/>
      <c r="F252" s="267" t="str">
        <f>IF(AND(A251="X",B251="dim"),"",IF(AND(A251="X",E251="TC"),"",IF(A251="X","X","")))</f>
        <v/>
      </c>
      <c r="G252" s="268"/>
      <c r="H252" s="211"/>
      <c r="I252" s="61">
        <f t="shared" ref="I252" si="1072">IF(E251="CA",1,0)</f>
        <v>0</v>
      </c>
      <c r="J252" s="61">
        <f t="shared" ref="J252" si="1073">IF(E251="TC",1,0)</f>
        <v>0</v>
      </c>
      <c r="K252" s="61">
        <f t="shared" ref="K252" si="1074">IF(E251="FNO",1,0)</f>
        <v>0</v>
      </c>
      <c r="L252" s="299"/>
      <c r="M252" s="73"/>
      <c r="N252" s="151"/>
      <c r="O252" s="107"/>
      <c r="P252" s="477"/>
      <c r="Q252" s="113"/>
      <c r="R252" s="114"/>
      <c r="S252" s="375"/>
      <c r="T252" s="167"/>
      <c r="U252" s="74"/>
      <c r="V252" s="74"/>
      <c r="W252" s="74"/>
      <c r="X252" s="493"/>
      <c r="Z252" s="331"/>
      <c r="AA252" s="461"/>
      <c r="AC252" s="534">
        <v>123</v>
      </c>
      <c r="AD252" s="380">
        <v>3</v>
      </c>
      <c r="AE252" s="380" t="s">
        <v>22</v>
      </c>
      <c r="AF252" s="111">
        <v>0.7597222222222223</v>
      </c>
      <c r="AG252" s="112">
        <v>1.04375</v>
      </c>
      <c r="AH252" s="460">
        <f t="shared" ref="AH252" si="1075">IF(OR(E314="C",E314="Cr"),S314,0)</f>
        <v>0.28402777777777766</v>
      </c>
      <c r="AI252" s="449">
        <f t="shared" ref="AI252" si="1076">IF(OR($E314="C",$E314="Cr"),$S314,0)</f>
        <v>0.28402777777777766</v>
      </c>
      <c r="AJ252" s="314">
        <v>123</v>
      </c>
      <c r="AK252" s="314">
        <v>123</v>
      </c>
      <c r="AL252" s="449">
        <f t="shared" ref="AL252" si="1077">LARGE($AH$8:$AH$738,AK252)</f>
        <v>0.27986111111111101</v>
      </c>
      <c r="AM252" s="314">
        <f t="shared" ref="AM252" si="1078">INDEX($AC$8:$AJ$739,MATCH(AL252,$AI$8:$AI$739,0),1)</f>
        <v>38</v>
      </c>
    </row>
    <row r="253" spans="1:39" ht="15" customHeight="1" thickBot="1" x14ac:dyDescent="0.3">
      <c r="A253" s="228"/>
      <c r="B253" s="314" t="s">
        <v>9</v>
      </c>
      <c r="C253" s="314">
        <v>10</v>
      </c>
      <c r="D253" s="314" t="s">
        <v>21</v>
      </c>
      <c r="E253" s="483" t="s">
        <v>91</v>
      </c>
      <c r="F253" s="269"/>
      <c r="G253" s="270"/>
      <c r="H253" s="246"/>
      <c r="I253" s="116">
        <f t="shared" ref="I253" si="1079">IF(E253="repos",1,0)</f>
        <v>0</v>
      </c>
      <c r="J253" s="116">
        <f t="shared" ref="J253" si="1080">IF(E253="S",1,0)</f>
        <v>0</v>
      </c>
      <c r="K253" s="116">
        <f t="shared" ref="K253" si="1081">IF(E253="FO",1,0)</f>
        <v>0</v>
      </c>
      <c r="L253" s="302">
        <f>IF(AND(B253="dim",M253=130),1,0)</f>
        <v>0</v>
      </c>
      <c r="M253" s="60">
        <v>59</v>
      </c>
      <c r="N253" s="150"/>
      <c r="O253" s="54">
        <v>0.1277777777777778</v>
      </c>
      <c r="P253" s="476">
        <f>IF(F253="X",D232,0)+IF(F254="X",D232,0)+IF(G253="X",D233,0)+IF(G254="X",D234,0)+H253+H254+IF(N253&lt;N231,0,N253)+IF(N254&lt;N231,0,N254)</f>
        <v>1.3888888888888888E-2</v>
      </c>
      <c r="Q253" s="111">
        <v>0.28750000000000003</v>
      </c>
      <c r="R253" s="112">
        <v>0.4152777777777778</v>
      </c>
      <c r="S253" s="360">
        <f t="shared" ref="S253" si="1082">(R253-Q253)+(R254-Q254)</f>
        <v>0.26666666666666672</v>
      </c>
      <c r="T253" s="167"/>
      <c r="U253" s="74"/>
      <c r="V253" s="74"/>
      <c r="W253" s="74"/>
      <c r="X253" s="491">
        <f t="shared" si="985"/>
        <v>1</v>
      </c>
      <c r="Z253" s="314">
        <v>100</v>
      </c>
      <c r="AA253" s="460">
        <f t="shared" ref="AA253" si="1083">IF(OR(E253="C",E253="Cr"),S253,0)</f>
        <v>0.26666666666666672</v>
      </c>
      <c r="AC253" s="535"/>
      <c r="AD253" s="381"/>
      <c r="AE253" s="381"/>
      <c r="AF253" s="113"/>
      <c r="AG253" s="114"/>
      <c r="AH253" s="461"/>
      <c r="AI253" s="450"/>
      <c r="AJ253" s="331"/>
      <c r="AK253" s="331"/>
      <c r="AL253" s="450"/>
      <c r="AM253" s="331"/>
    </row>
    <row r="254" spans="1:39" ht="15" customHeight="1" thickBot="1" x14ac:dyDescent="0.3">
      <c r="A254" s="229"/>
      <c r="B254" s="331"/>
      <c r="C254" s="331"/>
      <c r="D254" s="331"/>
      <c r="E254" s="484"/>
      <c r="F254" s="267" t="str">
        <f>IF(AND(A253="X",B253="dim"),"",IF(AND(A253="X",E253="TC"),"",IF(A253="X","X","")))</f>
        <v/>
      </c>
      <c r="G254" s="268" t="s">
        <v>72</v>
      </c>
      <c r="H254" s="211"/>
      <c r="I254" s="61">
        <f t="shared" ref="I254" si="1084">IF(E253="CA",1,0)</f>
        <v>0</v>
      </c>
      <c r="J254" s="61">
        <f t="shared" ref="J254" si="1085">IF(E253="TC",1,0)</f>
        <v>0</v>
      </c>
      <c r="K254" s="61">
        <f t="shared" ref="K254" si="1086">IF(E253="FNO",1,0)</f>
        <v>0</v>
      </c>
      <c r="L254" s="299"/>
      <c r="M254" s="61">
        <v>130</v>
      </c>
      <c r="N254" s="151"/>
      <c r="O254" s="50">
        <v>0.1388888888888889</v>
      </c>
      <c r="P254" s="477"/>
      <c r="Q254" s="113">
        <v>0.68541666666666667</v>
      </c>
      <c r="R254" s="114">
        <v>0.82430555555555562</v>
      </c>
      <c r="S254" s="361"/>
      <c r="T254" s="167"/>
      <c r="U254" s="74"/>
      <c r="V254" s="74"/>
      <c r="W254" s="74"/>
      <c r="X254" s="493"/>
      <c r="Z254" s="331"/>
      <c r="AA254" s="461"/>
      <c r="AC254" s="536">
        <v>124</v>
      </c>
      <c r="AD254" s="380">
        <v>4</v>
      </c>
      <c r="AE254" s="380" t="s">
        <v>22</v>
      </c>
      <c r="AF254" s="111">
        <v>0.7597222222222223</v>
      </c>
      <c r="AG254" s="112">
        <v>1.04375</v>
      </c>
      <c r="AH254" s="460">
        <f t="shared" ref="AH254" si="1087">IF(OR(E316="C",E316="Cr"),S316,0)</f>
        <v>0.28402777777777766</v>
      </c>
      <c r="AI254" s="449">
        <f t="shared" ref="AI254" si="1088">IF(OR($E316="C",$E316="Cr"),$S316,0)</f>
        <v>0.28402777777777766</v>
      </c>
      <c r="AJ254" s="462">
        <v>124</v>
      </c>
      <c r="AK254" s="462">
        <v>124</v>
      </c>
      <c r="AL254" s="449">
        <f t="shared" ref="AL254" si="1089">LARGE($AH$8:$AH$738,AK254)</f>
        <v>0.27986111111111101</v>
      </c>
      <c r="AM254" s="314">
        <f t="shared" ref="AM254" si="1090">INDEX($AC$8:$AJ$739,MATCH(AL254,$AI$8:$AI$739,0),1)</f>
        <v>38</v>
      </c>
    </row>
    <row r="255" spans="1:39" ht="15" customHeight="1" thickBot="1" x14ac:dyDescent="0.3">
      <c r="A255" s="228"/>
      <c r="B255" s="314" t="s">
        <v>10</v>
      </c>
      <c r="C255" s="314">
        <v>11</v>
      </c>
      <c r="D255" s="314" t="s">
        <v>21</v>
      </c>
      <c r="E255" s="483" t="s">
        <v>92</v>
      </c>
      <c r="F255" s="269"/>
      <c r="G255" s="270"/>
      <c r="H255" s="246"/>
      <c r="I255" s="116">
        <f t="shared" ref="I255" si="1091">IF(E255="repos",1,0)</f>
        <v>0</v>
      </c>
      <c r="J255" s="116">
        <f t="shared" ref="J255" si="1092">IF(E255="S",1,0)</f>
        <v>0</v>
      </c>
      <c r="K255" s="116">
        <f t="shared" ref="K255" si="1093">IF(E255="FO",1,0)</f>
        <v>0</v>
      </c>
      <c r="L255" s="302">
        <f>IF(AND(B255="dim",M255=130),1,0)</f>
        <v>0</v>
      </c>
      <c r="M255" s="60">
        <v>59</v>
      </c>
      <c r="N255" s="150"/>
      <c r="O255" s="54">
        <v>0.26666666666666666</v>
      </c>
      <c r="P255" s="476">
        <f>IF(F255="X",D232,0)+IF(F256="X",D232,0)+IF(G255="X",D233,0)+IF(G256="X",D234,0)+H255+H256+IF(N255&lt;N231,0,N255)+IF(N256&lt;N231,0,N256)</f>
        <v>1.3888888888888888E-2</v>
      </c>
      <c r="Q255" s="111">
        <v>0.28750000000000003</v>
      </c>
      <c r="R255" s="112">
        <v>0.4152777777777778</v>
      </c>
      <c r="S255" s="366">
        <f t="shared" ref="S255" si="1094">(R255-Q255)+(R256-Q256)</f>
        <v>0.26666666666666672</v>
      </c>
      <c r="T255" s="167"/>
      <c r="U255" s="74"/>
      <c r="V255" s="74"/>
      <c r="W255" s="74"/>
      <c r="X255" s="491">
        <f t="shared" si="985"/>
        <v>1</v>
      </c>
      <c r="Z255" s="314">
        <v>101</v>
      </c>
      <c r="AA255" s="460">
        <f t="shared" ref="AA255" si="1095">IF(OR(E255="C",E255="Cr"),S255,0)</f>
        <v>0.26666666666666672</v>
      </c>
      <c r="AC255" s="537"/>
      <c r="AD255" s="381"/>
      <c r="AE255" s="381"/>
      <c r="AF255" s="113"/>
      <c r="AG255" s="114"/>
      <c r="AH255" s="461"/>
      <c r="AI255" s="450"/>
      <c r="AJ255" s="463"/>
      <c r="AK255" s="463"/>
      <c r="AL255" s="450"/>
      <c r="AM255" s="331"/>
    </row>
    <row r="256" spans="1:39" ht="15" customHeight="1" thickBot="1" x14ac:dyDescent="0.3">
      <c r="A256" s="229"/>
      <c r="B256" s="331"/>
      <c r="C256" s="331"/>
      <c r="D256" s="331"/>
      <c r="E256" s="484"/>
      <c r="F256" s="267" t="str">
        <f>IF(AND(A255="X",B255="dim"),"",IF(AND(A255="X",E255="TC"),"",IF(A255="X","X","")))</f>
        <v/>
      </c>
      <c r="G256" s="268" t="s">
        <v>72</v>
      </c>
      <c r="H256" s="211"/>
      <c r="I256" s="61">
        <f t="shared" ref="I256" si="1096">IF(E255="CA",1,0)</f>
        <v>0</v>
      </c>
      <c r="J256" s="61">
        <f t="shared" ref="J256" si="1097">IF(E255="TC",1,0)</f>
        <v>0</v>
      </c>
      <c r="K256" s="61">
        <f t="shared" ref="K256" si="1098">IF(E255="FNO",1,0)</f>
        <v>0</v>
      </c>
      <c r="L256" s="299"/>
      <c r="M256" s="84"/>
      <c r="N256" s="151"/>
      <c r="O256" s="85"/>
      <c r="P256" s="477"/>
      <c r="Q256" s="113">
        <v>0.68541666666666667</v>
      </c>
      <c r="R256" s="114">
        <v>0.82430555555555562</v>
      </c>
      <c r="S256" s="367"/>
      <c r="T256" s="167"/>
      <c r="U256" s="74"/>
      <c r="V256" s="74"/>
      <c r="W256" s="74"/>
      <c r="X256" s="493"/>
      <c r="Z256" s="331"/>
      <c r="AA256" s="461"/>
      <c r="AC256" s="534">
        <v>125</v>
      </c>
      <c r="AD256" s="380">
        <v>5</v>
      </c>
      <c r="AE256" s="380" t="s">
        <v>22</v>
      </c>
      <c r="AF256" s="111">
        <v>0.7597222222222223</v>
      </c>
      <c r="AG256" s="112">
        <v>1.04375</v>
      </c>
      <c r="AH256" s="460">
        <f t="shared" ref="AH256" si="1099">IF(OR(E318="C",E318="Cr"),S318,0)</f>
        <v>0.28402777777777766</v>
      </c>
      <c r="AI256" s="449">
        <f t="shared" ref="AI256" si="1100">IF(OR($E318="C",$E318="Cr"),$S318,0)</f>
        <v>0.28402777777777766</v>
      </c>
      <c r="AJ256" s="314">
        <v>125</v>
      </c>
      <c r="AK256" s="314">
        <v>125</v>
      </c>
      <c r="AL256" s="449">
        <f t="shared" ref="AL256" si="1101">LARGE($AH$8:$AH$738,AK256)</f>
        <v>0.2791666666666669</v>
      </c>
      <c r="AM256" s="314">
        <f t="shared" ref="AM256" si="1102">INDEX($AC$8:$AJ$739,MATCH(AL256,$AI$8:$AI$739,0),1)</f>
        <v>331</v>
      </c>
    </row>
    <row r="257" spans="1:39" ht="15" customHeight="1" thickBot="1" x14ac:dyDescent="0.3">
      <c r="A257" s="228"/>
      <c r="B257" s="314" t="s">
        <v>11</v>
      </c>
      <c r="C257" s="314">
        <v>12</v>
      </c>
      <c r="D257" s="314" t="s">
        <v>21</v>
      </c>
      <c r="E257" s="483" t="s">
        <v>91</v>
      </c>
      <c r="F257" s="269"/>
      <c r="G257" s="270"/>
      <c r="H257" s="246"/>
      <c r="I257" s="116">
        <f t="shared" ref="I257" si="1103">IF(E257="repos",1,0)</f>
        <v>0</v>
      </c>
      <c r="J257" s="116">
        <f t="shared" ref="J257" si="1104">IF(E257="S",1,0)</f>
        <v>0</v>
      </c>
      <c r="K257" s="116">
        <f t="shared" ref="K257" si="1105">IF(E257="FO",1,0)</f>
        <v>0</v>
      </c>
      <c r="L257" s="302">
        <f>IF(AND(B257="dim",M257=130),1,0)</f>
        <v>0</v>
      </c>
      <c r="M257" s="60">
        <v>59</v>
      </c>
      <c r="N257" s="150"/>
      <c r="O257" s="54">
        <v>0.1277777777777778</v>
      </c>
      <c r="P257" s="476">
        <f>IF(F257="X",D232,0)+IF(F258="X",D232,0)+IF(G257="X",D233,0)+IF(G258="X",D234,0)+H257+H258+IF(N257&lt;N231,0,N257)+IF(N258&lt;N231,0,N258)</f>
        <v>1.3888888888888888E-2</v>
      </c>
      <c r="Q257" s="111">
        <v>0.28750000000000003</v>
      </c>
      <c r="R257" s="112">
        <v>0.4152777777777778</v>
      </c>
      <c r="S257" s="360">
        <f t="shared" ref="S257" si="1106">(R257-Q257)+(R258-Q258)</f>
        <v>0.26666666666666672</v>
      </c>
      <c r="T257" s="167"/>
      <c r="U257" s="74"/>
      <c r="V257" s="74"/>
      <c r="W257" s="74"/>
      <c r="X257" s="491">
        <f t="shared" si="985"/>
        <v>1</v>
      </c>
      <c r="Z257" s="314">
        <v>102</v>
      </c>
      <c r="AA257" s="460">
        <f t="shared" ref="AA257" si="1107">IF(OR(E257="C",E257="Cr"),S257,0)</f>
        <v>0.26666666666666672</v>
      </c>
      <c r="AC257" s="535"/>
      <c r="AD257" s="381"/>
      <c r="AE257" s="381"/>
      <c r="AF257" s="113"/>
      <c r="AG257" s="114"/>
      <c r="AH257" s="461"/>
      <c r="AI257" s="450"/>
      <c r="AJ257" s="331"/>
      <c r="AK257" s="331"/>
      <c r="AL257" s="450"/>
      <c r="AM257" s="331"/>
    </row>
    <row r="258" spans="1:39" ht="15" customHeight="1" thickBot="1" x14ac:dyDescent="0.3">
      <c r="A258" s="229"/>
      <c r="B258" s="331"/>
      <c r="C258" s="331"/>
      <c r="D258" s="331"/>
      <c r="E258" s="484"/>
      <c r="F258" s="267" t="str">
        <f>IF(AND(A257="X",B257="dim"),"",IF(AND(A257="X",E257="TC"),"",IF(A257="X","X","")))</f>
        <v/>
      </c>
      <c r="G258" s="268" t="s">
        <v>72</v>
      </c>
      <c r="H258" s="211"/>
      <c r="I258" s="61">
        <f t="shared" ref="I258" si="1108">IF(E257="CA",1,0)</f>
        <v>0</v>
      </c>
      <c r="J258" s="61">
        <f t="shared" ref="J258" si="1109">IF(E257="TC",1,0)</f>
        <v>0</v>
      </c>
      <c r="K258" s="61">
        <f t="shared" ref="K258" si="1110">IF(E257="FNO",1,0)</f>
        <v>0</v>
      </c>
      <c r="L258" s="299"/>
      <c r="M258" s="61">
        <v>130</v>
      </c>
      <c r="N258" s="151"/>
      <c r="O258" s="50">
        <v>0.1388888888888889</v>
      </c>
      <c r="P258" s="477"/>
      <c r="Q258" s="113">
        <v>0.68541666666666667</v>
      </c>
      <c r="R258" s="114">
        <v>0.82430555555555562</v>
      </c>
      <c r="S258" s="361"/>
      <c r="T258" s="167"/>
      <c r="U258" s="74"/>
      <c r="V258" s="74"/>
      <c r="W258" s="74"/>
      <c r="X258" s="493"/>
      <c r="Z258" s="331"/>
      <c r="AA258" s="461"/>
      <c r="AC258" s="534">
        <v>126</v>
      </c>
      <c r="AD258" s="380">
        <v>6</v>
      </c>
      <c r="AE258" s="380" t="s">
        <v>22</v>
      </c>
      <c r="AF258" s="111">
        <v>0.76597222222222217</v>
      </c>
      <c r="AG258" s="112">
        <v>1.0416666666666667</v>
      </c>
      <c r="AH258" s="460">
        <f t="shared" ref="AH258" si="1111">IF(OR(E320="C",E320="Cr"),S320,0)</f>
        <v>0.27569444444444458</v>
      </c>
      <c r="AI258" s="449">
        <f t="shared" ref="AI258" si="1112">IF(OR($E320="C",$E320="Cr"),$S320,0)</f>
        <v>0.27569444444444458</v>
      </c>
      <c r="AJ258" s="314">
        <v>126</v>
      </c>
      <c r="AK258" s="314">
        <v>126</v>
      </c>
      <c r="AL258" s="449">
        <f t="shared" ref="AL258" si="1113">LARGE($AH$8:$AH$738,AK258)</f>
        <v>0.27916666666666667</v>
      </c>
      <c r="AM258" s="314">
        <f t="shared" ref="AM258" si="1114">INDEX($AC$8:$AJ$739,MATCH(AL258,$AI$8:$AI$739,0),1)</f>
        <v>345</v>
      </c>
    </row>
    <row r="259" spans="1:39" ht="15" customHeight="1" thickBot="1" x14ac:dyDescent="0.3">
      <c r="A259" s="228"/>
      <c r="B259" s="314" t="s">
        <v>12</v>
      </c>
      <c r="C259" s="314">
        <v>13</v>
      </c>
      <c r="D259" s="314" t="s">
        <v>21</v>
      </c>
      <c r="E259" s="483" t="s">
        <v>91</v>
      </c>
      <c r="F259" s="269"/>
      <c r="G259" s="270" t="s">
        <v>72</v>
      </c>
      <c r="H259" s="246"/>
      <c r="I259" s="116">
        <f t="shared" ref="I259" si="1115">IF(E259="repos",1,0)</f>
        <v>0</v>
      </c>
      <c r="J259" s="116">
        <f t="shared" ref="J259" si="1116">IF(E259="S",1,0)</f>
        <v>0</v>
      </c>
      <c r="K259" s="116">
        <f t="shared" ref="K259" si="1117">IF(E259="FO",1,0)</f>
        <v>0</v>
      </c>
      <c r="L259" s="302">
        <f>IF(AND(B259="dim",M259=130),1,0)</f>
        <v>0</v>
      </c>
      <c r="M259" s="60">
        <v>130</v>
      </c>
      <c r="N259" s="150"/>
      <c r="O259" s="52">
        <v>0.25555555555555559</v>
      </c>
      <c r="P259" s="476">
        <f>IF(F259="X",D232,0)+IF(F260="X",D232,0)+IF(G259="X",D233,0)+IF(G260="X",D234,0)+H259+H260+IF(N259&lt;N231,0,N259)+IF(N260&lt;N231,0,N260)</f>
        <v>4.1666666666666664E-2</v>
      </c>
      <c r="Q259" s="111">
        <v>0.53194444444444444</v>
      </c>
      <c r="R259" s="112">
        <v>0.78749999999999998</v>
      </c>
      <c r="S259" s="360">
        <f t="shared" ref="S259" si="1118">(R259-Q259)+(R260-Q260)</f>
        <v>0.25555555555555554</v>
      </c>
      <c r="T259" s="167"/>
      <c r="U259" s="74"/>
      <c r="V259" s="74"/>
      <c r="W259" s="74"/>
      <c r="X259" s="491">
        <f t="shared" si="985"/>
        <v>1</v>
      </c>
      <c r="Z259" s="314">
        <v>103</v>
      </c>
      <c r="AA259" s="460">
        <f t="shared" ref="AA259" si="1119">IF(OR(E259="C",E259="Cr"),S259,0)</f>
        <v>0.25555555555555554</v>
      </c>
      <c r="AC259" s="535"/>
      <c r="AD259" s="381"/>
      <c r="AE259" s="381"/>
      <c r="AF259" s="113"/>
      <c r="AG259" s="114"/>
      <c r="AH259" s="461"/>
      <c r="AI259" s="450"/>
      <c r="AJ259" s="331"/>
      <c r="AK259" s="331"/>
      <c r="AL259" s="450"/>
      <c r="AM259" s="331"/>
    </row>
    <row r="260" spans="1:39" ht="15" customHeight="1" thickBot="1" x14ac:dyDescent="0.3">
      <c r="A260" s="229"/>
      <c r="B260" s="331"/>
      <c r="C260" s="331"/>
      <c r="D260" s="331"/>
      <c r="E260" s="484"/>
      <c r="F260" s="267" t="str">
        <f>IF(AND(A259="X",B259="dim"),"",IF(AND(A259="X",E259="TC"),"",IF(A259="X","X","")))</f>
        <v/>
      </c>
      <c r="G260" s="268"/>
      <c r="H260" s="211"/>
      <c r="I260" s="61">
        <f t="shared" ref="I260" si="1120">IF(E259="CA",1,0)</f>
        <v>0</v>
      </c>
      <c r="J260" s="61">
        <f t="shared" ref="J260" si="1121">IF(E259="TC",1,0)</f>
        <v>0</v>
      </c>
      <c r="K260" s="61">
        <f t="shared" ref="K260" si="1122">IF(E259="FNO",1,0)</f>
        <v>0</v>
      </c>
      <c r="L260" s="299"/>
      <c r="M260" s="70"/>
      <c r="N260" s="151"/>
      <c r="O260" s="86"/>
      <c r="P260" s="477"/>
      <c r="Q260" s="113"/>
      <c r="R260" s="114"/>
      <c r="S260" s="361"/>
      <c r="T260" s="167"/>
      <c r="U260" s="74"/>
      <c r="V260" s="74"/>
      <c r="W260" s="74"/>
      <c r="X260" s="493"/>
      <c r="Z260" s="331"/>
      <c r="AA260" s="461"/>
      <c r="AC260" s="534">
        <v>127</v>
      </c>
      <c r="AD260" s="380">
        <v>7</v>
      </c>
      <c r="AE260" s="380" t="s">
        <v>22</v>
      </c>
      <c r="AF260" s="111">
        <v>0.82430555555555562</v>
      </c>
      <c r="AG260" s="112">
        <v>1.1048611111111111</v>
      </c>
      <c r="AH260" s="460">
        <f t="shared" ref="AH260" si="1123">IF(OR(E322="C",E322="Cr"),S322,0)</f>
        <v>0.28055555555555545</v>
      </c>
      <c r="AI260" s="449">
        <f t="shared" ref="AI260" si="1124">IF(OR($E322="C",$E322="Cr"),$S322,0)</f>
        <v>0.28055555555555545</v>
      </c>
      <c r="AJ260" s="314">
        <v>127</v>
      </c>
      <c r="AK260" s="314">
        <v>127</v>
      </c>
      <c r="AL260" s="449">
        <f t="shared" ref="AL260" si="1125">LARGE($AH$8:$AH$738,AK260)</f>
        <v>0.27916666666666667</v>
      </c>
      <c r="AM260" s="314">
        <f t="shared" ref="AM260" si="1126">INDEX($AC$8:$AJ$739,MATCH(AL260,$AI$8:$AI$739,0),1)</f>
        <v>345</v>
      </c>
    </row>
    <row r="261" spans="1:39" ht="15" customHeight="1" thickBot="1" x14ac:dyDescent="0.3">
      <c r="A261" s="228"/>
      <c r="B261" s="314" t="s">
        <v>4</v>
      </c>
      <c r="C261" s="314">
        <v>14</v>
      </c>
      <c r="D261" s="314" t="s">
        <v>21</v>
      </c>
      <c r="E261" s="483" t="s">
        <v>91</v>
      </c>
      <c r="F261" s="269"/>
      <c r="G261" s="270"/>
      <c r="H261" s="246"/>
      <c r="I261" s="116">
        <f t="shared" ref="I261" si="1127">IF(E261="repos",1,0)</f>
        <v>0</v>
      </c>
      <c r="J261" s="116">
        <f t="shared" ref="J261" si="1128">IF(E261="S",1,0)</f>
        <v>0</v>
      </c>
      <c r="K261" s="116">
        <f t="shared" ref="K261" si="1129">IF(E261="FO",1,0)</f>
        <v>0</v>
      </c>
      <c r="L261" s="302">
        <f>IF(AND(B261="dim",M261=130),1,0)</f>
        <v>0</v>
      </c>
      <c r="M261" s="69">
        <v>130</v>
      </c>
      <c r="N261" s="150"/>
      <c r="O261" s="52">
        <v>0.24236111111111111</v>
      </c>
      <c r="P261" s="476">
        <f>IF(F261="X",D232,0)+IF(F262="X",D232,0)+IF(G261="X",D233,0)+IF(G262="X",D234,0)+H261+H262+IF(N261&lt;N231,0,N261)+IF(N262&lt;N231,0,N262)</f>
        <v>0</v>
      </c>
      <c r="Q261" s="111">
        <v>0.7006944444444444</v>
      </c>
      <c r="R261" s="112">
        <v>0.94305555555555554</v>
      </c>
      <c r="S261" s="360">
        <f t="shared" ref="S261" si="1130">(R261-Q261)+(R262-Q262)</f>
        <v>0.24236111111111114</v>
      </c>
      <c r="T261" s="167"/>
      <c r="U261" s="74"/>
      <c r="V261" s="74"/>
      <c r="W261" s="74"/>
      <c r="X261" s="491">
        <f t="shared" si="985"/>
        <v>1</v>
      </c>
      <c r="Z261" s="314">
        <v>104</v>
      </c>
      <c r="AA261" s="460">
        <f t="shared" ref="AA261" si="1131">IF(OR(E261="C",E261="Cr"),S261,0)</f>
        <v>0.24236111111111114</v>
      </c>
      <c r="AC261" s="535"/>
      <c r="AD261" s="381"/>
      <c r="AE261" s="381"/>
      <c r="AF261" s="113"/>
      <c r="AG261" s="114"/>
      <c r="AH261" s="461"/>
      <c r="AI261" s="450"/>
      <c r="AJ261" s="331"/>
      <c r="AK261" s="331"/>
      <c r="AL261" s="450"/>
      <c r="AM261" s="331"/>
    </row>
    <row r="262" spans="1:39" ht="15" customHeight="1" thickBot="1" x14ac:dyDescent="0.3">
      <c r="A262" s="229"/>
      <c r="B262" s="331"/>
      <c r="C262" s="331"/>
      <c r="D262" s="331"/>
      <c r="E262" s="484"/>
      <c r="F262" s="267" t="str">
        <f>IF(AND(A261="X",B261="dim"),"",IF(AND(A261="X",E261="TC"),"",IF(A261="X","X","")))</f>
        <v/>
      </c>
      <c r="G262" s="268"/>
      <c r="H262" s="211"/>
      <c r="I262" s="61">
        <f t="shared" ref="I262" si="1132">IF(E261="CA",1,0)</f>
        <v>0</v>
      </c>
      <c r="J262" s="61">
        <f t="shared" ref="J262" si="1133">IF(E261="TC",1,0)</f>
        <v>0</v>
      </c>
      <c r="K262" s="61">
        <f t="shared" ref="K262" si="1134">IF(E261="FNO",1,0)</f>
        <v>0</v>
      </c>
      <c r="L262" s="299"/>
      <c r="M262" s="70"/>
      <c r="N262" s="151"/>
      <c r="O262" s="86"/>
      <c r="P262" s="477"/>
      <c r="Q262" s="113"/>
      <c r="R262" s="114"/>
      <c r="S262" s="361"/>
      <c r="T262" s="167"/>
      <c r="U262" s="74"/>
      <c r="V262" s="74"/>
      <c r="W262" s="74"/>
      <c r="X262" s="493"/>
      <c r="Z262" s="331"/>
      <c r="AA262" s="461"/>
      <c r="AC262" s="534">
        <v>128</v>
      </c>
      <c r="AD262" s="520">
        <v>8</v>
      </c>
      <c r="AE262" s="520" t="s">
        <v>22</v>
      </c>
      <c r="AF262" s="111"/>
      <c r="AG262" s="112"/>
      <c r="AH262" s="460">
        <f t="shared" ref="AH262" si="1135">IF(OR(E324="C",E324="Cr"),S324,0)</f>
        <v>0</v>
      </c>
      <c r="AI262" s="449">
        <f t="shared" ref="AI262" si="1136">IF(OR($E324="C",$E324="Cr"),$S324,0)</f>
        <v>0</v>
      </c>
      <c r="AJ262" s="314">
        <v>128</v>
      </c>
      <c r="AK262" s="314">
        <v>128</v>
      </c>
      <c r="AL262" s="449">
        <f t="shared" ref="AL262" si="1137">LARGE($AH$8:$AH$738,AK262)</f>
        <v>0.27916666666666667</v>
      </c>
      <c r="AM262" s="314">
        <f t="shared" ref="AM262" si="1138">INDEX($AC$8:$AJ$739,MATCH(AL262,$AI$8:$AI$739,0),1)</f>
        <v>345</v>
      </c>
    </row>
    <row r="263" spans="1:39" ht="15" customHeight="1" thickBot="1" x14ac:dyDescent="0.3">
      <c r="A263" s="228"/>
      <c r="B263" s="314" t="s">
        <v>6</v>
      </c>
      <c r="C263" s="314">
        <v>15</v>
      </c>
      <c r="D263" s="314" t="s">
        <v>21</v>
      </c>
      <c r="E263" s="399" t="s">
        <v>54</v>
      </c>
      <c r="F263" s="269" t="s">
        <v>72</v>
      </c>
      <c r="G263" s="270"/>
      <c r="H263" s="246"/>
      <c r="I263" s="116">
        <f t="shared" ref="I263" si="1139">IF(E263="repos",1,0)</f>
        <v>0</v>
      </c>
      <c r="J263" s="116">
        <f t="shared" ref="J263" si="1140">IF(E263="S",1,0)</f>
        <v>1</v>
      </c>
      <c r="K263" s="116">
        <f t="shared" ref="K263" si="1141">IF(E263="FO",1,0)</f>
        <v>0</v>
      </c>
      <c r="L263" s="302">
        <f>IF(AND(B263="dim",M263=130),1,0)</f>
        <v>0</v>
      </c>
      <c r="M263" s="60">
        <v>130</v>
      </c>
      <c r="N263" s="150"/>
      <c r="O263" s="56"/>
      <c r="P263" s="476">
        <f>IF(F263="X",D232,0)+IF(F264="X",D232,0)+IF(G263="X",D233,0)+IF(G264="X",D234,0)+H263+H264+IF(N263&lt;N231,0,N263)+IF(N264&lt;N231,0,N264)</f>
        <v>0.27638888888888885</v>
      </c>
      <c r="Q263" s="111"/>
      <c r="R263" s="112"/>
      <c r="S263" s="374">
        <f t="shared" ref="S263" si="1142">(R263-Q263)+(R264-Q264)</f>
        <v>0</v>
      </c>
      <c r="T263" s="167"/>
      <c r="U263" s="74"/>
      <c r="V263" s="74"/>
      <c r="W263" s="74"/>
      <c r="X263" s="491">
        <f t="shared" si="985"/>
        <v>0</v>
      </c>
      <c r="Z263" s="314">
        <v>105</v>
      </c>
      <c r="AA263" s="460">
        <f t="shared" ref="AA263" si="1143">IF(OR(E263="C",E263="Cr"),S263,0)</f>
        <v>0</v>
      </c>
      <c r="AC263" s="535"/>
      <c r="AD263" s="521"/>
      <c r="AE263" s="521"/>
      <c r="AF263" s="113"/>
      <c r="AG263" s="114"/>
      <c r="AH263" s="461"/>
      <c r="AI263" s="450"/>
      <c r="AJ263" s="331"/>
      <c r="AK263" s="331"/>
      <c r="AL263" s="450"/>
      <c r="AM263" s="331"/>
    </row>
    <row r="264" spans="1:39" ht="15" customHeight="1" thickBot="1" x14ac:dyDescent="0.3">
      <c r="A264" s="229"/>
      <c r="B264" s="331"/>
      <c r="C264" s="331"/>
      <c r="D264" s="331"/>
      <c r="E264" s="401"/>
      <c r="F264" s="267" t="str">
        <f>IF(AND(A263="X",B263="dim"),"",IF(AND(A263="X",E263="TC"),"",IF(A263="X","X","")))</f>
        <v/>
      </c>
      <c r="G264" s="268"/>
      <c r="H264" s="211"/>
      <c r="I264" s="61">
        <f t="shared" ref="I264" si="1144">IF(E263="CA",1,0)</f>
        <v>0</v>
      </c>
      <c r="J264" s="61">
        <f t="shared" ref="J264" si="1145">IF(E263="TC",1,0)</f>
        <v>0</v>
      </c>
      <c r="K264" s="61">
        <f t="shared" ref="K264" si="1146">IF(E263="FNO",1,0)</f>
        <v>0</v>
      </c>
      <c r="L264" s="299"/>
      <c r="M264" s="73"/>
      <c r="N264" s="151"/>
      <c r="O264" s="107"/>
      <c r="P264" s="477"/>
      <c r="Q264" s="113"/>
      <c r="R264" s="114"/>
      <c r="S264" s="375"/>
      <c r="T264" s="167"/>
      <c r="U264" s="74"/>
      <c r="V264" s="74"/>
      <c r="W264" s="74"/>
      <c r="X264" s="493"/>
      <c r="Z264" s="331"/>
      <c r="AA264" s="461"/>
      <c r="AC264" s="534">
        <v>129</v>
      </c>
      <c r="AD264" s="380">
        <v>9</v>
      </c>
      <c r="AE264" s="380" t="s">
        <v>22</v>
      </c>
      <c r="AF264" s="111"/>
      <c r="AG264" s="112"/>
      <c r="AH264" s="460">
        <f t="shared" ref="AH264" si="1147">IF(OR(E326="C",E326="Cr"),S326,0)</f>
        <v>0</v>
      </c>
      <c r="AI264" s="449">
        <f t="shared" ref="AI264" si="1148">IF(OR($E326="C",$E326="Cr"),$S326,0)</f>
        <v>0</v>
      </c>
      <c r="AJ264" s="314">
        <v>129</v>
      </c>
      <c r="AK264" s="314">
        <v>129</v>
      </c>
      <c r="AL264" s="449">
        <f t="shared" ref="AL264" si="1149">LARGE($AH$8:$AH$738,AK264)</f>
        <v>0.27916666666666667</v>
      </c>
      <c r="AM264" s="314">
        <f t="shared" ref="AM264" si="1150">INDEX($AC$8:$AJ$739,MATCH(AL264,$AI$8:$AI$739,0),1)</f>
        <v>345</v>
      </c>
    </row>
    <row r="265" spans="1:39" ht="15" customHeight="1" thickBot="1" x14ac:dyDescent="0.3">
      <c r="A265" s="228"/>
      <c r="B265" s="314" t="s">
        <v>8</v>
      </c>
      <c r="C265" s="314">
        <v>16</v>
      </c>
      <c r="D265" s="314" t="s">
        <v>21</v>
      </c>
      <c r="E265" s="399" t="s">
        <v>7</v>
      </c>
      <c r="F265" s="269"/>
      <c r="G265" s="270"/>
      <c r="H265" s="246"/>
      <c r="I265" s="116">
        <f t="shared" ref="I265" si="1151">IF(E265="repos",1,0)</f>
        <v>1</v>
      </c>
      <c r="J265" s="116">
        <f t="shared" ref="J265" si="1152">IF(E265="S",1,0)</f>
        <v>0</v>
      </c>
      <c r="K265" s="116">
        <f t="shared" ref="K265" si="1153">IF(E265="FO",1,0)</f>
        <v>0</v>
      </c>
      <c r="L265" s="302">
        <f>IF(AND(B265="dim",M265=130),1,0)</f>
        <v>0</v>
      </c>
      <c r="M265" s="72">
        <v>660</v>
      </c>
      <c r="N265" s="150"/>
      <c r="O265" s="56"/>
      <c r="P265" s="476">
        <f>IF(F265="X",D232,0)+IF(F266="X",D232,0)+IF(G265="X",D233,0)+IF(G266="X",D234,0)+H265+H266+IF(N265&lt;N231,0,N265)+IF(N266&lt;N231,0,N266)</f>
        <v>0</v>
      </c>
      <c r="Q265" s="111"/>
      <c r="R265" s="112"/>
      <c r="S265" s="374">
        <f t="shared" ref="S265" si="1154">(R265-Q265)+(R266-Q266)</f>
        <v>0</v>
      </c>
      <c r="T265" s="167"/>
      <c r="U265" s="74"/>
      <c r="V265" s="74"/>
      <c r="W265" s="74"/>
      <c r="X265" s="491">
        <f t="shared" si="985"/>
        <v>0</v>
      </c>
      <c r="Z265" s="314">
        <v>106</v>
      </c>
      <c r="AA265" s="460">
        <f t="shared" ref="AA265" si="1155">IF(OR(E265="C",E265="Cr"),S265,0)</f>
        <v>0</v>
      </c>
      <c r="AC265" s="535"/>
      <c r="AD265" s="381"/>
      <c r="AE265" s="381"/>
      <c r="AF265" s="113"/>
      <c r="AG265" s="114"/>
      <c r="AH265" s="461"/>
      <c r="AI265" s="450"/>
      <c r="AJ265" s="331"/>
      <c r="AK265" s="331"/>
      <c r="AL265" s="450"/>
      <c r="AM265" s="331"/>
    </row>
    <row r="266" spans="1:39" ht="15" customHeight="1" thickBot="1" x14ac:dyDescent="0.3">
      <c r="A266" s="229"/>
      <c r="B266" s="331"/>
      <c r="C266" s="331"/>
      <c r="D266" s="331"/>
      <c r="E266" s="401"/>
      <c r="F266" s="267" t="str">
        <f>IF(AND(A265="X",B265="dim"),"",IF(AND(A265="X",E265="TC"),"",IF(A265="X","X","")))</f>
        <v/>
      </c>
      <c r="G266" s="268"/>
      <c r="H266" s="211"/>
      <c r="I266" s="61">
        <f t="shared" ref="I266" si="1156">IF(E265="CA",1,0)</f>
        <v>0</v>
      </c>
      <c r="J266" s="61">
        <f t="shared" ref="J266" si="1157">IF(E265="TC",1,0)</f>
        <v>0</v>
      </c>
      <c r="K266" s="61">
        <f t="shared" ref="K266" si="1158">IF(E265="FNO",1,0)</f>
        <v>0</v>
      </c>
      <c r="L266" s="299"/>
      <c r="M266" s="73"/>
      <c r="N266" s="151"/>
      <c r="O266" s="107"/>
      <c r="P266" s="477"/>
      <c r="Q266" s="113"/>
      <c r="R266" s="114"/>
      <c r="S266" s="375"/>
      <c r="T266" s="167"/>
      <c r="U266" s="74"/>
      <c r="V266" s="74"/>
      <c r="W266" s="74"/>
      <c r="X266" s="493"/>
      <c r="Z266" s="331"/>
      <c r="AA266" s="461"/>
      <c r="AC266" s="534">
        <v>130</v>
      </c>
      <c r="AD266" s="380">
        <v>10</v>
      </c>
      <c r="AE266" s="380" t="s">
        <v>22</v>
      </c>
      <c r="AF266" s="111"/>
      <c r="AG266" s="112"/>
      <c r="AH266" s="460">
        <f t="shared" ref="AH266" si="1159">IF(OR(E328="C",E328="Cr"),S328,0)</f>
        <v>0</v>
      </c>
      <c r="AI266" s="449">
        <f t="shared" ref="AI266" si="1160">IF(OR($E328="C",$E328="Cr"),$S328,0)</f>
        <v>0</v>
      </c>
      <c r="AJ266" s="314">
        <v>130</v>
      </c>
      <c r="AK266" s="314">
        <v>130</v>
      </c>
      <c r="AL266" s="449">
        <f t="shared" ref="AL266" si="1161">LARGE($AH$8:$AH$738,AK266)</f>
        <v>0.27916666666666667</v>
      </c>
      <c r="AM266" s="314">
        <f t="shared" ref="AM266" si="1162">INDEX($AC$8:$AJ$739,MATCH(AL266,$AI$8:$AI$739,0),1)</f>
        <v>345</v>
      </c>
    </row>
    <row r="267" spans="1:39" ht="15" customHeight="1" thickBot="1" x14ac:dyDescent="0.3">
      <c r="A267" s="254" t="s">
        <v>72</v>
      </c>
      <c r="B267" s="520" t="s">
        <v>9</v>
      </c>
      <c r="C267" s="520">
        <v>17</v>
      </c>
      <c r="D267" s="520" t="s">
        <v>21</v>
      </c>
      <c r="E267" s="399" t="s">
        <v>7</v>
      </c>
      <c r="F267" s="269"/>
      <c r="G267" s="270"/>
      <c r="H267" s="246"/>
      <c r="I267" s="116">
        <f t="shared" ref="I267" si="1163">IF(E267="repos",1,0)</f>
        <v>1</v>
      </c>
      <c r="J267" s="116">
        <f t="shared" ref="J267" si="1164">IF(E267="S",1,0)</f>
        <v>0</v>
      </c>
      <c r="K267" s="116">
        <f t="shared" ref="K267" si="1165">IF(E267="FO",1,0)</f>
        <v>0</v>
      </c>
      <c r="L267" s="302">
        <f>IF(AND(B267="dim",M267=130),1,0)</f>
        <v>0</v>
      </c>
      <c r="M267" s="72">
        <v>660</v>
      </c>
      <c r="N267" s="150"/>
      <c r="O267" s="56"/>
      <c r="P267" s="476">
        <f>IF(F267="X",D232,0)+IF(F268="X",D232,0)+IF(G267="X",D233,0)+IF(G268="X",D234,0)+H267+H268+IF(N267&lt;N231,0,N267)+IF(N268&lt;N231,0,N268)</f>
        <v>0.27638888888888885</v>
      </c>
      <c r="Q267" s="111"/>
      <c r="R267" s="112"/>
      <c r="S267" s="374">
        <f t="shared" ref="S267" si="1166">(R267-Q267)+(R268-Q268)</f>
        <v>0</v>
      </c>
      <c r="T267" s="167"/>
      <c r="U267" s="74"/>
      <c r="V267" s="74"/>
      <c r="W267" s="74"/>
      <c r="X267" s="491">
        <f t="shared" si="985"/>
        <v>0</v>
      </c>
      <c r="Z267" s="314">
        <v>107</v>
      </c>
      <c r="AA267" s="460">
        <f t="shared" ref="AA267" si="1167">IF(OR(E267="C",E267="Cr"),S267,0)</f>
        <v>0</v>
      </c>
      <c r="AC267" s="535"/>
      <c r="AD267" s="381"/>
      <c r="AE267" s="381"/>
      <c r="AF267" s="113"/>
      <c r="AG267" s="114"/>
      <c r="AH267" s="461"/>
      <c r="AI267" s="450"/>
      <c r="AJ267" s="331"/>
      <c r="AK267" s="331"/>
      <c r="AL267" s="450"/>
      <c r="AM267" s="331"/>
    </row>
    <row r="268" spans="1:39" ht="15" customHeight="1" thickBot="1" x14ac:dyDescent="0.3">
      <c r="A268" s="255"/>
      <c r="B268" s="521"/>
      <c r="C268" s="521"/>
      <c r="D268" s="521"/>
      <c r="E268" s="401"/>
      <c r="F268" s="267" t="str">
        <f>IF(AND(A267="X",B267="dim"),"",IF(AND(A267="X",E267="TC"),"",IF(A267="X","X","")))</f>
        <v>X</v>
      </c>
      <c r="G268" s="268"/>
      <c r="H268" s="211"/>
      <c r="I268" s="61">
        <f t="shared" ref="I268" si="1168">IF(E267="CA",1,0)</f>
        <v>0</v>
      </c>
      <c r="J268" s="61">
        <f t="shared" ref="J268" si="1169">IF(E267="TC",1,0)</f>
        <v>0</v>
      </c>
      <c r="K268" s="61">
        <f t="shared" ref="K268" si="1170">IF(E267="FNO",1,0)</f>
        <v>0</v>
      </c>
      <c r="L268" s="299"/>
      <c r="M268" s="73"/>
      <c r="N268" s="151"/>
      <c r="O268" s="107"/>
      <c r="P268" s="477"/>
      <c r="Q268" s="113"/>
      <c r="R268" s="114"/>
      <c r="S268" s="375"/>
      <c r="T268" s="167"/>
      <c r="U268" s="74"/>
      <c r="V268" s="74"/>
      <c r="W268" s="74"/>
      <c r="X268" s="493"/>
      <c r="Z268" s="331"/>
      <c r="AA268" s="461"/>
      <c r="AC268" s="534">
        <v>131</v>
      </c>
      <c r="AD268" s="380">
        <v>11</v>
      </c>
      <c r="AE268" s="380" t="s">
        <v>22</v>
      </c>
      <c r="AF268" s="111">
        <v>0.55972222222222223</v>
      </c>
      <c r="AG268" s="112">
        <v>0.8305555555555556</v>
      </c>
      <c r="AH268" s="460">
        <f t="shared" ref="AH268" si="1171">IF(OR(E330="C",E330="Cr"),S330,0)</f>
        <v>0.27083333333333337</v>
      </c>
      <c r="AI268" s="449">
        <f t="shared" ref="AI268" si="1172">IF(OR($E330="C",$E330="Cr"),$S330,0)</f>
        <v>0.27083333333333337</v>
      </c>
      <c r="AJ268" s="384">
        <v>131</v>
      </c>
      <c r="AK268" s="384">
        <v>131</v>
      </c>
      <c r="AL268" s="449">
        <f t="shared" ref="AL268" si="1173">LARGE($AH$8:$AH$738,AK268)</f>
        <v>0.27916666666666662</v>
      </c>
      <c r="AM268" s="314">
        <f t="shared" ref="AM268" si="1174">INDEX($AC$8:$AJ$739,MATCH(AL268,$AI$8:$AI$739,0),1)</f>
        <v>235</v>
      </c>
    </row>
    <row r="269" spans="1:39" ht="15" customHeight="1" thickBot="1" x14ac:dyDescent="0.3">
      <c r="A269" s="228"/>
      <c r="B269" s="314" t="s">
        <v>10</v>
      </c>
      <c r="C269" s="314">
        <v>18</v>
      </c>
      <c r="D269" s="314" t="s">
        <v>21</v>
      </c>
      <c r="E269" s="483" t="s">
        <v>92</v>
      </c>
      <c r="F269" s="269"/>
      <c r="G269" s="270"/>
      <c r="H269" s="246"/>
      <c r="I269" s="116">
        <f t="shared" ref="I269" si="1175">IF(E269="repos",1,0)</f>
        <v>0</v>
      </c>
      <c r="J269" s="116">
        <f t="shared" ref="J269" si="1176">IF(E269="S",1,0)</f>
        <v>0</v>
      </c>
      <c r="K269" s="116">
        <f t="shared" ref="K269" si="1177">IF(E269="FO",1,0)</f>
        <v>0</v>
      </c>
      <c r="L269" s="302">
        <f>IF(AND(B269="dim",M269=130),1,0)</f>
        <v>0</v>
      </c>
      <c r="M269" s="60">
        <v>59</v>
      </c>
      <c r="N269" s="150"/>
      <c r="O269" s="54">
        <v>0.27569444444444446</v>
      </c>
      <c r="P269" s="476">
        <f>IF(F269="X",D232,0)+IF(F270="X",D232,0)+IF(G269="X",D233,0)+IF(G270="X",D234,0)+H269+H270+IF(N269&lt;N231,0,N269)+IF(N270&lt;N231,0,N270)</f>
        <v>0</v>
      </c>
      <c r="Q269" s="111">
        <v>0.2388888888888889</v>
      </c>
      <c r="R269" s="112">
        <v>0.51458333333333328</v>
      </c>
      <c r="S269" s="366">
        <f t="shared" ref="S269" si="1178">(R269-Q269)+(R270-Q270)</f>
        <v>0.27569444444444435</v>
      </c>
      <c r="T269" s="167"/>
      <c r="U269" s="74"/>
      <c r="V269" s="74"/>
      <c r="W269" s="74"/>
      <c r="X269" s="491">
        <f t="shared" si="985"/>
        <v>1</v>
      </c>
      <c r="Z269" s="314">
        <v>108</v>
      </c>
      <c r="AA269" s="460">
        <f t="shared" ref="AA269" si="1179">IF(OR(E269="C",E269="Cr"),S269,0)</f>
        <v>0.27569444444444435</v>
      </c>
      <c r="AC269" s="535"/>
      <c r="AD269" s="381"/>
      <c r="AE269" s="381"/>
      <c r="AF269" s="113"/>
      <c r="AG269" s="114"/>
      <c r="AH269" s="461"/>
      <c r="AI269" s="450"/>
      <c r="AJ269" s="385"/>
      <c r="AK269" s="385"/>
      <c r="AL269" s="450"/>
      <c r="AM269" s="331"/>
    </row>
    <row r="270" spans="1:39" ht="15" customHeight="1" thickBot="1" x14ac:dyDescent="0.3">
      <c r="A270" s="229"/>
      <c r="B270" s="331"/>
      <c r="C270" s="331"/>
      <c r="D270" s="331"/>
      <c r="E270" s="484"/>
      <c r="F270" s="267" t="str">
        <f>IF(AND(A269="X",B269="dim"),"",IF(AND(A269="X",E269="TC"),"",IF(A269="X","X","")))</f>
        <v/>
      </c>
      <c r="G270" s="268"/>
      <c r="H270" s="211"/>
      <c r="I270" s="61">
        <f t="shared" ref="I270" si="1180">IF(E269="CA",1,0)</f>
        <v>0</v>
      </c>
      <c r="J270" s="61">
        <f t="shared" ref="J270" si="1181">IF(E269="TC",1,0)</f>
        <v>0</v>
      </c>
      <c r="K270" s="61">
        <f t="shared" ref="K270" si="1182">IF(E269="FNO",1,0)</f>
        <v>0</v>
      </c>
      <c r="L270" s="299"/>
      <c r="M270" s="84"/>
      <c r="N270" s="151"/>
      <c r="O270" s="85"/>
      <c r="P270" s="477"/>
      <c r="Q270" s="113"/>
      <c r="R270" s="114"/>
      <c r="S270" s="367"/>
      <c r="T270" s="167"/>
      <c r="U270" s="74"/>
      <c r="V270" s="74"/>
      <c r="W270" s="74"/>
      <c r="X270" s="493"/>
      <c r="Z270" s="331"/>
      <c r="AA270" s="461"/>
      <c r="AC270" s="534">
        <v>132</v>
      </c>
      <c r="AD270" s="380">
        <v>12</v>
      </c>
      <c r="AE270" s="380" t="s">
        <v>22</v>
      </c>
      <c r="AF270" s="111">
        <v>0.48402777777777778</v>
      </c>
      <c r="AG270" s="112">
        <v>0.77083333333333337</v>
      </c>
      <c r="AH270" s="460">
        <f t="shared" ref="AH270" si="1183">IF(OR(E332="C",E332="Cr"),S332,0)</f>
        <v>0.28680555555555559</v>
      </c>
      <c r="AI270" s="449">
        <f t="shared" ref="AI270" si="1184">IF(OR($E332="C",$E332="Cr"),$S332,0)</f>
        <v>0.28680555555555559</v>
      </c>
      <c r="AJ270" s="384">
        <v>132</v>
      </c>
      <c r="AK270" s="384">
        <v>132</v>
      </c>
      <c r="AL270" s="449">
        <f t="shared" ref="AL270" si="1185">LARGE($AH$8:$AH$738,AK270)</f>
        <v>0.2777777777777779</v>
      </c>
      <c r="AM270" s="314">
        <f t="shared" ref="AM270" si="1186">INDEX($AC$8:$AJ$739,MATCH(AL270,$AI$8:$AI$739,0),1)</f>
        <v>256</v>
      </c>
    </row>
    <row r="271" spans="1:39" ht="15" customHeight="1" thickBot="1" x14ac:dyDescent="0.3">
      <c r="A271" s="228"/>
      <c r="B271" s="314" t="s">
        <v>11</v>
      </c>
      <c r="C271" s="314">
        <v>19</v>
      </c>
      <c r="D271" s="314" t="s">
        <v>21</v>
      </c>
      <c r="E271" s="483" t="s">
        <v>91</v>
      </c>
      <c r="F271" s="269"/>
      <c r="G271" s="270"/>
      <c r="H271" s="246"/>
      <c r="I271" s="116">
        <f t="shared" ref="I271" si="1187">IF(E271="repos",1,0)</f>
        <v>0</v>
      </c>
      <c r="J271" s="116">
        <f t="shared" ref="J271" si="1188">IF(E271="S",1,0)</f>
        <v>0</v>
      </c>
      <c r="K271" s="116">
        <f t="shared" ref="K271" si="1189">IF(E271="FO",1,0)</f>
        <v>0</v>
      </c>
      <c r="L271" s="302">
        <f>IF(AND(B271="dim",M271=130),1,0)</f>
        <v>0</v>
      </c>
      <c r="M271" s="69">
        <v>130</v>
      </c>
      <c r="N271" s="150"/>
      <c r="O271" s="52">
        <v>0.28958333333333336</v>
      </c>
      <c r="P271" s="476">
        <f>IF(F271="X",D232,0)+IF(F272="X",D232,0)+IF(G271="X",D233,0)+IF(G272="X",D234,0)+H271+H272+IF(N271&lt;N231,0,N271)+IF(N272&lt;N231,0,N272)</f>
        <v>0</v>
      </c>
      <c r="Q271" s="111">
        <v>0.77222222222222225</v>
      </c>
      <c r="R271" s="112">
        <v>1.0618055555555557</v>
      </c>
      <c r="S271" s="360">
        <f t="shared" ref="S271" si="1190">(R271-Q271)+(R272-Q272)</f>
        <v>0.28958333333333341</v>
      </c>
      <c r="T271" s="167"/>
      <c r="U271" s="74"/>
      <c r="V271" s="74"/>
      <c r="W271" s="74"/>
      <c r="X271" s="491">
        <f t="shared" si="985"/>
        <v>1</v>
      </c>
      <c r="Z271" s="314">
        <v>109</v>
      </c>
      <c r="AA271" s="460">
        <f t="shared" ref="AA271" si="1191">IF(OR(E271="C",E271="Cr"),S271,0)</f>
        <v>0.28958333333333341</v>
      </c>
      <c r="AC271" s="535"/>
      <c r="AD271" s="381"/>
      <c r="AE271" s="381"/>
      <c r="AF271" s="113"/>
      <c r="AG271" s="114"/>
      <c r="AH271" s="461"/>
      <c r="AI271" s="450"/>
      <c r="AJ271" s="385"/>
      <c r="AK271" s="385"/>
      <c r="AL271" s="450"/>
      <c r="AM271" s="331"/>
    </row>
    <row r="272" spans="1:39" ht="15" customHeight="1" thickBot="1" x14ac:dyDescent="0.3">
      <c r="A272" s="229"/>
      <c r="B272" s="331"/>
      <c r="C272" s="331"/>
      <c r="D272" s="331"/>
      <c r="E272" s="484"/>
      <c r="F272" s="267" t="str">
        <f>IF(AND(A271="X",B271="dim"),"",IF(AND(A271="X",E271="TC"),"",IF(A271="X","X","")))</f>
        <v/>
      </c>
      <c r="G272" s="268"/>
      <c r="H272" s="211"/>
      <c r="I272" s="61">
        <f t="shared" ref="I272" si="1192">IF(E271="CA",1,0)</f>
        <v>0</v>
      </c>
      <c r="J272" s="61">
        <f t="shared" ref="J272" si="1193">IF(E271="TC",1,0)</f>
        <v>0</v>
      </c>
      <c r="K272" s="61">
        <f t="shared" ref="K272" si="1194">IF(E271="FNO",1,0)</f>
        <v>0</v>
      </c>
      <c r="L272" s="299"/>
      <c r="M272" s="70"/>
      <c r="N272" s="151"/>
      <c r="O272" s="86"/>
      <c r="P272" s="477"/>
      <c r="Q272" s="113"/>
      <c r="R272" s="114"/>
      <c r="S272" s="361"/>
      <c r="T272" s="167"/>
      <c r="U272" s="74"/>
      <c r="V272" s="74"/>
      <c r="W272" s="74"/>
      <c r="X272" s="493"/>
      <c r="Z272" s="331"/>
      <c r="AA272" s="461"/>
      <c r="AC272" s="534">
        <v>133</v>
      </c>
      <c r="AD272" s="380">
        <v>13</v>
      </c>
      <c r="AE272" s="380" t="s">
        <v>22</v>
      </c>
      <c r="AF272" s="111">
        <v>0.55486111111111114</v>
      </c>
      <c r="AG272" s="112">
        <v>0.84305555555555556</v>
      </c>
      <c r="AH272" s="460">
        <f t="shared" ref="AH272" si="1195">IF(OR(E334="C",E334="Cr"),S334,0)</f>
        <v>0.28819444444444442</v>
      </c>
      <c r="AI272" s="449">
        <f t="shared" ref="AI272" si="1196">IF(OR($E334="C",$E334="Cr"),$S334,0)</f>
        <v>0.28819444444444442</v>
      </c>
      <c r="AJ272" s="384">
        <v>133</v>
      </c>
      <c r="AK272" s="384">
        <v>133</v>
      </c>
      <c r="AL272" s="449">
        <f t="shared" ref="AL272" si="1197">LARGE($AH$8:$AH$738,AK272)</f>
        <v>0.2777777777777779</v>
      </c>
      <c r="AM272" s="314">
        <f t="shared" ref="AM272" si="1198">INDEX($AC$8:$AJ$739,MATCH(AL272,$AI$8:$AI$739,0),1)</f>
        <v>256</v>
      </c>
    </row>
    <row r="273" spans="1:39" ht="15" customHeight="1" thickBot="1" x14ac:dyDescent="0.3">
      <c r="A273" s="228"/>
      <c r="B273" s="314" t="s">
        <v>12</v>
      </c>
      <c r="C273" s="314">
        <v>20</v>
      </c>
      <c r="D273" s="314" t="s">
        <v>21</v>
      </c>
      <c r="E273" s="483" t="s">
        <v>91</v>
      </c>
      <c r="F273" s="269"/>
      <c r="G273" s="270"/>
      <c r="H273" s="246"/>
      <c r="I273" s="116">
        <f t="shared" ref="I273" si="1199">IF(E273="repos",1,0)</f>
        <v>0</v>
      </c>
      <c r="J273" s="116">
        <f t="shared" ref="J273" si="1200">IF(E273="S",1,0)</f>
        <v>0</v>
      </c>
      <c r="K273" s="116">
        <f t="shared" ref="K273" si="1201">IF(E273="FO",1,0)</f>
        <v>0</v>
      </c>
      <c r="L273" s="302">
        <f>IF(AND(B273="dim",M273=130),1,0)</f>
        <v>0</v>
      </c>
      <c r="M273" s="69">
        <v>130</v>
      </c>
      <c r="N273" s="150"/>
      <c r="O273" s="52">
        <v>0.28958333333333336</v>
      </c>
      <c r="P273" s="476">
        <f>IF(F273="X",D232,0)+IF(F274="X",D232,0)+IF(G273="X",D233,0)+IF(G274="X",D234,0)+H273+H274+IF(N273&lt;N231,0,N273)+IF(N274&lt;N231,0,N274)</f>
        <v>0</v>
      </c>
      <c r="Q273" s="111">
        <v>0.77222222222222225</v>
      </c>
      <c r="R273" s="112">
        <v>1.0618055555555557</v>
      </c>
      <c r="S273" s="360">
        <f t="shared" ref="S273" si="1202">(R273-Q273)+(R274-Q274)</f>
        <v>0.28958333333333341</v>
      </c>
      <c r="T273" s="167"/>
      <c r="U273" s="74"/>
      <c r="V273" s="74"/>
      <c r="W273" s="74"/>
      <c r="X273" s="491">
        <f t="shared" si="985"/>
        <v>1</v>
      </c>
      <c r="Z273" s="314">
        <v>110</v>
      </c>
      <c r="AA273" s="460">
        <f t="shared" ref="AA273" si="1203">IF(OR(E273="C",E273="Cr"),S273,0)</f>
        <v>0.28958333333333341</v>
      </c>
      <c r="AC273" s="535"/>
      <c r="AD273" s="381"/>
      <c r="AE273" s="381"/>
      <c r="AF273" s="113"/>
      <c r="AG273" s="114"/>
      <c r="AH273" s="461"/>
      <c r="AI273" s="450"/>
      <c r="AJ273" s="385"/>
      <c r="AK273" s="385"/>
      <c r="AL273" s="450"/>
      <c r="AM273" s="331"/>
    </row>
    <row r="274" spans="1:39" ht="15" customHeight="1" thickBot="1" x14ac:dyDescent="0.3">
      <c r="A274" s="229"/>
      <c r="B274" s="331"/>
      <c r="C274" s="331"/>
      <c r="D274" s="331"/>
      <c r="E274" s="484"/>
      <c r="F274" s="267" t="str">
        <f>IF(AND(A273="X",B273="dim"),"",IF(AND(A273="X",E273="TC"),"",IF(A273="X","X","")))</f>
        <v/>
      </c>
      <c r="G274" s="268"/>
      <c r="H274" s="211"/>
      <c r="I274" s="61">
        <f t="shared" ref="I274" si="1204">IF(E273="CA",1,0)</f>
        <v>0</v>
      </c>
      <c r="J274" s="61">
        <f t="shared" ref="J274" si="1205">IF(E273="TC",1,0)</f>
        <v>0</v>
      </c>
      <c r="K274" s="61">
        <f t="shared" ref="K274" si="1206">IF(E273="FNO",1,0)</f>
        <v>0</v>
      </c>
      <c r="L274" s="299"/>
      <c r="M274" s="70"/>
      <c r="N274" s="151"/>
      <c r="O274" s="86"/>
      <c r="P274" s="477"/>
      <c r="Q274" s="113"/>
      <c r="R274" s="114"/>
      <c r="S274" s="361"/>
      <c r="T274" s="167"/>
      <c r="U274" s="74"/>
      <c r="V274" s="74"/>
      <c r="W274" s="74"/>
      <c r="X274" s="493"/>
      <c r="Z274" s="331"/>
      <c r="AA274" s="461"/>
      <c r="AC274" s="534">
        <v>134</v>
      </c>
      <c r="AD274" s="380">
        <v>14</v>
      </c>
      <c r="AE274" s="380" t="s">
        <v>22</v>
      </c>
      <c r="AF274" s="111"/>
      <c r="AG274" s="112"/>
      <c r="AH274" s="460">
        <f t="shared" ref="AH274" si="1207">IF(OR(E336="C",E336="Cr"),S336,0)</f>
        <v>0</v>
      </c>
      <c r="AI274" s="449">
        <f t="shared" ref="AI274" si="1208">IF(OR($E336="C",$E336="Cr"),$S336,0)</f>
        <v>0</v>
      </c>
      <c r="AJ274" s="384">
        <v>134</v>
      </c>
      <c r="AK274" s="384">
        <v>134</v>
      </c>
      <c r="AL274" s="449">
        <f t="shared" ref="AL274" si="1209">LARGE($AH$8:$AH$738,AK274)</f>
        <v>0.27708333333333324</v>
      </c>
      <c r="AM274" s="314">
        <f t="shared" ref="AM274" si="1210">INDEX($AC$8:$AJ$739,MATCH(AL274,$AI$8:$AI$739,0),1)</f>
        <v>194</v>
      </c>
    </row>
    <row r="275" spans="1:39" ht="15" customHeight="1" thickBot="1" x14ac:dyDescent="0.3">
      <c r="A275" s="228"/>
      <c r="B275" s="314" t="s">
        <v>4</v>
      </c>
      <c r="C275" s="314">
        <v>21</v>
      </c>
      <c r="D275" s="314" t="s">
        <v>21</v>
      </c>
      <c r="E275" s="483" t="s">
        <v>91</v>
      </c>
      <c r="F275" s="269"/>
      <c r="G275" s="270"/>
      <c r="H275" s="246"/>
      <c r="I275" s="116">
        <f t="shared" ref="I275" si="1211">IF(E275="repos",1,0)</f>
        <v>0</v>
      </c>
      <c r="J275" s="116">
        <f t="shared" ref="J275" si="1212">IF(E275="S",1,0)</f>
        <v>0</v>
      </c>
      <c r="K275" s="116">
        <f t="shared" ref="K275" si="1213">IF(E275="FO",1,0)</f>
        <v>0</v>
      </c>
      <c r="L275" s="302">
        <f>IF(AND(B275="dim",M275=130),1,0)</f>
        <v>0</v>
      </c>
      <c r="M275" s="69">
        <v>130</v>
      </c>
      <c r="N275" s="150"/>
      <c r="O275" s="52">
        <v>0.24930555555555556</v>
      </c>
      <c r="P275" s="476">
        <f>IF(F275="X",D232,0)+IF(F276="X",D232,0)+IF(G275="X",D233,0)+IF(G276="X",D234,0)+H275+H276+IF(N275&lt;N231,0,N275)+IF(N276&lt;N231,0,N276)</f>
        <v>0</v>
      </c>
      <c r="Q275" s="111">
        <v>0.85416666666666663</v>
      </c>
      <c r="R275" s="112">
        <v>1.1034722222222222</v>
      </c>
      <c r="S275" s="360">
        <f t="shared" ref="S275" si="1214">(R275-Q275)+(R276-Q276)</f>
        <v>0.24930555555555556</v>
      </c>
      <c r="T275" s="167"/>
      <c r="U275" s="74"/>
      <c r="V275" s="74"/>
      <c r="W275" s="74"/>
      <c r="X275" s="491">
        <f t="shared" si="985"/>
        <v>1</v>
      </c>
      <c r="Z275" s="314">
        <v>111</v>
      </c>
      <c r="AA275" s="460">
        <f t="shared" ref="AA275" si="1215">IF(OR(E275="C",E275="Cr"),S275,0)</f>
        <v>0.24930555555555556</v>
      </c>
      <c r="AC275" s="535"/>
      <c r="AD275" s="381"/>
      <c r="AE275" s="381"/>
      <c r="AF275" s="113"/>
      <c r="AG275" s="114"/>
      <c r="AH275" s="461"/>
      <c r="AI275" s="450"/>
      <c r="AJ275" s="385"/>
      <c r="AK275" s="385"/>
      <c r="AL275" s="450"/>
      <c r="AM275" s="331"/>
    </row>
    <row r="276" spans="1:39" ht="15" customHeight="1" thickBot="1" x14ac:dyDescent="0.3">
      <c r="A276" s="229"/>
      <c r="B276" s="331"/>
      <c r="C276" s="331"/>
      <c r="D276" s="331"/>
      <c r="E276" s="484"/>
      <c r="F276" s="267" t="str">
        <f>IF(AND(A275="X",B275="dim"),"",IF(AND(A275="X",E275="TC"),"",IF(A275="X","X","")))</f>
        <v/>
      </c>
      <c r="G276" s="268"/>
      <c r="H276" s="211"/>
      <c r="I276" s="61">
        <f t="shared" ref="I276" si="1216">IF(E275="CA",1,0)</f>
        <v>0</v>
      </c>
      <c r="J276" s="61">
        <f t="shared" ref="J276" si="1217">IF(E275="TC",1,0)</f>
        <v>0</v>
      </c>
      <c r="K276" s="61">
        <f t="shared" ref="K276" si="1218">IF(E275="FNO",1,0)</f>
        <v>0</v>
      </c>
      <c r="L276" s="299"/>
      <c r="M276" s="70"/>
      <c r="N276" s="151"/>
      <c r="O276" s="86"/>
      <c r="P276" s="477"/>
      <c r="Q276" s="113"/>
      <c r="R276" s="114"/>
      <c r="S276" s="361"/>
      <c r="T276" s="167"/>
      <c r="U276" s="74"/>
      <c r="V276" s="74"/>
      <c r="W276" s="74"/>
      <c r="X276" s="493"/>
      <c r="Z276" s="331"/>
      <c r="AA276" s="461"/>
      <c r="AC276" s="534">
        <v>135</v>
      </c>
      <c r="AD276" s="380">
        <v>15</v>
      </c>
      <c r="AE276" s="380" t="s">
        <v>22</v>
      </c>
      <c r="AF276" s="111"/>
      <c r="AG276" s="112"/>
      <c r="AH276" s="460">
        <f t="shared" ref="AH276" si="1219">IF(OR(E338="C",E338="Cr"),S338,0)</f>
        <v>0</v>
      </c>
      <c r="AI276" s="449">
        <f t="shared" ref="AI276" si="1220">IF(OR($E338="C",$E338="Cr"),$S338,0)</f>
        <v>0</v>
      </c>
      <c r="AJ276" s="384">
        <v>135</v>
      </c>
      <c r="AK276" s="384">
        <v>135</v>
      </c>
      <c r="AL276" s="449">
        <f t="shared" ref="AL276" si="1221">LARGE($AH$8:$AH$738,AK276)</f>
        <v>0.27638888888888902</v>
      </c>
      <c r="AM276" s="314">
        <f t="shared" ref="AM276" si="1222">INDEX($AC$8:$AJ$739,MATCH(AL276,$AI$8:$AI$739,0),1)</f>
        <v>85</v>
      </c>
    </row>
    <row r="277" spans="1:39" ht="15" customHeight="1" thickBot="1" x14ac:dyDescent="0.3">
      <c r="A277" s="228"/>
      <c r="B277" s="314" t="s">
        <v>6</v>
      </c>
      <c r="C277" s="314">
        <v>22</v>
      </c>
      <c r="D277" s="314" t="s">
        <v>21</v>
      </c>
      <c r="E277" s="399" t="s">
        <v>7</v>
      </c>
      <c r="F277" s="269"/>
      <c r="G277" s="270"/>
      <c r="H277" s="246"/>
      <c r="I277" s="116">
        <f t="shared" ref="I277" si="1223">IF(E277="repos",1,0)</f>
        <v>1</v>
      </c>
      <c r="J277" s="116">
        <f t="shared" ref="J277" si="1224">IF(E277="S",1,0)</f>
        <v>0</v>
      </c>
      <c r="K277" s="116">
        <f t="shared" ref="K277" si="1225">IF(E277="FO",1,0)</f>
        <v>0</v>
      </c>
      <c r="L277" s="302">
        <f>IF(AND(B277="dim",M277=130),1,0)</f>
        <v>0</v>
      </c>
      <c r="M277" s="72">
        <v>660</v>
      </c>
      <c r="N277" s="150"/>
      <c r="O277" s="56"/>
      <c r="P277" s="476">
        <f>IF(F277="X",D232,0)+IF(F278="X",D232,0)+IF(G277="X",D233,0)+IF(G278="X",D234,0)+H277+H278+IF(N277&lt;N231,0,N277)+IF(N278&lt;N231,0,N278)</f>
        <v>0</v>
      </c>
      <c r="Q277" s="111"/>
      <c r="R277" s="112"/>
      <c r="S277" s="374">
        <f t="shared" ref="S277" si="1226">(R277-Q277)+(R278-Q278)</f>
        <v>0</v>
      </c>
      <c r="T277" s="167"/>
      <c r="U277" s="74"/>
      <c r="V277" s="74"/>
      <c r="W277" s="74"/>
      <c r="X277" s="491">
        <f t="shared" si="985"/>
        <v>0</v>
      </c>
      <c r="Z277" s="314">
        <v>112</v>
      </c>
      <c r="AA277" s="460">
        <f t="shared" ref="AA277" si="1227">IF(OR(E277="C",E277="Cr"),S277,0)</f>
        <v>0</v>
      </c>
      <c r="AC277" s="535"/>
      <c r="AD277" s="381"/>
      <c r="AE277" s="381"/>
      <c r="AF277" s="113"/>
      <c r="AG277" s="114"/>
      <c r="AH277" s="461"/>
      <c r="AI277" s="450"/>
      <c r="AJ277" s="385"/>
      <c r="AK277" s="385"/>
      <c r="AL277" s="450"/>
      <c r="AM277" s="331"/>
    </row>
    <row r="278" spans="1:39" ht="15" customHeight="1" thickBot="1" x14ac:dyDescent="0.3">
      <c r="A278" s="229"/>
      <c r="B278" s="331"/>
      <c r="C278" s="331"/>
      <c r="D278" s="331"/>
      <c r="E278" s="401"/>
      <c r="F278" s="267" t="str">
        <f>IF(AND(A277="X",B277="dim"),"",IF(AND(A277="X",E277="TC"),"",IF(A277="X","X","")))</f>
        <v/>
      </c>
      <c r="G278" s="268"/>
      <c r="H278" s="211"/>
      <c r="I278" s="61">
        <f t="shared" ref="I278" si="1228">IF(E277="CA",1,0)</f>
        <v>0</v>
      </c>
      <c r="J278" s="61">
        <f t="shared" ref="J278" si="1229">IF(E277="TC",1,0)</f>
        <v>0</v>
      </c>
      <c r="K278" s="61">
        <f t="shared" ref="K278" si="1230">IF(E277="FNO",1,0)</f>
        <v>0</v>
      </c>
      <c r="L278" s="299"/>
      <c r="M278" s="73"/>
      <c r="N278" s="151"/>
      <c r="O278" s="107"/>
      <c r="P278" s="477"/>
      <c r="Q278" s="113"/>
      <c r="R278" s="114"/>
      <c r="S278" s="375"/>
      <c r="T278" s="167"/>
      <c r="U278" s="74"/>
      <c r="V278" s="74"/>
      <c r="W278" s="74"/>
      <c r="X278" s="493"/>
      <c r="Z278" s="331"/>
      <c r="AA278" s="461"/>
      <c r="AC278" s="534">
        <v>136</v>
      </c>
      <c r="AD278" s="380">
        <v>16</v>
      </c>
      <c r="AE278" s="380" t="s">
        <v>22</v>
      </c>
      <c r="AF278" s="111">
        <v>0.26041666666666669</v>
      </c>
      <c r="AG278" s="112">
        <v>0.4291666666666667</v>
      </c>
      <c r="AH278" s="460">
        <f t="shared" ref="AH278" si="1231">IF(OR(E340="C",E340="Cr"),S340,0)</f>
        <v>0.31111111111111117</v>
      </c>
      <c r="AI278" s="449">
        <f t="shared" ref="AI278" si="1232">IF(OR($E340="C",$E340="Cr"),$S340,0)</f>
        <v>0.31111111111111117</v>
      </c>
      <c r="AJ278" s="384">
        <v>136</v>
      </c>
      <c r="AK278" s="384">
        <v>136</v>
      </c>
      <c r="AL278" s="449">
        <f t="shared" ref="AL278" si="1233">LARGE($AH$8:$AH$738,AK278)</f>
        <v>0.2763888888888888</v>
      </c>
      <c r="AM278" s="314">
        <f t="shared" ref="AM278" si="1234">INDEX($AC$8:$AJ$739,MATCH(AL278,$AI$8:$AI$739,0),1)</f>
        <v>193</v>
      </c>
    </row>
    <row r="279" spans="1:39" ht="15" customHeight="1" thickBot="1" x14ac:dyDescent="0.3">
      <c r="A279" s="228"/>
      <c r="B279" s="314" t="s">
        <v>8</v>
      </c>
      <c r="C279" s="314">
        <v>23</v>
      </c>
      <c r="D279" s="314" t="s">
        <v>21</v>
      </c>
      <c r="E279" s="399" t="s">
        <v>7</v>
      </c>
      <c r="F279" s="269"/>
      <c r="G279" s="270"/>
      <c r="H279" s="246"/>
      <c r="I279" s="116">
        <f t="shared" ref="I279" si="1235">IF(E279="repos",1,0)</f>
        <v>1</v>
      </c>
      <c r="J279" s="116">
        <f t="shared" ref="J279" si="1236">IF(E279="S",1,0)</f>
        <v>0</v>
      </c>
      <c r="K279" s="116">
        <f t="shared" ref="K279" si="1237">IF(E279="FO",1,0)</f>
        <v>0</v>
      </c>
      <c r="L279" s="302">
        <f>IF(AND(B279="dim",M279=130),1,0)</f>
        <v>0</v>
      </c>
      <c r="M279" s="72">
        <v>660</v>
      </c>
      <c r="N279" s="150"/>
      <c r="O279" s="56"/>
      <c r="P279" s="476">
        <f>IF(F279="X",D232,0)+IF(F280="X",D232,0)+IF(G279="X",D233,0)+IF(G280="X",D234,0)+H279+H280+IF(N279&lt;N231,0,N279)+IF(N280&lt;N231,0,N280)</f>
        <v>0</v>
      </c>
      <c r="Q279" s="111"/>
      <c r="R279" s="112"/>
      <c r="S279" s="374">
        <f t="shared" ref="S279" si="1238">(R279-Q279)+(R280-Q280)</f>
        <v>0</v>
      </c>
      <c r="T279" s="167"/>
      <c r="U279" s="74"/>
      <c r="V279" s="74"/>
      <c r="W279" s="74"/>
      <c r="X279" s="491">
        <f t="shared" si="985"/>
        <v>0</v>
      </c>
      <c r="Z279" s="314">
        <v>113</v>
      </c>
      <c r="AA279" s="460">
        <f t="shared" ref="AA279" si="1239">IF(OR(E279="C",E279="Cr"),S279,0)</f>
        <v>0</v>
      </c>
      <c r="AC279" s="535"/>
      <c r="AD279" s="381"/>
      <c r="AE279" s="381"/>
      <c r="AF279" s="113">
        <v>0.65972222222222221</v>
      </c>
      <c r="AG279" s="114">
        <v>0.80208333333333337</v>
      </c>
      <c r="AH279" s="461"/>
      <c r="AI279" s="450"/>
      <c r="AJ279" s="385"/>
      <c r="AK279" s="385"/>
      <c r="AL279" s="450"/>
      <c r="AM279" s="331"/>
    </row>
    <row r="280" spans="1:39" ht="15" customHeight="1" thickBot="1" x14ac:dyDescent="0.3">
      <c r="A280" s="229"/>
      <c r="B280" s="331"/>
      <c r="C280" s="331"/>
      <c r="D280" s="331"/>
      <c r="E280" s="401"/>
      <c r="F280" s="267" t="str">
        <f>IF(AND(A279="X",B279="dim"),"",IF(AND(A279="X",E279="TC"),"",IF(A279="X","X","")))</f>
        <v/>
      </c>
      <c r="G280" s="268"/>
      <c r="H280" s="211"/>
      <c r="I280" s="61">
        <f t="shared" ref="I280" si="1240">IF(E279="CA",1,0)</f>
        <v>0</v>
      </c>
      <c r="J280" s="61">
        <f t="shared" ref="J280" si="1241">IF(E279="TC",1,0)</f>
        <v>0</v>
      </c>
      <c r="K280" s="61">
        <f t="shared" ref="K280" si="1242">IF(E279="FNO",1,0)</f>
        <v>0</v>
      </c>
      <c r="L280" s="299"/>
      <c r="M280" s="73"/>
      <c r="N280" s="151"/>
      <c r="O280" s="107"/>
      <c r="P280" s="477"/>
      <c r="Q280" s="113"/>
      <c r="R280" s="114"/>
      <c r="S280" s="375"/>
      <c r="T280" s="167"/>
      <c r="U280" s="74"/>
      <c r="V280" s="74"/>
      <c r="W280" s="74"/>
      <c r="X280" s="493"/>
      <c r="Z280" s="331"/>
      <c r="AA280" s="461"/>
      <c r="AC280" s="534">
        <v>137</v>
      </c>
      <c r="AD280" s="380">
        <v>17</v>
      </c>
      <c r="AE280" s="380" t="s">
        <v>22</v>
      </c>
      <c r="AF280" s="111">
        <v>0.26041666666666669</v>
      </c>
      <c r="AG280" s="112">
        <v>0.4291666666666667</v>
      </c>
      <c r="AH280" s="460">
        <f t="shared" ref="AH280" si="1243">IF(OR(E342="C",E342="Cr"),S342,0)</f>
        <v>0.31111111111111117</v>
      </c>
      <c r="AI280" s="449">
        <f t="shared" ref="AI280" si="1244">IF(OR($E342="C",$E342="Cr"),$S342,0)</f>
        <v>0.31111111111111117</v>
      </c>
      <c r="AJ280" s="384">
        <v>137</v>
      </c>
      <c r="AK280" s="384">
        <v>137</v>
      </c>
      <c r="AL280" s="449">
        <f t="shared" ref="AL280" si="1245">LARGE($AH$8:$AH$738,AK280)</f>
        <v>0.2763888888888888</v>
      </c>
      <c r="AM280" s="314">
        <f t="shared" ref="AM280" si="1246">INDEX($AC$8:$AJ$739,MATCH(AL280,$AI$8:$AI$739,0),1)</f>
        <v>193</v>
      </c>
    </row>
    <row r="281" spans="1:39" ht="15" customHeight="1" thickBot="1" x14ac:dyDescent="0.3">
      <c r="A281" s="228"/>
      <c r="B281" s="314" t="s">
        <v>9</v>
      </c>
      <c r="C281" s="314">
        <v>24</v>
      </c>
      <c r="D281" s="314" t="s">
        <v>21</v>
      </c>
      <c r="E281" s="399" t="s">
        <v>7</v>
      </c>
      <c r="F281" s="269"/>
      <c r="G281" s="270"/>
      <c r="H281" s="246"/>
      <c r="I281" s="116">
        <f t="shared" ref="I281" si="1247">IF(E281="repos",1,0)</f>
        <v>1</v>
      </c>
      <c r="J281" s="116">
        <f t="shared" ref="J281" si="1248">IF(E281="S",1,0)</f>
        <v>0</v>
      </c>
      <c r="K281" s="116">
        <f t="shared" ref="K281" si="1249">IF(E281="FO",1,0)</f>
        <v>0</v>
      </c>
      <c r="L281" s="302">
        <f>IF(AND(B281="dim",M281=130),1,0)</f>
        <v>0</v>
      </c>
      <c r="M281" s="72">
        <v>660</v>
      </c>
      <c r="N281" s="150"/>
      <c r="O281" s="115"/>
      <c r="P281" s="476">
        <f>IF(F281="X",D232,0)+IF(F282="X",D232,0)+IF(G281="X",D233,0)+IF(G282="X",D234,0)+H281+H282+IF(N281&lt;N231,0,N281)+IF(N282&lt;N231,0,N282)</f>
        <v>0</v>
      </c>
      <c r="Q281" s="111"/>
      <c r="R281" s="112"/>
      <c r="S281" s="374">
        <f t="shared" ref="S281" si="1250">(R281-Q281)+(R282-Q282)</f>
        <v>0</v>
      </c>
      <c r="T281" s="167"/>
      <c r="U281" s="74"/>
      <c r="V281" s="74"/>
      <c r="W281" s="74"/>
      <c r="X281" s="491">
        <f t="shared" si="985"/>
        <v>0</v>
      </c>
      <c r="Z281" s="314">
        <v>114</v>
      </c>
      <c r="AA281" s="460">
        <f t="shared" ref="AA281" si="1251">IF(OR(E281="C",E281="Cr"),S281,0)</f>
        <v>0</v>
      </c>
      <c r="AC281" s="535"/>
      <c r="AD281" s="381"/>
      <c r="AE281" s="381"/>
      <c r="AF281" s="113">
        <v>0.65972222222222221</v>
      </c>
      <c r="AG281" s="114">
        <v>0.80208333333333337</v>
      </c>
      <c r="AH281" s="461"/>
      <c r="AI281" s="450"/>
      <c r="AJ281" s="385"/>
      <c r="AK281" s="385"/>
      <c r="AL281" s="450"/>
      <c r="AM281" s="331"/>
    </row>
    <row r="282" spans="1:39" ht="15" customHeight="1" thickBot="1" x14ac:dyDescent="0.3">
      <c r="A282" s="229"/>
      <c r="B282" s="331"/>
      <c r="C282" s="331"/>
      <c r="D282" s="331"/>
      <c r="E282" s="401"/>
      <c r="F282" s="267" t="str">
        <f>IF(AND(A281="X",B281="dim"),"",IF(AND(A281="X",E281="TC"),"",IF(A281="X","X","")))</f>
        <v/>
      </c>
      <c r="G282" s="268"/>
      <c r="H282" s="211"/>
      <c r="I282" s="61">
        <f t="shared" ref="I282" si="1252">IF(E281="CA",1,0)</f>
        <v>0</v>
      </c>
      <c r="J282" s="61">
        <f t="shared" ref="J282" si="1253">IF(E281="TC",1,0)</f>
        <v>0</v>
      </c>
      <c r="K282" s="61">
        <f t="shared" ref="K282" si="1254">IF(E281="FNO",1,0)</f>
        <v>0</v>
      </c>
      <c r="L282" s="299"/>
      <c r="M282" s="73"/>
      <c r="N282" s="151"/>
      <c r="O282" s="107"/>
      <c r="P282" s="477"/>
      <c r="Q282" s="113"/>
      <c r="R282" s="114"/>
      <c r="S282" s="375"/>
      <c r="T282" s="167"/>
      <c r="U282" s="74"/>
      <c r="V282" s="74"/>
      <c r="W282" s="74"/>
      <c r="X282" s="493"/>
      <c r="Z282" s="331"/>
      <c r="AA282" s="461"/>
      <c r="AC282" s="534">
        <v>138</v>
      </c>
      <c r="AD282" s="380">
        <v>18</v>
      </c>
      <c r="AE282" s="380" t="s">
        <v>22</v>
      </c>
      <c r="AF282" s="111">
        <v>0.31041666666666667</v>
      </c>
      <c r="AG282" s="112">
        <v>0.40277777777777773</v>
      </c>
      <c r="AH282" s="460">
        <f t="shared" ref="AH282" si="1255">IF(OR(E344="C",E344="Cr"),S344,0)</f>
        <v>0.31527777777777771</v>
      </c>
      <c r="AI282" s="449">
        <f t="shared" ref="AI282" si="1256">IF(OR($E344="C",$E344="Cr"),$S344,0)</f>
        <v>0.31527777777777771</v>
      </c>
      <c r="AJ282" s="384">
        <v>138</v>
      </c>
      <c r="AK282" s="384">
        <v>138</v>
      </c>
      <c r="AL282" s="449">
        <f t="shared" ref="AL282" si="1257">LARGE($AH$8:$AH$738,AK282)</f>
        <v>0.27569444444444458</v>
      </c>
      <c r="AM282" s="314">
        <f t="shared" ref="AM282" si="1258">INDEX($AC$8:$AJ$739,MATCH(AL282,$AI$8:$AI$739,0),1)</f>
        <v>126</v>
      </c>
    </row>
    <row r="283" spans="1:39" ht="15" customHeight="1" thickBot="1" x14ac:dyDescent="0.3">
      <c r="A283" s="228"/>
      <c r="B283" s="314" t="s">
        <v>10</v>
      </c>
      <c r="C283" s="314">
        <v>25</v>
      </c>
      <c r="D283" s="314" t="s">
        <v>21</v>
      </c>
      <c r="E283" s="483" t="s">
        <v>91</v>
      </c>
      <c r="F283" s="269"/>
      <c r="G283" s="270"/>
      <c r="H283" s="246"/>
      <c r="I283" s="116">
        <f t="shared" ref="I283" si="1259">IF(E283="repos",1,0)</f>
        <v>0</v>
      </c>
      <c r="J283" s="116">
        <f t="shared" ref="J283" si="1260">IF(E283="S",1,0)</f>
        <v>0</v>
      </c>
      <c r="K283" s="116">
        <f t="shared" ref="K283" si="1261">IF(E283="FO",1,0)</f>
        <v>0</v>
      </c>
      <c r="L283" s="302">
        <f>IF(AND(B283="dim",M283=130),1,0)</f>
        <v>0</v>
      </c>
      <c r="M283" s="69">
        <v>130</v>
      </c>
      <c r="N283" s="150"/>
      <c r="O283" s="52">
        <v>0.28958333333333336</v>
      </c>
      <c r="P283" s="476">
        <f>IF(F283="X",D232,0)+IF(F284="X",D232,0)+IF(G283="X",D233,0)+IF(G284="X",D234,0)+H283+H284+IF(N283&lt;N231,0,N283)+IF(N284&lt;N231,0,N284)</f>
        <v>0</v>
      </c>
      <c r="Q283" s="111">
        <v>0.77222222222222225</v>
      </c>
      <c r="R283" s="112">
        <v>1.0618055555555557</v>
      </c>
      <c r="S283" s="360">
        <f t="shared" ref="S283" si="1262">(R283-Q283)+(R284-Q284)</f>
        <v>0.28958333333333341</v>
      </c>
      <c r="T283" s="167"/>
      <c r="U283" s="74"/>
      <c r="V283" s="74"/>
      <c r="W283" s="74"/>
      <c r="X283" s="491">
        <f t="shared" si="985"/>
        <v>1</v>
      </c>
      <c r="Z283" s="314">
        <v>115</v>
      </c>
      <c r="AA283" s="460">
        <f t="shared" ref="AA283" si="1263">IF(OR(E283="C",E283="Cr"),S283,0)</f>
        <v>0.28958333333333341</v>
      </c>
      <c r="AC283" s="535"/>
      <c r="AD283" s="381"/>
      <c r="AE283" s="381"/>
      <c r="AF283" s="113">
        <v>0.6118055555555556</v>
      </c>
      <c r="AG283" s="114">
        <v>0.83472222222222225</v>
      </c>
      <c r="AH283" s="461"/>
      <c r="AI283" s="450"/>
      <c r="AJ283" s="385"/>
      <c r="AK283" s="385"/>
      <c r="AL283" s="450"/>
      <c r="AM283" s="331"/>
    </row>
    <row r="284" spans="1:39" ht="15" customHeight="1" thickBot="1" x14ac:dyDescent="0.3">
      <c r="A284" s="229"/>
      <c r="B284" s="331"/>
      <c r="C284" s="331"/>
      <c r="D284" s="331"/>
      <c r="E284" s="484"/>
      <c r="F284" s="267" t="str">
        <f>IF(AND(A283="X",B283="dim"),"",IF(AND(A283="X",E283="TC"),"",IF(A283="X","X","")))</f>
        <v/>
      </c>
      <c r="G284" s="268"/>
      <c r="H284" s="211"/>
      <c r="I284" s="61">
        <f t="shared" ref="I284" si="1264">IF(E283="CA",1,0)</f>
        <v>0</v>
      </c>
      <c r="J284" s="61">
        <f t="shared" ref="J284" si="1265">IF(E283="TC",1,0)</f>
        <v>0</v>
      </c>
      <c r="K284" s="61">
        <f t="shared" ref="K284" si="1266">IF(E283="FNO",1,0)</f>
        <v>0</v>
      </c>
      <c r="L284" s="299"/>
      <c r="M284" s="70"/>
      <c r="N284" s="151"/>
      <c r="O284" s="86"/>
      <c r="P284" s="477"/>
      <c r="Q284" s="113"/>
      <c r="R284" s="114"/>
      <c r="S284" s="361"/>
      <c r="T284" s="167"/>
      <c r="U284" s="74"/>
      <c r="V284" s="74"/>
      <c r="W284" s="74"/>
      <c r="X284" s="493"/>
      <c r="Z284" s="331"/>
      <c r="AA284" s="461"/>
      <c r="AC284" s="534">
        <v>139</v>
      </c>
      <c r="AD284" s="380">
        <v>19</v>
      </c>
      <c r="AE284" s="380" t="s">
        <v>22</v>
      </c>
      <c r="AF284" s="111">
        <v>0.31041666666666667</v>
      </c>
      <c r="AG284" s="112">
        <v>0.40277777777777773</v>
      </c>
      <c r="AH284" s="460">
        <f t="shared" ref="AH284" si="1267">IF(OR(E346="C",E346="Cr"),S346,0)</f>
        <v>0.31527777777777771</v>
      </c>
      <c r="AI284" s="449">
        <f t="shared" ref="AI284" si="1268">IF(OR($E346="C",$E346="Cr"),$S346,0)</f>
        <v>0.31527777777777771</v>
      </c>
      <c r="AJ284" s="384">
        <v>139</v>
      </c>
      <c r="AK284" s="384">
        <v>139</v>
      </c>
      <c r="AL284" s="449">
        <f t="shared" ref="AL284" si="1269">LARGE($AH$8:$AH$738,AK284)</f>
        <v>0.27569444444444446</v>
      </c>
      <c r="AM284" s="314">
        <f t="shared" ref="AM284" si="1270">INDEX($AC$8:$AJ$739,MATCH(AL284,$AI$8:$AI$739,0),1)</f>
        <v>16</v>
      </c>
    </row>
    <row r="285" spans="1:39" ht="15" customHeight="1" thickBot="1" x14ac:dyDescent="0.3">
      <c r="A285" s="228"/>
      <c r="B285" s="314" t="s">
        <v>11</v>
      </c>
      <c r="C285" s="314">
        <v>26</v>
      </c>
      <c r="D285" s="314" t="s">
        <v>21</v>
      </c>
      <c r="E285" s="483" t="s">
        <v>91</v>
      </c>
      <c r="F285" s="269"/>
      <c r="G285" s="270"/>
      <c r="H285" s="246"/>
      <c r="I285" s="116">
        <f t="shared" ref="I285" si="1271">IF(E285="repos",1,0)</f>
        <v>0</v>
      </c>
      <c r="J285" s="116">
        <f t="shared" ref="J285" si="1272">IF(E285="S",1,0)</f>
        <v>0</v>
      </c>
      <c r="K285" s="116">
        <f t="shared" ref="K285" si="1273">IF(E285="FO",1,0)</f>
        <v>0</v>
      </c>
      <c r="L285" s="302">
        <f>IF(AND(B285="dim",M285=130),1,0)</f>
        <v>0</v>
      </c>
      <c r="M285" s="69">
        <v>130</v>
      </c>
      <c r="N285" s="150"/>
      <c r="O285" s="52">
        <v>0.28958333333333336</v>
      </c>
      <c r="P285" s="476">
        <f>IF(F285="X",D232,0)+IF(F286="X",D232,0)+IF(G285="X",D233,0)+IF(G286="X",D234,0)+H285+H286+IF(N285&lt;N231,0,N285)+IF(N286&lt;N231,0,N286)</f>
        <v>0</v>
      </c>
      <c r="Q285" s="111">
        <v>0.77222222222222225</v>
      </c>
      <c r="R285" s="112">
        <v>1.0618055555555557</v>
      </c>
      <c r="S285" s="360">
        <f t="shared" ref="S285" si="1274">(R285-Q285)+(R286-Q286)</f>
        <v>0.28958333333333341</v>
      </c>
      <c r="T285" s="167"/>
      <c r="U285" s="74"/>
      <c r="V285" s="74"/>
      <c r="W285" s="74"/>
      <c r="X285" s="491">
        <f t="shared" si="985"/>
        <v>1</v>
      </c>
      <c r="Z285" s="314">
        <v>116</v>
      </c>
      <c r="AA285" s="460">
        <f t="shared" ref="AA285" si="1275">IF(OR(E285="C",E285="Cr"),S285,0)</f>
        <v>0.28958333333333341</v>
      </c>
      <c r="AC285" s="535"/>
      <c r="AD285" s="381"/>
      <c r="AE285" s="381"/>
      <c r="AF285" s="113">
        <v>0.6118055555555556</v>
      </c>
      <c r="AG285" s="114">
        <v>0.83472222222222225</v>
      </c>
      <c r="AH285" s="461"/>
      <c r="AI285" s="450"/>
      <c r="AJ285" s="385"/>
      <c r="AK285" s="385"/>
      <c r="AL285" s="450"/>
      <c r="AM285" s="331"/>
    </row>
    <row r="286" spans="1:39" ht="15" customHeight="1" thickBot="1" x14ac:dyDescent="0.3">
      <c r="A286" s="229"/>
      <c r="B286" s="331"/>
      <c r="C286" s="331"/>
      <c r="D286" s="331"/>
      <c r="E286" s="484"/>
      <c r="F286" s="267" t="str">
        <f>IF(AND(A285="X",B285="dim"),"",IF(AND(A285="X",E285="TC"),"",IF(A285="X","X","")))</f>
        <v/>
      </c>
      <c r="G286" s="268"/>
      <c r="H286" s="211"/>
      <c r="I286" s="61">
        <f t="shared" ref="I286" si="1276">IF(E285="CA",1,0)</f>
        <v>0</v>
      </c>
      <c r="J286" s="61">
        <f t="shared" ref="J286" si="1277">IF(E285="TC",1,0)</f>
        <v>0</v>
      </c>
      <c r="K286" s="61">
        <f t="shared" ref="K286" si="1278">IF(E285="FNO",1,0)</f>
        <v>0</v>
      </c>
      <c r="L286" s="299"/>
      <c r="M286" s="70"/>
      <c r="N286" s="151"/>
      <c r="O286" s="86"/>
      <c r="P286" s="477"/>
      <c r="Q286" s="113"/>
      <c r="R286" s="114"/>
      <c r="S286" s="361"/>
      <c r="T286" s="167"/>
      <c r="U286" s="74"/>
      <c r="V286" s="74"/>
      <c r="W286" s="74"/>
      <c r="X286" s="493"/>
      <c r="Z286" s="331"/>
      <c r="AA286" s="461"/>
      <c r="AC286" s="534">
        <v>140</v>
      </c>
      <c r="AD286" s="380">
        <v>20</v>
      </c>
      <c r="AE286" s="380" t="s">
        <v>22</v>
      </c>
      <c r="AF286" s="111"/>
      <c r="AG286" s="112"/>
      <c r="AH286" s="460">
        <f t="shared" ref="AH286" si="1279">IF(OR(E348="C",E348="Cr"),S348,0)</f>
        <v>0</v>
      </c>
      <c r="AI286" s="449">
        <f t="shared" ref="AI286" si="1280">IF(OR($E348="C",$E348="Cr"),$S348,0)</f>
        <v>0</v>
      </c>
      <c r="AJ286" s="384">
        <v>140</v>
      </c>
      <c r="AK286" s="384">
        <v>140</v>
      </c>
      <c r="AL286" s="449">
        <f t="shared" ref="AL286" si="1281">LARGE($AH$8:$AH$738,AK286)</f>
        <v>0.27569444444444446</v>
      </c>
      <c r="AM286" s="314">
        <f t="shared" ref="AM286" si="1282">INDEX($AC$8:$AJ$739,MATCH(AL286,$AI$8:$AI$739,0),1)</f>
        <v>16</v>
      </c>
    </row>
    <row r="287" spans="1:39" ht="15" customHeight="1" thickBot="1" x14ac:dyDescent="0.3">
      <c r="A287" s="228"/>
      <c r="B287" s="314" t="s">
        <v>12</v>
      </c>
      <c r="C287" s="314">
        <v>27</v>
      </c>
      <c r="D287" s="314" t="s">
        <v>21</v>
      </c>
      <c r="E287" s="483" t="s">
        <v>91</v>
      </c>
      <c r="F287" s="269"/>
      <c r="G287" s="270"/>
      <c r="H287" s="246"/>
      <c r="I287" s="116">
        <f t="shared" ref="I287" si="1283">IF(E287="repos",1,0)</f>
        <v>0</v>
      </c>
      <c r="J287" s="116">
        <f t="shared" ref="J287" si="1284">IF(E287="S",1,0)</f>
        <v>0</v>
      </c>
      <c r="K287" s="116">
        <f t="shared" ref="K287" si="1285">IF(E287="FO",1,0)</f>
        <v>0</v>
      </c>
      <c r="L287" s="302">
        <f>IF(AND(B287="dim",M287=130),1,0)</f>
        <v>0</v>
      </c>
      <c r="M287" s="69">
        <v>130</v>
      </c>
      <c r="N287" s="150"/>
      <c r="O287" s="52">
        <v>0.28958333333333336</v>
      </c>
      <c r="P287" s="476">
        <f>IF(F287="X",D232,0)+IF(F288="X",D232,0)+IF(G287="X",D233,0)+IF(G288="X",D234,0)+H287+H288+IF(N287&lt;N231,0,N287)+IF(N288&lt;N231,0,N288)</f>
        <v>0</v>
      </c>
      <c r="Q287" s="111">
        <v>0.77222222222222225</v>
      </c>
      <c r="R287" s="112">
        <v>1.0618055555555557</v>
      </c>
      <c r="S287" s="360">
        <f t="shared" ref="S287" si="1286">(R287-Q287)+(R288-Q288)</f>
        <v>0.28958333333333341</v>
      </c>
      <c r="T287" s="167"/>
      <c r="U287" s="74"/>
      <c r="V287" s="74"/>
      <c r="W287" s="74"/>
      <c r="X287" s="491">
        <f t="shared" si="985"/>
        <v>1</v>
      </c>
      <c r="Z287" s="314">
        <v>117</v>
      </c>
      <c r="AA287" s="460">
        <f t="shared" ref="AA287" si="1287">IF(OR(E287="C",E287="Cr"),S287,0)</f>
        <v>0.28958333333333341</v>
      </c>
      <c r="AC287" s="535"/>
      <c r="AD287" s="381"/>
      <c r="AE287" s="381"/>
      <c r="AF287" s="113"/>
      <c r="AG287" s="114"/>
      <c r="AH287" s="461"/>
      <c r="AI287" s="450"/>
      <c r="AJ287" s="385"/>
      <c r="AK287" s="385"/>
      <c r="AL287" s="450"/>
      <c r="AM287" s="331"/>
    </row>
    <row r="288" spans="1:39" ht="15" customHeight="1" thickBot="1" x14ac:dyDescent="0.3">
      <c r="A288" s="229"/>
      <c r="B288" s="331"/>
      <c r="C288" s="331"/>
      <c r="D288" s="331"/>
      <c r="E288" s="484"/>
      <c r="F288" s="267" t="str">
        <f>IF(AND(A287="X",B287="dim"),"",IF(AND(A287="X",E287="TC"),"",IF(A287="X","X","")))</f>
        <v/>
      </c>
      <c r="G288" s="268"/>
      <c r="H288" s="211"/>
      <c r="I288" s="61">
        <f t="shared" ref="I288" si="1288">IF(E287="CA",1,0)</f>
        <v>0</v>
      </c>
      <c r="J288" s="61">
        <f t="shared" ref="J288" si="1289">IF(E287="TC",1,0)</f>
        <v>0</v>
      </c>
      <c r="K288" s="61">
        <f t="shared" ref="K288" si="1290">IF(E287="FNO",1,0)</f>
        <v>0</v>
      </c>
      <c r="L288" s="299"/>
      <c r="M288" s="70"/>
      <c r="N288" s="151"/>
      <c r="O288" s="86"/>
      <c r="P288" s="477"/>
      <c r="Q288" s="113"/>
      <c r="R288" s="114"/>
      <c r="S288" s="361"/>
      <c r="T288" s="167"/>
      <c r="U288" s="74"/>
      <c r="V288" s="74"/>
      <c r="W288" s="74"/>
      <c r="X288" s="493"/>
      <c r="Z288" s="331"/>
      <c r="AA288" s="461"/>
      <c r="AC288" s="534">
        <v>141</v>
      </c>
      <c r="AD288" s="380">
        <v>21</v>
      </c>
      <c r="AE288" s="380" t="s">
        <v>22</v>
      </c>
      <c r="AF288" s="111"/>
      <c r="AG288" s="112"/>
      <c r="AH288" s="460">
        <f t="shared" ref="AH288" si="1291">IF(OR(E350="C",E350="Cr"),S350,0)</f>
        <v>0</v>
      </c>
      <c r="AI288" s="449">
        <f t="shared" ref="AI288" si="1292">IF(OR($E350="C",$E350="Cr"),$S350,0)</f>
        <v>0</v>
      </c>
      <c r="AJ288" s="384">
        <v>141</v>
      </c>
      <c r="AK288" s="384">
        <v>141</v>
      </c>
      <c r="AL288" s="449">
        <f t="shared" ref="AL288" si="1293">LARGE($AH$8:$AH$738,AK288)</f>
        <v>0.27569444444444435</v>
      </c>
      <c r="AM288" s="314">
        <f t="shared" ref="AM288" si="1294">INDEX($AC$8:$AJ$739,MATCH(AL288,$AI$8:$AI$739,0),1)</f>
        <v>108</v>
      </c>
    </row>
    <row r="289" spans="1:39" ht="15" customHeight="1" thickBot="1" x14ac:dyDescent="0.3">
      <c r="A289" s="228"/>
      <c r="B289" s="314" t="s">
        <v>4</v>
      </c>
      <c r="C289" s="314">
        <v>28</v>
      </c>
      <c r="D289" s="314" t="s">
        <v>21</v>
      </c>
      <c r="E289" s="483" t="s">
        <v>91</v>
      </c>
      <c r="F289" s="269"/>
      <c r="G289" s="270"/>
      <c r="H289" s="246"/>
      <c r="I289" s="116">
        <f t="shared" ref="I289" si="1295">IF(E289="repos",1,0)</f>
        <v>0</v>
      </c>
      <c r="J289" s="116">
        <f t="shared" ref="J289" si="1296">IF(E289="S",1,0)</f>
        <v>0</v>
      </c>
      <c r="K289" s="116">
        <f t="shared" ref="K289" si="1297">IF(E289="FO",1,0)</f>
        <v>0</v>
      </c>
      <c r="L289" s="302">
        <f>IF(AND(B289="dim",M289=130),1,0)</f>
        <v>0</v>
      </c>
      <c r="M289" s="69">
        <v>130</v>
      </c>
      <c r="N289" s="150"/>
      <c r="O289" s="52">
        <v>0.24930555555555556</v>
      </c>
      <c r="P289" s="476">
        <f>IF(F289="X",D232,0)+IF(F290="X",D232,0)+IF(G289="X",D233,0)+IF(G290="X",D234,0)+H289+H290+IF(N289&lt;N231,0,N289)+IF(N290&lt;N231,0,N290)</f>
        <v>0</v>
      </c>
      <c r="Q289" s="111">
        <v>0.85416666666666663</v>
      </c>
      <c r="R289" s="112">
        <v>1.1034722222222222</v>
      </c>
      <c r="S289" s="360">
        <f t="shared" ref="S289" si="1298">(R289-Q289)+(R290-Q290)</f>
        <v>0.24930555555555556</v>
      </c>
      <c r="T289" s="167"/>
      <c r="U289" s="74"/>
      <c r="V289" s="74"/>
      <c r="W289" s="74"/>
      <c r="X289" s="491">
        <f t="shared" si="985"/>
        <v>1</v>
      </c>
      <c r="Z289" s="314">
        <v>118</v>
      </c>
      <c r="AA289" s="460">
        <f t="shared" ref="AA289" si="1299">IF(OR(E289="C",E289="Cr"),S289,0)</f>
        <v>0.24930555555555556</v>
      </c>
      <c r="AC289" s="535"/>
      <c r="AD289" s="381"/>
      <c r="AE289" s="381"/>
      <c r="AF289" s="113"/>
      <c r="AG289" s="114"/>
      <c r="AH289" s="461"/>
      <c r="AI289" s="450"/>
      <c r="AJ289" s="385"/>
      <c r="AK289" s="385"/>
      <c r="AL289" s="450"/>
      <c r="AM289" s="331"/>
    </row>
    <row r="290" spans="1:39" ht="15" customHeight="1" thickBot="1" x14ac:dyDescent="0.3">
      <c r="A290" s="229"/>
      <c r="B290" s="331"/>
      <c r="C290" s="331"/>
      <c r="D290" s="331"/>
      <c r="E290" s="484"/>
      <c r="F290" s="267" t="str">
        <f>IF(AND(A289="X",B289="dim"),"",IF(AND(A289="X",E289="TC"),"",IF(A289="X","X","")))</f>
        <v/>
      </c>
      <c r="G290" s="268"/>
      <c r="H290" s="211"/>
      <c r="I290" s="61">
        <f t="shared" ref="I290" si="1300">IF(E289="CA",1,0)</f>
        <v>0</v>
      </c>
      <c r="J290" s="61">
        <f t="shared" ref="J290" si="1301">IF(E289="TC",1,0)</f>
        <v>0</v>
      </c>
      <c r="K290" s="61">
        <f t="shared" ref="K290" si="1302">IF(E289="FNO",1,0)</f>
        <v>0</v>
      </c>
      <c r="L290" s="299"/>
      <c r="M290" s="70"/>
      <c r="N290" s="151"/>
      <c r="O290" s="86"/>
      <c r="P290" s="477"/>
      <c r="Q290" s="113"/>
      <c r="R290" s="114"/>
      <c r="S290" s="361"/>
      <c r="T290" s="167"/>
      <c r="U290" s="74"/>
      <c r="V290" s="74"/>
      <c r="W290" s="74"/>
      <c r="X290" s="493"/>
      <c r="Z290" s="331"/>
      <c r="AA290" s="461"/>
      <c r="AC290" s="534">
        <v>142</v>
      </c>
      <c r="AD290" s="380">
        <v>22</v>
      </c>
      <c r="AE290" s="380" t="s">
        <v>22</v>
      </c>
      <c r="AF290" s="111">
        <v>0.57638888888888895</v>
      </c>
      <c r="AG290" s="112">
        <v>0.8666666666666667</v>
      </c>
      <c r="AH290" s="460">
        <f t="shared" ref="AH290" si="1303">IF(OR(E352="C",E352="Cr"),S352,0)</f>
        <v>0.29027777777777775</v>
      </c>
      <c r="AI290" s="449">
        <f t="shared" ref="AI290" si="1304">IF(OR($E352="C",$E352="Cr"),$S352,0)</f>
        <v>0.29027777777777775</v>
      </c>
      <c r="AJ290" s="384">
        <v>142</v>
      </c>
      <c r="AK290" s="384">
        <v>142</v>
      </c>
      <c r="AL290" s="449">
        <f t="shared" ref="AL290" si="1305">LARGE($AH$8:$AH$738,AK290)</f>
        <v>0.27500000000000013</v>
      </c>
      <c r="AM290" s="314">
        <f t="shared" ref="AM290" si="1306">INDEX($AC$8:$AJ$739,MATCH(AL290,$AI$8:$AI$739,0),1)</f>
        <v>247</v>
      </c>
    </row>
    <row r="291" spans="1:39" ht="15" customHeight="1" thickBot="1" x14ac:dyDescent="0.3">
      <c r="A291" s="228"/>
      <c r="B291" s="314" t="s">
        <v>6</v>
      </c>
      <c r="C291" s="314">
        <v>29</v>
      </c>
      <c r="D291" s="314" t="s">
        <v>21</v>
      </c>
      <c r="E291" s="483" t="s">
        <v>91</v>
      </c>
      <c r="F291" s="269"/>
      <c r="G291" s="270"/>
      <c r="H291" s="246"/>
      <c r="I291" s="116">
        <f t="shared" ref="I291" si="1307">IF(E291="repos",1,0)</f>
        <v>0</v>
      </c>
      <c r="J291" s="116">
        <f t="shared" ref="J291" si="1308">IF(E291="S",1,0)</f>
        <v>0</v>
      </c>
      <c r="K291" s="116">
        <f t="shared" ref="K291" si="1309">IF(E291="FO",1,0)</f>
        <v>0</v>
      </c>
      <c r="L291" s="302">
        <f>IF(AND(B291="dim",M291=130),1,0)</f>
        <v>0</v>
      </c>
      <c r="M291" s="69">
        <v>130</v>
      </c>
      <c r="N291" s="150"/>
      <c r="O291" s="52">
        <v>0.30833333333333335</v>
      </c>
      <c r="P291" s="476">
        <f>IF(F291="X",D232,0)+IF(F292="X",D232,0)+IF(G291="X",D233,0)+IF(G292="X",D234,0)+H291+H292+IF(N291&lt;N231,0,N291)+IF(N292&lt;N231,0,N292)</f>
        <v>0</v>
      </c>
      <c r="Q291" s="111">
        <v>0.57708333333333328</v>
      </c>
      <c r="R291" s="112">
        <v>0.88541666666666663</v>
      </c>
      <c r="S291" s="360">
        <f t="shared" ref="S291" si="1310">(R291-Q291)+(R292-Q292)</f>
        <v>0.30833333333333335</v>
      </c>
      <c r="T291" s="167"/>
      <c r="U291" s="74"/>
      <c r="V291" s="74"/>
      <c r="W291" s="74"/>
      <c r="X291" s="491">
        <f t="shared" si="985"/>
        <v>1</v>
      </c>
      <c r="Z291" s="314">
        <v>119</v>
      </c>
      <c r="AA291" s="460">
        <f t="shared" ref="AA291" si="1311">IF(OR(E291="C",E291="Cr"),S291,0)</f>
        <v>0.30833333333333335</v>
      </c>
      <c r="AC291" s="535"/>
      <c r="AD291" s="381"/>
      <c r="AE291" s="381"/>
      <c r="AF291" s="113"/>
      <c r="AG291" s="114"/>
      <c r="AH291" s="461"/>
      <c r="AI291" s="450"/>
      <c r="AJ291" s="385"/>
      <c r="AK291" s="385"/>
      <c r="AL291" s="450"/>
      <c r="AM291" s="331"/>
    </row>
    <row r="292" spans="1:39" ht="15" customHeight="1" thickBot="1" x14ac:dyDescent="0.3">
      <c r="A292" s="229"/>
      <c r="B292" s="331"/>
      <c r="C292" s="331"/>
      <c r="D292" s="331"/>
      <c r="E292" s="484"/>
      <c r="F292" s="267" t="str">
        <f>IF(AND(A291="X",B291="dim"),"",IF(AND(A291="X",E291="TC"),"",IF(A291="X","X","")))</f>
        <v/>
      </c>
      <c r="G292" s="268"/>
      <c r="H292" s="211"/>
      <c r="I292" s="61">
        <f t="shared" ref="I292" si="1312">IF(E291="CA",1,0)</f>
        <v>0</v>
      </c>
      <c r="J292" s="61">
        <f t="shared" ref="J292" si="1313">IF(E291="TC",1,0)</f>
        <v>0</v>
      </c>
      <c r="K292" s="61">
        <f t="shared" ref="K292" si="1314">IF(E291="FNO",1,0)</f>
        <v>0</v>
      </c>
      <c r="L292" s="299"/>
      <c r="M292" s="70"/>
      <c r="N292" s="151"/>
      <c r="O292" s="86"/>
      <c r="P292" s="477"/>
      <c r="Q292" s="113"/>
      <c r="R292" s="114"/>
      <c r="S292" s="361"/>
      <c r="T292" s="167"/>
      <c r="U292" s="74"/>
      <c r="V292" s="74"/>
      <c r="W292" s="74"/>
      <c r="X292" s="493"/>
      <c r="Z292" s="331"/>
      <c r="AA292" s="461"/>
      <c r="AC292" s="534">
        <v>143</v>
      </c>
      <c r="AD292" s="380">
        <v>23</v>
      </c>
      <c r="AE292" s="380" t="s">
        <v>22</v>
      </c>
      <c r="AF292" s="111">
        <v>0.62569444444444444</v>
      </c>
      <c r="AG292" s="112">
        <v>0.88541666666666663</v>
      </c>
      <c r="AH292" s="460">
        <f t="shared" ref="AH292" si="1315">IF(OR(E354="C",E354="Cr"),S354,0)</f>
        <v>0.25972222222222219</v>
      </c>
      <c r="AI292" s="449">
        <f t="shared" ref="AI292" si="1316">IF(OR($E354="C",$E354="Cr"),$S354,0)</f>
        <v>0.25972222222222219</v>
      </c>
      <c r="AJ292" s="384">
        <v>143</v>
      </c>
      <c r="AK292" s="384">
        <v>143</v>
      </c>
      <c r="AL292" s="449">
        <f t="shared" ref="AL292" si="1317">LARGE($AH$8:$AH$738,AK292)</f>
        <v>0.27500000000000013</v>
      </c>
      <c r="AM292" s="314">
        <f t="shared" ref="AM292" si="1318">INDEX($AC$8:$AJ$739,MATCH(AL292,$AI$8:$AI$739,0),1)</f>
        <v>247</v>
      </c>
    </row>
    <row r="293" spans="1:39" ht="15" customHeight="1" thickBot="1" x14ac:dyDescent="0.3">
      <c r="A293" s="228"/>
      <c r="B293" s="314" t="s">
        <v>8</v>
      </c>
      <c r="C293" s="380">
        <v>30</v>
      </c>
      <c r="D293" s="314" t="s">
        <v>21</v>
      </c>
      <c r="E293" s="399" t="s">
        <v>7</v>
      </c>
      <c r="F293" s="269"/>
      <c r="G293" s="270"/>
      <c r="H293" s="246"/>
      <c r="I293" s="116">
        <f t="shared" ref="I293" si="1319">IF(E293="repos",1,0)</f>
        <v>1</v>
      </c>
      <c r="J293" s="116">
        <f t="shared" ref="J293" si="1320">IF(E293="S",1,0)</f>
        <v>0</v>
      </c>
      <c r="K293" s="116">
        <f t="shared" ref="K293" si="1321">IF(E293="FO",1,0)</f>
        <v>0</v>
      </c>
      <c r="L293" s="298">
        <f>IF(AND(B293="dim",M293=130),1,0)</f>
        <v>0</v>
      </c>
      <c r="M293" s="60">
        <v>660</v>
      </c>
      <c r="N293" s="150"/>
      <c r="O293" s="56"/>
      <c r="P293" s="476">
        <f>IF(F293="X",D232,0)+IF(F294="X",D232,0)+IF(G293="X",D233,0)+IF(G294="X",D234,0)+H293+H294+IF(N293&lt;N231,0,N293)+IF(N294&lt;N231,0,N294)</f>
        <v>0</v>
      </c>
      <c r="Q293" s="111"/>
      <c r="R293" s="112"/>
      <c r="S293" s="374">
        <f t="shared" ref="S293" si="1322">(R293-Q293)+(R294-Q294)</f>
        <v>0</v>
      </c>
      <c r="T293" s="167"/>
      <c r="U293" s="74"/>
      <c r="V293" s="74"/>
      <c r="W293" s="74"/>
      <c r="X293" s="491">
        <f t="shared" ref="X293" si="1323">IF(OR(E293="C",E293="Cr"),1,0)</f>
        <v>0</v>
      </c>
      <c r="Z293" s="314">
        <v>120</v>
      </c>
      <c r="AA293" s="460">
        <f t="shared" ref="AA293" si="1324">IF(OR(E293="C",E293="Cr"),S293,0)</f>
        <v>0</v>
      </c>
      <c r="AC293" s="535"/>
      <c r="AD293" s="381"/>
      <c r="AE293" s="381"/>
      <c r="AF293" s="113"/>
      <c r="AG293" s="114"/>
      <c r="AH293" s="461"/>
      <c r="AI293" s="450"/>
      <c r="AJ293" s="385"/>
      <c r="AK293" s="385"/>
      <c r="AL293" s="450"/>
      <c r="AM293" s="331"/>
    </row>
    <row r="294" spans="1:39" ht="15" customHeight="1" thickBot="1" x14ac:dyDescent="0.3">
      <c r="A294" s="229"/>
      <c r="B294" s="331"/>
      <c r="C294" s="381"/>
      <c r="D294" s="331"/>
      <c r="E294" s="401"/>
      <c r="F294" s="260" t="str">
        <f>IF(AND(A293="X",B293="dim"),"",IF(AND(A293="X",E293="TC"),"",IF(A293="X","X","")))</f>
        <v/>
      </c>
      <c r="G294" s="261"/>
      <c r="H294" s="245"/>
      <c r="I294" s="61">
        <f t="shared" ref="I294" si="1325">IF(E293="CA",1,0)</f>
        <v>0</v>
      </c>
      <c r="J294" s="61">
        <f t="shared" ref="J294" si="1326">IF(E293="TC",1,0)</f>
        <v>0</v>
      </c>
      <c r="K294" s="61">
        <f t="shared" ref="K294" si="1327">IF(E293="FNO",1,0)</f>
        <v>0</v>
      </c>
      <c r="L294" s="299"/>
      <c r="M294" s="73"/>
      <c r="N294" s="151"/>
      <c r="O294" s="107"/>
      <c r="P294" s="477"/>
      <c r="Q294" s="113"/>
      <c r="R294" s="114"/>
      <c r="S294" s="375"/>
      <c r="T294" s="167"/>
      <c r="U294" s="74"/>
      <c r="V294" s="74"/>
      <c r="W294" s="74"/>
      <c r="X294" s="493"/>
      <c r="Z294" s="331"/>
      <c r="AA294" s="461"/>
      <c r="AC294" s="534">
        <v>144</v>
      </c>
      <c r="AD294" s="380">
        <v>24</v>
      </c>
      <c r="AE294" s="380" t="s">
        <v>22</v>
      </c>
      <c r="AF294" s="111">
        <v>0.62569444444444444</v>
      </c>
      <c r="AG294" s="112">
        <v>0.88541666666666663</v>
      </c>
      <c r="AH294" s="460">
        <f t="shared" ref="AH294" si="1328">IF(OR(E356="C",E356="Cr"),S356,0)</f>
        <v>0.25972222222222219</v>
      </c>
      <c r="AI294" s="449">
        <f t="shared" ref="AI294" si="1329">IF(OR($E356="C",$E356="Cr"),$S356,0)</f>
        <v>0.25972222222222219</v>
      </c>
      <c r="AJ294" s="384">
        <v>144</v>
      </c>
      <c r="AK294" s="384">
        <v>144</v>
      </c>
      <c r="AL294" s="449">
        <f t="shared" ref="AL294" si="1330">LARGE($AH$8:$AH$738,AK294)</f>
        <v>0.27500000000000013</v>
      </c>
      <c r="AM294" s="314">
        <f t="shared" ref="AM294" si="1331">INDEX($AC$8:$AJ$739,MATCH(AL294,$AI$8:$AI$739,0),1)</f>
        <v>247</v>
      </c>
    </row>
    <row r="295" spans="1:39" ht="15" customHeight="1" thickBot="1" x14ac:dyDescent="0.3">
      <c r="A295" s="224"/>
      <c r="B295" s="30"/>
      <c r="C295" s="30"/>
      <c r="D295" s="30"/>
      <c r="E295" s="30"/>
      <c r="F295" s="30"/>
      <c r="G295" s="30"/>
      <c r="H295" s="178"/>
      <c r="I295" s="30"/>
      <c r="J295" s="30"/>
      <c r="K295" s="30"/>
      <c r="L295" s="30"/>
      <c r="M295" s="30"/>
      <c r="N295" s="30"/>
      <c r="O295" s="170"/>
      <c r="P295" s="171"/>
      <c r="Q295" s="167"/>
      <c r="R295" s="167"/>
      <c r="S295" s="167"/>
      <c r="T295" s="167"/>
      <c r="U295" s="96"/>
      <c r="V295" s="96"/>
      <c r="W295" s="96"/>
      <c r="X295" s="31"/>
      <c r="Y295" s="96"/>
      <c r="AC295" s="535"/>
      <c r="AD295" s="381"/>
      <c r="AE295" s="381"/>
      <c r="AF295" s="113"/>
      <c r="AG295" s="114"/>
      <c r="AH295" s="461"/>
      <c r="AI295" s="450"/>
      <c r="AJ295" s="385"/>
      <c r="AK295" s="385"/>
      <c r="AL295" s="450"/>
      <c r="AM295" s="331"/>
    </row>
    <row r="296" spans="1:39" ht="15" customHeight="1" thickBot="1" x14ac:dyDescent="0.3">
      <c r="A296" s="224"/>
      <c r="B296" s="314">
        <f>C293</f>
        <v>30</v>
      </c>
      <c r="C296" s="388" t="s">
        <v>13</v>
      </c>
      <c r="D296" s="389"/>
      <c r="E296" s="10">
        <v>10</v>
      </c>
      <c r="F296" s="258"/>
      <c r="G296" s="259"/>
      <c r="H296" s="196">
        <f>H237+H239+H241+H243+H245+H247+H249+H251+H253+H255+H257+H259+H261+H263+H265+H267+H269+H271+H273+H275+H277+H279+H281+H283+H285+H287+H289+H291+H293</f>
        <v>0</v>
      </c>
      <c r="I296" s="140" t="str">
        <f t="shared" ref="I296:I305" si="1332">IF(E296="repos",1,"")</f>
        <v/>
      </c>
      <c r="J296" s="140"/>
      <c r="K296" s="140"/>
      <c r="L296" s="306">
        <f>L235+L237+L239+L241+L243+L245+L247+L249+L251+L253+L255+L257+L259+L261+L263+L265+L267+L269+L271+L273+L275+L277+L279+L281+L283+L285+L287+L289+L291+L293+L295</f>
        <v>1</v>
      </c>
      <c r="M296" s="306">
        <f>M221+L296</f>
        <v>8</v>
      </c>
      <c r="N296" s="474">
        <f>IF(N235&lt;N231,0,N235)+IF(N236&lt;N231,0,N236)+IF(N237&lt;N231,0,N237)+IF(N238&lt;N231,0,N238)+IF(N239&lt;N231,0,N239)+IF(N240&lt;N231,0,N240)+IF(N241&lt;N231,0,N241)+IF(N242&lt;N231,0,N242)+IF(N243&lt;N231,0,N243)+IF(N244&lt;N231,0,N244)+IF(N245&lt;N231,0,N245)+IF(N246&lt;N231,0,N246)+IF(N247&lt;N231,0,N247)+IF(N248&lt;N231,0,N248)+IF(N249&lt;N231,0,N249)+IF(N250&lt;N231,0,N250)+IF(N251&lt;N231,0,N251)+IF(N252&lt;N231,0,N252)+IF(N253&lt;N231,0,N253)+IF(N254&lt;N231,0,N254)+IF(N255&lt;N231,0,N255)+IF(N256&lt;N231,0,N256)+IF(N257&lt;N231,0,N257)+IF(N258&lt;N231,0,N258)+IF(N259&lt;N231,0,N259)+IF(N260&lt;N231,0,N260)+IF(N261&lt;N231,0,N261)+IF(N262&lt;N231,0,N262)+IF(N263&lt;N231,0,N263)+IF(N264&lt;N231,0,N264)+IF(N265&lt;N231,0,N265)+IF(N266&lt;N231,0,N266)+IF(N267&lt;N231,0,N267)+IF(N268&lt;N231,0,N268)+IF(N269&lt;N231,0,N269)+IF(N270&lt;N231,0,N270)+IF(N271&lt;N231,0,N271)+IF(N272&lt;N231,0,N272)+IF(N273&lt;N231,0,N273)+IF(N274&lt;N231,0,N274)+IF(N275&lt;N231,0,N275)+IF(N276&lt;N231,0,N276)+IF(N277&lt;N231,0,N277)+IF(N278&lt;N231,0,N278)+IF(N279&lt;N231,0,N279)+IF(N280&lt;N231,0,N280)+IF(N281&lt;N231,0,N281)+IF(N282&lt;N231,0,N282)+IF(N283&lt;N231,0,N283)+IF(N284&lt;N231,0,N284)+IF(N285&lt;N231,0,N285)+IF(N286&lt;N231,0,N286)+IF(N287&lt;N231,0,N287)+IF(N288&lt;N231,0,N288)+IF(N289&lt;N231,0,N289)+IF(N290&lt;N231,0,N290)+IF(N291&lt;N231,0,N291)+IF(N292&lt;N231,0,N292)+IF(N293&lt;N231,0,N293)+IF(N294&lt;N231,0,N294)</f>
        <v>0</v>
      </c>
      <c r="O296" s="370">
        <f>O235+O236+O237+O238+O239+O240+O241+O242+O243+O244+O245+O246+O247+O248+O249+O250+O251+O252+O253+O254+O255+O256+O257+O258+O259+O260+O261+O262+O263+O264+O265+O266+O267+O268+O269+O270+O271+O272+O273+O274+O275+O276+O277+O278+O279+O280+O281+O282+O283+O284+O285+O286+O287+O288+O289+O290+O291+O292+O293+O294</f>
        <v>4.4027777777777777</v>
      </c>
      <c r="P296" s="480">
        <f>P235+P237+P239+P241+P243+P245+P247+P249+P251+P253+P255+P257+P259+P261+P263+P265+P267+P269+P271+P273+P275+P277+P279+P281+P283+P285+P287+P289+P291+P293</f>
        <v>0.63611111111111107</v>
      </c>
      <c r="S296" s="370">
        <f>S235+S237+S239+S241+S243+S245+S247+S249+S251+S253+S255+S257+S259+S261+S263+S265+S267+S269+S271+S273+S275+S277+S279+S281+S283+S285+S287+S289+S291+S293</f>
        <v>4.4027777777777786</v>
      </c>
      <c r="T296" s="176"/>
      <c r="U296" s="358">
        <f>S235+S237+O254+S257+S259+S261+S271+S273+S275+S283+S285+S287+S289+S291</f>
        <v>3.7326388888888884</v>
      </c>
      <c r="V296" s="506">
        <f>O253+S255+S269</f>
        <v>0.67013888888888884</v>
      </c>
      <c r="X296" s="354">
        <f>SUM(X235:X294)</f>
        <v>16</v>
      </c>
      <c r="AC296" s="534">
        <v>145</v>
      </c>
      <c r="AD296" s="520">
        <v>25</v>
      </c>
      <c r="AE296" s="520" t="s">
        <v>22</v>
      </c>
      <c r="AF296" s="111"/>
      <c r="AG296" s="112"/>
      <c r="AH296" s="460">
        <f t="shared" ref="AH296" si="1333">IF(OR(E358="C",E358="Cr"),S358,0)</f>
        <v>0</v>
      </c>
      <c r="AI296" s="449">
        <f t="shared" ref="AI296:AI308" si="1334">IF(OR($E358="C",$E358="Cr"),$S358,0)</f>
        <v>0</v>
      </c>
      <c r="AJ296" s="384">
        <v>145</v>
      </c>
      <c r="AK296" s="384">
        <v>145</v>
      </c>
      <c r="AL296" s="449">
        <f t="shared" ref="AL296" si="1335">LARGE($AH$8:$AH$738,AK296)</f>
        <v>0.27500000000000002</v>
      </c>
      <c r="AM296" s="314">
        <f t="shared" ref="AM296" si="1336">INDEX($AC$8:$AJ$739,MATCH(AL296,$AI$8:$AI$739,0),1)</f>
        <v>73</v>
      </c>
    </row>
    <row r="297" spans="1:39" ht="15" customHeight="1" thickBot="1" x14ac:dyDescent="0.3">
      <c r="B297" s="331"/>
      <c r="C297" s="386" t="s">
        <v>52</v>
      </c>
      <c r="D297" s="387"/>
      <c r="E297" s="33">
        <f>I235+I237+I239+I241+I243+I245+I247+I249+I251+I253+I255+I257+I259+I261+I263+I265+I267+I269+I271+I273+I275+I277+I279+I281+I283+I285+I287+I289+I291+I293</f>
        <v>9</v>
      </c>
      <c r="F297" s="260">
        <f>IF(F236="X",1,0)+IF(F238="X",1,0)+IF(F240="X",1,0)+IF(F242="X",1,0)+IF(F244="X",1,0)+IF(F246="X",1,0)+IF(F248="X",1,0)+IF(F250="X",1,0)+IF(F252="X",1,0)+IF(F254="X",1,0)+IF(F256="X",1,0)+IF(F258="X",1,0)+IF(F260="X",1,0)+IF(F262="X",1,0)+IF(F264="X",1,0)+IF(F266="X",1,0)+IF(F268="X",1,0)+IF(F270="X",1,0)+IF(F272="X",1,0)+IF(F274="X",1,0)+IF(F276="X",1,0)+IF(F278="X",1,0)+IF(F280="X",1,0)+IF(F282="X",1,0)+IF(F284="X",1,0)+IF(F286="X",1,0)+IF(F288="X",1,0)+IF(F290="X",1,0)+IF(F292="X",1,0)+IF(F294="X",1,0)</f>
        <v>1</v>
      </c>
      <c r="G297" s="261"/>
      <c r="H297" s="206">
        <f>H238+H240+H242+H244+H246+H248+H250+H252+H254+H256+H258+H260+H262+H264+H266+H268+H270+H272+H274+H276+H278+H280+H282+H284+H286+H288+H290+H292+H294</f>
        <v>0</v>
      </c>
      <c r="I297" s="62"/>
      <c r="J297" s="62"/>
      <c r="K297" s="62"/>
      <c r="L297" s="30"/>
      <c r="M297" s="2"/>
      <c r="N297" s="475"/>
      <c r="O297" s="371"/>
      <c r="P297" s="481"/>
      <c r="S297" s="371"/>
      <c r="T297" s="176"/>
      <c r="U297" s="359"/>
      <c r="V297" s="507"/>
      <c r="X297" s="355"/>
      <c r="AC297" s="535"/>
      <c r="AD297" s="521"/>
      <c r="AE297" s="521"/>
      <c r="AF297" s="113"/>
      <c r="AG297" s="114"/>
      <c r="AH297" s="461"/>
      <c r="AI297" s="450"/>
      <c r="AJ297" s="385"/>
      <c r="AK297" s="385"/>
      <c r="AL297" s="450"/>
      <c r="AM297" s="331"/>
    </row>
    <row r="298" spans="1:39" ht="15" customHeight="1" thickBot="1" x14ac:dyDescent="0.35">
      <c r="C298" s="386" t="s">
        <v>51</v>
      </c>
      <c r="D298" s="387"/>
      <c r="E298" s="33">
        <f>J235+J237+J239+J241+J243+J245+J247+J249+J251+J253+J255+J257+J259+J261+J263+J265+J267+J269+J271+J273+J275+J277+J279+J281+J283+J285+J287+J289+J291+J293</f>
        <v>1</v>
      </c>
      <c r="I298" s="62" t="str">
        <f t="shared" si="1332"/>
        <v/>
      </c>
      <c r="J298" s="62"/>
      <c r="K298" s="62"/>
      <c r="O298" s="405" t="s">
        <v>85</v>
      </c>
      <c r="P298" s="406"/>
      <c r="U298" s="354">
        <v>14</v>
      </c>
      <c r="V298" s="346">
        <v>2</v>
      </c>
      <c r="AC298" s="534">
        <v>146</v>
      </c>
      <c r="AD298" s="380">
        <v>26</v>
      </c>
      <c r="AE298" s="380" t="s">
        <v>22</v>
      </c>
      <c r="AF298" s="111">
        <v>0.62569444444444444</v>
      </c>
      <c r="AG298" s="112">
        <v>0.88541666666666663</v>
      </c>
      <c r="AH298" s="460">
        <f t="shared" ref="AH298" si="1337">IF(OR(E360="C",E360="Cr"),S360,0)</f>
        <v>0.25972222222222219</v>
      </c>
      <c r="AI298" s="449">
        <f t="shared" si="1334"/>
        <v>0.25972222222222219</v>
      </c>
      <c r="AJ298" s="384">
        <v>146</v>
      </c>
      <c r="AK298" s="384">
        <v>146</v>
      </c>
      <c r="AL298" s="449">
        <f t="shared" ref="AL298" si="1338">LARGE($AH$8:$AH$738,AK298)</f>
        <v>0.27500000000000002</v>
      </c>
      <c r="AM298" s="314">
        <f t="shared" ref="AM298" si="1339">INDEX($AC$8:$AJ$739,MATCH(AL298,$AI$8:$AI$739,0),1)</f>
        <v>73</v>
      </c>
    </row>
    <row r="299" spans="1:39" ht="15" customHeight="1" thickBot="1" x14ac:dyDescent="0.35">
      <c r="C299" s="386" t="s">
        <v>15</v>
      </c>
      <c r="D299" s="387"/>
      <c r="E299" s="33">
        <f>I236+I238+I240+I242+I244+I246+I248+I250+I252+I254+I256+I258+I260+I262+I264+I266+I268+I270+I272+I274+I276+I278+I280+I282+I284+I286+I288+I290+I292+I294</f>
        <v>4</v>
      </c>
      <c r="G299" s="464">
        <f>IF(F235="X",D232,0)+IF(F237="X",D232,0)+IF(F239="X",D232,0)+IF(F241="X",D232,0)+IF(F243="X",D232,0)+IF(F245="X",D232,0)+IF(F247="X",D232,0)+IF(F249="X",D232,0)+IF(F251="X",D232,0)+IF(F253="X",D232,0)+IF(F255="X",D232,0)+IF(F257="X",D232,0)+IF(F259="X",D232,0)+IF(F261="X",D232,0)+IF(F263="X",D232,0)+IF(F265="X",D232,0)+IF(F267="X",D232,0)+IF(F269="X",D232,0)+IF(F271="X",D232,0)+IF(F273="X",D232,0)+IF(F275="X",D232,0)+IF(F277="X",D232,0)+IF(F279="X",D232,0)+IF(F281="X",D232,0)+IF(F283="X",D232,0)+IF(F285="X",D232,0)+IF(F287="X",D232,0)+IF(F289="X",D232,0)+IF(F291="X",D232,0)+IF(F293="X",D232,0)</f>
        <v>0.27638888888888885</v>
      </c>
      <c r="H299" s="465"/>
      <c r="I299" s="464">
        <f>+IF(G235="X",D233,0)+IF(G237="X",D233,0)+IF(G239="X",D233,0)+IF(G241="X",D233,0)+IF(G243="X",D233,0)+IF(G245="X",D233,0)+IF(G247="X",D233,0)+IF(G249="X",D233,0)+IF(G251="X",D233,0)+IF(G253="X",D233,0)+IF(G255="X",D233,0)+IF(G257="X",D233,0)+IF(G259="X",D233,0)+IF(G261="X",D233,0)+IF(G263="X",D233,0)+IF(G265="X",D233,0)+IF(G267="X",D233,0)+IF(G269="X",D233,0)+IF(G271="X",D233,0)+IF(G273="X",D233,0)+IF(G275="X",D233,0)+IF(G277="X",D233,0)+IF(G279="X",D233,0)+IF(G281="X",D233,0)+IF(G283="X",D233,0)+IF(G285="X",D233,0)+IF(G287="X",D233,0)+IF(G289="X",D233,0)+IF(G291="X",D233,0)+IF(G293="X",D233,0)</f>
        <v>4.1666666666666664E-2</v>
      </c>
      <c r="J299" s="466"/>
      <c r="K299" s="465"/>
      <c r="L299" s="171"/>
      <c r="O299" s="204" t="s">
        <v>83</v>
      </c>
      <c r="P299" s="205"/>
      <c r="Q299" s="202" t="s">
        <v>83</v>
      </c>
      <c r="R299" s="197" t="s">
        <v>16</v>
      </c>
      <c r="S299" s="188" t="s">
        <v>84</v>
      </c>
      <c r="U299" s="355"/>
      <c r="V299" s="357"/>
      <c r="AC299" s="535"/>
      <c r="AD299" s="381"/>
      <c r="AE299" s="381"/>
      <c r="AF299" s="113"/>
      <c r="AG299" s="114"/>
      <c r="AH299" s="461"/>
      <c r="AI299" s="450"/>
      <c r="AJ299" s="385"/>
      <c r="AK299" s="385"/>
      <c r="AL299" s="450"/>
      <c r="AM299" s="331"/>
    </row>
    <row r="300" spans="1:39" ht="15" customHeight="1" thickBot="1" x14ac:dyDescent="0.35">
      <c r="C300" s="386" t="s">
        <v>16</v>
      </c>
      <c r="D300" s="387"/>
      <c r="E300" s="33">
        <f>J236+J238+J240+J242+J244+J246+J248+J250+J252+J254+J256+J258+J260+J262+J264+J266+J268+J270+J272+J274+J276+J278+J280+J282+J284+J286+J288+J290+J292+J294</f>
        <v>0</v>
      </c>
      <c r="G300" s="467">
        <f>IF(F236="X",D232,0)+IF(F238="X",D232,0)+IF(F240="X",D232,0)+IF(F242="X",D232,0)+IF(F244="X",D232,0)+IF(F246="X",D232,0)+IF(F248="X",D232,0)+IF(F250="X",D232,0)+IF(F252="X",D232,0)+IF(F254="X",D232,0)+IF(F256="X",D232,0)+IF(F258="X",D232,0)+IF(F260="X",D232,0)+IF(F262="X",D232,0)+IF(F264="X",D232,0)+IF(F266="X",D232,0)+IF(F268="X",D232,0)+IF(F270="X",D232,0)+IF(F272="X",D232,0)+IF(F274="X",D232,0)+IF(F276="X",D232,0)+IF(F278="X",D232,0)+IF(F280="X",D232,0)+IF(F282="X",D232,0)+IF(F284="X",D232,0)+IF(F286="X",D232,0)+IF(F288="X",D232,0)+IF(F290="X",D232,0)+IF(F292="X",D232,0)+IF(F294="X",D232,0)</f>
        <v>0.27638888888888885</v>
      </c>
      <c r="H300" s="468"/>
      <c r="I300" s="469">
        <f>IF(G236="X",D234,0)+IF(G238="X",D234,0)+IF(G240="X",D234,0)+IF(G242="X",D234,0)+IF(G244="X",D234,0)+IF(G246="X",D234,0)+IF(G248="X",D234,0)+IF(G250="X",D234,0)+IF(G252="X",D234,0)+IF(G254="X",D234,0)+IF(G256="X",D234,0)+IF(G258="X",D234,0)+IF(G260="X",D234,0)+IF(G262="X",D234,0)+IF(G264="X",D234,0)+IF(G266="X",D234,0)+IF(G268="X",D234,0)+IF(G270="X",D234,0)+IF(G272="X",D234,0)+IF(G274="X",D234,0)+IF(G276="X",D234,0)+IF(G278="X",D234,0)+IF(G280="X",D234,0)+IF(G282="X",D234,0)+IF(G284="X",D234,0)+IF(G286="X",D234,0)+IF(G288="X",D234,0)+IF(G290="X",D234,0)+IF(G292="X",D234,0)+IF(G294="X",D234,0)</f>
        <v>4.1666666666666664E-2</v>
      </c>
      <c r="J300" s="470"/>
      <c r="K300" s="471"/>
      <c r="L300" s="171"/>
      <c r="O300" s="199" t="s">
        <v>16</v>
      </c>
      <c r="P300" s="200"/>
      <c r="Q300" s="203">
        <f>Q228</f>
        <v>1.6736111111111109</v>
      </c>
      <c r="R300" s="198">
        <f>R228</f>
        <v>0.3930555555555556</v>
      </c>
      <c r="S300" s="189">
        <f>S228</f>
        <v>0.27499999999999991</v>
      </c>
      <c r="U300" s="350">
        <f>U296+V296</f>
        <v>4.4027777777777768</v>
      </c>
      <c r="V300" s="351"/>
      <c r="AC300" s="534">
        <v>147</v>
      </c>
      <c r="AD300" s="380">
        <v>27</v>
      </c>
      <c r="AE300" s="380" t="s">
        <v>22</v>
      </c>
      <c r="AF300" s="111">
        <v>0.57708333333333328</v>
      </c>
      <c r="AG300" s="112">
        <v>0.88194444444444453</v>
      </c>
      <c r="AH300" s="460">
        <f t="shared" ref="AH300" si="1340">IF(OR(E362="C",E362="Cr"),S362,0)</f>
        <v>0.30486111111111125</v>
      </c>
      <c r="AI300" s="449">
        <f t="shared" si="1334"/>
        <v>0.30486111111111125</v>
      </c>
      <c r="AJ300" s="384">
        <v>147</v>
      </c>
      <c r="AK300" s="384">
        <v>147</v>
      </c>
      <c r="AL300" s="449">
        <f t="shared" ref="AL300" si="1341">LARGE($AH$8:$AH$738,AK300)</f>
        <v>0.27500000000000002</v>
      </c>
      <c r="AM300" s="314">
        <f t="shared" ref="AM300" si="1342">INDEX($AC$8:$AJ$739,MATCH(AL300,$AI$8:$AI$739,0),1)</f>
        <v>73</v>
      </c>
    </row>
    <row r="301" spans="1:39" ht="15" customHeight="1" thickBot="1" x14ac:dyDescent="0.35">
      <c r="C301" s="386" t="s">
        <v>17</v>
      </c>
      <c r="D301" s="387"/>
      <c r="E301" s="33">
        <f>K235+K237+K239+K241+K243+K245+K247+K249+K251+K253+K255+K257+K259+K261+K263+K265+K267+K269+K271+K273+K275+K277+K279+K281+K283+K285+K287+K289+K291+K293</f>
        <v>0</v>
      </c>
      <c r="I301" s="62"/>
      <c r="J301" s="62"/>
      <c r="K301" s="62"/>
      <c r="L301" s="30"/>
      <c r="O301" s="190" t="s">
        <v>84</v>
      </c>
      <c r="P301" s="191"/>
      <c r="U301" s="352"/>
      <c r="V301" s="353"/>
      <c r="AC301" s="535"/>
      <c r="AD301" s="381"/>
      <c r="AE301" s="381"/>
      <c r="AF301" s="113"/>
      <c r="AG301" s="114"/>
      <c r="AH301" s="461"/>
      <c r="AI301" s="450"/>
      <c r="AJ301" s="385"/>
      <c r="AK301" s="385"/>
      <c r="AL301" s="450"/>
      <c r="AM301" s="331"/>
    </row>
    <row r="302" spans="1:39" ht="15" customHeight="1" thickBot="1" x14ac:dyDescent="0.35">
      <c r="C302" s="390" t="s">
        <v>18</v>
      </c>
      <c r="D302" s="391"/>
      <c r="E302" s="33">
        <f>K236+K238+K240+K242+K244+K246+K248+K250+K252+K254+K256+K258+K260+K262+K264+K266+K268+K270+K272+K274+K276+K278+K280+K282+K284+K286+K288+K290+K292+K294</f>
        <v>0</v>
      </c>
      <c r="I302" s="62" t="str">
        <f t="shared" si="1332"/>
        <v/>
      </c>
      <c r="J302" s="62"/>
      <c r="K302" s="62"/>
      <c r="L302" s="30"/>
      <c r="P302" s="449">
        <f>P231+P296-P299-P300-P301</f>
        <v>2.977777777777777</v>
      </c>
      <c r="Q302" s="202" t="s">
        <v>83</v>
      </c>
      <c r="R302" s="197" t="s">
        <v>16</v>
      </c>
      <c r="S302" s="188" t="s">
        <v>84</v>
      </c>
      <c r="U302" s="319">
        <f>U298+V298</f>
        <v>16</v>
      </c>
      <c r="V302" s="321"/>
      <c r="AC302" s="534">
        <v>148</v>
      </c>
      <c r="AD302" s="380">
        <v>28</v>
      </c>
      <c r="AE302" s="380" t="s">
        <v>22</v>
      </c>
      <c r="AF302" s="111"/>
      <c r="AG302" s="112"/>
      <c r="AH302" s="460">
        <f t="shared" ref="AH302" si="1343">IF(OR(E364="C",E364="Cr"),S364,0)</f>
        <v>0</v>
      </c>
      <c r="AI302" s="449">
        <f t="shared" si="1334"/>
        <v>0</v>
      </c>
      <c r="AJ302" s="384">
        <v>148</v>
      </c>
      <c r="AK302" s="384">
        <v>148</v>
      </c>
      <c r="AL302" s="449">
        <f t="shared" ref="AL302" si="1344">LARGE($AH$8:$AH$738,AK302)</f>
        <v>0.27361111111111114</v>
      </c>
      <c r="AM302" s="314">
        <f t="shared" ref="AM302" si="1345">INDEX($AC$8:$AJ$739,MATCH(AL302,$AI$8:$AI$739,0),1)</f>
        <v>195</v>
      </c>
    </row>
    <row r="303" spans="1:39" ht="15" customHeight="1" thickBot="1" x14ac:dyDescent="0.35">
      <c r="C303" s="508" t="s">
        <v>80</v>
      </c>
      <c r="D303" s="509"/>
      <c r="E303" s="124">
        <f>B296-E297-E298-E299-E300-E301-E302</f>
        <v>16</v>
      </c>
      <c r="I303" s="62"/>
      <c r="J303" s="62"/>
      <c r="K303" s="62"/>
      <c r="L303" s="30"/>
      <c r="P303" s="450"/>
      <c r="Q303" s="203">
        <f>Q300+H297+G299+I299+N296-P299</f>
        <v>1.9916666666666665</v>
      </c>
      <c r="R303" s="198">
        <f>R300+H296+I300-P300</f>
        <v>0.43472222222222229</v>
      </c>
      <c r="S303" s="189">
        <f>S300+G300-P301</f>
        <v>0.55138888888888871</v>
      </c>
      <c r="U303" s="325"/>
      <c r="V303" s="327"/>
      <c r="AC303" s="535"/>
      <c r="AD303" s="381"/>
      <c r="AE303" s="381"/>
      <c r="AF303" s="113"/>
      <c r="AG303" s="114"/>
      <c r="AH303" s="461"/>
      <c r="AI303" s="450"/>
      <c r="AJ303" s="385"/>
      <c r="AK303" s="385"/>
      <c r="AL303" s="450"/>
      <c r="AM303" s="331"/>
    </row>
    <row r="304" spans="1:39" ht="15" customHeight="1" x14ac:dyDescent="0.3">
      <c r="C304" s="30"/>
      <c r="D304" s="30"/>
      <c r="E304" s="30"/>
      <c r="I304" s="140"/>
      <c r="J304" s="140"/>
      <c r="K304" s="140"/>
      <c r="L304" s="30"/>
      <c r="U304" s="136"/>
      <c r="V304" s="136"/>
      <c r="AC304" s="534">
        <v>149</v>
      </c>
      <c r="AD304" s="380">
        <v>29</v>
      </c>
      <c r="AE304" s="380" t="s">
        <v>22</v>
      </c>
      <c r="AF304" s="111">
        <v>0.55972222222222223</v>
      </c>
      <c r="AG304" s="112">
        <v>0.8305555555555556</v>
      </c>
      <c r="AH304" s="460">
        <f t="shared" ref="AH304" si="1346">IF(OR(E366="C",E366="Cr"),S366,0)</f>
        <v>0.27083333333333337</v>
      </c>
      <c r="AI304" s="449">
        <f t="shared" si="1334"/>
        <v>0.27083333333333337</v>
      </c>
      <c r="AJ304" s="384">
        <v>149</v>
      </c>
      <c r="AK304" s="384">
        <v>149</v>
      </c>
      <c r="AL304" s="449">
        <f t="shared" ref="AL304" si="1347">LARGE($AH$8:$AH$738,AK304)</f>
        <v>0.2729166666666667</v>
      </c>
      <c r="AM304" s="314">
        <f t="shared" ref="AM304" si="1348">INDEX($AC$8:$AJ$739,MATCH(AL304,$AI$8:$AI$739,0),1)</f>
        <v>197</v>
      </c>
    </row>
    <row r="305" spans="1:39" ht="15" customHeight="1" thickBot="1" x14ac:dyDescent="0.35">
      <c r="B305" s="155"/>
      <c r="C305" s="155"/>
      <c r="D305" s="155"/>
      <c r="E305" s="155"/>
      <c r="F305" s="156"/>
      <c r="G305" s="156"/>
      <c r="H305" s="156"/>
      <c r="I305" s="157" t="str">
        <f t="shared" si="1332"/>
        <v/>
      </c>
      <c r="J305" s="157"/>
      <c r="K305" s="157"/>
      <c r="L305" s="157"/>
      <c r="M305" s="155"/>
      <c r="N305" s="155"/>
      <c r="O305" s="158"/>
      <c r="P305" s="155"/>
      <c r="Q305" s="159"/>
      <c r="R305" s="159"/>
      <c r="S305" s="159"/>
      <c r="T305" s="159"/>
      <c r="U305" s="155"/>
      <c r="V305" s="155"/>
      <c r="W305" s="155"/>
      <c r="X305" s="276"/>
      <c r="Y305" s="155"/>
      <c r="AC305" s="535"/>
      <c r="AD305" s="381"/>
      <c r="AE305" s="381"/>
      <c r="AF305" s="113"/>
      <c r="AG305" s="114"/>
      <c r="AH305" s="461"/>
      <c r="AI305" s="450"/>
      <c r="AJ305" s="385"/>
      <c r="AK305" s="385"/>
      <c r="AL305" s="450"/>
      <c r="AM305" s="331"/>
    </row>
    <row r="306" spans="1:39" ht="15" customHeight="1" thickBot="1" x14ac:dyDescent="0.35">
      <c r="B306" s="74"/>
      <c r="C306" s="74"/>
      <c r="D306" s="74"/>
      <c r="E306" s="74"/>
      <c r="F306" s="160"/>
      <c r="G306" s="160"/>
      <c r="H306" s="160"/>
      <c r="I306" s="30"/>
      <c r="J306" s="30"/>
      <c r="K306" s="30"/>
      <c r="L306" s="30"/>
      <c r="M306" s="74"/>
      <c r="N306" s="153">
        <v>1.0416666666666666E-2</v>
      </c>
      <c r="O306" s="161"/>
      <c r="P306" s="181">
        <f>P302</f>
        <v>2.977777777777777</v>
      </c>
      <c r="Q306" s="162"/>
      <c r="R306" s="162"/>
      <c r="S306" s="162"/>
      <c r="U306" s="74"/>
      <c r="V306" s="74"/>
      <c r="W306" s="74"/>
      <c r="X306" s="277"/>
      <c r="Y306" s="74"/>
      <c r="AC306" s="534">
        <v>150</v>
      </c>
      <c r="AD306" s="380">
        <v>30</v>
      </c>
      <c r="AE306" s="380" t="s">
        <v>22</v>
      </c>
      <c r="AF306" s="111">
        <v>0.49583333333333335</v>
      </c>
      <c r="AG306" s="112">
        <v>0.79861111111111116</v>
      </c>
      <c r="AH306" s="460">
        <f t="shared" ref="AH306" si="1349">IF(OR(E368="C",E368="Cr"),S368,0)</f>
        <v>0.30277777777777781</v>
      </c>
      <c r="AI306" s="449">
        <f t="shared" si="1334"/>
        <v>0.30277777777777781</v>
      </c>
      <c r="AJ306" s="384">
        <v>150</v>
      </c>
      <c r="AK306" s="384">
        <v>150</v>
      </c>
      <c r="AL306" s="449">
        <f t="shared" ref="AL306" si="1350">LARGE($AH$8:$AH$738,AK306)</f>
        <v>0.27291666666666659</v>
      </c>
      <c r="AM306" s="314">
        <f t="shared" ref="AM306" si="1351">INDEX($AC$8:$AJ$739,MATCH(AL306,$AI$8:$AI$739,0),1)</f>
        <v>45</v>
      </c>
    </row>
    <row r="307" spans="1:39" ht="15" customHeight="1" thickBot="1" x14ac:dyDescent="0.3">
      <c r="B307" s="386" t="s">
        <v>74</v>
      </c>
      <c r="C307" s="387"/>
      <c r="D307" s="153">
        <v>0.27638888888888885</v>
      </c>
      <c r="E307" s="2"/>
      <c r="F307" s="386" t="s">
        <v>54</v>
      </c>
      <c r="G307" s="482"/>
      <c r="H307" s="387"/>
      <c r="I307" s="62"/>
      <c r="J307" s="62"/>
      <c r="K307" s="62"/>
      <c r="L307" s="30"/>
      <c r="M307" s="314" t="s">
        <v>0</v>
      </c>
      <c r="N307" s="57" t="s">
        <v>49</v>
      </c>
      <c r="O307" s="4" t="s">
        <v>1</v>
      </c>
      <c r="P307" s="314" t="s">
        <v>73</v>
      </c>
      <c r="Q307" s="41" t="s">
        <v>61</v>
      </c>
      <c r="R307" s="42" t="s">
        <v>62</v>
      </c>
      <c r="S307" s="66" t="s">
        <v>1</v>
      </c>
      <c r="T307" s="167"/>
      <c r="X307" s="272" t="s">
        <v>69</v>
      </c>
      <c r="AC307" s="535"/>
      <c r="AD307" s="381"/>
      <c r="AE307" s="381"/>
      <c r="AF307" s="113"/>
      <c r="AG307" s="114"/>
      <c r="AH307" s="461"/>
      <c r="AI307" s="450"/>
      <c r="AJ307" s="385"/>
      <c r="AK307" s="385"/>
      <c r="AL307" s="450"/>
      <c r="AM307" s="331"/>
    </row>
    <row r="308" spans="1:39" ht="15" customHeight="1" thickBot="1" x14ac:dyDescent="0.3">
      <c r="B308" s="386" t="s">
        <v>78</v>
      </c>
      <c r="C308" s="387"/>
      <c r="D308" s="153">
        <v>4.1666666666666664E-2</v>
      </c>
      <c r="E308" s="2"/>
      <c r="F308" s="132" t="s">
        <v>43</v>
      </c>
      <c r="G308" s="139" t="s">
        <v>76</v>
      </c>
      <c r="H308" s="11" t="s">
        <v>88</v>
      </c>
      <c r="I308" s="11" t="s">
        <v>53</v>
      </c>
      <c r="J308" s="11" t="s">
        <v>54</v>
      </c>
      <c r="K308" s="11" t="s">
        <v>56</v>
      </c>
      <c r="L308" s="306" t="s">
        <v>100</v>
      </c>
      <c r="M308" s="312"/>
      <c r="N308" s="59" t="s">
        <v>50</v>
      </c>
      <c r="O308" s="6" t="s">
        <v>2</v>
      </c>
      <c r="P308" s="312"/>
      <c r="Q308" s="309" t="s">
        <v>63</v>
      </c>
      <c r="R308" s="310"/>
      <c r="S308" s="37" t="s">
        <v>64</v>
      </c>
      <c r="T308" s="167"/>
      <c r="X308" s="274" t="s">
        <v>70</v>
      </c>
      <c r="AC308" s="534">
        <v>151</v>
      </c>
      <c r="AD308" s="380">
        <v>31</v>
      </c>
      <c r="AE308" s="380" t="s">
        <v>22</v>
      </c>
      <c r="AF308" s="111"/>
      <c r="AG308" s="112"/>
      <c r="AH308" s="460">
        <f t="shared" ref="AH308" si="1352">IF(OR(E370="C",E370="Cr"),S370,0)</f>
        <v>0</v>
      </c>
      <c r="AI308" s="449">
        <f t="shared" si="1334"/>
        <v>0</v>
      </c>
      <c r="AJ308" s="384">
        <v>151</v>
      </c>
      <c r="AK308" s="384">
        <v>151</v>
      </c>
      <c r="AL308" s="449">
        <f t="shared" ref="AL308" si="1353">LARGE($AH$8:$AH$738,AK308)</f>
        <v>0.27291666666666659</v>
      </c>
      <c r="AM308" s="314">
        <f t="shared" ref="AM308" si="1354">INDEX($AC$8:$AJ$739,MATCH(AL308,$AI$8:$AI$739,0),1)</f>
        <v>45</v>
      </c>
    </row>
    <row r="309" spans="1:39" ht="15" customHeight="1" thickBot="1" x14ac:dyDescent="0.3">
      <c r="B309" s="386" t="s">
        <v>79</v>
      </c>
      <c r="C309" s="387"/>
      <c r="D309" s="153">
        <v>1.3888888888888888E-2</v>
      </c>
      <c r="E309" s="2"/>
      <c r="F309" s="223" t="s">
        <v>75</v>
      </c>
      <c r="G309" s="224" t="s">
        <v>77</v>
      </c>
      <c r="H309" s="11" t="s">
        <v>89</v>
      </c>
      <c r="I309" s="11" t="s">
        <v>15</v>
      </c>
      <c r="J309" s="11" t="s">
        <v>55</v>
      </c>
      <c r="K309" s="32" t="s">
        <v>57</v>
      </c>
      <c r="L309" s="303"/>
      <c r="M309" s="331"/>
      <c r="N309" s="59"/>
      <c r="O309" s="6" t="s">
        <v>3</v>
      </c>
      <c r="P309" s="331"/>
      <c r="Q309" s="43"/>
      <c r="R309" s="44"/>
      <c r="S309" s="67" t="s">
        <v>65</v>
      </c>
      <c r="T309" s="167"/>
      <c r="X309" s="273" t="s">
        <v>71</v>
      </c>
      <c r="AC309" s="535"/>
      <c r="AD309" s="381"/>
      <c r="AE309" s="381"/>
      <c r="AF309" s="113"/>
      <c r="AG309" s="114"/>
      <c r="AH309" s="461"/>
      <c r="AI309" s="450"/>
      <c r="AJ309" s="385"/>
      <c r="AK309" s="385"/>
      <c r="AL309" s="450"/>
      <c r="AM309" s="331"/>
    </row>
    <row r="310" spans="1:39" ht="15" customHeight="1" thickBot="1" x14ac:dyDescent="0.3">
      <c r="A310" s="254" t="s">
        <v>72</v>
      </c>
      <c r="B310" s="520" t="s">
        <v>9</v>
      </c>
      <c r="C310" s="520">
        <v>1</v>
      </c>
      <c r="D310" s="520" t="s">
        <v>22</v>
      </c>
      <c r="E310" s="399" t="s">
        <v>7</v>
      </c>
      <c r="F310" s="258"/>
      <c r="G310" s="259"/>
      <c r="H310" s="246"/>
      <c r="I310" s="116">
        <f>IF(E310="repos",1,0)</f>
        <v>1</v>
      </c>
      <c r="J310" s="116">
        <f>IF(E310="S",1,0)</f>
        <v>0</v>
      </c>
      <c r="K310" s="116">
        <f>IF(E310="FO",1,0)</f>
        <v>0</v>
      </c>
      <c r="L310" s="302">
        <f>IF(AND(B310="dim",M310=130),1,0)</f>
        <v>0</v>
      </c>
      <c r="M310" s="119">
        <v>660</v>
      </c>
      <c r="N310" s="150"/>
      <c r="O310" s="56"/>
      <c r="P310" s="476">
        <f>IF(F310="X",D307,0)+IF(F311="X",D307,0)+IF(G310="X",D308,0)+IF(G311="X",D309,0)+H310+H311+IF(N310&lt;N306,0,N310)+IF(N311&lt;N306,0,N311)</f>
        <v>0.27638888888888885</v>
      </c>
      <c r="Q310" s="111"/>
      <c r="R310" s="112"/>
      <c r="S310" s="374">
        <f>(R310-Q310)+(R311-Q311)</f>
        <v>0</v>
      </c>
      <c r="T310" s="167"/>
      <c r="U310" s="74"/>
      <c r="V310" s="74"/>
      <c r="W310" s="74"/>
      <c r="X310" s="491">
        <f t="shared" ref="X310:X370" si="1355">IF(OR(E310="C",E310="Cr",E310="FO"),1,0)</f>
        <v>0</v>
      </c>
      <c r="Y310" s="74"/>
      <c r="Z310" s="314">
        <v>121</v>
      </c>
      <c r="AA310" s="460">
        <f t="shared" ref="AA310" si="1356">IF(OR(E310="C",E310="Cr"),S310,0)</f>
        <v>0</v>
      </c>
      <c r="AC310" s="534">
        <v>152</v>
      </c>
      <c r="AD310" s="314">
        <v>1</v>
      </c>
      <c r="AE310" s="314" t="s">
        <v>23</v>
      </c>
      <c r="AF310" s="111"/>
      <c r="AG310" s="112"/>
      <c r="AH310" s="460">
        <f>IF(OR(E387="C",E387="Cr"),S387,0)</f>
        <v>0</v>
      </c>
      <c r="AI310" s="449">
        <f>IF(OR($E387="C",$E387="Cr"),$S387,0)</f>
        <v>0</v>
      </c>
      <c r="AJ310" s="384">
        <v>152</v>
      </c>
      <c r="AK310" s="384">
        <v>152</v>
      </c>
      <c r="AL310" s="449">
        <f t="shared" ref="AL310" si="1357">LARGE($AH$8:$AH$738,AK310)</f>
        <v>0.2722222222222222</v>
      </c>
      <c r="AM310" s="314">
        <f t="shared" ref="AM310" si="1358">INDEX($AC$8:$AJ$739,MATCH(AL310,$AI$8:$AI$739,0),1)</f>
        <v>21</v>
      </c>
    </row>
    <row r="311" spans="1:39" ht="15" customHeight="1" thickBot="1" x14ac:dyDescent="0.3">
      <c r="A311" s="255"/>
      <c r="B311" s="521"/>
      <c r="C311" s="521"/>
      <c r="D311" s="521"/>
      <c r="E311" s="401"/>
      <c r="F311" s="267" t="str">
        <f>IF(AND(A310="X",B310="dim"),"",IF(AND(A310="X",E310="TC"),"",IF(A310="X","X","")))</f>
        <v>X</v>
      </c>
      <c r="G311" s="268"/>
      <c r="H311" s="211"/>
      <c r="I311" s="61">
        <f>IF(E310="CA",1,0)</f>
        <v>0</v>
      </c>
      <c r="J311" s="61">
        <f>IF(E310="TC",1,0)</f>
        <v>0</v>
      </c>
      <c r="K311" s="61">
        <f>IF(E310="FNO",1,0)</f>
        <v>0</v>
      </c>
      <c r="L311" s="299"/>
      <c r="M311" s="117"/>
      <c r="N311" s="151"/>
      <c r="O311" s="107"/>
      <c r="P311" s="477"/>
      <c r="Q311" s="113"/>
      <c r="R311" s="114"/>
      <c r="S311" s="375"/>
      <c r="T311" s="167"/>
      <c r="U311" s="74"/>
      <c r="V311" s="74"/>
      <c r="W311" s="74"/>
      <c r="X311" s="493"/>
      <c r="Y311" s="74"/>
      <c r="Z311" s="331"/>
      <c r="AA311" s="461"/>
      <c r="AC311" s="535"/>
      <c r="AD311" s="331"/>
      <c r="AE311" s="331"/>
      <c r="AF311" s="113"/>
      <c r="AG311" s="114"/>
      <c r="AH311" s="461"/>
      <c r="AI311" s="450"/>
      <c r="AJ311" s="385"/>
      <c r="AK311" s="385"/>
      <c r="AL311" s="450"/>
      <c r="AM311" s="331"/>
    </row>
    <row r="312" spans="1:39" ht="15" customHeight="1" thickBot="1" x14ac:dyDescent="0.3">
      <c r="A312" s="228"/>
      <c r="B312" s="314" t="s">
        <v>10</v>
      </c>
      <c r="C312" s="380">
        <v>2</v>
      </c>
      <c r="D312" s="380" t="s">
        <v>22</v>
      </c>
      <c r="E312" s="399" t="s">
        <v>7</v>
      </c>
      <c r="F312" s="269"/>
      <c r="G312" s="270"/>
      <c r="H312" s="246"/>
      <c r="I312" s="116">
        <f t="shared" ref="I312" si="1359">IF(E312="repos",1,0)</f>
        <v>1</v>
      </c>
      <c r="J312" s="116">
        <f t="shared" ref="J312" si="1360">IF(E312="S",1,0)</f>
        <v>0</v>
      </c>
      <c r="K312" s="116">
        <f t="shared" ref="K312" si="1361">IF(E312="FO",1,0)</f>
        <v>0</v>
      </c>
      <c r="L312" s="302">
        <f>IF(AND(B312="dim",M312=130),1,0)</f>
        <v>0</v>
      </c>
      <c r="M312" s="119">
        <v>660</v>
      </c>
      <c r="N312" s="150"/>
      <c r="O312" s="56"/>
      <c r="P312" s="476">
        <f>IF(F312="X",D307,0)+IF(F313="X",D307,0)+IF(G312="X",D308,0)+IF(G313="X",D309,0)+H312+H313+IF(N312&lt;N306,0,N312)+IF(N313&lt;N306,0,N313)</f>
        <v>0</v>
      </c>
      <c r="Q312" s="111"/>
      <c r="R312" s="112"/>
      <c r="S312" s="374">
        <f t="shared" ref="S312" si="1362">(R312-Q312)+(R313-Q313)</f>
        <v>0</v>
      </c>
      <c r="T312" s="167"/>
      <c r="U312" s="74"/>
      <c r="V312" s="74"/>
      <c r="W312" s="74"/>
      <c r="X312" s="491">
        <f t="shared" si="1355"/>
        <v>0</v>
      </c>
      <c r="Y312" s="74"/>
      <c r="Z312" s="314">
        <v>122</v>
      </c>
      <c r="AA312" s="460">
        <f t="shared" ref="AA312" si="1363">IF(OR(E312="C",E312="Cr"),S312,0)</f>
        <v>0</v>
      </c>
      <c r="AC312" s="534">
        <v>153</v>
      </c>
      <c r="AD312" s="314">
        <v>2</v>
      </c>
      <c r="AE312" s="314" t="s">
        <v>23</v>
      </c>
      <c r="AF312" s="111">
        <v>0.65486111111111112</v>
      </c>
      <c r="AG312" s="112">
        <v>0.9506944444444444</v>
      </c>
      <c r="AH312" s="460">
        <f t="shared" ref="AH312" si="1364">IF(OR(E389="C",E389="Cr"),S389,0)</f>
        <v>0.29583333333333328</v>
      </c>
      <c r="AI312" s="449">
        <f t="shared" ref="AI312" si="1365">IF(OR($E389="C",$E389="Cr"),$S389,0)</f>
        <v>0.29583333333333328</v>
      </c>
      <c r="AJ312" s="384">
        <v>153</v>
      </c>
      <c r="AK312" s="384">
        <v>153</v>
      </c>
      <c r="AL312" s="449">
        <f t="shared" ref="AL312" si="1366">LARGE($AH$8:$AH$738,AK312)</f>
        <v>0.27152777777777781</v>
      </c>
      <c r="AM312" s="314">
        <f t="shared" ref="AM312" si="1367">INDEX($AC$8:$AJ$739,MATCH(AL312,$AI$8:$AI$739,0),1)</f>
        <v>86</v>
      </c>
    </row>
    <row r="313" spans="1:39" ht="15" customHeight="1" thickBot="1" x14ac:dyDescent="0.3">
      <c r="A313" s="229"/>
      <c r="B313" s="331"/>
      <c r="C313" s="381"/>
      <c r="D313" s="381"/>
      <c r="E313" s="401"/>
      <c r="F313" s="267" t="str">
        <f>IF(AND(A312="X",B312="dim"),"",IF(AND(A312="X",E312="TC"),"",IF(A312="X","X","")))</f>
        <v/>
      </c>
      <c r="G313" s="268"/>
      <c r="H313" s="211"/>
      <c r="I313" s="61">
        <f t="shared" ref="I313" si="1368">IF(E312="CA",1,0)</f>
        <v>0</v>
      </c>
      <c r="J313" s="61">
        <f t="shared" ref="J313" si="1369">IF(E312="TC",1,0)</f>
        <v>0</v>
      </c>
      <c r="K313" s="61">
        <f t="shared" ref="K313" si="1370">IF(E312="FNO",1,0)</f>
        <v>0</v>
      </c>
      <c r="L313" s="299"/>
      <c r="M313" s="117"/>
      <c r="N313" s="151"/>
      <c r="O313" s="107"/>
      <c r="P313" s="477"/>
      <c r="Q313" s="113"/>
      <c r="R313" s="114"/>
      <c r="S313" s="375"/>
      <c r="T313" s="167"/>
      <c r="U313" s="74"/>
      <c r="V313" s="74"/>
      <c r="W313" s="74"/>
      <c r="X313" s="493"/>
      <c r="Y313" s="74"/>
      <c r="Z313" s="331"/>
      <c r="AA313" s="461"/>
      <c r="AC313" s="535"/>
      <c r="AD313" s="331"/>
      <c r="AE313" s="331"/>
      <c r="AF313" s="113"/>
      <c r="AG313" s="114"/>
      <c r="AH313" s="461"/>
      <c r="AI313" s="450"/>
      <c r="AJ313" s="385"/>
      <c r="AK313" s="385"/>
      <c r="AL313" s="450"/>
      <c r="AM313" s="331"/>
    </row>
    <row r="314" spans="1:39" ht="15" customHeight="1" thickBot="1" x14ac:dyDescent="0.3">
      <c r="A314" s="228"/>
      <c r="B314" s="314" t="s">
        <v>11</v>
      </c>
      <c r="C314" s="380">
        <v>3</v>
      </c>
      <c r="D314" s="380" t="s">
        <v>22</v>
      </c>
      <c r="E314" s="483" t="s">
        <v>91</v>
      </c>
      <c r="F314" s="269"/>
      <c r="G314" s="270"/>
      <c r="H314" s="246"/>
      <c r="I314" s="116">
        <f t="shared" ref="I314" si="1371">IF(E314="repos",1,0)</f>
        <v>0</v>
      </c>
      <c r="J314" s="116">
        <f t="shared" ref="J314" si="1372">IF(E314="S",1,0)</f>
        <v>0</v>
      </c>
      <c r="K314" s="116">
        <f t="shared" ref="K314" si="1373">IF(E314="FO",1,0)</f>
        <v>0</v>
      </c>
      <c r="L314" s="302">
        <f>IF(AND(B314="dim",M314=130),1,0)</f>
        <v>0</v>
      </c>
      <c r="M314" s="125">
        <v>130</v>
      </c>
      <c r="N314" s="150"/>
      <c r="O314" s="52">
        <v>0.28402777777777777</v>
      </c>
      <c r="P314" s="476">
        <f>IF(F314="X",D307,0)+IF(F315="X",D307,0)+IF(G314="X",D308,0)+IF(G315="X",D309,0)+H314+H315+IF(N314&lt;N306,0,N314)+IF(N315&lt;N306,0,N315)</f>
        <v>0</v>
      </c>
      <c r="Q314" s="111">
        <v>0.7597222222222223</v>
      </c>
      <c r="R314" s="112">
        <v>1.04375</v>
      </c>
      <c r="S314" s="360">
        <f t="shared" ref="S314" si="1374">(R314-Q314)+(R315-Q315)</f>
        <v>0.28402777777777766</v>
      </c>
      <c r="T314" s="167"/>
      <c r="U314" s="74"/>
      <c r="V314" s="74"/>
      <c r="W314" s="74"/>
      <c r="X314" s="491">
        <f t="shared" si="1355"/>
        <v>1</v>
      </c>
      <c r="Y314" s="74"/>
      <c r="Z314" s="314">
        <v>123</v>
      </c>
      <c r="AA314" s="460">
        <f t="shared" ref="AA314" si="1375">IF(OR(E314="C",E314="Cr"),S314,0)</f>
        <v>0.28402777777777766</v>
      </c>
      <c r="AC314" s="534">
        <v>154</v>
      </c>
      <c r="AD314" s="314">
        <v>3</v>
      </c>
      <c r="AE314" s="314" t="s">
        <v>23</v>
      </c>
      <c r="AF314" s="111">
        <v>0.77777777777777779</v>
      </c>
      <c r="AG314" s="112">
        <v>1.0618055555555557</v>
      </c>
      <c r="AH314" s="460">
        <f t="shared" ref="AH314" si="1376">IF(OR(E391="C",E391="Cr"),S391,0)</f>
        <v>0.28402777777777788</v>
      </c>
      <c r="AI314" s="449">
        <f t="shared" ref="AI314" si="1377">IF(OR($E391="C",$E391="Cr"),$S391,0)</f>
        <v>0.28402777777777788</v>
      </c>
      <c r="AJ314" s="384">
        <v>154</v>
      </c>
      <c r="AK314" s="384">
        <v>154</v>
      </c>
      <c r="AL314" s="449">
        <f t="shared" ref="AL314" si="1378">LARGE($AH$8:$AH$738,AK314)</f>
        <v>0.27152777777777781</v>
      </c>
      <c r="AM314" s="314">
        <f t="shared" ref="AM314" si="1379">INDEX($AC$8:$AJ$739,MATCH(AL314,$AI$8:$AI$739,0),1)</f>
        <v>86</v>
      </c>
    </row>
    <row r="315" spans="1:39" ht="15" customHeight="1" thickBot="1" x14ac:dyDescent="0.3">
      <c r="A315" s="229"/>
      <c r="B315" s="331"/>
      <c r="C315" s="381"/>
      <c r="D315" s="381"/>
      <c r="E315" s="484"/>
      <c r="F315" s="267" t="str">
        <f>IF(AND(A314="X",B314="dim"),"",IF(AND(A314="X",E314="TC"),"",IF(A314="X","X","")))</f>
        <v/>
      </c>
      <c r="G315" s="268"/>
      <c r="H315" s="211"/>
      <c r="I315" s="61">
        <f t="shared" ref="I315" si="1380">IF(E314="CA",1,0)</f>
        <v>0</v>
      </c>
      <c r="J315" s="61">
        <f t="shared" ref="J315" si="1381">IF(E314="TC",1,0)</f>
        <v>0</v>
      </c>
      <c r="K315" s="61">
        <f t="shared" ref="K315" si="1382">IF(E314="FNO",1,0)</f>
        <v>0</v>
      </c>
      <c r="L315" s="299"/>
      <c r="M315" s="123"/>
      <c r="N315" s="151"/>
      <c r="O315" s="86"/>
      <c r="P315" s="477"/>
      <c r="Q315" s="113"/>
      <c r="R315" s="114"/>
      <c r="S315" s="361"/>
      <c r="T315" s="167"/>
      <c r="U315" s="74"/>
      <c r="V315" s="74"/>
      <c r="W315" s="74"/>
      <c r="X315" s="493"/>
      <c r="Y315" s="74"/>
      <c r="Z315" s="331"/>
      <c r="AA315" s="461"/>
      <c r="AC315" s="535"/>
      <c r="AD315" s="331"/>
      <c r="AE315" s="331"/>
      <c r="AF315" s="113"/>
      <c r="AG315" s="114"/>
      <c r="AH315" s="461"/>
      <c r="AI315" s="450"/>
      <c r="AJ315" s="385"/>
      <c r="AK315" s="385"/>
      <c r="AL315" s="450"/>
      <c r="AM315" s="331"/>
    </row>
    <row r="316" spans="1:39" ht="15" customHeight="1" thickBot="1" x14ac:dyDescent="0.3">
      <c r="A316" s="228"/>
      <c r="B316" s="314" t="s">
        <v>12</v>
      </c>
      <c r="C316" s="380">
        <v>4</v>
      </c>
      <c r="D316" s="380" t="s">
        <v>22</v>
      </c>
      <c r="E316" s="483" t="s">
        <v>91</v>
      </c>
      <c r="F316" s="269"/>
      <c r="G316" s="270"/>
      <c r="H316" s="246"/>
      <c r="I316" s="116">
        <f t="shared" ref="I316" si="1383">IF(E316="repos",1,0)</f>
        <v>0</v>
      </c>
      <c r="J316" s="116">
        <f t="shared" ref="J316" si="1384">IF(E316="S",1,0)</f>
        <v>0</v>
      </c>
      <c r="K316" s="116">
        <f t="shared" ref="K316" si="1385">IF(E316="FO",1,0)</f>
        <v>0</v>
      </c>
      <c r="L316" s="302">
        <f>IF(AND(B316="dim",M316=130),1,0)</f>
        <v>0</v>
      </c>
      <c r="M316" s="125">
        <v>130</v>
      </c>
      <c r="N316" s="150"/>
      <c r="O316" s="52">
        <v>0.28402777777777777</v>
      </c>
      <c r="P316" s="476">
        <f>IF(F316="X",D307,0)+IF(F317="X",D307,0)+IF(G316="X",D308,0)+IF(G317="X",D309,0)+H316+H317+IF(N316&lt;N306,0,N316)+IF(N317&lt;N306,0,N317)</f>
        <v>0</v>
      </c>
      <c r="Q316" s="111">
        <v>0.7597222222222223</v>
      </c>
      <c r="R316" s="112">
        <v>1.04375</v>
      </c>
      <c r="S316" s="360">
        <f t="shared" ref="S316" si="1386">(R316-Q316)+(R317-Q317)</f>
        <v>0.28402777777777766</v>
      </c>
      <c r="T316" s="167"/>
      <c r="U316" s="74"/>
      <c r="V316" s="74"/>
      <c r="W316" s="74"/>
      <c r="X316" s="491">
        <f t="shared" si="1355"/>
        <v>1</v>
      </c>
      <c r="Y316" s="74"/>
      <c r="Z316" s="462">
        <v>124</v>
      </c>
      <c r="AA316" s="460">
        <f t="shared" ref="AA316" si="1387">IF(OR(E316="C",E316="Cr"),S316,0)</f>
        <v>0.28402777777777766</v>
      </c>
      <c r="AC316" s="536">
        <v>155</v>
      </c>
      <c r="AD316" s="314">
        <v>4</v>
      </c>
      <c r="AE316" s="314" t="s">
        <v>23</v>
      </c>
      <c r="AF316" s="111">
        <v>0.7895833333333333</v>
      </c>
      <c r="AG316" s="112">
        <v>1.0493055555555555</v>
      </c>
      <c r="AH316" s="460">
        <f t="shared" ref="AH316" si="1388">IF(OR(E393="C",E393="Cr"),S393,0)</f>
        <v>0.25972222222222219</v>
      </c>
      <c r="AI316" s="449">
        <f t="shared" ref="AI316" si="1389">IF(OR($E393="C",$E393="Cr"),$S393,0)</f>
        <v>0.25972222222222219</v>
      </c>
      <c r="AJ316" s="542">
        <v>155</v>
      </c>
      <c r="AK316" s="542">
        <v>155</v>
      </c>
      <c r="AL316" s="449">
        <f t="shared" ref="AL316" si="1390">LARGE($AH$8:$AH$738,AK316)</f>
        <v>0.27152777777777781</v>
      </c>
      <c r="AM316" s="314">
        <f t="shared" ref="AM316" si="1391">INDEX($AC$8:$AJ$739,MATCH(AL316,$AI$8:$AI$739,0),1)</f>
        <v>86</v>
      </c>
    </row>
    <row r="317" spans="1:39" ht="15" customHeight="1" thickBot="1" x14ac:dyDescent="0.3">
      <c r="A317" s="229"/>
      <c r="B317" s="331"/>
      <c r="C317" s="381"/>
      <c r="D317" s="381"/>
      <c r="E317" s="484"/>
      <c r="F317" s="267" t="str">
        <f>IF(AND(A316="X",B316="dim"),"",IF(AND(A316="X",E316="TC"),"",IF(A316="X","X","")))</f>
        <v/>
      </c>
      <c r="G317" s="268"/>
      <c r="H317" s="211"/>
      <c r="I317" s="61">
        <f t="shared" ref="I317" si="1392">IF(E316="CA",1,0)</f>
        <v>0</v>
      </c>
      <c r="J317" s="61">
        <f t="shared" ref="J317" si="1393">IF(E316="TC",1,0)</f>
        <v>0</v>
      </c>
      <c r="K317" s="61">
        <f t="shared" ref="K317" si="1394">IF(E316="FNO",1,0)</f>
        <v>0</v>
      </c>
      <c r="L317" s="299"/>
      <c r="M317" s="123"/>
      <c r="N317" s="151"/>
      <c r="O317" s="86"/>
      <c r="P317" s="477"/>
      <c r="Q317" s="113"/>
      <c r="R317" s="114"/>
      <c r="S317" s="361"/>
      <c r="T317" s="167"/>
      <c r="U317" s="74"/>
      <c r="V317" s="74"/>
      <c r="W317" s="74"/>
      <c r="X317" s="493"/>
      <c r="Y317" s="74"/>
      <c r="Z317" s="463"/>
      <c r="AA317" s="461"/>
      <c r="AC317" s="537"/>
      <c r="AD317" s="331"/>
      <c r="AE317" s="331"/>
      <c r="AF317" s="113"/>
      <c r="AG317" s="114"/>
      <c r="AH317" s="461"/>
      <c r="AI317" s="450"/>
      <c r="AJ317" s="543"/>
      <c r="AK317" s="543"/>
      <c r="AL317" s="450"/>
      <c r="AM317" s="331"/>
    </row>
    <row r="318" spans="1:39" ht="15" customHeight="1" thickBot="1" x14ac:dyDescent="0.3">
      <c r="A318" s="228"/>
      <c r="B318" s="314" t="s">
        <v>4</v>
      </c>
      <c r="C318" s="380">
        <v>5</v>
      </c>
      <c r="D318" s="380" t="s">
        <v>22</v>
      </c>
      <c r="E318" s="483" t="s">
        <v>91</v>
      </c>
      <c r="F318" s="269"/>
      <c r="G318" s="270"/>
      <c r="H318" s="246"/>
      <c r="I318" s="116">
        <f t="shared" ref="I318" si="1395">IF(E318="repos",1,0)</f>
        <v>0</v>
      </c>
      <c r="J318" s="116">
        <f t="shared" ref="J318" si="1396">IF(E318="S",1,0)</f>
        <v>0</v>
      </c>
      <c r="K318" s="116">
        <f t="shared" ref="K318" si="1397">IF(E318="FO",1,0)</f>
        <v>0</v>
      </c>
      <c r="L318" s="302">
        <f>IF(AND(B318="dim",M318=130),1,0)</f>
        <v>0</v>
      </c>
      <c r="M318" s="125">
        <v>130</v>
      </c>
      <c r="N318" s="150"/>
      <c r="O318" s="52">
        <v>0.28402777777777777</v>
      </c>
      <c r="P318" s="476">
        <f>IF(F318="X",D307,0)+IF(F319="X",D307,0)+IF(G318="X",D308,0)+IF(G319="X",D309,0)+H318+H319+IF(N318&lt;N306,0,N318)+IF(N319&lt;N306,0,N319)</f>
        <v>0</v>
      </c>
      <c r="Q318" s="111">
        <v>0.7597222222222223</v>
      </c>
      <c r="R318" s="112">
        <v>1.04375</v>
      </c>
      <c r="S318" s="360">
        <f t="shared" ref="S318" si="1398">(R318-Q318)+(R319-Q319)</f>
        <v>0.28402777777777766</v>
      </c>
      <c r="T318" s="167"/>
      <c r="U318" s="74"/>
      <c r="V318" s="74"/>
      <c r="W318" s="74"/>
      <c r="X318" s="491">
        <f t="shared" si="1355"/>
        <v>1</v>
      </c>
      <c r="Y318" s="74"/>
      <c r="Z318" s="314">
        <v>125</v>
      </c>
      <c r="AA318" s="460">
        <f t="shared" ref="AA318" si="1399">IF(OR(E318="C",E318="Cr"),S318,0)</f>
        <v>0.28402777777777766</v>
      </c>
      <c r="AC318" s="534">
        <v>156</v>
      </c>
      <c r="AD318" s="520">
        <v>5</v>
      </c>
      <c r="AE318" s="520" t="s">
        <v>23</v>
      </c>
      <c r="AF318" s="111">
        <v>0.52569444444444446</v>
      </c>
      <c r="AG318" s="112">
        <v>0.79305555555555562</v>
      </c>
      <c r="AH318" s="460">
        <f t="shared" ref="AH318" si="1400">IF(OR(E395="C",E395="Cr"),S395,0)</f>
        <v>0.26736111111111116</v>
      </c>
      <c r="AI318" s="449">
        <f t="shared" ref="AI318" si="1401">IF(OR($E395="C",$E395="Cr"),$S395,0)</f>
        <v>0.26736111111111116</v>
      </c>
      <c r="AJ318" s="384">
        <v>156</v>
      </c>
      <c r="AK318" s="384">
        <v>156</v>
      </c>
      <c r="AL318" s="449">
        <f t="shared" ref="AL318" si="1402">LARGE($AH$8:$AH$738,AK318)</f>
        <v>0.27083333333333337</v>
      </c>
      <c r="AM318" s="314">
        <f t="shared" ref="AM318" si="1403">INDEX($AC$8:$AJ$739,MATCH(AL318,$AI$8:$AI$739,0),1)</f>
        <v>131</v>
      </c>
    </row>
    <row r="319" spans="1:39" ht="15" customHeight="1" thickBot="1" x14ac:dyDescent="0.3">
      <c r="A319" s="229"/>
      <c r="B319" s="331"/>
      <c r="C319" s="381"/>
      <c r="D319" s="381"/>
      <c r="E319" s="484"/>
      <c r="F319" s="267" t="str">
        <f>IF(AND(A318="X",B318="dim"),"",IF(AND(A318="X",E318="TC"),"",IF(A318="X","X","")))</f>
        <v/>
      </c>
      <c r="G319" s="268"/>
      <c r="H319" s="211"/>
      <c r="I319" s="61">
        <f t="shared" ref="I319" si="1404">IF(E318="CA",1,0)</f>
        <v>0</v>
      </c>
      <c r="J319" s="61">
        <f t="shared" ref="J319" si="1405">IF(E318="TC",1,0)</f>
        <v>0</v>
      </c>
      <c r="K319" s="61">
        <f t="shared" ref="K319" si="1406">IF(E318="FNO",1,0)</f>
        <v>0</v>
      </c>
      <c r="L319" s="299"/>
      <c r="M319" s="123"/>
      <c r="N319" s="151"/>
      <c r="O319" s="86"/>
      <c r="P319" s="477"/>
      <c r="Q319" s="113"/>
      <c r="R319" s="114"/>
      <c r="S319" s="361"/>
      <c r="T319" s="167"/>
      <c r="U319" s="74"/>
      <c r="V319" s="74"/>
      <c r="W319" s="74"/>
      <c r="X319" s="493"/>
      <c r="Y319" s="74"/>
      <c r="Z319" s="331"/>
      <c r="AA319" s="461"/>
      <c r="AC319" s="535"/>
      <c r="AD319" s="521"/>
      <c r="AE319" s="521"/>
      <c r="AF319" s="113"/>
      <c r="AG319" s="114"/>
      <c r="AH319" s="461"/>
      <c r="AI319" s="450"/>
      <c r="AJ319" s="385"/>
      <c r="AK319" s="385"/>
      <c r="AL319" s="450"/>
      <c r="AM319" s="331"/>
    </row>
    <row r="320" spans="1:39" ht="15" customHeight="1" thickBot="1" x14ac:dyDescent="0.3">
      <c r="A320" s="228"/>
      <c r="B320" s="314" t="s">
        <v>6</v>
      </c>
      <c r="C320" s="380">
        <v>6</v>
      </c>
      <c r="D320" s="380" t="s">
        <v>22</v>
      </c>
      <c r="E320" s="483" t="s">
        <v>91</v>
      </c>
      <c r="F320" s="269"/>
      <c r="G320" s="270"/>
      <c r="H320" s="246"/>
      <c r="I320" s="116">
        <f t="shared" ref="I320" si="1407">IF(E320="repos",1,0)</f>
        <v>0</v>
      </c>
      <c r="J320" s="116">
        <f t="shared" ref="J320" si="1408">IF(E320="S",1,0)</f>
        <v>0</v>
      </c>
      <c r="K320" s="116">
        <f t="shared" ref="K320" si="1409">IF(E320="FO",1,0)</f>
        <v>0</v>
      </c>
      <c r="L320" s="302">
        <f>IF(AND(B320="dim",M320=130),1,0)</f>
        <v>0</v>
      </c>
      <c r="M320" s="125">
        <v>130</v>
      </c>
      <c r="N320" s="150"/>
      <c r="O320" s="52">
        <v>0.27569444444444446</v>
      </c>
      <c r="P320" s="476">
        <f>IF(F320="X",D307,0)+IF(F321="X",D307,0)+IF(G320="X",D308,0)+IF(G321="X",D309,0)+H320+H321+IF(N320&lt;N306,0,N320)+IF(N321&lt;N306,0,N321)</f>
        <v>0</v>
      </c>
      <c r="Q320" s="111">
        <v>0.76597222222222217</v>
      </c>
      <c r="R320" s="112">
        <v>1.0416666666666667</v>
      </c>
      <c r="S320" s="360">
        <f t="shared" ref="S320" si="1410">(R320-Q320)+(R321-Q321)</f>
        <v>0.27569444444444458</v>
      </c>
      <c r="T320" s="167"/>
      <c r="U320" s="74"/>
      <c r="V320" s="74"/>
      <c r="W320" s="74"/>
      <c r="X320" s="491">
        <f t="shared" si="1355"/>
        <v>1</v>
      </c>
      <c r="Y320" s="74"/>
      <c r="Z320" s="314">
        <v>126</v>
      </c>
      <c r="AA320" s="460">
        <f t="shared" ref="AA320" si="1411">IF(OR(E320="C",E320="Cr"),S320,0)</f>
        <v>0.27569444444444458</v>
      </c>
      <c r="AC320" s="534">
        <v>157</v>
      </c>
      <c r="AD320" s="314">
        <v>6</v>
      </c>
      <c r="AE320" s="314" t="s">
        <v>23</v>
      </c>
      <c r="AF320" s="111">
        <v>0.65486111111111112</v>
      </c>
      <c r="AG320" s="112">
        <v>0.9506944444444444</v>
      </c>
      <c r="AH320" s="460">
        <f t="shared" ref="AH320" si="1412">IF(OR(E397="C",E397="Cr"),S397,0)</f>
        <v>0.29583333333333328</v>
      </c>
      <c r="AI320" s="449">
        <f t="shared" ref="AI320" si="1413">IF(OR($E397="C",$E397="Cr"),$S397,0)</f>
        <v>0.29583333333333328</v>
      </c>
      <c r="AJ320" s="384">
        <v>157</v>
      </c>
      <c r="AK320" s="384">
        <v>157</v>
      </c>
      <c r="AL320" s="449">
        <f t="shared" ref="AL320" si="1414">LARGE($AH$8:$AH$738,AK320)</f>
        <v>0.27083333333333337</v>
      </c>
      <c r="AM320" s="314">
        <f t="shared" ref="AM320" si="1415">INDEX($AC$8:$AJ$739,MATCH(AL320,$AI$8:$AI$739,0),1)</f>
        <v>131</v>
      </c>
    </row>
    <row r="321" spans="1:39" ht="15" customHeight="1" thickBot="1" x14ac:dyDescent="0.3">
      <c r="A321" s="229"/>
      <c r="B321" s="331"/>
      <c r="C321" s="381"/>
      <c r="D321" s="381"/>
      <c r="E321" s="484"/>
      <c r="F321" s="267" t="str">
        <f>IF(AND(A320="X",B320="dim"),"",IF(AND(A320="X",E320="TC"),"",IF(A320="X","X","")))</f>
        <v/>
      </c>
      <c r="G321" s="268"/>
      <c r="H321" s="211"/>
      <c r="I321" s="61">
        <f t="shared" ref="I321" si="1416">IF(E320="CA",1,0)</f>
        <v>0</v>
      </c>
      <c r="J321" s="61">
        <f t="shared" ref="J321" si="1417">IF(E320="TC",1,0)</f>
        <v>0</v>
      </c>
      <c r="K321" s="61">
        <f t="shared" ref="K321" si="1418">IF(E320="FNO",1,0)</f>
        <v>0</v>
      </c>
      <c r="L321" s="299"/>
      <c r="M321" s="123"/>
      <c r="N321" s="151"/>
      <c r="O321" s="86"/>
      <c r="P321" s="477"/>
      <c r="Q321" s="113"/>
      <c r="R321" s="114"/>
      <c r="S321" s="361"/>
      <c r="T321" s="167"/>
      <c r="U321" s="74"/>
      <c r="V321" s="74"/>
      <c r="W321" s="74"/>
      <c r="X321" s="493"/>
      <c r="Y321" s="74"/>
      <c r="Z321" s="331"/>
      <c r="AA321" s="461"/>
      <c r="AC321" s="535"/>
      <c r="AD321" s="331"/>
      <c r="AE321" s="331"/>
      <c r="AF321" s="113"/>
      <c r="AG321" s="114"/>
      <c r="AH321" s="461"/>
      <c r="AI321" s="450"/>
      <c r="AJ321" s="385"/>
      <c r="AK321" s="385"/>
      <c r="AL321" s="450"/>
      <c r="AM321" s="331"/>
    </row>
    <row r="322" spans="1:39" ht="15" customHeight="1" thickBot="1" x14ac:dyDescent="0.3">
      <c r="A322" s="228"/>
      <c r="B322" s="314" t="s">
        <v>8</v>
      </c>
      <c r="C322" s="380">
        <v>7</v>
      </c>
      <c r="D322" s="380" t="s">
        <v>22</v>
      </c>
      <c r="E322" s="483" t="s">
        <v>91</v>
      </c>
      <c r="F322" s="269"/>
      <c r="G322" s="270"/>
      <c r="H322" s="246">
        <v>4.8611111111111112E-3</v>
      </c>
      <c r="I322" s="116">
        <f t="shared" ref="I322" si="1419">IF(E322="repos",1,0)</f>
        <v>0</v>
      </c>
      <c r="J322" s="116">
        <f t="shared" ref="J322" si="1420">IF(E322="S",1,0)</f>
        <v>0</v>
      </c>
      <c r="K322" s="116">
        <f t="shared" ref="K322" si="1421">IF(E322="FO",1,0)</f>
        <v>0</v>
      </c>
      <c r="L322" s="302">
        <f>IF(AND(B322="dim",M322=130),1,0)</f>
        <v>1</v>
      </c>
      <c r="M322" s="125">
        <v>130</v>
      </c>
      <c r="N322" s="179">
        <v>1.5972222222222224E-2</v>
      </c>
      <c r="O322" s="52">
        <v>0.28055555555555556</v>
      </c>
      <c r="P322" s="476">
        <f>IF(F322="X",D307,0)+IF(F323="X",D307,0)+IF(G322="X",D308,0)+IF(G323="X",D309,0)+H322+H323+IF(N322&lt;N306,0,N322)+IF(N323&lt;N306,0,N323)</f>
        <v>2.0833333333333336E-2</v>
      </c>
      <c r="Q322" s="111">
        <v>0.82430555555555562</v>
      </c>
      <c r="R322" s="112">
        <v>1.1048611111111111</v>
      </c>
      <c r="S322" s="360">
        <f t="shared" ref="S322" si="1422">(R322-Q322)+(R323-Q323)</f>
        <v>0.28055555555555545</v>
      </c>
      <c r="T322" s="167"/>
      <c r="U322" s="74"/>
      <c r="V322" s="74"/>
      <c r="W322" s="74"/>
      <c r="X322" s="491">
        <f t="shared" si="1355"/>
        <v>1</v>
      </c>
      <c r="Y322" s="74"/>
      <c r="Z322" s="314">
        <v>127</v>
      </c>
      <c r="AA322" s="460">
        <f t="shared" ref="AA322" si="1423">IF(OR(E322="C",E322="Cr"),S322,0)</f>
        <v>0.28055555555555545</v>
      </c>
      <c r="AC322" s="534">
        <v>158</v>
      </c>
      <c r="AD322" s="314">
        <v>7</v>
      </c>
      <c r="AE322" s="314" t="s">
        <v>23</v>
      </c>
      <c r="AF322" s="111">
        <v>0.65486111111111112</v>
      </c>
      <c r="AG322" s="112">
        <v>0.9506944444444444</v>
      </c>
      <c r="AH322" s="460">
        <f t="shared" ref="AH322" si="1424">IF(OR(E399="C",E399="Cr"),S399,0)</f>
        <v>0.29583333333333328</v>
      </c>
      <c r="AI322" s="449">
        <f t="shared" ref="AI322" si="1425">IF(OR($E399="C",$E399="Cr"),$S399,0)</f>
        <v>0.29583333333333328</v>
      </c>
      <c r="AJ322" s="384">
        <v>158</v>
      </c>
      <c r="AK322" s="384">
        <v>158</v>
      </c>
      <c r="AL322" s="449">
        <f t="shared" ref="AL322" si="1426">LARGE($AH$8:$AH$738,AK322)</f>
        <v>0.27013888888888893</v>
      </c>
      <c r="AM322" s="314">
        <f t="shared" ref="AM322" si="1427">INDEX($AC$8:$AJ$739,MATCH(AL322,$AI$8:$AI$739,0),1)</f>
        <v>10</v>
      </c>
    </row>
    <row r="323" spans="1:39" ht="15" customHeight="1" thickBot="1" x14ac:dyDescent="0.3">
      <c r="A323" s="229"/>
      <c r="B323" s="331"/>
      <c r="C323" s="381"/>
      <c r="D323" s="381"/>
      <c r="E323" s="484"/>
      <c r="F323" s="267" t="str">
        <f>IF(AND(A322="X",B322="dim"),"",IF(AND(A322="X",E322="TC"),"",IF(A322="X","X","")))</f>
        <v/>
      </c>
      <c r="G323" s="268"/>
      <c r="H323" s="211"/>
      <c r="I323" s="61">
        <f t="shared" ref="I323" si="1428">IF(E322="CA",1,0)</f>
        <v>0</v>
      </c>
      <c r="J323" s="61">
        <f t="shared" ref="J323" si="1429">IF(E322="TC",1,0)</f>
        <v>0</v>
      </c>
      <c r="K323" s="61">
        <f t="shared" ref="K323" si="1430">IF(E322="FNO",1,0)</f>
        <v>0</v>
      </c>
      <c r="L323" s="299"/>
      <c r="M323" s="123"/>
      <c r="N323" s="180"/>
      <c r="O323" s="86"/>
      <c r="P323" s="477"/>
      <c r="Q323" s="113"/>
      <c r="R323" s="114"/>
      <c r="S323" s="361"/>
      <c r="T323" s="167"/>
      <c r="U323" s="74"/>
      <c r="V323" s="74"/>
      <c r="W323" s="74"/>
      <c r="X323" s="493"/>
      <c r="Y323" s="74"/>
      <c r="Z323" s="331"/>
      <c r="AA323" s="461"/>
      <c r="AC323" s="535"/>
      <c r="AD323" s="331"/>
      <c r="AE323" s="331"/>
      <c r="AF323" s="113"/>
      <c r="AG323" s="114"/>
      <c r="AH323" s="461"/>
      <c r="AI323" s="450"/>
      <c r="AJ323" s="385"/>
      <c r="AK323" s="385"/>
      <c r="AL323" s="450"/>
      <c r="AM323" s="331"/>
    </row>
    <row r="324" spans="1:39" ht="15" customHeight="1" thickBot="1" x14ac:dyDescent="0.3">
      <c r="A324" s="254" t="s">
        <v>72</v>
      </c>
      <c r="B324" s="520" t="s">
        <v>9</v>
      </c>
      <c r="C324" s="520">
        <v>8</v>
      </c>
      <c r="D324" s="520" t="s">
        <v>22</v>
      </c>
      <c r="E324" s="432" t="s">
        <v>16</v>
      </c>
      <c r="F324" s="269"/>
      <c r="G324" s="270"/>
      <c r="H324" s="246"/>
      <c r="I324" s="116">
        <f t="shared" ref="I324" si="1431">IF(E324="repos",1,0)</f>
        <v>0</v>
      </c>
      <c r="J324" s="116">
        <f t="shared" ref="J324" si="1432">IF(E324="S",1,0)</f>
        <v>0</v>
      </c>
      <c r="K324" s="116">
        <f t="shared" ref="K324" si="1433">IF(E324="FO",1,0)</f>
        <v>0</v>
      </c>
      <c r="L324" s="302">
        <f>IF(AND(B324="dim",M324=130),1,0)</f>
        <v>0</v>
      </c>
      <c r="M324" s="121">
        <v>31</v>
      </c>
      <c r="N324" s="150"/>
      <c r="O324" s="56"/>
      <c r="P324" s="476">
        <f>IF(F324="X",D307,0)+IF(F325="X",D307,0)+IF(G324="X",D308,0)+IF(G325="X",D309,0)+H324+H325+IF(N324&lt;N306,0,N324)+IF(N325&lt;N306,0,N325)</f>
        <v>0</v>
      </c>
      <c r="Q324" s="111"/>
      <c r="R324" s="112"/>
      <c r="S324" s="374">
        <f t="shared" ref="S324" si="1434">(R324-Q324)+(R325-Q325)</f>
        <v>0</v>
      </c>
      <c r="T324" s="167"/>
      <c r="U324" s="74"/>
      <c r="V324" s="74"/>
      <c r="W324" s="74"/>
      <c r="X324" s="491">
        <f t="shared" si="1355"/>
        <v>0</v>
      </c>
      <c r="Y324" s="74"/>
      <c r="Z324" s="314">
        <v>128</v>
      </c>
      <c r="AA324" s="460">
        <f t="shared" ref="AA324" si="1435">IF(OR(E324="C",E324="Cr"),S324,0)</f>
        <v>0</v>
      </c>
      <c r="AC324" s="534">
        <v>159</v>
      </c>
      <c r="AD324" s="314">
        <v>8</v>
      </c>
      <c r="AE324" s="314" t="s">
        <v>23</v>
      </c>
      <c r="AF324" s="111"/>
      <c r="AG324" s="112"/>
      <c r="AH324" s="460">
        <f t="shared" ref="AH324" si="1436">IF(OR(E401="C",E401="Cr"),S401,0)</f>
        <v>0</v>
      </c>
      <c r="AI324" s="449">
        <f t="shared" ref="AI324" si="1437">IF(OR($E401="C",$E401="Cr"),$S401,0)</f>
        <v>0</v>
      </c>
      <c r="AJ324" s="384">
        <v>159</v>
      </c>
      <c r="AK324" s="384">
        <v>159</v>
      </c>
      <c r="AL324" s="449">
        <f t="shared" ref="AL324" si="1438">LARGE($AH$8:$AH$738,AK324)</f>
        <v>0.27013888888888893</v>
      </c>
      <c r="AM324" s="314">
        <f t="shared" ref="AM324" si="1439">INDEX($AC$8:$AJ$739,MATCH(AL324,$AI$8:$AI$739,0),1)</f>
        <v>10</v>
      </c>
    </row>
    <row r="325" spans="1:39" ht="15" customHeight="1" thickBot="1" x14ac:dyDescent="0.3">
      <c r="A325" s="255"/>
      <c r="B325" s="521"/>
      <c r="C325" s="521"/>
      <c r="D325" s="521"/>
      <c r="E325" s="526"/>
      <c r="F325" s="267" t="str">
        <f>IF(AND(A324="X",B324="dim"),"",IF(AND(A324="X",E324="TC"),"",IF(A324="X","X","")))</f>
        <v/>
      </c>
      <c r="G325" s="268"/>
      <c r="H325" s="211"/>
      <c r="I325" s="61">
        <f t="shared" ref="I325" si="1440">IF(E324="CA",1,0)</f>
        <v>0</v>
      </c>
      <c r="J325" s="61">
        <f t="shared" ref="J325" si="1441">IF(E324="TC",1,0)</f>
        <v>1</v>
      </c>
      <c r="K325" s="61">
        <f t="shared" ref="K325" si="1442">IF(E324="FNO",1,0)</f>
        <v>0</v>
      </c>
      <c r="L325" s="299"/>
      <c r="M325" s="122"/>
      <c r="N325" s="151"/>
      <c r="O325" s="107"/>
      <c r="P325" s="477"/>
      <c r="Q325" s="113"/>
      <c r="R325" s="114"/>
      <c r="S325" s="375"/>
      <c r="T325" s="167"/>
      <c r="U325" s="74"/>
      <c r="V325" s="74"/>
      <c r="W325" s="74"/>
      <c r="X325" s="493"/>
      <c r="Y325" s="74"/>
      <c r="Z325" s="331"/>
      <c r="AA325" s="461"/>
      <c r="AC325" s="535"/>
      <c r="AD325" s="331"/>
      <c r="AE325" s="331"/>
      <c r="AF325" s="113"/>
      <c r="AG325" s="114"/>
      <c r="AH325" s="461"/>
      <c r="AI325" s="450"/>
      <c r="AJ325" s="385"/>
      <c r="AK325" s="385"/>
      <c r="AL325" s="450"/>
      <c r="AM325" s="331"/>
    </row>
    <row r="326" spans="1:39" ht="15" customHeight="1" thickBot="1" x14ac:dyDescent="0.3">
      <c r="A326" s="228"/>
      <c r="B326" s="314" t="s">
        <v>10</v>
      </c>
      <c r="C326" s="380">
        <v>9</v>
      </c>
      <c r="D326" s="380" t="s">
        <v>22</v>
      </c>
      <c r="E326" s="399" t="s">
        <v>7</v>
      </c>
      <c r="F326" s="269"/>
      <c r="G326" s="270"/>
      <c r="H326" s="246"/>
      <c r="I326" s="116">
        <f t="shared" ref="I326" si="1443">IF(E326="repos",1,0)</f>
        <v>1</v>
      </c>
      <c r="J326" s="116">
        <f t="shared" ref="J326" si="1444">IF(E326="S",1,0)</f>
        <v>0</v>
      </c>
      <c r="K326" s="116">
        <f t="shared" ref="K326" si="1445">IF(E326="FO",1,0)</f>
        <v>0</v>
      </c>
      <c r="L326" s="302">
        <f>IF(AND(B326="dim",M326=130),1,0)</f>
        <v>0</v>
      </c>
      <c r="M326" s="119">
        <v>660</v>
      </c>
      <c r="N326" s="150"/>
      <c r="O326" s="115"/>
      <c r="P326" s="476">
        <f>IF(F326="X",D307,0)+IF(F327="X",D307,0)+IF(G326="X",D308,0)+IF(G327="X",D309,0)+H326+H327+IF(N326&lt;N306,0,N326)+IF(N327&lt;N306,0,N327)</f>
        <v>0</v>
      </c>
      <c r="Q326" s="111"/>
      <c r="R326" s="112"/>
      <c r="S326" s="374">
        <f t="shared" ref="S326" si="1446">(R326-Q326)+(R327-Q327)</f>
        <v>0</v>
      </c>
      <c r="T326" s="167"/>
      <c r="U326" s="74"/>
      <c r="V326" s="74"/>
      <c r="W326" s="74"/>
      <c r="X326" s="491">
        <f t="shared" si="1355"/>
        <v>0</v>
      </c>
      <c r="Y326" s="74"/>
      <c r="Z326" s="314">
        <v>129</v>
      </c>
      <c r="AA326" s="460">
        <f t="shared" ref="AA326" si="1447">IF(OR(E326="C",E326="Cr"),S326,0)</f>
        <v>0</v>
      </c>
      <c r="AC326" s="534">
        <v>160</v>
      </c>
      <c r="AD326" s="314">
        <v>9</v>
      </c>
      <c r="AE326" s="314" t="s">
        <v>23</v>
      </c>
      <c r="AF326" s="111"/>
      <c r="AG326" s="112"/>
      <c r="AH326" s="460">
        <f t="shared" ref="AH326" si="1448">IF(OR(E403="C",E403="Cr"),S403,0)</f>
        <v>0</v>
      </c>
      <c r="AI326" s="449">
        <f t="shared" ref="AI326" si="1449">IF(OR($E403="C",$E403="Cr"),$S403,0)</f>
        <v>0</v>
      </c>
      <c r="AJ326" s="384">
        <v>160</v>
      </c>
      <c r="AK326" s="384">
        <v>160</v>
      </c>
      <c r="AL326" s="449">
        <f t="shared" ref="AL326" si="1450">LARGE($AH$8:$AH$738,AK326)</f>
        <v>0.27013888888888893</v>
      </c>
      <c r="AM326" s="314">
        <f t="shared" ref="AM326" si="1451">INDEX($AC$8:$AJ$739,MATCH(AL326,$AI$8:$AI$739,0),1)</f>
        <v>10</v>
      </c>
    </row>
    <row r="327" spans="1:39" ht="15" customHeight="1" thickBot="1" x14ac:dyDescent="0.3">
      <c r="A327" s="229"/>
      <c r="B327" s="331"/>
      <c r="C327" s="381"/>
      <c r="D327" s="381"/>
      <c r="E327" s="401"/>
      <c r="F327" s="267" t="str">
        <f>IF(AND(A326="X",B326="dim"),"",IF(AND(A326="X",E326="TC"),"",IF(A326="X","X","")))</f>
        <v/>
      </c>
      <c r="G327" s="268"/>
      <c r="H327" s="211"/>
      <c r="I327" s="61">
        <f t="shared" ref="I327" si="1452">IF(E326="CA",1,0)</f>
        <v>0</v>
      </c>
      <c r="J327" s="61">
        <f t="shared" ref="J327" si="1453">IF(E326="TC",1,0)</f>
        <v>0</v>
      </c>
      <c r="K327" s="61">
        <f t="shared" ref="K327" si="1454">IF(E326="FNO",1,0)</f>
        <v>0</v>
      </c>
      <c r="L327" s="299"/>
      <c r="M327" s="117"/>
      <c r="N327" s="151"/>
      <c r="O327" s="107"/>
      <c r="P327" s="477"/>
      <c r="Q327" s="113"/>
      <c r="R327" s="114"/>
      <c r="S327" s="375"/>
      <c r="T327" s="167"/>
      <c r="U327" s="74"/>
      <c r="V327" s="74"/>
      <c r="W327" s="74"/>
      <c r="X327" s="493"/>
      <c r="Y327" s="74"/>
      <c r="Z327" s="331"/>
      <c r="AA327" s="461"/>
      <c r="AC327" s="535"/>
      <c r="AD327" s="331"/>
      <c r="AE327" s="331"/>
      <c r="AF327" s="113"/>
      <c r="AG327" s="114"/>
      <c r="AH327" s="461"/>
      <c r="AI327" s="450"/>
      <c r="AJ327" s="385"/>
      <c r="AK327" s="385"/>
      <c r="AL327" s="450"/>
      <c r="AM327" s="331"/>
    </row>
    <row r="328" spans="1:39" ht="15" customHeight="1" thickBot="1" x14ac:dyDescent="0.3">
      <c r="A328" s="228"/>
      <c r="B328" s="314" t="s">
        <v>11</v>
      </c>
      <c r="C328" s="380">
        <v>10</v>
      </c>
      <c r="D328" s="380" t="s">
        <v>22</v>
      </c>
      <c r="E328" s="399" t="s">
        <v>7</v>
      </c>
      <c r="F328" s="269"/>
      <c r="G328" s="270"/>
      <c r="H328" s="246"/>
      <c r="I328" s="116">
        <f t="shared" ref="I328" si="1455">IF(E328="repos",1,0)</f>
        <v>1</v>
      </c>
      <c r="J328" s="116">
        <f t="shared" ref="J328" si="1456">IF(E328="S",1,0)</f>
        <v>0</v>
      </c>
      <c r="K328" s="116">
        <f t="shared" ref="K328" si="1457">IF(E328="FO",1,0)</f>
        <v>0</v>
      </c>
      <c r="L328" s="302">
        <f>IF(AND(B328="dim",M328=130),1,0)</f>
        <v>0</v>
      </c>
      <c r="M328" s="119">
        <v>660</v>
      </c>
      <c r="N328" s="150"/>
      <c r="O328" s="56"/>
      <c r="P328" s="476">
        <f>IF(F328="X",D307,0)+IF(F329="X",D307,0)+IF(G328="X",D308,0)+IF(G329="X",D309,0)+H328+H329+IF(N328&lt;N306,0,N328)+IF(N329&lt;N306,0,N329)</f>
        <v>0</v>
      </c>
      <c r="Q328" s="111"/>
      <c r="R328" s="112"/>
      <c r="S328" s="374">
        <f t="shared" ref="S328" si="1458">(R328-Q328)+(R329-Q329)</f>
        <v>0</v>
      </c>
      <c r="T328" s="167"/>
      <c r="U328" s="74"/>
      <c r="V328" s="74"/>
      <c r="W328" s="74"/>
      <c r="X328" s="491">
        <f t="shared" si="1355"/>
        <v>0</v>
      </c>
      <c r="Y328" s="74"/>
      <c r="Z328" s="314">
        <v>130</v>
      </c>
      <c r="AA328" s="460">
        <f t="shared" ref="AA328" si="1459">IF(OR(E328="C",E328="Cr"),S328,0)</f>
        <v>0</v>
      </c>
      <c r="AC328" s="534">
        <v>161</v>
      </c>
      <c r="AD328" s="314">
        <v>10</v>
      </c>
      <c r="AE328" s="314" t="s">
        <v>23</v>
      </c>
      <c r="AF328" s="111">
        <v>0.57708333333333328</v>
      </c>
      <c r="AG328" s="112">
        <v>0.84652777777777777</v>
      </c>
      <c r="AH328" s="460">
        <f t="shared" ref="AH328" si="1460">IF(OR(E405="C",E405="Cr"),S405,0)</f>
        <v>0.26944444444444449</v>
      </c>
      <c r="AI328" s="449">
        <f t="shared" ref="AI328" si="1461">IF(OR($E405="C",$E405="Cr"),$S405,0)</f>
        <v>0.26944444444444449</v>
      </c>
      <c r="AJ328" s="384">
        <v>161</v>
      </c>
      <c r="AK328" s="384">
        <v>161</v>
      </c>
      <c r="AL328" s="449">
        <f t="shared" ref="AL328" si="1462">LARGE($AH$8:$AH$738,AK328)</f>
        <v>0.27013888888888893</v>
      </c>
      <c r="AM328" s="314">
        <f t="shared" ref="AM328" si="1463">INDEX($AC$8:$AJ$739,MATCH(AL328,$AI$8:$AI$739,0),1)</f>
        <v>10</v>
      </c>
    </row>
    <row r="329" spans="1:39" ht="15" customHeight="1" thickBot="1" x14ac:dyDescent="0.3">
      <c r="A329" s="229"/>
      <c r="B329" s="331"/>
      <c r="C329" s="381"/>
      <c r="D329" s="381"/>
      <c r="E329" s="401"/>
      <c r="F329" s="267" t="str">
        <f>IF(AND(A328="X",B328="dim"),"",IF(AND(A328="X",E328="TC"),"",IF(A328="X","X","")))</f>
        <v/>
      </c>
      <c r="G329" s="268"/>
      <c r="H329" s="211"/>
      <c r="I329" s="61">
        <f t="shared" ref="I329" si="1464">IF(E328="CA",1,0)</f>
        <v>0</v>
      </c>
      <c r="J329" s="61">
        <f t="shared" ref="J329" si="1465">IF(E328="TC",1,0)</f>
        <v>0</v>
      </c>
      <c r="K329" s="61">
        <f t="shared" ref="K329" si="1466">IF(E328="FNO",1,0)</f>
        <v>0</v>
      </c>
      <c r="L329" s="299"/>
      <c r="M329" s="117"/>
      <c r="N329" s="151"/>
      <c r="O329" s="107"/>
      <c r="P329" s="477"/>
      <c r="Q329" s="113"/>
      <c r="R329" s="114"/>
      <c r="S329" s="375"/>
      <c r="T329" s="167"/>
      <c r="U329" s="74"/>
      <c r="V329" s="74"/>
      <c r="W329" s="74"/>
      <c r="X329" s="493"/>
      <c r="Y329" s="74"/>
      <c r="Z329" s="331"/>
      <c r="AA329" s="461"/>
      <c r="AC329" s="535"/>
      <c r="AD329" s="331"/>
      <c r="AE329" s="331"/>
      <c r="AF329" s="113"/>
      <c r="AG329" s="114"/>
      <c r="AH329" s="461"/>
      <c r="AI329" s="450"/>
      <c r="AJ329" s="385"/>
      <c r="AK329" s="385"/>
      <c r="AL329" s="450"/>
      <c r="AM329" s="331"/>
    </row>
    <row r="330" spans="1:39" ht="15" customHeight="1" thickBot="1" x14ac:dyDescent="0.3">
      <c r="A330" s="228"/>
      <c r="B330" s="314" t="s">
        <v>12</v>
      </c>
      <c r="C330" s="380">
        <v>11</v>
      </c>
      <c r="D330" s="380" t="s">
        <v>22</v>
      </c>
      <c r="E330" s="483" t="s">
        <v>91</v>
      </c>
      <c r="F330" s="269"/>
      <c r="G330" s="270"/>
      <c r="H330" s="246"/>
      <c r="I330" s="116">
        <f t="shared" ref="I330" si="1467">IF(E330="repos",1,0)</f>
        <v>0</v>
      </c>
      <c r="J330" s="116">
        <f t="shared" ref="J330" si="1468">IF(E330="S",1,0)</f>
        <v>0</v>
      </c>
      <c r="K330" s="116">
        <f t="shared" ref="K330" si="1469">IF(E330="FO",1,0)</f>
        <v>0</v>
      </c>
      <c r="L330" s="302">
        <f>IF(AND(B330="dim",M330=130),1,0)</f>
        <v>0</v>
      </c>
      <c r="M330" s="125">
        <v>130</v>
      </c>
      <c r="N330" s="150"/>
      <c r="O330" s="52">
        <v>0.27083333333333331</v>
      </c>
      <c r="P330" s="476">
        <f>IF(F330="X",D307,0)+IF(F331="X",D307,0)+IF(G330="X",D308,0)+IF(G331="X",D309,0)+H330+H331+IF(N330&lt;N306,0,N330)+IF(N331&lt;N306,0,N331)</f>
        <v>0</v>
      </c>
      <c r="Q330" s="111">
        <v>0.55972222222222223</v>
      </c>
      <c r="R330" s="112">
        <v>0.8305555555555556</v>
      </c>
      <c r="S330" s="360">
        <f t="shared" ref="S330" si="1470">(R330-Q330)+(R331-Q331)</f>
        <v>0.27083333333333337</v>
      </c>
      <c r="T330" s="167"/>
      <c r="U330" s="74"/>
      <c r="V330" s="74"/>
      <c r="W330" s="74"/>
      <c r="X330" s="491">
        <f t="shared" si="1355"/>
        <v>1</v>
      </c>
      <c r="Y330" s="74"/>
      <c r="Z330" s="314">
        <v>131</v>
      </c>
      <c r="AA330" s="460">
        <f t="shared" ref="AA330" si="1471">IF(OR(E330="C",E330="Cr"),S330,0)</f>
        <v>0.27083333333333337</v>
      </c>
      <c r="AC330" s="534">
        <v>162</v>
      </c>
      <c r="AD330" s="314">
        <v>11</v>
      </c>
      <c r="AE330" s="314" t="s">
        <v>23</v>
      </c>
      <c r="AF330" s="111">
        <v>0.57430555555555551</v>
      </c>
      <c r="AG330" s="112">
        <v>0.88402777777777775</v>
      </c>
      <c r="AH330" s="460">
        <f t="shared" ref="AH330" si="1472">IF(OR(E407="C",E407="Cr"),S407,0)</f>
        <v>0.30972222222222223</v>
      </c>
      <c r="AI330" s="449">
        <f t="shared" ref="AI330" si="1473">IF(OR($E407="C",$E407="Cr"),$S407,0)</f>
        <v>0.30972222222222223</v>
      </c>
      <c r="AJ330" s="384">
        <v>162</v>
      </c>
      <c r="AK330" s="384">
        <v>162</v>
      </c>
      <c r="AL330" s="449">
        <f t="shared" ref="AL330" si="1474">LARGE($AH$8:$AH$738,AK330)</f>
        <v>0.27013888888888893</v>
      </c>
      <c r="AM330" s="314">
        <f t="shared" ref="AM330" si="1475">INDEX($AC$8:$AJ$739,MATCH(AL330,$AI$8:$AI$739,0),1)</f>
        <v>10</v>
      </c>
    </row>
    <row r="331" spans="1:39" ht="15" customHeight="1" thickBot="1" x14ac:dyDescent="0.3">
      <c r="A331" s="229"/>
      <c r="B331" s="331"/>
      <c r="C331" s="381"/>
      <c r="D331" s="381"/>
      <c r="E331" s="484"/>
      <c r="F331" s="267" t="str">
        <f>IF(AND(A330="X",B330="dim"),"",IF(AND(A330="X",E330="TC"),"",IF(A330="X","X","")))</f>
        <v/>
      </c>
      <c r="G331" s="268"/>
      <c r="H331" s="211"/>
      <c r="I331" s="61">
        <f t="shared" ref="I331" si="1476">IF(E330="CA",1,0)</f>
        <v>0</v>
      </c>
      <c r="J331" s="61">
        <f t="shared" ref="J331" si="1477">IF(E330="TC",1,0)</f>
        <v>0</v>
      </c>
      <c r="K331" s="61">
        <f t="shared" ref="K331" si="1478">IF(E330="FNO",1,0)</f>
        <v>0</v>
      </c>
      <c r="L331" s="299"/>
      <c r="M331" s="123"/>
      <c r="N331" s="151"/>
      <c r="O331" s="86"/>
      <c r="P331" s="477"/>
      <c r="Q331" s="113"/>
      <c r="R331" s="114"/>
      <c r="S331" s="361"/>
      <c r="T331" s="167"/>
      <c r="U331" s="74"/>
      <c r="V331" s="74"/>
      <c r="W331" s="74"/>
      <c r="X331" s="493"/>
      <c r="Y331" s="74"/>
      <c r="Z331" s="331"/>
      <c r="AA331" s="461"/>
      <c r="AC331" s="535"/>
      <c r="AD331" s="331"/>
      <c r="AE331" s="331"/>
      <c r="AF331" s="113"/>
      <c r="AG331" s="114"/>
      <c r="AH331" s="461"/>
      <c r="AI331" s="450"/>
      <c r="AJ331" s="385"/>
      <c r="AK331" s="385"/>
      <c r="AL331" s="450"/>
      <c r="AM331" s="331"/>
    </row>
    <row r="332" spans="1:39" ht="15" customHeight="1" thickBot="1" x14ac:dyDescent="0.3">
      <c r="A332" s="228"/>
      <c r="B332" s="314" t="s">
        <v>4</v>
      </c>
      <c r="C332" s="380">
        <v>12</v>
      </c>
      <c r="D332" s="380" t="s">
        <v>22</v>
      </c>
      <c r="E332" s="483" t="s">
        <v>91</v>
      </c>
      <c r="F332" s="269"/>
      <c r="G332" s="270"/>
      <c r="H332" s="246"/>
      <c r="I332" s="116">
        <f t="shared" ref="I332" si="1479">IF(E332="repos",1,0)</f>
        <v>0</v>
      </c>
      <c r="J332" s="116">
        <f t="shared" ref="J332" si="1480">IF(E332="S",1,0)</f>
        <v>0</v>
      </c>
      <c r="K332" s="116">
        <f t="shared" ref="K332" si="1481">IF(E332="FO",1,0)</f>
        <v>0</v>
      </c>
      <c r="L332" s="302">
        <f>IF(AND(B332="dim",M332=130),1,0)</f>
        <v>0</v>
      </c>
      <c r="M332" s="125">
        <v>130</v>
      </c>
      <c r="N332" s="150"/>
      <c r="O332" s="52">
        <v>0.28680555555555554</v>
      </c>
      <c r="P332" s="476">
        <f>IF(F332="X",D307,0)+IF(F333="X",D307,0)+IF(G332="X",D308,0)+IF(G333="X",D309,0)+H332+H333+IF(N332&lt;N306,0,N332)+IF(N333&lt;N306,0,N333)</f>
        <v>0</v>
      </c>
      <c r="Q332" s="111">
        <v>0.48402777777777778</v>
      </c>
      <c r="R332" s="112">
        <v>0.77083333333333337</v>
      </c>
      <c r="S332" s="360">
        <f t="shared" ref="S332" si="1482">(R332-Q332)+(R333-Q333)</f>
        <v>0.28680555555555559</v>
      </c>
      <c r="T332" s="167"/>
      <c r="U332" s="74"/>
      <c r="V332" s="74"/>
      <c r="W332" s="74"/>
      <c r="X332" s="491">
        <f t="shared" si="1355"/>
        <v>1</v>
      </c>
      <c r="Y332" s="74"/>
      <c r="Z332" s="314">
        <v>132</v>
      </c>
      <c r="AA332" s="460">
        <f t="shared" ref="AA332" si="1483">IF(OR(E332="C",E332="Cr"),S332,0)</f>
        <v>0.28680555555555559</v>
      </c>
      <c r="AC332" s="534">
        <v>163</v>
      </c>
      <c r="AD332" s="314">
        <v>12</v>
      </c>
      <c r="AE332" s="314" t="s">
        <v>23</v>
      </c>
      <c r="AF332" s="111">
        <v>0.49583333333333335</v>
      </c>
      <c r="AG332" s="112">
        <v>0.79861111111111116</v>
      </c>
      <c r="AH332" s="460">
        <f t="shared" ref="AH332" si="1484">IF(OR(E409="C",E409="Cr"),S409,0)</f>
        <v>0.30277777777777781</v>
      </c>
      <c r="AI332" s="449">
        <f t="shared" ref="AI332" si="1485">IF(OR($E409="C",$E409="Cr"),$S409,0)</f>
        <v>0.30277777777777781</v>
      </c>
      <c r="AJ332" s="384">
        <v>163</v>
      </c>
      <c r="AK332" s="384">
        <v>163</v>
      </c>
      <c r="AL332" s="449">
        <f t="shared" ref="AL332" si="1486">LARGE($AH$8:$AH$738,AK332)</f>
        <v>0.27013888888888893</v>
      </c>
      <c r="AM332" s="314">
        <f t="shared" ref="AM332" si="1487">INDEX($AC$8:$AJ$739,MATCH(AL332,$AI$8:$AI$739,0),1)</f>
        <v>10</v>
      </c>
    </row>
    <row r="333" spans="1:39" ht="15" customHeight="1" thickBot="1" x14ac:dyDescent="0.3">
      <c r="A333" s="229"/>
      <c r="B333" s="331"/>
      <c r="C333" s="381"/>
      <c r="D333" s="381"/>
      <c r="E333" s="484"/>
      <c r="F333" s="267" t="str">
        <f>IF(AND(A332="X",B332="dim"),"",IF(AND(A332="X",E332="TC"),"",IF(A332="X","X","")))</f>
        <v/>
      </c>
      <c r="G333" s="268"/>
      <c r="H333" s="211"/>
      <c r="I333" s="61">
        <f t="shared" ref="I333" si="1488">IF(E332="CA",1,0)</f>
        <v>0</v>
      </c>
      <c r="J333" s="61">
        <f t="shared" ref="J333" si="1489">IF(E332="TC",1,0)</f>
        <v>0</v>
      </c>
      <c r="K333" s="61">
        <f t="shared" ref="K333" si="1490">IF(E332="FNO",1,0)</f>
        <v>0</v>
      </c>
      <c r="L333" s="299"/>
      <c r="M333" s="123"/>
      <c r="N333" s="151"/>
      <c r="O333" s="50"/>
      <c r="P333" s="477"/>
      <c r="Q333" s="113"/>
      <c r="R333" s="114"/>
      <c r="S333" s="361"/>
      <c r="T333" s="167"/>
      <c r="U333" s="74"/>
      <c r="V333" s="74"/>
      <c r="W333" s="74"/>
      <c r="X333" s="493"/>
      <c r="Y333" s="74"/>
      <c r="Z333" s="331"/>
      <c r="AA333" s="461"/>
      <c r="AC333" s="535"/>
      <c r="AD333" s="331"/>
      <c r="AE333" s="331"/>
      <c r="AF333" s="113"/>
      <c r="AG333" s="114"/>
      <c r="AH333" s="461"/>
      <c r="AI333" s="450"/>
      <c r="AJ333" s="385"/>
      <c r="AK333" s="385"/>
      <c r="AL333" s="450"/>
      <c r="AM333" s="331"/>
    </row>
    <row r="334" spans="1:39" ht="15" customHeight="1" thickBot="1" x14ac:dyDescent="0.3">
      <c r="A334" s="228"/>
      <c r="B334" s="314" t="s">
        <v>6</v>
      </c>
      <c r="C334" s="380">
        <v>13</v>
      </c>
      <c r="D334" s="380" t="s">
        <v>22</v>
      </c>
      <c r="E334" s="483" t="s">
        <v>91</v>
      </c>
      <c r="F334" s="269"/>
      <c r="G334" s="270"/>
      <c r="H334" s="246"/>
      <c r="I334" s="116">
        <f t="shared" ref="I334" si="1491">IF(E334="repos",1,0)</f>
        <v>0</v>
      </c>
      <c r="J334" s="116">
        <f t="shared" ref="J334" si="1492">IF(E334="S",1,0)</f>
        <v>0</v>
      </c>
      <c r="K334" s="116">
        <f t="shared" ref="K334" si="1493">IF(E334="FO",1,0)</f>
        <v>0</v>
      </c>
      <c r="L334" s="302">
        <f>IF(AND(B334="dim",M334=130),1,0)</f>
        <v>0</v>
      </c>
      <c r="M334" s="125">
        <v>130</v>
      </c>
      <c r="N334" s="150"/>
      <c r="O334" s="52">
        <v>0.28819444444444448</v>
      </c>
      <c r="P334" s="476">
        <f>IF(F334="X",D307,0)+IF(F335="X",D307,0)+IF(G334="X",D308,0)+IF(G335="X",D309,0)+H334+H335+IF(N334&lt;N306,0,N334)+IF(N335&lt;N306,0,N335)</f>
        <v>0</v>
      </c>
      <c r="Q334" s="111">
        <v>0.55486111111111114</v>
      </c>
      <c r="R334" s="112">
        <v>0.84305555555555556</v>
      </c>
      <c r="S334" s="360">
        <f t="shared" ref="S334" si="1494">(R334-Q334)+(R335-Q335)</f>
        <v>0.28819444444444442</v>
      </c>
      <c r="T334" s="167"/>
      <c r="U334" s="74"/>
      <c r="V334" s="74"/>
      <c r="W334" s="74"/>
      <c r="X334" s="491">
        <f t="shared" si="1355"/>
        <v>1</v>
      </c>
      <c r="Y334" s="74"/>
      <c r="Z334" s="314">
        <v>133</v>
      </c>
      <c r="AA334" s="460">
        <f t="shared" ref="AA334" si="1495">IF(OR(E334="C",E334="Cr"),S334,0)</f>
        <v>0.28819444444444442</v>
      </c>
      <c r="AC334" s="534">
        <v>164</v>
      </c>
      <c r="AD334" s="314">
        <v>13</v>
      </c>
      <c r="AE334" s="314" t="s">
        <v>23</v>
      </c>
      <c r="AF334" s="111">
        <v>0.49583333333333335</v>
      </c>
      <c r="AG334" s="112">
        <v>0.79861111111111116</v>
      </c>
      <c r="AH334" s="460">
        <f t="shared" ref="AH334" si="1496">IF(OR(E411="C",E411="Cr"),S411,0)</f>
        <v>0.30277777777777781</v>
      </c>
      <c r="AI334" s="449">
        <f t="shared" ref="AI334" si="1497">IF(OR($E411="C",$E411="Cr"),$S411,0)</f>
        <v>0.30277777777777781</v>
      </c>
      <c r="AJ334" s="384">
        <v>164</v>
      </c>
      <c r="AK334" s="384">
        <v>164</v>
      </c>
      <c r="AL334" s="449">
        <f t="shared" ref="AL334" si="1498">LARGE($AH$8:$AH$738,AK334)</f>
        <v>0.27013888888888893</v>
      </c>
      <c r="AM334" s="314">
        <f t="shared" ref="AM334" si="1499">INDEX($AC$8:$AJ$739,MATCH(AL334,$AI$8:$AI$739,0),1)</f>
        <v>10</v>
      </c>
    </row>
    <row r="335" spans="1:39" ht="15" customHeight="1" thickBot="1" x14ac:dyDescent="0.3">
      <c r="A335" s="229"/>
      <c r="B335" s="331"/>
      <c r="C335" s="381"/>
      <c r="D335" s="381"/>
      <c r="E335" s="484"/>
      <c r="F335" s="267" t="str">
        <f>IF(AND(A334="X",B334="dim"),"",IF(AND(A334="X",E334="TC"),"",IF(A334="X","X","")))</f>
        <v/>
      </c>
      <c r="G335" s="268"/>
      <c r="H335" s="211"/>
      <c r="I335" s="61">
        <f t="shared" ref="I335" si="1500">IF(E334="CA",1,0)</f>
        <v>0</v>
      </c>
      <c r="J335" s="61">
        <f t="shared" ref="J335" si="1501">IF(E334="TC",1,0)</f>
        <v>0</v>
      </c>
      <c r="K335" s="61">
        <f t="shared" ref="K335" si="1502">IF(E334="FNO",1,0)</f>
        <v>0</v>
      </c>
      <c r="L335" s="299"/>
      <c r="M335" s="123"/>
      <c r="N335" s="151"/>
      <c r="O335" s="86"/>
      <c r="P335" s="477"/>
      <c r="Q335" s="113"/>
      <c r="R335" s="114"/>
      <c r="S335" s="361"/>
      <c r="T335" s="167"/>
      <c r="U335" s="74"/>
      <c r="V335" s="74"/>
      <c r="W335" s="74"/>
      <c r="X335" s="493"/>
      <c r="Y335" s="74"/>
      <c r="Z335" s="331"/>
      <c r="AA335" s="461"/>
      <c r="AC335" s="535"/>
      <c r="AD335" s="331"/>
      <c r="AE335" s="331"/>
      <c r="AF335" s="113"/>
      <c r="AG335" s="114"/>
      <c r="AH335" s="461"/>
      <c r="AI335" s="450"/>
      <c r="AJ335" s="385"/>
      <c r="AK335" s="385"/>
      <c r="AL335" s="450"/>
      <c r="AM335" s="331"/>
    </row>
    <row r="336" spans="1:39" ht="15" customHeight="1" thickBot="1" x14ac:dyDescent="0.3">
      <c r="A336" s="228"/>
      <c r="B336" s="314" t="s">
        <v>8</v>
      </c>
      <c r="C336" s="380">
        <v>14</v>
      </c>
      <c r="D336" s="380" t="s">
        <v>22</v>
      </c>
      <c r="E336" s="399" t="s">
        <v>7</v>
      </c>
      <c r="F336" s="269"/>
      <c r="G336" s="270"/>
      <c r="H336" s="246"/>
      <c r="I336" s="116">
        <f t="shared" ref="I336" si="1503">IF(E336="repos",1,0)</f>
        <v>1</v>
      </c>
      <c r="J336" s="116">
        <f t="shared" ref="J336" si="1504">IF(E336="S",1,0)</f>
        <v>0</v>
      </c>
      <c r="K336" s="116">
        <f t="shared" ref="K336" si="1505">IF(E336="FO",1,0)</f>
        <v>0</v>
      </c>
      <c r="L336" s="302">
        <f>IF(AND(B336="dim",M336=130),1,0)</f>
        <v>0</v>
      </c>
      <c r="M336" s="119">
        <v>660</v>
      </c>
      <c r="N336" s="150"/>
      <c r="O336" s="56"/>
      <c r="P336" s="476">
        <f>IF(F336="X",D307,0)+IF(F337="X",D307,0)+IF(G336="X",D308,0)+IF(G337="X",D309,0)+H336+H337+IF(N336&lt;N306,0,N336)+IF(N337&lt;N306,0,N337)</f>
        <v>0</v>
      </c>
      <c r="Q336" s="111"/>
      <c r="R336" s="112"/>
      <c r="S336" s="374">
        <f t="shared" ref="S336" si="1506">(R336-Q336)+(R337-Q337)</f>
        <v>0</v>
      </c>
      <c r="T336" s="167"/>
      <c r="U336" s="74"/>
      <c r="V336" s="74"/>
      <c r="W336" s="74"/>
      <c r="X336" s="491">
        <f t="shared" si="1355"/>
        <v>0</v>
      </c>
      <c r="Y336" s="74"/>
      <c r="Z336" s="314">
        <v>134</v>
      </c>
      <c r="AA336" s="460">
        <f t="shared" ref="AA336" si="1507">IF(OR(E336="C",E336="Cr"),S336,0)</f>
        <v>0</v>
      </c>
      <c r="AC336" s="534">
        <v>165</v>
      </c>
      <c r="AD336" s="314">
        <v>14</v>
      </c>
      <c r="AE336" s="314" t="s">
        <v>23</v>
      </c>
      <c r="AF336" s="111">
        <v>0.49583333333333335</v>
      </c>
      <c r="AG336" s="112">
        <v>0.79861111111111116</v>
      </c>
      <c r="AH336" s="460">
        <f t="shared" ref="AH336" si="1508">IF(OR(E413="C",E413="Cr"),S413,0)</f>
        <v>0.30277777777777781</v>
      </c>
      <c r="AI336" s="449">
        <f t="shared" ref="AI336" si="1509">IF(OR($E413="C",$E413="Cr"),$S413,0)</f>
        <v>0.30277777777777781</v>
      </c>
      <c r="AJ336" s="384">
        <v>165</v>
      </c>
      <c r="AK336" s="384">
        <v>165</v>
      </c>
      <c r="AL336" s="449">
        <f t="shared" ref="AL336" si="1510">LARGE($AH$8:$AH$738,AK336)</f>
        <v>0.27013888888888882</v>
      </c>
      <c r="AM336" s="314">
        <f t="shared" ref="AM336" si="1511">INDEX($AC$8:$AJ$739,MATCH(AL336,$AI$8:$AI$739,0),1)</f>
        <v>4</v>
      </c>
    </row>
    <row r="337" spans="1:39" ht="15" customHeight="1" thickBot="1" x14ac:dyDescent="0.3">
      <c r="A337" s="229"/>
      <c r="B337" s="331"/>
      <c r="C337" s="381"/>
      <c r="D337" s="381"/>
      <c r="E337" s="401"/>
      <c r="F337" s="267" t="str">
        <f>IF(AND(A336="X",B336="dim"),"",IF(AND(A336="X",E336="TC"),"",IF(A336="X","X","")))</f>
        <v/>
      </c>
      <c r="G337" s="268"/>
      <c r="H337" s="211"/>
      <c r="I337" s="61">
        <f t="shared" ref="I337" si="1512">IF(E336="CA",1,0)</f>
        <v>0</v>
      </c>
      <c r="J337" s="61">
        <f t="shared" ref="J337" si="1513">IF(E336="TC",1,0)</f>
        <v>0</v>
      </c>
      <c r="K337" s="61">
        <f t="shared" ref="K337" si="1514">IF(E336="FNO",1,0)</f>
        <v>0</v>
      </c>
      <c r="L337" s="299"/>
      <c r="M337" s="117"/>
      <c r="N337" s="151"/>
      <c r="O337" s="107"/>
      <c r="P337" s="477"/>
      <c r="Q337" s="113"/>
      <c r="R337" s="114"/>
      <c r="S337" s="375"/>
      <c r="T337" s="167"/>
      <c r="U337" s="74"/>
      <c r="V337" s="74"/>
      <c r="W337" s="74"/>
      <c r="X337" s="493"/>
      <c r="Y337" s="74"/>
      <c r="Z337" s="331"/>
      <c r="AA337" s="461"/>
      <c r="AC337" s="535"/>
      <c r="AD337" s="331"/>
      <c r="AE337" s="331"/>
      <c r="AF337" s="113"/>
      <c r="AG337" s="114"/>
      <c r="AH337" s="461"/>
      <c r="AI337" s="450"/>
      <c r="AJ337" s="385"/>
      <c r="AK337" s="385"/>
      <c r="AL337" s="450"/>
      <c r="AM337" s="331"/>
    </row>
    <row r="338" spans="1:39" ht="15" customHeight="1" thickBot="1" x14ac:dyDescent="0.3">
      <c r="A338" s="228"/>
      <c r="B338" s="314" t="s">
        <v>9</v>
      </c>
      <c r="C338" s="380">
        <v>15</v>
      </c>
      <c r="D338" s="380" t="s">
        <v>22</v>
      </c>
      <c r="E338" s="399" t="s">
        <v>7</v>
      </c>
      <c r="F338" s="269"/>
      <c r="G338" s="270"/>
      <c r="H338" s="246"/>
      <c r="I338" s="116">
        <f t="shared" ref="I338" si="1515">IF(E338="repos",1,0)</f>
        <v>1</v>
      </c>
      <c r="J338" s="116">
        <f t="shared" ref="J338" si="1516">IF(E338="S",1,0)</f>
        <v>0</v>
      </c>
      <c r="K338" s="116">
        <f t="shared" ref="K338" si="1517">IF(E338="FO",1,0)</f>
        <v>0</v>
      </c>
      <c r="L338" s="302">
        <f>IF(AND(B338="dim",M338=130),1,0)</f>
        <v>0</v>
      </c>
      <c r="M338" s="119">
        <v>660</v>
      </c>
      <c r="N338" s="150"/>
      <c r="O338" s="56"/>
      <c r="P338" s="476">
        <f>IF(F338="X",D307,0)+IF(F339="X",D307,0)+IF(G338="X",D308,0)+IF(G339="X",D309,0)+H338+H339+IF(N338&lt;N306,0,N338)+IF(N339&lt;N306,0,N339)</f>
        <v>0</v>
      </c>
      <c r="Q338" s="111"/>
      <c r="R338" s="112"/>
      <c r="S338" s="374">
        <f t="shared" ref="S338" si="1518">(R338-Q338)+(R339-Q339)</f>
        <v>0</v>
      </c>
      <c r="T338" s="167"/>
      <c r="U338" s="74"/>
      <c r="V338" s="74"/>
      <c r="W338" s="74"/>
      <c r="X338" s="491">
        <f t="shared" si="1355"/>
        <v>0</v>
      </c>
      <c r="Y338" s="74"/>
      <c r="Z338" s="314">
        <v>135</v>
      </c>
      <c r="AA338" s="460">
        <f t="shared" ref="AA338" si="1519">IF(OR(E338="C",E338="Cr"),S338,0)</f>
        <v>0</v>
      </c>
      <c r="AC338" s="534">
        <v>166</v>
      </c>
      <c r="AD338" s="314">
        <v>15</v>
      </c>
      <c r="AE338" s="314" t="s">
        <v>23</v>
      </c>
      <c r="AF338" s="111">
        <v>0.49583333333333335</v>
      </c>
      <c r="AG338" s="112">
        <v>0.79861111111111116</v>
      </c>
      <c r="AH338" s="460">
        <f t="shared" ref="AH338" si="1520">IF(OR(E415="C",E415="Cr"),S415,0)</f>
        <v>0.30277777777777781</v>
      </c>
      <c r="AI338" s="449">
        <f t="shared" ref="AI338" si="1521">IF(OR($E415="C",$E415="Cr"),$S415,0)</f>
        <v>0.30277777777777781</v>
      </c>
      <c r="AJ338" s="384">
        <v>166</v>
      </c>
      <c r="AK338" s="384">
        <v>166</v>
      </c>
      <c r="AL338" s="449">
        <f t="shared" ref="AL338" si="1522">LARGE($AH$8:$AH$738,AK338)</f>
        <v>0.26944444444444449</v>
      </c>
      <c r="AM338" s="314">
        <f t="shared" ref="AM338" si="1523">INDEX($AC$8:$AJ$739,MATCH(AL338,$AI$8:$AI$739,0),1)</f>
        <v>63</v>
      </c>
    </row>
    <row r="339" spans="1:39" ht="15" customHeight="1" thickBot="1" x14ac:dyDescent="0.3">
      <c r="A339" s="229"/>
      <c r="B339" s="331"/>
      <c r="C339" s="381"/>
      <c r="D339" s="381"/>
      <c r="E339" s="401"/>
      <c r="F339" s="267" t="str">
        <f>IF(AND(A338="X",B338="dim"),"",IF(AND(A338="X",E338="TC"),"",IF(A338="X","X","")))</f>
        <v/>
      </c>
      <c r="G339" s="268"/>
      <c r="H339" s="211"/>
      <c r="I339" s="61">
        <f t="shared" ref="I339" si="1524">IF(E338="CA",1,0)</f>
        <v>0</v>
      </c>
      <c r="J339" s="61">
        <f t="shared" ref="J339" si="1525">IF(E338="TC",1,0)</f>
        <v>0</v>
      </c>
      <c r="K339" s="61">
        <f t="shared" ref="K339" si="1526">IF(E338="FNO",1,0)</f>
        <v>0</v>
      </c>
      <c r="L339" s="299"/>
      <c r="M339" s="117"/>
      <c r="N339" s="151"/>
      <c r="O339" s="107"/>
      <c r="P339" s="477"/>
      <c r="Q339" s="113"/>
      <c r="R339" s="114"/>
      <c r="S339" s="375"/>
      <c r="T339" s="167"/>
      <c r="U339" s="74"/>
      <c r="V339" s="74"/>
      <c r="W339" s="74"/>
      <c r="X339" s="493"/>
      <c r="Y339" s="74"/>
      <c r="Z339" s="331"/>
      <c r="AA339" s="461"/>
      <c r="AC339" s="535"/>
      <c r="AD339" s="331"/>
      <c r="AE339" s="331"/>
      <c r="AF339" s="113"/>
      <c r="AG339" s="114"/>
      <c r="AH339" s="461"/>
      <c r="AI339" s="450"/>
      <c r="AJ339" s="385"/>
      <c r="AK339" s="385"/>
      <c r="AL339" s="450"/>
      <c r="AM339" s="331"/>
    </row>
    <row r="340" spans="1:39" ht="15" customHeight="1" thickBot="1" x14ac:dyDescent="0.3">
      <c r="A340" s="228"/>
      <c r="B340" s="314" t="s">
        <v>10</v>
      </c>
      <c r="C340" s="380">
        <v>16</v>
      </c>
      <c r="D340" s="380" t="s">
        <v>22</v>
      </c>
      <c r="E340" s="483" t="s">
        <v>92</v>
      </c>
      <c r="F340" s="269"/>
      <c r="G340" s="270"/>
      <c r="H340" s="246"/>
      <c r="I340" s="116">
        <f t="shared" ref="I340" si="1527">IF(E340="repos",1,0)</f>
        <v>0</v>
      </c>
      <c r="J340" s="116">
        <f t="shared" ref="J340" si="1528">IF(E340="S",1,0)</f>
        <v>0</v>
      </c>
      <c r="K340" s="116">
        <f t="shared" ref="K340" si="1529">IF(E340="FO",1,0)</f>
        <v>0</v>
      </c>
      <c r="L340" s="302">
        <f>IF(AND(B340="dim",M340=130),1,0)</f>
        <v>0</v>
      </c>
      <c r="M340" s="60">
        <v>59</v>
      </c>
      <c r="N340" s="150"/>
      <c r="O340" s="54">
        <v>0.31111111111111112</v>
      </c>
      <c r="P340" s="476">
        <f>IF(F340="X",D307,0)+IF(F341="X",D307,0)+IF(G340="X",D308,0)+IF(G341="X",D309,0)+H340+H341+IF(N340&lt;N306,0,N340)+IF(N341&lt;N306,0,N341)</f>
        <v>1.3888888888888888E-2</v>
      </c>
      <c r="Q340" s="111">
        <v>0.26041666666666669</v>
      </c>
      <c r="R340" s="112">
        <v>0.4291666666666667</v>
      </c>
      <c r="S340" s="366">
        <f t="shared" ref="S340" si="1530">(R340-Q340)+(R341-Q341)</f>
        <v>0.31111111111111117</v>
      </c>
      <c r="T340" s="167"/>
      <c r="U340" s="74"/>
      <c r="V340" s="74"/>
      <c r="W340" s="74"/>
      <c r="X340" s="491">
        <f t="shared" si="1355"/>
        <v>1</v>
      </c>
      <c r="Y340" s="74"/>
      <c r="Z340" s="314">
        <v>136</v>
      </c>
      <c r="AA340" s="460">
        <f t="shared" ref="AA340" si="1531">IF(OR(E340="C",E340="Cr"),S340,0)</f>
        <v>0.31111111111111117</v>
      </c>
      <c r="AC340" s="534">
        <v>167</v>
      </c>
      <c r="AD340" s="314">
        <v>16</v>
      </c>
      <c r="AE340" s="314" t="s">
        <v>23</v>
      </c>
      <c r="AF340" s="111"/>
      <c r="AG340" s="112"/>
      <c r="AH340" s="460">
        <f t="shared" ref="AH340" si="1532">IF(OR(E417="C",E417="Cr"),S417,0)</f>
        <v>0</v>
      </c>
      <c r="AI340" s="449">
        <f t="shared" ref="AI340" si="1533">IF(OR($E417="C",$E417="Cr"),$S417,0)</f>
        <v>0</v>
      </c>
      <c r="AJ340" s="384">
        <v>167</v>
      </c>
      <c r="AK340" s="384">
        <v>167</v>
      </c>
      <c r="AL340" s="449">
        <f t="shared" ref="AL340" si="1534">LARGE($AH$8:$AH$738,AK340)</f>
        <v>0.26944444444444449</v>
      </c>
      <c r="AM340" s="314">
        <f t="shared" ref="AM340" si="1535">INDEX($AC$8:$AJ$739,MATCH(AL340,$AI$8:$AI$739,0),1)</f>
        <v>63</v>
      </c>
    </row>
    <row r="341" spans="1:39" ht="15" customHeight="1" thickBot="1" x14ac:dyDescent="0.3">
      <c r="A341" s="229"/>
      <c r="B341" s="331"/>
      <c r="C341" s="381"/>
      <c r="D341" s="381"/>
      <c r="E341" s="484"/>
      <c r="F341" s="267" t="str">
        <f>IF(AND(A340="X",B340="dim"),"",IF(AND(A340="X",E340="TC"),"",IF(A340="X","X","")))</f>
        <v/>
      </c>
      <c r="G341" s="268" t="s">
        <v>72</v>
      </c>
      <c r="H341" s="211"/>
      <c r="I341" s="61">
        <f t="shared" ref="I341" si="1536">IF(E340="CA",1,0)</f>
        <v>0</v>
      </c>
      <c r="J341" s="61">
        <f t="shared" ref="J341" si="1537">IF(E340="TC",1,0)</f>
        <v>0</v>
      </c>
      <c r="K341" s="61">
        <f t="shared" ref="K341" si="1538">IF(E340="FNO",1,0)</f>
        <v>0</v>
      </c>
      <c r="L341" s="299"/>
      <c r="M341" s="84"/>
      <c r="N341" s="151"/>
      <c r="O341" s="85"/>
      <c r="P341" s="477"/>
      <c r="Q341" s="113">
        <v>0.65972222222222221</v>
      </c>
      <c r="R341" s="114">
        <v>0.80208333333333337</v>
      </c>
      <c r="S341" s="367"/>
      <c r="T341" s="167"/>
      <c r="U341" s="74"/>
      <c r="V341" s="74"/>
      <c r="W341" s="74"/>
      <c r="X341" s="493"/>
      <c r="Y341" s="74"/>
      <c r="Z341" s="331"/>
      <c r="AA341" s="461"/>
      <c r="AC341" s="535"/>
      <c r="AD341" s="331"/>
      <c r="AE341" s="331"/>
      <c r="AF341" s="113"/>
      <c r="AG341" s="114"/>
      <c r="AH341" s="461"/>
      <c r="AI341" s="450"/>
      <c r="AJ341" s="385"/>
      <c r="AK341" s="385"/>
      <c r="AL341" s="450"/>
      <c r="AM341" s="331"/>
    </row>
    <row r="342" spans="1:39" ht="15" customHeight="1" thickBot="1" x14ac:dyDescent="0.3">
      <c r="A342" s="228"/>
      <c r="B342" s="314" t="s">
        <v>11</v>
      </c>
      <c r="C342" s="380">
        <v>17</v>
      </c>
      <c r="D342" s="380" t="s">
        <v>22</v>
      </c>
      <c r="E342" s="483" t="s">
        <v>92</v>
      </c>
      <c r="F342" s="269"/>
      <c r="G342" s="270"/>
      <c r="H342" s="246"/>
      <c r="I342" s="116">
        <f t="shared" ref="I342" si="1539">IF(E342="repos",1,0)</f>
        <v>0</v>
      </c>
      <c r="J342" s="116">
        <f t="shared" ref="J342" si="1540">IF(E342="S",1,0)</f>
        <v>0</v>
      </c>
      <c r="K342" s="116">
        <f t="shared" ref="K342" si="1541">IF(E342="FO",1,0)</f>
        <v>0</v>
      </c>
      <c r="L342" s="302">
        <f>IF(AND(B342="dim",M342=130),1,0)</f>
        <v>0</v>
      </c>
      <c r="M342" s="60">
        <v>59</v>
      </c>
      <c r="N342" s="150"/>
      <c r="O342" s="54">
        <v>0.16874999999999998</v>
      </c>
      <c r="P342" s="476">
        <f>IF(F342="X",D307,0)+IF(F343="X",D307,0)+IF(G342="X",D308,0)+IF(G343="X",D309,0)+H342+H343+IF(N342&lt;N306,0,N342)+IF(N343&lt;N306,0,N343)</f>
        <v>1.3888888888888888E-2</v>
      </c>
      <c r="Q342" s="111">
        <v>0.26041666666666669</v>
      </c>
      <c r="R342" s="112">
        <v>0.4291666666666667</v>
      </c>
      <c r="S342" s="366">
        <f t="shared" ref="S342" si="1542">(R342-Q342)+(R343-Q343)</f>
        <v>0.31111111111111117</v>
      </c>
      <c r="T342" s="167"/>
      <c r="U342" s="74"/>
      <c r="V342" s="74"/>
      <c r="W342" s="74"/>
      <c r="X342" s="491">
        <f t="shared" si="1355"/>
        <v>1</v>
      </c>
      <c r="Y342" s="74"/>
      <c r="Z342" s="314">
        <v>137</v>
      </c>
      <c r="AA342" s="460">
        <f t="shared" ref="AA342" si="1543">IF(OR(E342="C",E342="Cr"),S342,0)</f>
        <v>0.31111111111111117</v>
      </c>
      <c r="AC342" s="534">
        <v>168</v>
      </c>
      <c r="AD342" s="314">
        <v>17</v>
      </c>
      <c r="AE342" s="314" t="s">
        <v>23</v>
      </c>
      <c r="AF342" s="111"/>
      <c r="AG342" s="112"/>
      <c r="AH342" s="460">
        <f t="shared" ref="AH342" si="1544">IF(OR(E419="C",E419="Cr"),S419,0)</f>
        <v>0</v>
      </c>
      <c r="AI342" s="449">
        <f t="shared" ref="AI342" si="1545">IF(OR($E419="C",$E419="Cr"),$S419,0)</f>
        <v>0</v>
      </c>
      <c r="AJ342" s="384">
        <v>168</v>
      </c>
      <c r="AK342" s="384">
        <v>168</v>
      </c>
      <c r="AL342" s="449">
        <f t="shared" ref="AL342" si="1546">LARGE($AH$8:$AH$738,AK342)</f>
        <v>0.26736111111111116</v>
      </c>
      <c r="AM342" s="314">
        <f t="shared" ref="AM342" si="1547">INDEX($AC$8:$AJ$739,MATCH(AL342,$AI$8:$AI$739,0),1)</f>
        <v>156</v>
      </c>
    </row>
    <row r="343" spans="1:39" ht="15" customHeight="1" thickBot="1" x14ac:dyDescent="0.3">
      <c r="A343" s="229"/>
      <c r="B343" s="331"/>
      <c r="C343" s="381"/>
      <c r="D343" s="381"/>
      <c r="E343" s="484"/>
      <c r="F343" s="267" t="str">
        <f>IF(AND(A342="X",B342="dim"),"",IF(AND(A342="X",E342="TC"),"",IF(A342="X","X","")))</f>
        <v/>
      </c>
      <c r="G343" s="268" t="s">
        <v>72</v>
      </c>
      <c r="H343" s="211"/>
      <c r="I343" s="61">
        <f t="shared" ref="I343" si="1548">IF(E342="CA",1,0)</f>
        <v>0</v>
      </c>
      <c r="J343" s="61">
        <f t="shared" ref="J343" si="1549">IF(E342="TC",1,0)</f>
        <v>0</v>
      </c>
      <c r="K343" s="61">
        <f t="shared" ref="K343" si="1550">IF(E342="FNO",1,0)</f>
        <v>0</v>
      </c>
      <c r="L343" s="299"/>
      <c r="M343" s="61">
        <v>130</v>
      </c>
      <c r="N343" s="151"/>
      <c r="O343" s="50">
        <v>0.1423611111111111</v>
      </c>
      <c r="P343" s="477"/>
      <c r="Q343" s="113">
        <v>0.65972222222222221</v>
      </c>
      <c r="R343" s="114">
        <v>0.80208333333333337</v>
      </c>
      <c r="S343" s="367"/>
      <c r="T343" s="167"/>
      <c r="U343" s="74"/>
      <c r="V343" s="74"/>
      <c r="W343" s="74"/>
      <c r="X343" s="493"/>
      <c r="Y343" s="74"/>
      <c r="Z343" s="331"/>
      <c r="AA343" s="461"/>
      <c r="AC343" s="535"/>
      <c r="AD343" s="331"/>
      <c r="AE343" s="331"/>
      <c r="AF343" s="113"/>
      <c r="AG343" s="114"/>
      <c r="AH343" s="461"/>
      <c r="AI343" s="450"/>
      <c r="AJ343" s="385"/>
      <c r="AK343" s="385"/>
      <c r="AL343" s="450"/>
      <c r="AM343" s="331"/>
    </row>
    <row r="344" spans="1:39" ht="15" customHeight="1" thickBot="1" x14ac:dyDescent="0.3">
      <c r="A344" s="228"/>
      <c r="B344" s="314" t="s">
        <v>12</v>
      </c>
      <c r="C344" s="380">
        <v>18</v>
      </c>
      <c r="D344" s="380" t="s">
        <v>22</v>
      </c>
      <c r="E344" s="483" t="s">
        <v>91</v>
      </c>
      <c r="F344" s="269"/>
      <c r="G344" s="270"/>
      <c r="H344" s="246"/>
      <c r="I344" s="116">
        <f t="shared" ref="I344" si="1551">IF(E344="repos",1,0)</f>
        <v>0</v>
      </c>
      <c r="J344" s="116">
        <f t="shared" ref="J344" si="1552">IF(E344="S",1,0)</f>
        <v>0</v>
      </c>
      <c r="K344" s="116">
        <f t="shared" ref="K344" si="1553">IF(E344="FO",1,0)</f>
        <v>0</v>
      </c>
      <c r="L344" s="302">
        <f>IF(AND(B344="dim",M344=130),1,0)</f>
        <v>0</v>
      </c>
      <c r="M344" s="60">
        <v>59</v>
      </c>
      <c r="N344" s="150"/>
      <c r="O344" s="54">
        <v>9.2361111111111116E-2</v>
      </c>
      <c r="P344" s="476">
        <f>IF(F344="X",D307,0)+IF(F345="X",D307,0)+IF(G344="X",D308,0)+IF(G345="X",D309,0)+H344+H345+IF(N344&lt;N306,0,N344)+IF(N345&lt;N306,0,N345)</f>
        <v>5.2777777777777778E-2</v>
      </c>
      <c r="Q344" s="111">
        <v>0.31041666666666667</v>
      </c>
      <c r="R344" s="112">
        <v>0.40277777777777773</v>
      </c>
      <c r="S344" s="360">
        <f t="shared" ref="S344" si="1554">(R344-Q344)+(R345-Q345)</f>
        <v>0.31527777777777771</v>
      </c>
      <c r="T344" s="167"/>
      <c r="U344" s="74"/>
      <c r="V344" s="74"/>
      <c r="W344" s="74"/>
      <c r="X344" s="491">
        <f t="shared" si="1355"/>
        <v>1</v>
      </c>
      <c r="Y344" s="74"/>
      <c r="Z344" s="314">
        <v>138</v>
      </c>
      <c r="AA344" s="460">
        <f t="shared" ref="AA344" si="1555">IF(OR(E344="C",E344="Cr"),S344,0)</f>
        <v>0.31527777777777771</v>
      </c>
      <c r="AC344" s="534">
        <v>169</v>
      </c>
      <c r="AD344" s="314">
        <v>18</v>
      </c>
      <c r="AE344" s="314" t="s">
        <v>23</v>
      </c>
      <c r="AF344" s="111"/>
      <c r="AG344" s="112"/>
      <c r="AH344" s="460">
        <f t="shared" ref="AH344" si="1556">IF(OR(E421="C",E421="Cr"),S421,0)</f>
        <v>0</v>
      </c>
      <c r="AI344" s="449">
        <f t="shared" ref="AI344" si="1557">IF(OR($E421="C",$E421="Cr"),$S421,0)</f>
        <v>0</v>
      </c>
      <c r="AJ344" s="384">
        <v>169</v>
      </c>
      <c r="AK344" s="384">
        <v>169</v>
      </c>
      <c r="AL344" s="449">
        <f t="shared" ref="AL344" si="1558">LARGE($AH$8:$AH$738,AK344)</f>
        <v>0.26666666666666672</v>
      </c>
      <c r="AM344" s="314">
        <f t="shared" ref="AM344" si="1559">INDEX($AC$8:$AJ$739,MATCH(AL344,$AI$8:$AI$739,0),1)</f>
        <v>100</v>
      </c>
    </row>
    <row r="345" spans="1:39" ht="15" customHeight="1" thickBot="1" x14ac:dyDescent="0.3">
      <c r="A345" s="229"/>
      <c r="B345" s="331"/>
      <c r="C345" s="381"/>
      <c r="D345" s="381"/>
      <c r="E345" s="484"/>
      <c r="F345" s="267" t="str">
        <f>IF(AND(A344="X",B344="dim"),"",IF(AND(A344="X",E344="TC"),"",IF(A344="X","X","")))</f>
        <v/>
      </c>
      <c r="G345" s="268" t="s">
        <v>72</v>
      </c>
      <c r="H345" s="211">
        <v>3.888888888888889E-2</v>
      </c>
      <c r="I345" s="61">
        <f t="shared" ref="I345" si="1560">IF(E344="CA",1,0)</f>
        <v>0</v>
      </c>
      <c r="J345" s="61">
        <f t="shared" ref="J345" si="1561">IF(E344="TC",1,0)</f>
        <v>0</v>
      </c>
      <c r="K345" s="61">
        <f t="shared" ref="K345" si="1562">IF(E344="FNO",1,0)</f>
        <v>0</v>
      </c>
      <c r="L345" s="299"/>
      <c r="M345" s="61">
        <v>130</v>
      </c>
      <c r="N345" s="151"/>
      <c r="O345" s="50">
        <v>0.22291666666666665</v>
      </c>
      <c r="P345" s="477"/>
      <c r="Q345" s="113">
        <v>0.6118055555555556</v>
      </c>
      <c r="R345" s="114">
        <v>0.83472222222222225</v>
      </c>
      <c r="S345" s="361"/>
      <c r="T345" s="167"/>
      <c r="U345" s="74"/>
      <c r="V345" s="74"/>
      <c r="W345" s="74"/>
      <c r="X345" s="493"/>
      <c r="Y345" s="74"/>
      <c r="Z345" s="331"/>
      <c r="AA345" s="461"/>
      <c r="AC345" s="535"/>
      <c r="AD345" s="331"/>
      <c r="AE345" s="331"/>
      <c r="AF345" s="113"/>
      <c r="AG345" s="114"/>
      <c r="AH345" s="461"/>
      <c r="AI345" s="450"/>
      <c r="AJ345" s="385"/>
      <c r="AK345" s="385"/>
      <c r="AL345" s="450"/>
      <c r="AM345" s="331"/>
    </row>
    <row r="346" spans="1:39" ht="15" customHeight="1" thickBot="1" x14ac:dyDescent="0.3">
      <c r="A346" s="228"/>
      <c r="B346" s="314" t="s">
        <v>4</v>
      </c>
      <c r="C346" s="380">
        <v>19</v>
      </c>
      <c r="D346" s="380" t="s">
        <v>22</v>
      </c>
      <c r="E346" s="483" t="s">
        <v>91</v>
      </c>
      <c r="F346" s="269"/>
      <c r="G346" s="270"/>
      <c r="H346" s="246"/>
      <c r="I346" s="116">
        <f t="shared" ref="I346" si="1563">IF(E346="repos",1,0)</f>
        <v>0</v>
      </c>
      <c r="J346" s="116">
        <f t="shared" ref="J346" si="1564">IF(E346="S",1,0)</f>
        <v>0</v>
      </c>
      <c r="K346" s="116">
        <f t="shared" ref="K346" si="1565">IF(E346="FO",1,0)</f>
        <v>0</v>
      </c>
      <c r="L346" s="302">
        <f>IF(AND(B346="dim",M346=130),1,0)</f>
        <v>0</v>
      </c>
      <c r="M346" s="60">
        <v>59</v>
      </c>
      <c r="N346" s="150"/>
      <c r="O346" s="54">
        <v>9.2361111111111116E-2</v>
      </c>
      <c r="P346" s="476">
        <f>IF(F346="X",D307,0)+IF(F347="X",D307,0)+IF(G346="X",D308,0)+IF(G347="X",D309,0)+H346+H347+IF(N346&lt;N306,0,N346)+IF(N347&lt;N306,0,N347)</f>
        <v>1.3888888888888888E-2</v>
      </c>
      <c r="Q346" s="111">
        <v>0.31041666666666667</v>
      </c>
      <c r="R346" s="112">
        <v>0.40277777777777773</v>
      </c>
      <c r="S346" s="360">
        <f t="shared" ref="S346" si="1566">(R346-Q346)+(R347-Q347)</f>
        <v>0.31527777777777771</v>
      </c>
      <c r="T346" s="167"/>
      <c r="U346" s="74"/>
      <c r="V346" s="74"/>
      <c r="W346" s="74"/>
      <c r="X346" s="491">
        <f t="shared" si="1355"/>
        <v>1</v>
      </c>
      <c r="Y346" s="74"/>
      <c r="Z346" s="314">
        <v>139</v>
      </c>
      <c r="AA346" s="460">
        <f t="shared" ref="AA346" si="1567">IF(OR(E346="C",E346="Cr"),S346,0)</f>
        <v>0.31527777777777771</v>
      </c>
      <c r="AC346" s="534">
        <v>170</v>
      </c>
      <c r="AD346" s="314">
        <v>19</v>
      </c>
      <c r="AE346" s="314" t="s">
        <v>23</v>
      </c>
      <c r="AF346" s="111">
        <v>0.57361111111111118</v>
      </c>
      <c r="AG346" s="112">
        <v>0.86458333333333337</v>
      </c>
      <c r="AH346" s="460">
        <f t="shared" ref="AH346" si="1568">IF(OR(E423="C",E423="Cr"),S423,0)</f>
        <v>0.29097222222222219</v>
      </c>
      <c r="AI346" s="449">
        <f t="shared" ref="AI346" si="1569">IF(OR($E423="C",$E423="Cr"),$S423,0)</f>
        <v>0.29097222222222219</v>
      </c>
      <c r="AJ346" s="384">
        <v>170</v>
      </c>
      <c r="AK346" s="384">
        <v>170</v>
      </c>
      <c r="AL346" s="449">
        <f t="shared" ref="AL346" si="1570">LARGE($AH$8:$AH$738,AK346)</f>
        <v>0.26666666666666672</v>
      </c>
      <c r="AM346" s="314">
        <f t="shared" ref="AM346" si="1571">INDEX($AC$8:$AJ$739,MATCH(AL346,$AI$8:$AI$739,0),1)</f>
        <v>100</v>
      </c>
    </row>
    <row r="347" spans="1:39" ht="15" customHeight="1" thickBot="1" x14ac:dyDescent="0.3">
      <c r="A347" s="229"/>
      <c r="B347" s="331"/>
      <c r="C347" s="381"/>
      <c r="D347" s="381"/>
      <c r="E347" s="484"/>
      <c r="F347" s="267" t="str">
        <f>IF(AND(A346="X",B346="dim"),"",IF(AND(A346="X",E346="TC"),"",IF(A346="X","X","")))</f>
        <v/>
      </c>
      <c r="G347" s="268" t="s">
        <v>72</v>
      </c>
      <c r="H347" s="211"/>
      <c r="I347" s="61">
        <f t="shared" ref="I347" si="1572">IF(E346="CA",1,0)</f>
        <v>0</v>
      </c>
      <c r="J347" s="61">
        <f t="shared" ref="J347" si="1573">IF(E346="TC",1,0)</f>
        <v>0</v>
      </c>
      <c r="K347" s="61">
        <f t="shared" ref="K347" si="1574">IF(E346="FNO",1,0)</f>
        <v>0</v>
      </c>
      <c r="L347" s="299"/>
      <c r="M347" s="61">
        <v>130</v>
      </c>
      <c r="N347" s="151"/>
      <c r="O347" s="50">
        <v>0.22291666666666665</v>
      </c>
      <c r="P347" s="477"/>
      <c r="Q347" s="113">
        <v>0.6118055555555556</v>
      </c>
      <c r="R347" s="114">
        <v>0.83472222222222225</v>
      </c>
      <c r="S347" s="361"/>
      <c r="T347" s="167"/>
      <c r="U347" s="74"/>
      <c r="V347" s="74"/>
      <c r="W347" s="74"/>
      <c r="X347" s="493"/>
      <c r="Y347" s="74"/>
      <c r="Z347" s="331"/>
      <c r="AA347" s="461"/>
      <c r="AC347" s="535"/>
      <c r="AD347" s="331"/>
      <c r="AE347" s="331"/>
      <c r="AF347" s="113"/>
      <c r="AG347" s="114"/>
      <c r="AH347" s="461"/>
      <c r="AI347" s="450"/>
      <c r="AJ347" s="385"/>
      <c r="AK347" s="385"/>
      <c r="AL347" s="450"/>
      <c r="AM347" s="331"/>
    </row>
    <row r="348" spans="1:39" ht="15" customHeight="1" thickBot="1" x14ac:dyDescent="0.3">
      <c r="A348" s="228"/>
      <c r="B348" s="314" t="s">
        <v>6</v>
      </c>
      <c r="C348" s="380">
        <v>20</v>
      </c>
      <c r="D348" s="380" t="s">
        <v>22</v>
      </c>
      <c r="E348" s="399" t="s">
        <v>54</v>
      </c>
      <c r="F348" s="269" t="s">
        <v>72</v>
      </c>
      <c r="G348" s="270"/>
      <c r="H348" s="246"/>
      <c r="I348" s="116">
        <f t="shared" ref="I348" si="1575">IF(E348="repos",1,0)</f>
        <v>0</v>
      </c>
      <c r="J348" s="116">
        <f t="shared" ref="J348" si="1576">IF(E348="S",1,0)</f>
        <v>1</v>
      </c>
      <c r="K348" s="116">
        <f t="shared" ref="K348" si="1577">IF(E348="FO",1,0)</f>
        <v>0</v>
      </c>
      <c r="L348" s="302">
        <f>IF(AND(B348="dim",M348=130),1,0)</f>
        <v>0</v>
      </c>
      <c r="M348" s="60">
        <v>130</v>
      </c>
      <c r="N348" s="150"/>
      <c r="O348" s="56"/>
      <c r="P348" s="476">
        <f>IF(F348="X",D307,0)+IF(F349="X",D307,0)+IF(G348="X",D308,0)+IF(G349="X",D309,0)+H348+H349+IF(N348&lt;N306,0,N348)+IF(N349&lt;N306,0,N349)</f>
        <v>0.27638888888888885</v>
      </c>
      <c r="Q348" s="111"/>
      <c r="R348" s="112"/>
      <c r="S348" s="374">
        <f t="shared" ref="S348" si="1578">(R348-Q348)+(R349-Q349)</f>
        <v>0</v>
      </c>
      <c r="T348" s="167"/>
      <c r="U348" s="74"/>
      <c r="V348" s="74"/>
      <c r="W348" s="74"/>
      <c r="X348" s="491">
        <f t="shared" si="1355"/>
        <v>0</v>
      </c>
      <c r="Y348" s="74"/>
      <c r="Z348" s="314">
        <v>140</v>
      </c>
      <c r="AA348" s="460">
        <f t="shared" ref="AA348" si="1579">IF(OR(E348="C",E348="Cr"),S348,0)</f>
        <v>0</v>
      </c>
      <c r="AC348" s="534">
        <v>171</v>
      </c>
      <c r="AD348" s="314">
        <v>20</v>
      </c>
      <c r="AE348" s="314" t="s">
        <v>23</v>
      </c>
      <c r="AF348" s="111">
        <v>0.5</v>
      </c>
      <c r="AG348" s="112">
        <v>0.79791666666666661</v>
      </c>
      <c r="AH348" s="460">
        <f t="shared" ref="AH348" si="1580">IF(OR(E425="C",E425="Cr"),S425,0)</f>
        <v>0.29791666666666661</v>
      </c>
      <c r="AI348" s="449">
        <f t="shared" ref="AI348" si="1581">IF(OR($E425="C",$E425="Cr"),$S425,0)</f>
        <v>0.29791666666666661</v>
      </c>
      <c r="AJ348" s="384">
        <v>171</v>
      </c>
      <c r="AK348" s="384">
        <v>171</v>
      </c>
      <c r="AL348" s="449">
        <f t="shared" ref="AL348" si="1582">LARGE($AH$8:$AH$738,AK348)</f>
        <v>0.26666666666666672</v>
      </c>
      <c r="AM348" s="314">
        <f t="shared" ref="AM348" si="1583">INDEX($AC$8:$AJ$739,MATCH(AL348,$AI$8:$AI$739,0),1)</f>
        <v>100</v>
      </c>
    </row>
    <row r="349" spans="1:39" ht="15" customHeight="1" thickBot="1" x14ac:dyDescent="0.3">
      <c r="A349" s="229"/>
      <c r="B349" s="331"/>
      <c r="C349" s="381"/>
      <c r="D349" s="381"/>
      <c r="E349" s="401"/>
      <c r="F349" s="267" t="str">
        <f>IF(AND(A348="X",B348="dim"),"",IF(AND(A348="X",E348="TC"),"",IF(A348="X","X","")))</f>
        <v/>
      </c>
      <c r="G349" s="268"/>
      <c r="H349" s="211"/>
      <c r="I349" s="61">
        <f t="shared" ref="I349" si="1584">IF(E348="CA",1,0)</f>
        <v>0</v>
      </c>
      <c r="J349" s="61">
        <f t="shared" ref="J349" si="1585">IF(E348="TC",1,0)</f>
        <v>0</v>
      </c>
      <c r="K349" s="61">
        <f t="shared" ref="K349" si="1586">IF(E348="FNO",1,0)</f>
        <v>0</v>
      </c>
      <c r="L349" s="299"/>
      <c r="M349" s="117"/>
      <c r="N349" s="151"/>
      <c r="O349" s="107"/>
      <c r="P349" s="477"/>
      <c r="Q349" s="113"/>
      <c r="R349" s="114"/>
      <c r="S349" s="375"/>
      <c r="T349" s="167"/>
      <c r="U349" s="74"/>
      <c r="V349" s="74"/>
      <c r="W349" s="74"/>
      <c r="X349" s="493"/>
      <c r="Y349" s="74"/>
      <c r="Z349" s="331"/>
      <c r="AA349" s="461"/>
      <c r="AC349" s="535"/>
      <c r="AD349" s="331"/>
      <c r="AE349" s="331"/>
      <c r="AF349" s="113"/>
      <c r="AG349" s="114"/>
      <c r="AH349" s="461"/>
      <c r="AI349" s="450"/>
      <c r="AJ349" s="385"/>
      <c r="AK349" s="385"/>
      <c r="AL349" s="450"/>
      <c r="AM349" s="331"/>
    </row>
    <row r="350" spans="1:39" ht="15" customHeight="1" thickBot="1" x14ac:dyDescent="0.3">
      <c r="A350" s="228"/>
      <c r="B350" s="314" t="s">
        <v>8</v>
      </c>
      <c r="C350" s="380">
        <v>21</v>
      </c>
      <c r="D350" s="380" t="s">
        <v>22</v>
      </c>
      <c r="E350" s="399" t="s">
        <v>7</v>
      </c>
      <c r="F350" s="269"/>
      <c r="G350" s="270"/>
      <c r="H350" s="246"/>
      <c r="I350" s="116">
        <f t="shared" ref="I350" si="1587">IF(E350="repos",1,0)</f>
        <v>1</v>
      </c>
      <c r="J350" s="116">
        <f t="shared" ref="J350" si="1588">IF(E350="S",1,0)</f>
        <v>0</v>
      </c>
      <c r="K350" s="116">
        <f t="shared" ref="K350" si="1589">IF(E350="FO",1,0)</f>
        <v>0</v>
      </c>
      <c r="L350" s="302">
        <f>IF(AND(B350="dim",M350=130),1,0)</f>
        <v>0</v>
      </c>
      <c r="M350" s="60">
        <v>660</v>
      </c>
      <c r="N350" s="150"/>
      <c r="O350" s="56"/>
      <c r="P350" s="476">
        <f>IF(F350="X",D307,0)+IF(F351="X",D307,0)+IF(G350="X",D308,0)+IF(G351="X",D309,0)+H350+H351+IF(N350&lt;N306,0,N350)+IF(N351&lt;N306,0,N351)</f>
        <v>0</v>
      </c>
      <c r="Q350" s="111"/>
      <c r="R350" s="112"/>
      <c r="S350" s="374">
        <f t="shared" ref="S350" si="1590">(R350-Q350)+(R351-Q351)</f>
        <v>0</v>
      </c>
      <c r="T350" s="167"/>
      <c r="U350" s="74"/>
      <c r="V350" s="74"/>
      <c r="W350" s="74"/>
      <c r="X350" s="491">
        <f t="shared" si="1355"/>
        <v>0</v>
      </c>
      <c r="Y350" s="74"/>
      <c r="Z350" s="314">
        <v>141</v>
      </c>
      <c r="AA350" s="460">
        <f t="shared" ref="AA350" si="1591">IF(OR(E350="C",E350="Cr"),S350,0)</f>
        <v>0</v>
      </c>
      <c r="AB350" s="74"/>
      <c r="AC350" s="534">
        <v>172</v>
      </c>
      <c r="AD350" s="314">
        <v>21</v>
      </c>
      <c r="AE350" s="314" t="s">
        <v>23</v>
      </c>
      <c r="AF350" s="111">
        <v>0.57361111111111118</v>
      </c>
      <c r="AG350" s="112">
        <v>0.86458333333333337</v>
      </c>
      <c r="AH350" s="460">
        <f t="shared" ref="AH350" si="1592">IF(OR(E427="C",E427="Cr"),S427,0)</f>
        <v>0.29097222222222219</v>
      </c>
      <c r="AI350" s="449">
        <f t="shared" ref="AI350" si="1593">IF(OR($E427="C",$E427="Cr"),$S427,0)</f>
        <v>0.29097222222222219</v>
      </c>
      <c r="AJ350" s="384">
        <v>172</v>
      </c>
      <c r="AK350" s="384">
        <v>172</v>
      </c>
      <c r="AL350" s="449">
        <f t="shared" ref="AL350" si="1594">LARGE($AH$8:$AH$738,AK350)</f>
        <v>0.26597222222222228</v>
      </c>
      <c r="AM350" s="314">
        <f t="shared" ref="AM350" si="1595">INDEX($AC$8:$AJ$739,MATCH(AL350,$AI$8:$AI$739,0),1)</f>
        <v>3</v>
      </c>
    </row>
    <row r="351" spans="1:39" ht="15" customHeight="1" thickBot="1" x14ac:dyDescent="0.3">
      <c r="A351" s="229"/>
      <c r="B351" s="331"/>
      <c r="C351" s="381"/>
      <c r="D351" s="381"/>
      <c r="E351" s="401"/>
      <c r="F351" s="267" t="str">
        <f>IF(AND(A350="X",B350="dim"),"",IF(AND(A350="X",E350="TC"),"",IF(A350="X","X","")))</f>
        <v/>
      </c>
      <c r="G351" s="268"/>
      <c r="H351" s="211"/>
      <c r="I351" s="61">
        <f t="shared" ref="I351" si="1596">IF(E350="CA",1,0)</f>
        <v>0</v>
      </c>
      <c r="J351" s="61">
        <f t="shared" ref="J351" si="1597">IF(E350="TC",1,0)</f>
        <v>0</v>
      </c>
      <c r="K351" s="61">
        <f t="shared" ref="K351" si="1598">IF(E350="FNO",1,0)</f>
        <v>0</v>
      </c>
      <c r="L351" s="299"/>
      <c r="M351" s="117"/>
      <c r="N351" s="151"/>
      <c r="O351" s="107"/>
      <c r="P351" s="477"/>
      <c r="Q351" s="113"/>
      <c r="R351" s="114"/>
      <c r="S351" s="375"/>
      <c r="T351" s="167"/>
      <c r="U351" s="74"/>
      <c r="V351" s="74"/>
      <c r="W351" s="74"/>
      <c r="X351" s="493"/>
      <c r="Y351" s="74"/>
      <c r="Z351" s="331"/>
      <c r="AA351" s="461"/>
      <c r="AB351" s="74"/>
      <c r="AC351" s="535"/>
      <c r="AD351" s="331"/>
      <c r="AE351" s="331"/>
      <c r="AF351" s="113"/>
      <c r="AG351" s="114"/>
      <c r="AH351" s="461"/>
      <c r="AI351" s="450"/>
      <c r="AJ351" s="385"/>
      <c r="AK351" s="385"/>
      <c r="AL351" s="450"/>
      <c r="AM351" s="331"/>
    </row>
    <row r="352" spans="1:39" ht="15" customHeight="1" thickBot="1" x14ac:dyDescent="0.3">
      <c r="A352" s="228"/>
      <c r="B352" s="314" t="s">
        <v>9</v>
      </c>
      <c r="C352" s="380">
        <v>22</v>
      </c>
      <c r="D352" s="380" t="s">
        <v>22</v>
      </c>
      <c r="E352" s="483" t="s">
        <v>91</v>
      </c>
      <c r="F352" s="269"/>
      <c r="G352" s="270"/>
      <c r="H352" s="246"/>
      <c r="I352" s="116">
        <f t="shared" ref="I352" si="1599">IF(E352="repos",1,0)</f>
        <v>0</v>
      </c>
      <c r="J352" s="116">
        <f t="shared" ref="J352" si="1600">IF(E352="S",1,0)</f>
        <v>0</v>
      </c>
      <c r="K352" s="116">
        <f t="shared" ref="K352" si="1601">IF(E352="FO",1,0)</f>
        <v>0</v>
      </c>
      <c r="L352" s="302">
        <f>IF(AND(B352="dim",M352=130),1,0)</f>
        <v>0</v>
      </c>
      <c r="M352" s="125">
        <v>130</v>
      </c>
      <c r="N352" s="150"/>
      <c r="O352" s="52">
        <v>0.2902777777777778</v>
      </c>
      <c r="P352" s="476">
        <f>IF(F352="X",D307,0)+IF(F353="X",D307,0)+IF(G352="X",D308,0)+IF(G353="X",D309,0)+H352+H353+IF(N352&lt;N306,0,N352)+IF(N353&lt;N306,0,N353)</f>
        <v>0</v>
      </c>
      <c r="Q352" s="111">
        <v>0.57638888888888895</v>
      </c>
      <c r="R352" s="112">
        <v>0.8666666666666667</v>
      </c>
      <c r="S352" s="360">
        <f t="shared" ref="S352" si="1602">(R352-Q352)+(R353-Q353)</f>
        <v>0.29027777777777775</v>
      </c>
      <c r="T352" s="167"/>
      <c r="U352" s="74"/>
      <c r="V352" s="74"/>
      <c r="W352" s="74"/>
      <c r="X352" s="491">
        <f t="shared" si="1355"/>
        <v>1</v>
      </c>
      <c r="Y352" s="74"/>
      <c r="Z352" s="314">
        <v>142</v>
      </c>
      <c r="AA352" s="460">
        <f t="shared" ref="AA352" si="1603">IF(OR(E352="C",E352="Cr"),S352,0)</f>
        <v>0.29027777777777775</v>
      </c>
      <c r="AB352" s="74"/>
      <c r="AC352" s="534">
        <v>173</v>
      </c>
      <c r="AD352" s="314">
        <v>22</v>
      </c>
      <c r="AE352" s="314" t="s">
        <v>23</v>
      </c>
      <c r="AF352" s="111">
        <v>0.57638888888888895</v>
      </c>
      <c r="AG352" s="112">
        <v>0.8666666666666667</v>
      </c>
      <c r="AH352" s="460">
        <f t="shared" ref="AH352" si="1604">IF(OR(E429="C",E429="Cr"),S429,0)</f>
        <v>0.29027777777777775</v>
      </c>
      <c r="AI352" s="449">
        <f t="shared" ref="AI352" si="1605">IF(OR($E429="C",$E429="Cr"),$S429,0)</f>
        <v>0.29027777777777775</v>
      </c>
      <c r="AJ352" s="384">
        <v>173</v>
      </c>
      <c r="AK352" s="384">
        <v>173</v>
      </c>
      <c r="AL352" s="449">
        <f t="shared" ref="AL352" si="1606">LARGE($AH$8:$AH$738,AK352)</f>
        <v>0.26597222222222228</v>
      </c>
      <c r="AM352" s="314">
        <f t="shared" ref="AM352" si="1607">INDEX($AC$8:$AJ$739,MATCH(AL352,$AI$8:$AI$739,0),1)</f>
        <v>3</v>
      </c>
    </row>
    <row r="353" spans="1:39" ht="15" customHeight="1" thickBot="1" x14ac:dyDescent="0.3">
      <c r="A353" s="229"/>
      <c r="B353" s="331"/>
      <c r="C353" s="381"/>
      <c r="D353" s="381"/>
      <c r="E353" s="484"/>
      <c r="F353" s="267" t="str">
        <f>IF(AND(A352="X",B352="dim"),"",IF(AND(A352="X",E352="TC"),"",IF(A352="X","X","")))</f>
        <v/>
      </c>
      <c r="G353" s="268"/>
      <c r="H353" s="211"/>
      <c r="I353" s="61">
        <f t="shared" ref="I353" si="1608">IF(E352="CA",1,0)</f>
        <v>0</v>
      </c>
      <c r="J353" s="61">
        <f t="shared" ref="J353" si="1609">IF(E352="TC",1,0)</f>
        <v>0</v>
      </c>
      <c r="K353" s="61">
        <f t="shared" ref="K353" si="1610">IF(E352="FNO",1,0)</f>
        <v>0</v>
      </c>
      <c r="L353" s="299"/>
      <c r="M353" s="123"/>
      <c r="N353" s="151"/>
      <c r="O353" s="86"/>
      <c r="P353" s="477"/>
      <c r="Q353" s="113"/>
      <c r="R353" s="114"/>
      <c r="S353" s="361"/>
      <c r="T353" s="167"/>
      <c r="U353" s="74"/>
      <c r="V353" s="74"/>
      <c r="W353" s="74"/>
      <c r="X353" s="493"/>
      <c r="Y353" s="74"/>
      <c r="Z353" s="331"/>
      <c r="AA353" s="461"/>
      <c r="AB353" s="74"/>
      <c r="AC353" s="535"/>
      <c r="AD353" s="331"/>
      <c r="AE353" s="331"/>
      <c r="AF353" s="113"/>
      <c r="AG353" s="114"/>
      <c r="AH353" s="461"/>
      <c r="AI353" s="450"/>
      <c r="AJ353" s="385"/>
      <c r="AK353" s="385"/>
      <c r="AL353" s="450"/>
      <c r="AM353" s="331"/>
    </row>
    <row r="354" spans="1:39" ht="15" customHeight="1" thickBot="1" x14ac:dyDescent="0.3">
      <c r="A354" s="228"/>
      <c r="B354" s="314" t="s">
        <v>10</v>
      </c>
      <c r="C354" s="380">
        <v>23</v>
      </c>
      <c r="D354" s="380" t="s">
        <v>22</v>
      </c>
      <c r="E354" s="483" t="s">
        <v>91</v>
      </c>
      <c r="F354" s="269"/>
      <c r="G354" s="270"/>
      <c r="H354" s="246"/>
      <c r="I354" s="116">
        <f t="shared" ref="I354" si="1611">IF(E354="repos",1,0)</f>
        <v>0</v>
      </c>
      <c r="J354" s="116">
        <f t="shared" ref="J354" si="1612">IF(E354="S",1,0)</f>
        <v>0</v>
      </c>
      <c r="K354" s="116">
        <f t="shared" ref="K354" si="1613">IF(E354="FO",1,0)</f>
        <v>0</v>
      </c>
      <c r="L354" s="302">
        <f>IF(AND(B354="dim",M354=130),1,0)</f>
        <v>0</v>
      </c>
      <c r="M354" s="125">
        <v>130</v>
      </c>
      <c r="N354" s="150"/>
      <c r="O354" s="52">
        <v>0.25972222222222224</v>
      </c>
      <c r="P354" s="476">
        <f>IF(F354="X",D307,0)+IF(F355="X",D307,0)+IF(G354="X",D308,0)+IF(G355="X",D309,0)+H354+H355+IF(N354&lt;N306,0,N354)+IF(N355&lt;N306,0,N355)</f>
        <v>0</v>
      </c>
      <c r="Q354" s="111">
        <v>0.62569444444444444</v>
      </c>
      <c r="R354" s="112">
        <v>0.88541666666666663</v>
      </c>
      <c r="S354" s="360">
        <f t="shared" ref="S354" si="1614">(R354-Q354)+(R355-Q355)</f>
        <v>0.25972222222222219</v>
      </c>
      <c r="T354" s="167"/>
      <c r="U354" s="74"/>
      <c r="V354" s="74"/>
      <c r="W354" s="74"/>
      <c r="X354" s="491">
        <f t="shared" si="1355"/>
        <v>1</v>
      </c>
      <c r="Y354" s="74"/>
      <c r="Z354" s="314">
        <v>143</v>
      </c>
      <c r="AA354" s="460">
        <f t="shared" ref="AA354" si="1615">IF(OR(E354="C",E354="Cr"),S354,0)</f>
        <v>0.25972222222222219</v>
      </c>
      <c r="AB354" s="74"/>
      <c r="AC354" s="534">
        <v>174</v>
      </c>
      <c r="AD354" s="314">
        <v>23</v>
      </c>
      <c r="AE354" s="314" t="s">
        <v>23</v>
      </c>
      <c r="AF354" s="111">
        <v>0.57638888888888895</v>
      </c>
      <c r="AG354" s="112">
        <v>0.8666666666666667</v>
      </c>
      <c r="AH354" s="460">
        <f t="shared" ref="AH354" si="1616">IF(OR(E431="C",E431="Cr"),S431,0)</f>
        <v>0.29027777777777775</v>
      </c>
      <c r="AI354" s="449">
        <f t="shared" ref="AI354" si="1617">IF(OR($E431="C",$E431="Cr"),$S431,0)</f>
        <v>0.29027777777777775</v>
      </c>
      <c r="AJ354" s="384">
        <v>174</v>
      </c>
      <c r="AK354" s="384">
        <v>174</v>
      </c>
      <c r="AL354" s="449">
        <f t="shared" ref="AL354" si="1618">LARGE($AH$8:$AH$738,AK354)</f>
        <v>0.26597222222222228</v>
      </c>
      <c r="AM354" s="314">
        <f t="shared" ref="AM354" si="1619">INDEX($AC$8:$AJ$739,MATCH(AL354,$AI$8:$AI$739,0),1)</f>
        <v>3</v>
      </c>
    </row>
    <row r="355" spans="1:39" ht="15" customHeight="1" thickBot="1" x14ac:dyDescent="0.3">
      <c r="A355" s="229"/>
      <c r="B355" s="331"/>
      <c r="C355" s="381"/>
      <c r="D355" s="381"/>
      <c r="E355" s="484"/>
      <c r="F355" s="267" t="str">
        <f>IF(AND(A354="X",B354="dim"),"",IF(AND(A354="X",E354="TC"),"",IF(A354="X","X","")))</f>
        <v/>
      </c>
      <c r="G355" s="268"/>
      <c r="H355" s="211"/>
      <c r="I355" s="61">
        <f t="shared" ref="I355" si="1620">IF(E354="CA",1,0)</f>
        <v>0</v>
      </c>
      <c r="J355" s="61">
        <f t="shared" ref="J355" si="1621">IF(E354="TC",1,0)</f>
        <v>0</v>
      </c>
      <c r="K355" s="61">
        <f t="shared" ref="K355" si="1622">IF(E354="FNO",1,0)</f>
        <v>0</v>
      </c>
      <c r="L355" s="299"/>
      <c r="M355" s="123"/>
      <c r="N355" s="151"/>
      <c r="O355" s="86"/>
      <c r="P355" s="477"/>
      <c r="Q355" s="113"/>
      <c r="R355" s="114"/>
      <c r="S355" s="361"/>
      <c r="T355" s="167"/>
      <c r="U355" s="74"/>
      <c r="V355" s="74"/>
      <c r="W355" s="74"/>
      <c r="X355" s="493"/>
      <c r="Y355" s="74"/>
      <c r="Z355" s="331"/>
      <c r="AA355" s="461"/>
      <c r="AB355" s="74"/>
      <c r="AC355" s="535"/>
      <c r="AD355" s="331"/>
      <c r="AE355" s="331"/>
      <c r="AF355" s="113"/>
      <c r="AG355" s="114"/>
      <c r="AH355" s="461"/>
      <c r="AI355" s="450"/>
      <c r="AJ355" s="385"/>
      <c r="AK355" s="385"/>
      <c r="AL355" s="450"/>
      <c r="AM355" s="331"/>
    </row>
    <row r="356" spans="1:39" ht="15" customHeight="1" thickBot="1" x14ac:dyDescent="0.3">
      <c r="A356" s="228"/>
      <c r="B356" s="314" t="s">
        <v>11</v>
      </c>
      <c r="C356" s="380">
        <v>24</v>
      </c>
      <c r="D356" s="380" t="s">
        <v>22</v>
      </c>
      <c r="E356" s="483" t="s">
        <v>92</v>
      </c>
      <c r="F356" s="269"/>
      <c r="G356" s="270"/>
      <c r="H356" s="246"/>
      <c r="I356" s="116">
        <f t="shared" ref="I356" si="1623">IF(E356="repos",1,0)</f>
        <v>0</v>
      </c>
      <c r="J356" s="116">
        <f t="shared" ref="J356" si="1624">IF(E356="S",1,0)</f>
        <v>0</v>
      </c>
      <c r="K356" s="116">
        <f t="shared" ref="K356" si="1625">IF(E356="FO",1,0)</f>
        <v>0</v>
      </c>
      <c r="L356" s="302">
        <f>IF(AND(B356="dim",M356=130),1,0)</f>
        <v>0</v>
      </c>
      <c r="M356" s="60">
        <v>59</v>
      </c>
      <c r="N356" s="150"/>
      <c r="O356" s="54">
        <v>0.25972222222222224</v>
      </c>
      <c r="P356" s="476">
        <f>IF(F356="X",D307,0)+IF(F357="X",D307,0)+IF(G356="X",D308,0)+IF(G357="X",D309,0)+H356+H357+IF(N356&lt;N306,0,N356)+IF(N357&lt;N306,0,N357)</f>
        <v>0</v>
      </c>
      <c r="Q356" s="111">
        <v>0.62569444444444444</v>
      </c>
      <c r="R356" s="112">
        <v>0.88541666666666663</v>
      </c>
      <c r="S356" s="366">
        <f t="shared" ref="S356" si="1626">(R356-Q356)+(R357-Q357)</f>
        <v>0.25972222222222219</v>
      </c>
      <c r="T356" s="167"/>
      <c r="U356" s="74"/>
      <c r="V356" s="74"/>
      <c r="W356" s="74"/>
      <c r="X356" s="491">
        <f t="shared" si="1355"/>
        <v>1</v>
      </c>
      <c r="Y356" s="74"/>
      <c r="Z356" s="314">
        <v>144</v>
      </c>
      <c r="AA356" s="460">
        <f t="shared" ref="AA356" si="1627">IF(OR(E356="C",E356="Cr"),S356,0)</f>
        <v>0.25972222222222219</v>
      </c>
      <c r="AB356" s="74"/>
      <c r="AC356" s="534">
        <v>175</v>
      </c>
      <c r="AD356" s="314">
        <v>24</v>
      </c>
      <c r="AE356" s="314" t="s">
        <v>23</v>
      </c>
      <c r="AF356" s="111"/>
      <c r="AG356" s="112"/>
      <c r="AH356" s="460">
        <f t="shared" ref="AH356" si="1628">IF(OR(E433="C",E433="Cr"),S433,0)</f>
        <v>0</v>
      </c>
      <c r="AI356" s="449">
        <f t="shared" ref="AI356" si="1629">IF(OR($E433="C",$E433="Cr"),$S433,0)</f>
        <v>0</v>
      </c>
      <c r="AJ356" s="384">
        <v>175</v>
      </c>
      <c r="AK356" s="384">
        <v>175</v>
      </c>
      <c r="AL356" s="449">
        <f t="shared" ref="AL356" si="1630">LARGE($AH$8:$AH$738,AK356)</f>
        <v>0.26388888888888895</v>
      </c>
      <c r="AM356" s="314">
        <f t="shared" ref="AM356" si="1631">INDEX($AC$8:$AJ$739,MATCH(AL356,$AI$8:$AI$739,0),1)</f>
        <v>275</v>
      </c>
    </row>
    <row r="357" spans="1:39" ht="15" customHeight="1" thickBot="1" x14ac:dyDescent="0.3">
      <c r="A357" s="229"/>
      <c r="B357" s="331"/>
      <c r="C357" s="381"/>
      <c r="D357" s="381"/>
      <c r="E357" s="484"/>
      <c r="F357" s="267" t="str">
        <f>IF(AND(A356="X",B356="dim"),"",IF(AND(A356="X",E356="TC"),"",IF(A356="X","X","")))</f>
        <v/>
      </c>
      <c r="G357" s="268"/>
      <c r="H357" s="211"/>
      <c r="I357" s="61">
        <f t="shared" ref="I357" si="1632">IF(E356="CA",1,0)</f>
        <v>0</v>
      </c>
      <c r="J357" s="61">
        <f t="shared" ref="J357" si="1633">IF(E356="TC",1,0)</f>
        <v>0</v>
      </c>
      <c r="K357" s="61">
        <f t="shared" ref="K357" si="1634">IF(E356="FNO",1,0)</f>
        <v>0</v>
      </c>
      <c r="L357" s="299"/>
      <c r="M357" s="84"/>
      <c r="N357" s="151"/>
      <c r="O357" s="85"/>
      <c r="P357" s="477"/>
      <c r="Q357" s="113"/>
      <c r="R357" s="114"/>
      <c r="S357" s="367"/>
      <c r="T357" s="167"/>
      <c r="U357" s="74"/>
      <c r="V357" s="74"/>
      <c r="W357" s="74"/>
      <c r="X357" s="493"/>
      <c r="Y357" s="74"/>
      <c r="Z357" s="331"/>
      <c r="AA357" s="461"/>
      <c r="AB357" s="74"/>
      <c r="AC357" s="535"/>
      <c r="AD357" s="331"/>
      <c r="AE357" s="331"/>
      <c r="AF357" s="113"/>
      <c r="AG357" s="114"/>
      <c r="AH357" s="461"/>
      <c r="AI357" s="450"/>
      <c r="AJ357" s="385"/>
      <c r="AK357" s="385"/>
      <c r="AL357" s="450"/>
      <c r="AM357" s="331"/>
    </row>
    <row r="358" spans="1:39" ht="15" customHeight="1" thickBot="1" x14ac:dyDescent="0.3">
      <c r="A358" s="254" t="s">
        <v>72</v>
      </c>
      <c r="B358" s="520" t="s">
        <v>12</v>
      </c>
      <c r="C358" s="520">
        <v>25</v>
      </c>
      <c r="D358" s="520" t="s">
        <v>22</v>
      </c>
      <c r="E358" s="432" t="s">
        <v>16</v>
      </c>
      <c r="F358" s="269"/>
      <c r="G358" s="270"/>
      <c r="H358" s="246"/>
      <c r="I358" s="116">
        <f t="shared" ref="I358" si="1635">IF(E358="repos",1,0)</f>
        <v>0</v>
      </c>
      <c r="J358" s="116">
        <f t="shared" ref="J358" si="1636">IF(E358="S",1,0)</f>
        <v>0</v>
      </c>
      <c r="K358" s="116">
        <f t="shared" ref="K358" si="1637">IF(E358="FO",1,0)</f>
        <v>0</v>
      </c>
      <c r="L358" s="302">
        <f>IF(AND(B358="dim",M358=130),1,0)</f>
        <v>0</v>
      </c>
      <c r="M358" s="121">
        <v>31</v>
      </c>
      <c r="N358" s="150"/>
      <c r="O358" s="56"/>
      <c r="P358" s="476">
        <f>IF(F358="X",D307,0)+IF(F359="X",D307,0)+IF(G358="X",D308,0)+IF(G359="X",D309,0)+H358+H359+IF(N358&lt;N306,0,N358)+IF(N359&lt;N306,0,N359)</f>
        <v>0</v>
      </c>
      <c r="Q358" s="111"/>
      <c r="R358" s="112"/>
      <c r="S358" s="374">
        <f t="shared" ref="S358" si="1638">(R358-Q358)+(R359-Q359)</f>
        <v>0</v>
      </c>
      <c r="T358" s="167"/>
      <c r="U358" s="74"/>
      <c r="V358" s="74"/>
      <c r="W358" s="74"/>
      <c r="X358" s="491">
        <f t="shared" si="1355"/>
        <v>0</v>
      </c>
      <c r="Y358" s="74"/>
      <c r="Z358" s="314">
        <v>145</v>
      </c>
      <c r="AA358" s="460">
        <f t="shared" ref="AA358" si="1639">IF(OR(E358="C",E358="Cr"),S358,0)</f>
        <v>0</v>
      </c>
      <c r="AB358" s="74"/>
      <c r="AC358" s="534">
        <v>176</v>
      </c>
      <c r="AD358" s="314">
        <v>25</v>
      </c>
      <c r="AE358" s="314" t="s">
        <v>23</v>
      </c>
      <c r="AF358" s="111"/>
      <c r="AG358" s="112"/>
      <c r="AH358" s="460">
        <f t="shared" ref="AH358" si="1640">IF(OR(E435="C",E435="Cr"),S435,0)</f>
        <v>0</v>
      </c>
      <c r="AI358" s="449">
        <f t="shared" ref="AI358" si="1641">IF(OR($E435="C",$E435="Cr"),$S435,0)</f>
        <v>0</v>
      </c>
      <c r="AJ358" s="384">
        <v>176</v>
      </c>
      <c r="AK358" s="384">
        <v>176</v>
      </c>
      <c r="AL358" s="449">
        <f t="shared" ref="AL358" si="1642">LARGE($AH$8:$AH$738,AK358)</f>
        <v>0.26388888888888895</v>
      </c>
      <c r="AM358" s="314">
        <f t="shared" ref="AM358" si="1643">INDEX($AC$8:$AJ$739,MATCH(AL358,$AI$8:$AI$739,0),1)</f>
        <v>275</v>
      </c>
    </row>
    <row r="359" spans="1:39" ht="15" customHeight="1" thickBot="1" x14ac:dyDescent="0.3">
      <c r="A359" s="255"/>
      <c r="B359" s="521"/>
      <c r="C359" s="521"/>
      <c r="D359" s="521"/>
      <c r="E359" s="526"/>
      <c r="F359" s="267" t="str">
        <f>IF(AND(A358="X",B358="dim"),"",IF(AND(A358="X",E358="TC"),"",IF(A358="X","X","")))</f>
        <v/>
      </c>
      <c r="G359" s="268"/>
      <c r="H359" s="211"/>
      <c r="I359" s="61">
        <f t="shared" ref="I359" si="1644">IF(E358="CA",1,0)</f>
        <v>0</v>
      </c>
      <c r="J359" s="61">
        <f t="shared" ref="J359" si="1645">IF(E358="TC",1,0)</f>
        <v>1</v>
      </c>
      <c r="K359" s="61">
        <f t="shared" ref="K359" si="1646">IF(E358="FNO",1,0)</f>
        <v>0</v>
      </c>
      <c r="L359" s="299"/>
      <c r="M359" s="122"/>
      <c r="N359" s="151"/>
      <c r="O359" s="107"/>
      <c r="P359" s="477"/>
      <c r="Q359" s="113"/>
      <c r="R359" s="114"/>
      <c r="S359" s="375"/>
      <c r="T359" s="167"/>
      <c r="U359" s="74"/>
      <c r="V359" s="74"/>
      <c r="W359" s="74"/>
      <c r="X359" s="493"/>
      <c r="Y359" s="74"/>
      <c r="Z359" s="331"/>
      <c r="AA359" s="461"/>
      <c r="AB359" s="74"/>
      <c r="AC359" s="535"/>
      <c r="AD359" s="331"/>
      <c r="AE359" s="331"/>
      <c r="AF359" s="113"/>
      <c r="AG359" s="114"/>
      <c r="AH359" s="461"/>
      <c r="AI359" s="450"/>
      <c r="AJ359" s="385"/>
      <c r="AK359" s="385"/>
      <c r="AL359" s="450"/>
      <c r="AM359" s="331"/>
    </row>
    <row r="360" spans="1:39" ht="15" customHeight="1" thickBot="1" x14ac:dyDescent="0.3">
      <c r="A360" s="228"/>
      <c r="B360" s="314" t="s">
        <v>4</v>
      </c>
      <c r="C360" s="380">
        <v>26</v>
      </c>
      <c r="D360" s="380" t="s">
        <v>22</v>
      </c>
      <c r="E360" s="483" t="s">
        <v>91</v>
      </c>
      <c r="F360" s="269"/>
      <c r="G360" s="270"/>
      <c r="H360" s="246"/>
      <c r="I360" s="116">
        <f t="shared" ref="I360" si="1647">IF(E360="repos",1,0)</f>
        <v>0</v>
      </c>
      <c r="J360" s="116">
        <f t="shared" ref="J360" si="1648">IF(E360="S",1,0)</f>
        <v>0</v>
      </c>
      <c r="K360" s="116">
        <f t="shared" ref="K360" si="1649">IF(E360="FO",1,0)</f>
        <v>0</v>
      </c>
      <c r="L360" s="302">
        <f>IF(AND(B360="dim",M360=130),1,0)</f>
        <v>0</v>
      </c>
      <c r="M360" s="125">
        <v>130</v>
      </c>
      <c r="N360" s="150"/>
      <c r="O360" s="52">
        <v>0.25972222222222224</v>
      </c>
      <c r="P360" s="476">
        <f>IF(F360="X",D307,0)+IF(F361="X",D307,0)+IF(G360="X",D308,0)+IF(G361="X",D309,0)+H360+H361+IF(N360&lt;N306,0,N360)+IF(N361&lt;N306,0,N361)</f>
        <v>0</v>
      </c>
      <c r="Q360" s="111">
        <v>0.62569444444444444</v>
      </c>
      <c r="R360" s="112">
        <v>0.88541666666666663</v>
      </c>
      <c r="S360" s="360">
        <f t="shared" ref="S360" si="1650">(R360-Q360)+(R361-Q361)</f>
        <v>0.25972222222222219</v>
      </c>
      <c r="T360" s="167"/>
      <c r="U360" s="74"/>
      <c r="V360" s="74"/>
      <c r="W360" s="74"/>
      <c r="X360" s="491">
        <f t="shared" si="1355"/>
        <v>1</v>
      </c>
      <c r="Y360" s="74"/>
      <c r="Z360" s="314">
        <v>146</v>
      </c>
      <c r="AA360" s="460">
        <f t="shared" ref="AA360" si="1651">IF(OR(E360="C",E360="Cr"),S360,0)</f>
        <v>0.25972222222222219</v>
      </c>
      <c r="AB360" s="74"/>
      <c r="AC360" s="534">
        <v>177</v>
      </c>
      <c r="AD360" s="314">
        <v>26</v>
      </c>
      <c r="AE360" s="314" t="s">
        <v>23</v>
      </c>
      <c r="AF360" s="111">
        <v>0.27083333333333331</v>
      </c>
      <c r="AG360" s="112">
        <v>0.37083333333333335</v>
      </c>
      <c r="AH360" s="460">
        <f t="shared" ref="AH360" si="1652">IF(OR(E437="C",E437="Cr"),S437,0)</f>
        <v>0.25138888888888894</v>
      </c>
      <c r="AI360" s="449">
        <f t="shared" ref="AI360" si="1653">IF(OR($E437="C",$E437="Cr"),$S437,0)</f>
        <v>0.25138888888888894</v>
      </c>
      <c r="AJ360" s="384">
        <v>177</v>
      </c>
      <c r="AK360" s="384">
        <v>177</v>
      </c>
      <c r="AL360" s="449">
        <f t="shared" ref="AL360" si="1654">LARGE($AH$8:$AH$738,AK360)</f>
        <v>0.2631944444444444</v>
      </c>
      <c r="AM360" s="314">
        <f t="shared" ref="AM360" si="1655">INDEX($AC$8:$AJ$739,MATCH(AL360,$AI$8:$AI$739,0),1)</f>
        <v>37</v>
      </c>
    </row>
    <row r="361" spans="1:39" ht="15" customHeight="1" thickBot="1" x14ac:dyDescent="0.3">
      <c r="A361" s="229"/>
      <c r="B361" s="331"/>
      <c r="C361" s="381"/>
      <c r="D361" s="381"/>
      <c r="E361" s="484"/>
      <c r="F361" s="267" t="str">
        <f>IF(AND(A360="X",B360="dim"),"",IF(AND(A360="X",E360="TC"),"",IF(A360="X","X","")))</f>
        <v/>
      </c>
      <c r="G361" s="268"/>
      <c r="H361" s="211"/>
      <c r="I361" s="61">
        <f t="shared" ref="I361" si="1656">IF(E360="CA",1,0)</f>
        <v>0</v>
      </c>
      <c r="J361" s="61">
        <f t="shared" ref="J361" si="1657">IF(E360="TC",1,0)</f>
        <v>0</v>
      </c>
      <c r="K361" s="61">
        <f t="shared" ref="K361" si="1658">IF(E360="FNO",1,0)</f>
        <v>0</v>
      </c>
      <c r="L361" s="299"/>
      <c r="M361" s="123"/>
      <c r="N361" s="151"/>
      <c r="O361" s="86"/>
      <c r="P361" s="477"/>
      <c r="Q361" s="113"/>
      <c r="R361" s="114"/>
      <c r="S361" s="361"/>
      <c r="T361" s="167"/>
      <c r="U361" s="74"/>
      <c r="V361" s="74"/>
      <c r="W361" s="74"/>
      <c r="X361" s="493"/>
      <c r="Y361" s="74"/>
      <c r="Z361" s="331"/>
      <c r="AA361" s="461"/>
      <c r="AB361" s="74"/>
      <c r="AC361" s="535"/>
      <c r="AD361" s="331"/>
      <c r="AE361" s="331"/>
      <c r="AF361" s="113">
        <v>0.65486111111111112</v>
      </c>
      <c r="AG361" s="114">
        <v>0.80625000000000002</v>
      </c>
      <c r="AH361" s="461"/>
      <c r="AI361" s="450"/>
      <c r="AJ361" s="385"/>
      <c r="AK361" s="385"/>
      <c r="AL361" s="450"/>
      <c r="AM361" s="331"/>
    </row>
    <row r="362" spans="1:39" ht="15" customHeight="1" thickBot="1" x14ac:dyDescent="0.3">
      <c r="A362" s="228"/>
      <c r="B362" s="314" t="s">
        <v>6</v>
      </c>
      <c r="C362" s="380">
        <v>27</v>
      </c>
      <c r="D362" s="380" t="s">
        <v>22</v>
      </c>
      <c r="E362" s="399" t="s">
        <v>91</v>
      </c>
      <c r="F362" s="269"/>
      <c r="G362" s="270"/>
      <c r="H362" s="246"/>
      <c r="I362" s="116">
        <f t="shared" ref="I362" si="1659">IF(E362="repos",1,0)</f>
        <v>0</v>
      </c>
      <c r="J362" s="116">
        <f t="shared" ref="J362" si="1660">IF(E362="S",1,0)</f>
        <v>0</v>
      </c>
      <c r="K362" s="116">
        <f t="shared" ref="K362" si="1661">IF(E362="FO",1,0)</f>
        <v>0</v>
      </c>
      <c r="L362" s="302">
        <f>IF(AND(B362="dim",M362=130),1,0)</f>
        <v>0</v>
      </c>
      <c r="M362" s="60">
        <v>130</v>
      </c>
      <c r="N362" s="150"/>
      <c r="O362" s="52">
        <v>0.30486111111111108</v>
      </c>
      <c r="P362" s="476">
        <f>IF(F362="X",D307,0)+IF(F363="X",D307,0)+IF(G362="X",D308,0)+IF(G363="X",D309,0)+H362+H363+IF(N362&lt;N306,0,N362)+IF(N363&lt;N306,0,N363)</f>
        <v>0</v>
      </c>
      <c r="Q362" s="111">
        <v>0.57708333333333328</v>
      </c>
      <c r="R362" s="112">
        <v>0.88194444444444453</v>
      </c>
      <c r="S362" s="360">
        <f t="shared" ref="S362" si="1662">(R362-Q362)+(R363-Q363)</f>
        <v>0.30486111111111125</v>
      </c>
      <c r="T362" s="167"/>
      <c r="U362" s="74"/>
      <c r="V362" s="74"/>
      <c r="W362" s="74"/>
      <c r="X362" s="491">
        <f t="shared" si="1355"/>
        <v>1</v>
      </c>
      <c r="Y362" s="74"/>
      <c r="Z362" s="314">
        <v>147</v>
      </c>
      <c r="AA362" s="460">
        <f t="shared" ref="AA362" si="1663">IF(OR(E362="C",E362="Cr"),S362,0)</f>
        <v>0.30486111111111125</v>
      </c>
      <c r="AB362" s="74"/>
      <c r="AC362" s="534">
        <v>178</v>
      </c>
      <c r="AD362" s="314">
        <v>27</v>
      </c>
      <c r="AE362" s="314" t="s">
        <v>23</v>
      </c>
      <c r="AF362" s="111">
        <v>0.27083333333333331</v>
      </c>
      <c r="AG362" s="112">
        <v>0.37083333333333335</v>
      </c>
      <c r="AH362" s="460">
        <f t="shared" ref="AH362" si="1664">IF(OR(E439="C",E439="Cr"),S439,0)</f>
        <v>0.25138888888888894</v>
      </c>
      <c r="AI362" s="449">
        <f t="shared" ref="AI362" si="1665">IF(OR($E439="C",$E439="Cr"),$S439,0)</f>
        <v>0.25138888888888894</v>
      </c>
      <c r="AJ362" s="384">
        <v>178</v>
      </c>
      <c r="AK362" s="384">
        <v>178</v>
      </c>
      <c r="AL362" s="449">
        <f t="shared" ref="AL362" si="1666">LARGE($AH$8:$AH$738,AK362)</f>
        <v>0.26180555555555562</v>
      </c>
      <c r="AM362" s="314">
        <f t="shared" ref="AM362" si="1667">INDEX($AC$8:$AJ$739,MATCH(AL362,$AI$8:$AI$739,0),1)</f>
        <v>41</v>
      </c>
    </row>
    <row r="363" spans="1:39" ht="15" customHeight="1" thickBot="1" x14ac:dyDescent="0.3">
      <c r="A363" s="229"/>
      <c r="B363" s="331"/>
      <c r="C363" s="381"/>
      <c r="D363" s="381"/>
      <c r="E363" s="401"/>
      <c r="F363" s="267" t="str">
        <f>IF(AND(A362="X",B362="dim"),"",IF(AND(A362="X",E362="TC"),"",IF(A362="X","X","")))</f>
        <v/>
      </c>
      <c r="G363" s="268"/>
      <c r="H363" s="211"/>
      <c r="I363" s="61">
        <f t="shared" ref="I363" si="1668">IF(E362="CA",1,0)</f>
        <v>0</v>
      </c>
      <c r="J363" s="61">
        <f t="shared" ref="J363" si="1669">IF(E362="TC",1,0)</f>
        <v>0</v>
      </c>
      <c r="K363" s="61">
        <f t="shared" ref="K363" si="1670">IF(E362="FNO",1,0)</f>
        <v>0</v>
      </c>
      <c r="L363" s="299"/>
      <c r="M363" s="149"/>
      <c r="N363" s="151"/>
      <c r="O363" s="86"/>
      <c r="P363" s="477"/>
      <c r="Q363" s="113"/>
      <c r="R363" s="114"/>
      <c r="S363" s="361"/>
      <c r="T363" s="167"/>
      <c r="U363" s="74"/>
      <c r="V363" s="74"/>
      <c r="W363" s="74"/>
      <c r="X363" s="493"/>
      <c r="Y363" s="74"/>
      <c r="Z363" s="331"/>
      <c r="AA363" s="461"/>
      <c r="AB363" s="74"/>
      <c r="AC363" s="535"/>
      <c r="AD363" s="331"/>
      <c r="AE363" s="331"/>
      <c r="AF363" s="113">
        <v>0.65486111111111112</v>
      </c>
      <c r="AG363" s="114">
        <v>0.80625000000000002</v>
      </c>
      <c r="AH363" s="461"/>
      <c r="AI363" s="450"/>
      <c r="AJ363" s="385"/>
      <c r="AK363" s="385"/>
      <c r="AL363" s="450"/>
      <c r="AM363" s="331"/>
    </row>
    <row r="364" spans="1:39" ht="15" customHeight="1" thickBot="1" x14ac:dyDescent="0.3">
      <c r="A364" s="228"/>
      <c r="B364" s="314" t="s">
        <v>8</v>
      </c>
      <c r="C364" s="380">
        <v>28</v>
      </c>
      <c r="D364" s="380" t="s">
        <v>22</v>
      </c>
      <c r="E364" s="399" t="s">
        <v>7</v>
      </c>
      <c r="F364" s="269"/>
      <c r="G364" s="270"/>
      <c r="H364" s="246"/>
      <c r="I364" s="116">
        <f t="shared" ref="I364" si="1671">IF(E364="repos",1,0)</f>
        <v>1</v>
      </c>
      <c r="J364" s="116">
        <f t="shared" ref="J364" si="1672">IF(E364="S",1,0)</f>
        <v>0</v>
      </c>
      <c r="K364" s="116">
        <f t="shared" ref="K364" si="1673">IF(E364="FO",1,0)</f>
        <v>0</v>
      </c>
      <c r="L364" s="302">
        <f>IF(AND(B364="dim",M364=130),1,0)</f>
        <v>0</v>
      </c>
      <c r="M364" s="60">
        <v>660</v>
      </c>
      <c r="N364" s="150"/>
      <c r="O364" s="56"/>
      <c r="P364" s="476">
        <f>IF(F364="X",D307,0)+IF(F365="X",D307,0)+IF(G364="X",D308,0)+IF(G365="X",D309,0)+H364+H365+IF(N364&lt;N306,0,N364)+IF(N365&lt;N306,0,N365)</f>
        <v>0</v>
      </c>
      <c r="Q364" s="111"/>
      <c r="R364" s="112"/>
      <c r="S364" s="374">
        <f t="shared" ref="S364" si="1674">(R364-Q364)+(R365-Q365)</f>
        <v>0</v>
      </c>
      <c r="T364" s="167"/>
      <c r="U364" s="74"/>
      <c r="V364" s="74"/>
      <c r="W364" s="74"/>
      <c r="X364" s="491">
        <f t="shared" si="1355"/>
        <v>0</v>
      </c>
      <c r="Y364" s="74"/>
      <c r="Z364" s="314">
        <v>148</v>
      </c>
      <c r="AA364" s="460">
        <f t="shared" ref="AA364" si="1675">IF(OR(E364="C",E364="Cr"),S364,0)</f>
        <v>0</v>
      </c>
      <c r="AB364" s="74"/>
      <c r="AC364" s="534">
        <v>179</v>
      </c>
      <c r="AD364" s="314">
        <v>28</v>
      </c>
      <c r="AE364" s="314" t="s">
        <v>23</v>
      </c>
      <c r="AF364" s="111">
        <v>0.27083333333333331</v>
      </c>
      <c r="AG364" s="112">
        <v>0.37083333333333335</v>
      </c>
      <c r="AH364" s="460">
        <f t="shared" ref="AH364" si="1676">IF(OR(E441="C",E441="Cr"),S441,0)</f>
        <v>0.25138888888888894</v>
      </c>
      <c r="AI364" s="449">
        <f t="shared" ref="AI364" si="1677">IF(OR($E441="C",$E441="Cr"),$S441,0)</f>
        <v>0.25138888888888894</v>
      </c>
      <c r="AJ364" s="384">
        <v>179</v>
      </c>
      <c r="AK364" s="384">
        <v>179</v>
      </c>
      <c r="AL364" s="449">
        <f t="shared" ref="AL364" si="1678">LARGE($AH$8:$AH$738,AK364)</f>
        <v>0.26111111111111118</v>
      </c>
      <c r="AM364" s="314">
        <f t="shared" ref="AM364" si="1679">INDEX($AC$8:$AJ$739,MATCH(AL364,$AI$8:$AI$739,0),1)</f>
        <v>47</v>
      </c>
    </row>
    <row r="365" spans="1:39" ht="15" customHeight="1" thickBot="1" x14ac:dyDescent="0.3">
      <c r="A365" s="229"/>
      <c r="B365" s="331"/>
      <c r="C365" s="381"/>
      <c r="D365" s="381"/>
      <c r="E365" s="401"/>
      <c r="F365" s="267" t="str">
        <f>IF(AND(A364="X",B364="dim"),"",IF(AND(A364="X",E364="TC"),"",IF(A364="X","X","")))</f>
        <v/>
      </c>
      <c r="G365" s="268"/>
      <c r="H365" s="211"/>
      <c r="I365" s="61">
        <f t="shared" ref="I365" si="1680">IF(E364="CA",1,0)</f>
        <v>0</v>
      </c>
      <c r="J365" s="61">
        <f t="shared" ref="J365" si="1681">IF(E364="TC",1,0)</f>
        <v>0</v>
      </c>
      <c r="K365" s="61">
        <f t="shared" ref="K365" si="1682">IF(E364="FNO",1,0)</f>
        <v>0</v>
      </c>
      <c r="L365" s="299"/>
      <c r="M365" s="117"/>
      <c r="N365" s="151"/>
      <c r="O365" s="107"/>
      <c r="P365" s="477"/>
      <c r="Q365" s="113"/>
      <c r="R365" s="114"/>
      <c r="S365" s="375"/>
      <c r="T365" s="167"/>
      <c r="U365" s="74"/>
      <c r="V365" s="74"/>
      <c r="W365" s="74"/>
      <c r="X365" s="493"/>
      <c r="Y365" s="74"/>
      <c r="Z365" s="331"/>
      <c r="AA365" s="461"/>
      <c r="AC365" s="535"/>
      <c r="AD365" s="331"/>
      <c r="AE365" s="331"/>
      <c r="AF365" s="113">
        <v>0.65486111111111112</v>
      </c>
      <c r="AG365" s="114">
        <v>0.80625000000000002</v>
      </c>
      <c r="AH365" s="461"/>
      <c r="AI365" s="450"/>
      <c r="AJ365" s="385"/>
      <c r="AK365" s="385"/>
      <c r="AL365" s="450"/>
      <c r="AM365" s="331"/>
    </row>
    <row r="366" spans="1:39" ht="15" customHeight="1" thickBot="1" x14ac:dyDescent="0.3">
      <c r="A366" s="228"/>
      <c r="B366" s="314" t="s">
        <v>9</v>
      </c>
      <c r="C366" s="380">
        <v>29</v>
      </c>
      <c r="D366" s="380" t="s">
        <v>22</v>
      </c>
      <c r="E366" s="483" t="s">
        <v>91</v>
      </c>
      <c r="F366" s="269"/>
      <c r="G366" s="270"/>
      <c r="H366" s="246"/>
      <c r="I366" s="116">
        <f t="shared" ref="I366" si="1683">IF(E366="repos",1,0)</f>
        <v>0</v>
      </c>
      <c r="J366" s="116">
        <f t="shared" ref="J366" si="1684">IF(E366="S",1,0)</f>
        <v>0</v>
      </c>
      <c r="K366" s="116">
        <f t="shared" ref="K366" si="1685">IF(E366="FO",1,0)</f>
        <v>0</v>
      </c>
      <c r="L366" s="302">
        <f>IF(AND(B366="dim",M366=130),1,0)</f>
        <v>0</v>
      </c>
      <c r="M366" s="125">
        <v>130</v>
      </c>
      <c r="N366" s="150"/>
      <c r="O366" s="52">
        <v>0.27083333333333331</v>
      </c>
      <c r="P366" s="476">
        <f>IF(F366="X",D307,0)+IF(F367="X",D307,0)+IF(G366="X",D308,0)+IF(G367="X",D309,0)+H366+H367+IF(N366&lt;N306,0,N366)+IF(N367&lt;N306,0,N367)</f>
        <v>0</v>
      </c>
      <c r="Q366" s="111">
        <v>0.55972222222222223</v>
      </c>
      <c r="R366" s="112">
        <v>0.8305555555555556</v>
      </c>
      <c r="S366" s="360">
        <f t="shared" ref="S366" si="1686">(R366-Q366)+(R367-Q367)</f>
        <v>0.27083333333333337</v>
      </c>
      <c r="T366" s="167"/>
      <c r="U366" s="74"/>
      <c r="V366" s="74"/>
      <c r="W366" s="74"/>
      <c r="X366" s="491">
        <f t="shared" si="1355"/>
        <v>1</v>
      </c>
      <c r="Y366" s="74"/>
      <c r="Z366" s="314">
        <v>149</v>
      </c>
      <c r="AA366" s="460">
        <f t="shared" ref="AA366" si="1687">IF(OR(E366="C",E366="Cr"),S366,0)</f>
        <v>0.27083333333333337</v>
      </c>
      <c r="AC366" s="534">
        <v>180</v>
      </c>
      <c r="AD366" s="314">
        <v>29</v>
      </c>
      <c r="AE366" s="314" t="s">
        <v>23</v>
      </c>
      <c r="AF366" s="111">
        <v>0.55902777777777779</v>
      </c>
      <c r="AG366" s="112">
        <v>0.76041666666666663</v>
      </c>
      <c r="AH366" s="460">
        <f t="shared" ref="AH366" si="1688">IF(OR(E443="C",E443="Cr"),S443,0)</f>
        <v>0.20138888888888884</v>
      </c>
      <c r="AI366" s="449">
        <f t="shared" ref="AI366:AI368" si="1689">IF(OR($E443="C",$E443="Cr"),$S443,0)</f>
        <v>0.20138888888888884</v>
      </c>
      <c r="AJ366" s="384">
        <v>180</v>
      </c>
      <c r="AK366" s="384">
        <v>180</v>
      </c>
      <c r="AL366" s="449">
        <f t="shared" ref="AL366" si="1690">LARGE($AH$8:$AH$738,AK366)</f>
        <v>0.26111111111111118</v>
      </c>
      <c r="AM366" s="314">
        <f t="shared" ref="AM366" si="1691">INDEX($AC$8:$AJ$739,MATCH(AL366,$AI$8:$AI$739,0),1)</f>
        <v>47</v>
      </c>
    </row>
    <row r="367" spans="1:39" ht="15" customHeight="1" thickBot="1" x14ac:dyDescent="0.3">
      <c r="A367" s="229"/>
      <c r="B367" s="331"/>
      <c r="C367" s="381"/>
      <c r="D367" s="381"/>
      <c r="E367" s="484"/>
      <c r="F367" s="267" t="str">
        <f>IF(AND(A366="X",B366="dim"),"",IF(AND(A366="X",E366="TC"),"",IF(A366="X","X","")))</f>
        <v/>
      </c>
      <c r="G367" s="268"/>
      <c r="H367" s="211"/>
      <c r="I367" s="61">
        <f t="shared" ref="I367" si="1692">IF(E366="CA",1,0)</f>
        <v>0</v>
      </c>
      <c r="J367" s="61">
        <f t="shared" ref="J367" si="1693">IF(E366="TC",1,0)</f>
        <v>0</v>
      </c>
      <c r="K367" s="61">
        <f t="shared" ref="K367" si="1694">IF(E366="FNO",1,0)</f>
        <v>0</v>
      </c>
      <c r="L367" s="299"/>
      <c r="M367" s="123"/>
      <c r="N367" s="151"/>
      <c r="O367" s="86"/>
      <c r="P367" s="477"/>
      <c r="Q367" s="113"/>
      <c r="R367" s="114"/>
      <c r="S367" s="361"/>
      <c r="T367" s="167"/>
      <c r="U367" s="74"/>
      <c r="V367" s="74"/>
      <c r="W367" s="74"/>
      <c r="X367" s="493"/>
      <c r="Y367" s="74"/>
      <c r="Z367" s="331"/>
      <c r="AA367" s="461"/>
      <c r="AC367" s="535"/>
      <c r="AD367" s="331"/>
      <c r="AE367" s="331"/>
      <c r="AF367" s="113"/>
      <c r="AG367" s="114"/>
      <c r="AH367" s="461"/>
      <c r="AI367" s="450"/>
      <c r="AJ367" s="385"/>
      <c r="AK367" s="385"/>
      <c r="AL367" s="450"/>
      <c r="AM367" s="331"/>
    </row>
    <row r="368" spans="1:39" ht="15" customHeight="1" thickBot="1" x14ac:dyDescent="0.3">
      <c r="A368" s="228"/>
      <c r="B368" s="314" t="s">
        <v>10</v>
      </c>
      <c r="C368" s="380">
        <v>30</v>
      </c>
      <c r="D368" s="380" t="s">
        <v>22</v>
      </c>
      <c r="E368" s="483" t="s">
        <v>91</v>
      </c>
      <c r="F368" s="269"/>
      <c r="G368" s="270"/>
      <c r="H368" s="246"/>
      <c r="I368" s="116">
        <f t="shared" ref="I368" si="1695">IF(E368="repos",1,0)</f>
        <v>0</v>
      </c>
      <c r="J368" s="116">
        <f t="shared" ref="J368" si="1696">IF(E368="S",1,0)</f>
        <v>0</v>
      </c>
      <c r="K368" s="116">
        <f t="shared" ref="K368" si="1697">IF(E368="FO",1,0)</f>
        <v>0</v>
      </c>
      <c r="L368" s="302">
        <f>IF(AND(B368="dim",M368=130),1,0)</f>
        <v>0</v>
      </c>
      <c r="M368" s="125">
        <v>130</v>
      </c>
      <c r="N368" s="150"/>
      <c r="O368" s="52">
        <v>0.30277777777777776</v>
      </c>
      <c r="P368" s="476">
        <f>IF(F368="X",D307,0)+IF(F369="X",D307,0)+IF(G368="X",D308,0)+IF(G369="X",D309,0)+H368+H369+IF(N368&lt;N306,0,N368)+IF(N369&lt;N306,0,N369)</f>
        <v>0</v>
      </c>
      <c r="Q368" s="111">
        <v>0.49583333333333335</v>
      </c>
      <c r="R368" s="112">
        <v>0.79861111111111116</v>
      </c>
      <c r="S368" s="360">
        <f t="shared" ref="S368" si="1698">(R368-Q368)+(R369-Q369)</f>
        <v>0.30277777777777781</v>
      </c>
      <c r="T368" s="167"/>
      <c r="U368" s="74"/>
      <c r="V368" s="74"/>
      <c r="W368" s="74"/>
      <c r="X368" s="491">
        <f t="shared" si="1355"/>
        <v>1</v>
      </c>
      <c r="Y368" s="74"/>
      <c r="Z368" s="314">
        <v>150</v>
      </c>
      <c r="AA368" s="460">
        <f t="shared" ref="AA368" si="1699">IF(OR(E368="C",E368="Cr"),S368,0)</f>
        <v>0.30277777777777781</v>
      </c>
      <c r="AC368" s="534">
        <v>181</v>
      </c>
      <c r="AD368" s="314">
        <v>30</v>
      </c>
      <c r="AE368" s="314" t="s">
        <v>23</v>
      </c>
      <c r="AF368" s="111">
        <v>0.27083333333333331</v>
      </c>
      <c r="AG368" s="112">
        <v>0.56319444444444444</v>
      </c>
      <c r="AH368" s="460">
        <f t="shared" ref="AH368" si="1700">IF(OR(E445="C",E445="Cr"),S445,0)</f>
        <v>0.29236111111111113</v>
      </c>
      <c r="AI368" s="449">
        <f t="shared" si="1689"/>
        <v>0.29236111111111113</v>
      </c>
      <c r="AJ368" s="384">
        <v>181</v>
      </c>
      <c r="AK368" s="384">
        <v>181</v>
      </c>
      <c r="AL368" s="449">
        <f t="shared" ref="AL368" si="1701">LARGE($AH$8:$AH$738,AK368)</f>
        <v>0.25972222222222219</v>
      </c>
      <c r="AM368" s="314">
        <f t="shared" ref="AM368" si="1702">INDEX($AC$8:$AJ$739,MATCH(AL368,$AI$8:$AI$739,0),1)</f>
        <v>143</v>
      </c>
    </row>
    <row r="369" spans="1:39" ht="15" customHeight="1" thickBot="1" x14ac:dyDescent="0.3">
      <c r="A369" s="229"/>
      <c r="B369" s="331"/>
      <c r="C369" s="381"/>
      <c r="D369" s="381"/>
      <c r="E369" s="484"/>
      <c r="F369" s="267" t="str">
        <f>IF(AND(A368="X",B368="dim"),"",IF(AND(A368="X",E368="TC"),"",IF(A368="X","X","")))</f>
        <v/>
      </c>
      <c r="G369" s="268"/>
      <c r="H369" s="205"/>
      <c r="I369" s="61">
        <f t="shared" ref="I369" si="1703">IF(E368="CA",1,0)</f>
        <v>0</v>
      </c>
      <c r="J369" s="61">
        <f t="shared" ref="J369" si="1704">IF(E368="TC",1,0)</f>
        <v>0</v>
      </c>
      <c r="K369" s="61">
        <f t="shared" ref="K369" si="1705">IF(E368="FNO",1,0)</f>
        <v>0</v>
      </c>
      <c r="L369" s="302"/>
      <c r="M369" s="123"/>
      <c r="N369" s="151"/>
      <c r="O369" s="86"/>
      <c r="P369" s="477"/>
      <c r="Q369" s="113"/>
      <c r="R369" s="114"/>
      <c r="S369" s="361"/>
      <c r="T369" s="167"/>
      <c r="U369" s="74"/>
      <c r="V369" s="74"/>
      <c r="W369" s="74"/>
      <c r="X369" s="493"/>
      <c r="Y369" s="74"/>
      <c r="Z369" s="331"/>
      <c r="AA369" s="461"/>
      <c r="AC369" s="535"/>
      <c r="AD369" s="331"/>
      <c r="AE369" s="331"/>
      <c r="AF369" s="113"/>
      <c r="AG369" s="114"/>
      <c r="AH369" s="461"/>
      <c r="AI369" s="450"/>
      <c r="AJ369" s="385"/>
      <c r="AK369" s="385"/>
      <c r="AL369" s="450"/>
      <c r="AM369" s="331"/>
    </row>
    <row r="370" spans="1:39" ht="15" customHeight="1" thickBot="1" x14ac:dyDescent="0.3">
      <c r="A370" s="228"/>
      <c r="B370" s="314" t="s">
        <v>11</v>
      </c>
      <c r="C370" s="380">
        <v>31</v>
      </c>
      <c r="D370" s="380" t="s">
        <v>22</v>
      </c>
      <c r="E370" s="399" t="s">
        <v>7</v>
      </c>
      <c r="F370" s="269"/>
      <c r="G370" s="270"/>
      <c r="H370" s="246"/>
      <c r="I370" s="116">
        <f t="shared" ref="I370" si="1706">IF(E370="repos",1,0)</f>
        <v>1</v>
      </c>
      <c r="J370" s="116">
        <f t="shared" ref="J370" si="1707">IF(E370="S",1,0)</f>
        <v>0</v>
      </c>
      <c r="K370" s="116">
        <f t="shared" ref="K370" si="1708">IF(E370="FO",1,0)</f>
        <v>0</v>
      </c>
      <c r="L370" s="302">
        <f>IF(AND(B370="dim",M370=130),1,0)</f>
        <v>0</v>
      </c>
      <c r="M370" s="60">
        <v>660</v>
      </c>
      <c r="N370" s="150"/>
      <c r="O370" s="56"/>
      <c r="P370" s="476">
        <f>IF(F370="X",D307,0)+IF(F371="X",D307,0)+IF(G370="X",D308,0)+IF(G371="X",D309,0)+H370+H371+IF(N370&lt;N306,0,N370)+IF(N371&lt;N306,0,N371)</f>
        <v>0</v>
      </c>
      <c r="Q370" s="111"/>
      <c r="R370" s="112"/>
      <c r="S370" s="374">
        <f t="shared" ref="S370" si="1709">(R370-Q370)+(R371-Q371)</f>
        <v>0</v>
      </c>
      <c r="T370" s="167"/>
      <c r="U370" s="74"/>
      <c r="V370" s="74"/>
      <c r="W370" s="74"/>
      <c r="X370" s="491">
        <f t="shared" si="1355"/>
        <v>0</v>
      </c>
      <c r="Y370" s="74"/>
      <c r="Z370" s="314">
        <v>151</v>
      </c>
      <c r="AA370" s="460">
        <f t="shared" ref="AA370" si="1710">IF(OR(E370="C",E370="Cr"),S370,0)</f>
        <v>0</v>
      </c>
      <c r="AC370" s="534">
        <v>182</v>
      </c>
      <c r="AD370" s="314">
        <v>1</v>
      </c>
      <c r="AE370" s="314" t="s">
        <v>24</v>
      </c>
      <c r="AF370" s="111">
        <v>0.8520833333333333</v>
      </c>
      <c r="AG370" s="112">
        <v>1.0958333333333334</v>
      </c>
      <c r="AH370" s="460">
        <f>IF(OR(E462="C",E462="Cr"),S462,0)</f>
        <v>0.24375000000000013</v>
      </c>
      <c r="AI370" s="449">
        <f>IF(OR($E462="C",$E462="Cr"),$S462,0)</f>
        <v>0.24375000000000013</v>
      </c>
      <c r="AJ370" s="384">
        <v>182</v>
      </c>
      <c r="AK370" s="384">
        <v>182</v>
      </c>
      <c r="AL370" s="449">
        <f t="shared" ref="AL370" si="1711">LARGE($AH$8:$AH$738,AK370)</f>
        <v>0.25972222222222219</v>
      </c>
      <c r="AM370" s="314">
        <f t="shared" ref="AM370" si="1712">INDEX($AC$8:$AJ$739,MATCH(AL370,$AI$8:$AI$739,0),1)</f>
        <v>143</v>
      </c>
    </row>
    <row r="371" spans="1:39" ht="15" customHeight="1" thickBot="1" x14ac:dyDescent="0.3">
      <c r="A371" s="229"/>
      <c r="B371" s="331"/>
      <c r="C371" s="381"/>
      <c r="D371" s="381"/>
      <c r="E371" s="401"/>
      <c r="F371" s="260" t="str">
        <f>IF(AND(A370="X",B370="dim"),"",IF(AND(A370="X",E370="TC"),"",IF(A370="X","X","")))</f>
        <v/>
      </c>
      <c r="G371" s="261"/>
      <c r="H371" s="211"/>
      <c r="I371" s="61">
        <f t="shared" ref="I371" si="1713">IF(E370="CA",1,0)</f>
        <v>0</v>
      </c>
      <c r="J371" s="61">
        <f t="shared" ref="J371" si="1714">IF(E370="TC",1,0)</f>
        <v>0</v>
      </c>
      <c r="K371" s="61">
        <f t="shared" ref="K371" si="1715">IF(E370="FNO",1,0)</f>
        <v>0</v>
      </c>
      <c r="L371" s="299"/>
      <c r="M371" s="117"/>
      <c r="N371" s="151"/>
      <c r="O371" s="107"/>
      <c r="P371" s="477"/>
      <c r="Q371" s="113"/>
      <c r="R371" s="114"/>
      <c r="S371" s="375"/>
      <c r="T371" s="167"/>
      <c r="U371" s="74"/>
      <c r="V371" s="74"/>
      <c r="W371" s="74"/>
      <c r="X371" s="493"/>
      <c r="Y371" s="74"/>
      <c r="Z371" s="331"/>
      <c r="AA371" s="461"/>
      <c r="AC371" s="535"/>
      <c r="AD371" s="331"/>
      <c r="AE371" s="331"/>
      <c r="AF371" s="113"/>
      <c r="AG371" s="114"/>
      <c r="AH371" s="461"/>
      <c r="AI371" s="450"/>
      <c r="AJ371" s="385"/>
      <c r="AK371" s="385"/>
      <c r="AL371" s="450"/>
      <c r="AM371" s="331"/>
    </row>
    <row r="372" spans="1:39" ht="15" customHeight="1" thickBot="1" x14ac:dyDescent="0.3"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170"/>
      <c r="P372" s="171"/>
      <c r="Q372" s="167"/>
      <c r="R372" s="167"/>
      <c r="S372" s="167"/>
      <c r="T372" s="167"/>
      <c r="U372" s="96"/>
      <c r="V372" s="96"/>
      <c r="W372" s="96"/>
      <c r="X372" s="31"/>
      <c r="Y372" s="96"/>
      <c r="AC372" s="534">
        <v>183</v>
      </c>
      <c r="AD372" s="314">
        <v>2</v>
      </c>
      <c r="AE372" s="314" t="s">
        <v>24</v>
      </c>
      <c r="AF372" s="111"/>
      <c r="AG372" s="112"/>
      <c r="AH372" s="460">
        <f t="shared" ref="AH372" si="1716">IF(OR(E464="C",E464="Cr"),S464,0)</f>
        <v>0</v>
      </c>
      <c r="AI372" s="449">
        <f t="shared" ref="AI372" si="1717">IF(OR($E464="C",$E464="Cr"),$S464,0)</f>
        <v>0</v>
      </c>
      <c r="AJ372" s="384">
        <v>183</v>
      </c>
      <c r="AK372" s="384">
        <v>183</v>
      </c>
      <c r="AL372" s="449">
        <f t="shared" ref="AL372" si="1718">LARGE($AH$8:$AH$738,AK372)</f>
        <v>0.25972222222222219</v>
      </c>
      <c r="AM372" s="314">
        <f t="shared" ref="AM372" si="1719">INDEX($AC$8:$AJ$739,MATCH(AL372,$AI$8:$AI$739,0),1)</f>
        <v>143</v>
      </c>
    </row>
    <row r="373" spans="1:39" ht="15" customHeight="1" thickBot="1" x14ac:dyDescent="0.3">
      <c r="B373" s="314">
        <f>C370</f>
        <v>31</v>
      </c>
      <c r="C373" s="388" t="s">
        <v>13</v>
      </c>
      <c r="D373" s="389"/>
      <c r="E373" s="10">
        <v>11</v>
      </c>
      <c r="F373" s="258"/>
      <c r="G373" s="259"/>
      <c r="H373" s="196">
        <f>H314+H316+H318+H320+H322+H324+H326+H328+H330+H332+H334+H336+H338+H340+H342+H344+H346+H348+H350+H352+H354+H356+H358+H360+H362+H364+H366+H368+H370</f>
        <v>4.8611111111111112E-3</v>
      </c>
      <c r="I373" s="62" t="str">
        <f t="shared" ref="I373:I382" si="1720">IF(E373="repos",1,"")</f>
        <v/>
      </c>
      <c r="J373" s="62"/>
      <c r="K373" s="62"/>
      <c r="L373" s="306">
        <f>L310+L312+L314+L316+L318+L320+L322+L324+L326+L328+L330+L332+L334+L336+L338+L340+L342+L344+L346+L348+L350+L352+L354+L356+L358+L360+L362+L364+L366+L368+L370</f>
        <v>1</v>
      </c>
      <c r="M373" s="306">
        <f>M296+L373</f>
        <v>9</v>
      </c>
      <c r="N373" s="474">
        <f>IF(N310&lt;N306,0,N310)+IF(N311&lt;N306,0,N311)+IF(N312&lt;N306,0,N312)+IF(N313&lt;N306,0,N313)+IF(N314&lt;N306,0,N314)+IF(N315&lt;N306,0,N315)+IF(N316&lt;N306,0,N316)+IF(N317&lt;N306,0,N317)+IF(N318&lt;N306,0,N318)+IF(N319&lt;N306,0,N319)+IF(N320&lt;N306,0,N320)+IF(N321&lt;N306,0,N321)+IF(N322&lt;N306,0,N322)+IF(N323&lt;N306,0,N323)+IF(N324&lt;N306,0,N324)+IF(N325&lt;N306,0,N325)+IF(N326&lt;N306,0,N326)+IF(N327&lt;N306,0,N327)+IF(N328&lt;N306,0,N328)+IF(N329&lt;N306,0,N329)+IF(N330&lt;N306,0,N330)+IF(N331&lt;N306,0,N331)+IF(N332&lt;N306,0,N332)+IF(N333&lt;N306,0,N333)+IF(N334&lt;N306,0,N334)+IF(N335&lt;N306,0,N335)+IF(N336&lt;N306,0,N336)+IF(N337&lt;N306,0,N337)+IF(N338&lt;N306,0,N338)+IF(N339&lt;N306,0,N339)+IF(N340&lt;N306,0,N340)+IF(N341&lt;N306,0,N341)+IF(N342&lt;N306,0,N342)+IF(N343&lt;N306,0,N343)+IF(N344&lt;N306,0,N344)+IF(N345&lt;N306,0,N345)+IF(N346&lt;N306,0,N346)+IF(N347&lt;N306,0,N347)+IF(N348&lt;N306,0,N348)+IF(N349&lt;N306,0,N349)+IF(N350&lt;N306,0,N350)+IF(N351&lt;N306,0,N351)+IF(N352&lt;N306,0,N352)+IF(N353&lt;N306,0,N353)+IF(N354&lt;N306,0,N354)+IF(N355&lt;N306,0,N355)+IF(N356&lt;N306,0,N356)+IF(N357&lt;N306,0,N357)+IF(N358&lt;N306,0,N358)+IF(N359&lt;N306,0,N359)+IF(N360&lt;N306,0,N360)+IF(N361&lt;N306,0,N361)+IF(N362&lt;N306,0,N362)+IF(N363&lt;N306,0,N363)+IF(N364&lt;N306,0,N364)+IF(N365&lt;N306,0,N365)+IF(N366&lt;N306,0,N366)+IF(N367&lt;N306,0,N367)+IF(N368&lt;N306,0,N368)+IF(N369&lt;N306,0,N369)+IF(N370&lt;N306,0,N370)+IF(N371&lt;N306,0,N371)</f>
        <v>1.5972222222222224E-2</v>
      </c>
      <c r="O373" s="370">
        <f>O310+O311+O312+O313+O314+O315+O316+O317+O318+O319+O320+O321+O322+O323+O324+O325+O326+O327+O328+O329+O330+O331+O332+O333+O334+O335+O336+O337+O338+O339+O340+O341+O342+O343+O344+O345+O346+O347+O348+O349+O350+O351+O352+O353+O354+O355+O356+O357+O358+O359+O360+O361+O362+O363+O364+O365+O366+O367+O368+O369+O370+O371</f>
        <v>5.4548611111111098</v>
      </c>
      <c r="P373" s="480">
        <f>P310+P312+P314+P316+P318+P320+P322+P324+P326+P328+P330+P332+P334+P336+P338+P340+P342+P344+P346+P348+P350+P352+P354+P356+P358+P360+P362+P364+P366+P368+P370</f>
        <v>0.6680555555555554</v>
      </c>
      <c r="S373" s="370">
        <f>S310+S312+S314+S316+S318+S320+S322+S324+S326+S328+S330+S332+S334+S336+S338+S340+S342+S344+S346+S348+S350+S352+S354+S356+S358+S360+S362+S364+S366+S368+S370</f>
        <v>5.4548611111111107</v>
      </c>
      <c r="T373" s="176"/>
      <c r="U373" s="358">
        <f>S314+S316+S318+S320+S322+S330+S332+S334+O343+O345+O347+S352+S354+S360+S362+S366+S368</f>
        <v>4.530555555555555</v>
      </c>
      <c r="V373" s="506">
        <f>S340+O342+O344+O346+S356</f>
        <v>0.9243055555555556</v>
      </c>
      <c r="X373" s="354">
        <f>SUM(X310:X371)</f>
        <v>19</v>
      </c>
      <c r="AC373" s="535"/>
      <c r="AD373" s="331"/>
      <c r="AE373" s="331"/>
      <c r="AF373" s="113"/>
      <c r="AG373" s="114"/>
      <c r="AH373" s="461"/>
      <c r="AI373" s="450"/>
      <c r="AJ373" s="385"/>
      <c r="AK373" s="385"/>
      <c r="AL373" s="450"/>
      <c r="AM373" s="331"/>
    </row>
    <row r="374" spans="1:39" ht="15" customHeight="1" thickBot="1" x14ac:dyDescent="0.3">
      <c r="B374" s="331"/>
      <c r="C374" s="386" t="s">
        <v>52</v>
      </c>
      <c r="D374" s="387"/>
      <c r="E374" s="33">
        <f>I310+I312+I314+I316+I318+I320+I322+I324+I326+I328+I330+I332+I334+I336+I338+I340+I342+I344+I346+I348+I350+I352+I354+I356+I358+I360+I362+I364+I366+I368+I370</f>
        <v>9</v>
      </c>
      <c r="F374" s="260">
        <f>IF(F311="X",1,0)+IF(F313="X",1,0)+IF(F315="X",1,0)+IF(F317="X",1,0)+IF(F319="X",1,0)+IF(F321="X",1,0)+IF(F323="X",1,0)+IF(F325="X",1,0)+IF(F327="X",1,0)+IF(F329="X",1,0)+IF(F331="X",1,0)+IF(F333="X",1,0)+IF(F335="X",1,0)+IF(F337="X",1,0)+IF(F339="X",1,0)+IF(F341="X",1,0)+IF(F343="X",1,0)+IF(F345="X",1,0)+IF(F347="X",1,0)+IF(F349="X",1,0)+IF(F351="X",1,0)+IF(F353="X",1,0)+IF(F355="X",1,0)+IF(F357="X",1,0)+IF(F359="X",1,0)+IF(F361="X",1,0)+IF(F363="X",1,0)+IF(F365="X",1,0)+IF(F367="X",1,0)+IF(F369="X",1,0)+IF(F371="X",1,0)</f>
        <v>1</v>
      </c>
      <c r="G374" s="261"/>
      <c r="H374" s="206">
        <f>H315+H317+H319+H321+H323+H325+H327+H329+H331+H333+H335+H337+H339+H341+H343+H345+H347+H349+H351+H353+H355+H357+H359+H361+H363+H365+H367+H369+H371</f>
        <v>3.888888888888889E-2</v>
      </c>
      <c r="I374" s="62"/>
      <c r="J374" s="62"/>
      <c r="K374" s="62"/>
      <c r="L374" s="30"/>
      <c r="M374" s="2"/>
      <c r="N374" s="475"/>
      <c r="O374" s="371"/>
      <c r="P374" s="481"/>
      <c r="S374" s="371"/>
      <c r="T374" s="176"/>
      <c r="U374" s="359"/>
      <c r="V374" s="507"/>
      <c r="X374" s="355"/>
      <c r="AC374" s="534">
        <v>184</v>
      </c>
      <c r="AD374" s="314">
        <v>3</v>
      </c>
      <c r="AE374" s="314" t="s">
        <v>24</v>
      </c>
      <c r="AF374" s="111"/>
      <c r="AG374" s="112"/>
      <c r="AH374" s="460">
        <f t="shared" ref="AH374" si="1721">IF(OR(E466="C",E466="Cr"),S466,0)</f>
        <v>0</v>
      </c>
      <c r="AI374" s="449">
        <f t="shared" ref="AI374" si="1722">IF(OR($E466="C",$E466="Cr"),$S466,0)</f>
        <v>0</v>
      </c>
      <c r="AJ374" s="384">
        <v>184</v>
      </c>
      <c r="AK374" s="384">
        <v>184</v>
      </c>
      <c r="AL374" s="449">
        <f t="shared" ref="AL374" si="1723">LARGE($AH$8:$AH$738,AK374)</f>
        <v>0.25972222222222219</v>
      </c>
      <c r="AM374" s="314">
        <f t="shared" ref="AM374" si="1724">INDEX($AC$8:$AJ$739,MATCH(AL374,$AI$8:$AI$739,0),1)</f>
        <v>143</v>
      </c>
    </row>
    <row r="375" spans="1:39" ht="15" customHeight="1" thickBot="1" x14ac:dyDescent="0.35">
      <c r="C375" s="386" t="s">
        <v>51</v>
      </c>
      <c r="D375" s="387"/>
      <c r="E375" s="33">
        <f>J310+J312+J314+J316+J318+J320+J322+J324+J326+J328+J330+J332+J334+J336+J338+J340+J342+J344+J346+J348+J350+J352+J354+J356+J358+J360+J362+J364+J366+J368+J370+J373</f>
        <v>1</v>
      </c>
      <c r="I375" s="62" t="str">
        <f t="shared" si="1720"/>
        <v/>
      </c>
      <c r="J375" s="62"/>
      <c r="K375" s="62"/>
      <c r="L375" s="30"/>
      <c r="O375" s="405" t="s">
        <v>85</v>
      </c>
      <c r="P375" s="406"/>
      <c r="U375" s="354">
        <v>16</v>
      </c>
      <c r="V375" s="346">
        <v>3</v>
      </c>
      <c r="AC375" s="535"/>
      <c r="AD375" s="331"/>
      <c r="AE375" s="331"/>
      <c r="AF375" s="113"/>
      <c r="AG375" s="114"/>
      <c r="AH375" s="461"/>
      <c r="AI375" s="450"/>
      <c r="AJ375" s="385"/>
      <c r="AK375" s="385"/>
      <c r="AL375" s="450"/>
      <c r="AM375" s="331"/>
    </row>
    <row r="376" spans="1:39" ht="15" customHeight="1" thickBot="1" x14ac:dyDescent="0.35">
      <c r="C376" s="386" t="s">
        <v>15</v>
      </c>
      <c r="D376" s="387"/>
      <c r="E376" s="33">
        <f>I311+I313+I315+I317+I319+I321+I323+I325+I327+I329+I331+I333+I335+I337+I339+I341+I343+I345+I347+I349+I351+I353+I355+I357+I359+I361+I363+I365+I367+I369+I371</f>
        <v>0</v>
      </c>
      <c r="G376" s="464">
        <f>IF(F310="X",D307,0)+IF(F312="X",D307,0)+IF(F314="X",D307,0)+IF(F316="X",D307,0)+IF(F318="X",D307,0)+IF(F320="X",D307,0)+IF(F322="X",D307,0)+IF(F324="X",D307,0)+IF(F326="X",D307,0)+IF(F328="X",D307,0)+IF(F330="X",D307,0)+IF(F332="X",D307,0)+IF(F334="X",D307,0)+IF(F336="X",D307,0)+IF(F338="X",D307,0)+IF(F340="X",D307,0)+IF(F342="X",D307,0)+IF(F344="X",D307,0)+IF(F346="X",D307,0)+IF(F348="X",D307,0)+IF(F350="X",D307,0)+IF(F352="X",D307,0)+IF(F354="X",D307,0)+IF(F356="X",D307,0)+IF(F358="X",D307,0)+IF(F360="X",D307,0)+IF(F362="X",D307,0)+IF(F364="X",D307,0)+IF(F366="X",D307,0)+IF(F368="X",D307,0)+IF(F370="X",D307,0)</f>
        <v>0.27638888888888885</v>
      </c>
      <c r="H376" s="465"/>
      <c r="I376" s="464">
        <f>IF(G310="X",D308,0)+IF(G312="X",D308,0)+IF(G314="X",D308,0)+IF(G316="X",D308,0)+IF(G318="X",D308,0)+IF(G320="X",D308,0)+IF(G322="X",D308,0)+IF(G324="X",D308,0)+IF(G326="X",D308,0)+IF(G328="X",D308,0)+IF(G330="X",D308,0)+IF(G332="X",D308,0)+IF(G334="X",D308,0)+IF(G336="X",D308,0)+IF(G338="X",D308,0)+IF(G340="X",D308,0)+IF(G342="X",D308,0)+IF(G344="X",D308,0)+IF(G346="X",D308,0)+IF(G348="X",D308,0)+IF(G350="X",D308,0)+IF(G352="X",D308,0)+IF(G354="X",D308,0)+IF(G356="X",D308,0)+IF(G358="X",D308,0)+IF(G360="X",D308,0)+IF(G362="X",D308,0)+IF(G364="X",D308,0)+IF(G366="X",D308,0)+IF(G368="X",D308,0)+IF(G370="X",D308,0)</f>
        <v>0</v>
      </c>
      <c r="J376" s="466"/>
      <c r="K376" s="465"/>
      <c r="L376" s="171"/>
      <c r="O376" s="204" t="s">
        <v>83</v>
      </c>
      <c r="P376" s="205"/>
      <c r="Q376" s="202" t="s">
        <v>83</v>
      </c>
      <c r="R376" s="197" t="s">
        <v>16</v>
      </c>
      <c r="S376" s="188" t="s">
        <v>84</v>
      </c>
      <c r="U376" s="355"/>
      <c r="V376" s="357"/>
      <c r="AC376" s="536">
        <v>185</v>
      </c>
      <c r="AD376" s="314">
        <v>4</v>
      </c>
      <c r="AE376" s="314" t="s">
        <v>24</v>
      </c>
      <c r="AF376" s="111">
        <v>0.5</v>
      </c>
      <c r="AG376" s="112">
        <v>0.78194444444444444</v>
      </c>
      <c r="AH376" s="460">
        <f t="shared" ref="AH376" si="1725">IF(OR(E468="C",E468="Cr"),S468,0)</f>
        <v>0.28194444444444444</v>
      </c>
      <c r="AI376" s="449">
        <f t="shared" ref="AI376" si="1726">IF(OR($E468="C",$E468="Cr"),$S468,0)</f>
        <v>0.28194444444444444</v>
      </c>
      <c r="AJ376" s="542">
        <v>185</v>
      </c>
      <c r="AK376" s="542">
        <v>185</v>
      </c>
      <c r="AL376" s="449">
        <f t="shared" ref="AL376" si="1727">LARGE($AH$8:$AH$738,AK376)</f>
        <v>0.25694444444444448</v>
      </c>
      <c r="AM376" s="314">
        <f t="shared" ref="AM376" si="1728">INDEX($AC$8:$AJ$739,MATCH(AL376,$AI$8:$AI$739,0),1)</f>
        <v>84</v>
      </c>
    </row>
    <row r="377" spans="1:39" ht="15" customHeight="1" thickBot="1" x14ac:dyDescent="0.35">
      <c r="C377" s="386" t="s">
        <v>16</v>
      </c>
      <c r="D377" s="387"/>
      <c r="E377" s="33">
        <f>J311+J313+J315+J317+J319+J321+J323+J325+J327+J329+J331+J333+J335+J337+J339+J341+J343+J345+J347+J349+J351+J353+J355+J357+J359+J361+J363+J365+J367+J369+J371</f>
        <v>2</v>
      </c>
      <c r="G377" s="467">
        <f>IF(F311="X",D307,0)+IF(F313="X",D307,0)+IF(F315="X",D307,0)+IF(F317="X",D307,0)+IF(F319="X",D307,0)+IF(F321="X",D307,0)+IF(F323="X",D307,0)+IF(F325="X",D307,0)+IF(F327="X",D307,0)+IF(F329="X",D307,0)+IF(F331="X",D307,0)+IF(F333="X",D307,0)+IF(F335="X",D307,0)+IF(F337="X",D307,0)+IF(F339="X",D307,0)+IF(F341="X",D307,0)+IF(F343="X",D307,0)+IF(F345="X",D307,0)+IF(F347="X",D307,0)+IF(F349="X",D307,0)+IF(F351="X",D307,0)+IF(F353="X",D307,0)+IF(F355="X",D307,0)+IF(F357="X",D307,0)+IF(F359="X",D307,0)+IF(F361="X",D307,0)+IF(F363="X",D307,0)+IF(F365="X",D307,0)+IF(F367="X",D307,0)+IF(F369="X",D307,0)+IF(F371="X",D307,0)</f>
        <v>0.27638888888888885</v>
      </c>
      <c r="H377" s="468"/>
      <c r="I377" s="469">
        <f>IF(G311="X",D309,0)+IF(G313="X",D309,0)+IF(G315="X",D309,0)+IF(G317="X",D309,0)+IF(G319="X",D309,0)+IF(G321="X",D309,0)+IF(G323="X",D309,0)+IF(G325="X",D309,0)+IF(G327="X",D309,0)+IF(G329="X",D309,0)+IF(G331="X",D309,0)+IF(G333="X",D309,0)+IF(G335="X",D309,0)+IF(G337="X",D309,0)+IF(G339="X",D309,0)+IF(G341="X",D309,0)+IF(G343="X",D309,0)+IF(G345="X",D309,0)+IF(G347="X",D309,0)+IF(G349="X",D309,0)+IF(G351="X",D309,0)+IF(G353="X",D309,0)+IF(G355="X",D309,0)+IF(G357="X",D309,0)+IF(G359="X",D309,0)+IF(G361="X",D309,0)+IF(G363="X",D309,0)+IF(G365="X",D309,0)+IF(G367="X",D309,0)+IF(G369="X",D309,0)+IF(G371="X",D309,0)</f>
        <v>5.5555555555555552E-2</v>
      </c>
      <c r="J377" s="470"/>
      <c r="K377" s="471"/>
      <c r="L377" s="171"/>
      <c r="O377" s="199" t="s">
        <v>16</v>
      </c>
      <c r="P377" s="200"/>
      <c r="Q377" s="203">
        <f>Q303</f>
        <v>1.9916666666666665</v>
      </c>
      <c r="R377" s="198">
        <f>R303</f>
        <v>0.43472222222222229</v>
      </c>
      <c r="S377" s="189">
        <f>S303</f>
        <v>0.55138888888888871</v>
      </c>
      <c r="U377" s="350">
        <f>U373+V373</f>
        <v>5.4548611111111107</v>
      </c>
      <c r="V377" s="351"/>
      <c r="AC377" s="537"/>
      <c r="AD377" s="331"/>
      <c r="AE377" s="331"/>
      <c r="AF377" s="113"/>
      <c r="AG377" s="114"/>
      <c r="AH377" s="461"/>
      <c r="AI377" s="450"/>
      <c r="AJ377" s="543"/>
      <c r="AK377" s="543"/>
      <c r="AL377" s="450"/>
      <c r="AM377" s="331"/>
    </row>
    <row r="378" spans="1:39" ht="15" customHeight="1" thickBot="1" x14ac:dyDescent="0.35">
      <c r="C378" s="386" t="s">
        <v>17</v>
      </c>
      <c r="D378" s="387"/>
      <c r="E378" s="33">
        <f>K310+K312+K314+K316+K318+K320+K322+K324+K326+K328+K330+K332+K334+K336+K338+K340+K342+K344+K346+K348+K350+K352+K354+K356+K358+K360+K362+K364+K366+K368+K370</f>
        <v>0</v>
      </c>
      <c r="I378" s="62"/>
      <c r="J378" s="62"/>
      <c r="K378" s="62"/>
      <c r="L378" s="30"/>
      <c r="O378" s="190" t="s">
        <v>84</v>
      </c>
      <c r="P378" s="191"/>
      <c r="U378" s="352"/>
      <c r="V378" s="353"/>
      <c r="AC378" s="534">
        <v>186</v>
      </c>
      <c r="AD378" s="314">
        <v>5</v>
      </c>
      <c r="AE378" s="314" t="s">
        <v>24</v>
      </c>
      <c r="AF378" s="111">
        <v>0.61527777777777781</v>
      </c>
      <c r="AG378" s="112">
        <v>0.90138888888888891</v>
      </c>
      <c r="AH378" s="460">
        <f t="shared" ref="AH378" si="1729">IF(OR(E470="C",E470="Cr"),S470,0)</f>
        <v>0.28611111111111109</v>
      </c>
      <c r="AI378" s="449">
        <f t="shared" ref="AI378" si="1730">IF(OR($E470="C",$E470="Cr"),$S470,0)</f>
        <v>0.28611111111111109</v>
      </c>
      <c r="AJ378" s="384">
        <v>186</v>
      </c>
      <c r="AK378" s="384">
        <v>186</v>
      </c>
      <c r="AL378" s="449">
        <f t="shared" ref="AL378" si="1731">LARGE($AH$8:$AH$738,AK378)</f>
        <v>0.25555555555555554</v>
      </c>
      <c r="AM378" s="314">
        <f t="shared" ref="AM378" si="1732">INDEX($AC$8:$AJ$739,MATCH(AL378,$AI$8:$AI$739,0),1)</f>
        <v>9</v>
      </c>
    </row>
    <row r="379" spans="1:39" ht="15" customHeight="1" thickBot="1" x14ac:dyDescent="0.35">
      <c r="C379" s="390" t="s">
        <v>18</v>
      </c>
      <c r="D379" s="391"/>
      <c r="E379" s="33">
        <f>K311+K313+K315+K317+K319+K321+K323+K325+K327+K329+K331+K333+K335+K337+K339+K341+K343+K345+K347+K349+K351+K353+K355+K357+K359+K361+K363+K365+K367+K369+K371</f>
        <v>0</v>
      </c>
      <c r="I379" s="62" t="str">
        <f t="shared" si="1720"/>
        <v/>
      </c>
      <c r="J379" s="62"/>
      <c r="K379" s="62"/>
      <c r="L379" s="30"/>
      <c r="P379" s="449">
        <f>P306+P373-P376-P377-P378</f>
        <v>3.6458333333333321</v>
      </c>
      <c r="Q379" s="202" t="s">
        <v>83</v>
      </c>
      <c r="R379" s="197" t="s">
        <v>16</v>
      </c>
      <c r="S379" s="188" t="s">
        <v>84</v>
      </c>
      <c r="U379" s="319">
        <f>U375+V375</f>
        <v>19</v>
      </c>
      <c r="V379" s="321"/>
      <c r="AC379" s="535"/>
      <c r="AD379" s="331"/>
      <c r="AE379" s="331"/>
      <c r="AF379" s="113"/>
      <c r="AG379" s="114"/>
      <c r="AH379" s="461"/>
      <c r="AI379" s="450"/>
      <c r="AJ379" s="385"/>
      <c r="AK379" s="385"/>
      <c r="AL379" s="450"/>
      <c r="AM379" s="331"/>
    </row>
    <row r="380" spans="1:39" ht="15" customHeight="1" thickBot="1" x14ac:dyDescent="0.35">
      <c r="C380" s="508" t="s">
        <v>80</v>
      </c>
      <c r="D380" s="509"/>
      <c r="E380" s="124">
        <f>B373-E374-E375-E376-E377-E378-E379</f>
        <v>19</v>
      </c>
      <c r="I380" s="62"/>
      <c r="J380" s="62"/>
      <c r="K380" s="62"/>
      <c r="L380" s="30"/>
      <c r="P380" s="450"/>
      <c r="Q380" s="203">
        <f>Q377+H374+G376+I376+N373-P376</f>
        <v>2.3229166666666665</v>
      </c>
      <c r="R380" s="198">
        <f>R377+H373+I377-P377</f>
        <v>0.49513888888888891</v>
      </c>
      <c r="S380" s="189">
        <f>S377+G377-P378</f>
        <v>0.8277777777777775</v>
      </c>
      <c r="U380" s="325"/>
      <c r="V380" s="327"/>
      <c r="AC380" s="534">
        <v>187</v>
      </c>
      <c r="AD380" s="314">
        <v>6</v>
      </c>
      <c r="AE380" s="314" t="s">
        <v>24</v>
      </c>
      <c r="AF380" s="111">
        <v>0.5</v>
      </c>
      <c r="AG380" s="112">
        <v>0.78194444444444444</v>
      </c>
      <c r="AH380" s="460">
        <f t="shared" ref="AH380" si="1733">IF(OR(E472="C",E472="Cr"),S472,0)</f>
        <v>0.28194444444444444</v>
      </c>
      <c r="AI380" s="449">
        <f t="shared" ref="AI380" si="1734">IF(OR($E472="C",$E472="Cr"),$S472,0)</f>
        <v>0.28194444444444444</v>
      </c>
      <c r="AJ380" s="384">
        <v>187</v>
      </c>
      <c r="AK380" s="384">
        <v>187</v>
      </c>
      <c r="AL380" s="449">
        <f t="shared" ref="AL380" si="1735">LARGE($AH$8:$AH$738,AK380)</f>
        <v>0.25555555555555554</v>
      </c>
      <c r="AM380" s="314">
        <f t="shared" ref="AM380" si="1736">INDEX($AC$8:$AJ$739,MATCH(AL380,$AI$8:$AI$739,0),1)</f>
        <v>9</v>
      </c>
    </row>
    <row r="381" spans="1:39" ht="15" customHeight="1" thickBot="1" x14ac:dyDescent="0.35">
      <c r="C381" s="30"/>
      <c r="D381" s="30"/>
      <c r="E381" s="30"/>
      <c r="I381" s="140"/>
      <c r="J381" s="140"/>
      <c r="K381" s="140"/>
      <c r="L381" s="30"/>
      <c r="U381" s="136"/>
      <c r="V381" s="136"/>
      <c r="AC381" s="535"/>
      <c r="AD381" s="331"/>
      <c r="AE381" s="331"/>
      <c r="AF381" s="113"/>
      <c r="AG381" s="114"/>
      <c r="AH381" s="461"/>
      <c r="AI381" s="450"/>
      <c r="AJ381" s="385"/>
      <c r="AK381" s="385"/>
      <c r="AL381" s="450"/>
      <c r="AM381" s="331"/>
    </row>
    <row r="382" spans="1:39" ht="15" customHeight="1" thickBot="1" x14ac:dyDescent="0.35">
      <c r="B382" s="155"/>
      <c r="C382" s="155"/>
      <c r="D382" s="155"/>
      <c r="E382" s="155"/>
      <c r="F382" s="156"/>
      <c r="G382" s="156"/>
      <c r="H382" s="156"/>
      <c r="I382" s="157" t="str">
        <f t="shared" si="1720"/>
        <v/>
      </c>
      <c r="J382" s="157"/>
      <c r="K382" s="157"/>
      <c r="L382" s="157"/>
      <c r="M382" s="155"/>
      <c r="N382" s="155"/>
      <c r="O382" s="158"/>
      <c r="P382" s="155"/>
      <c r="Q382" s="159"/>
      <c r="R382" s="159"/>
      <c r="S382" s="159"/>
      <c r="T382" s="159"/>
      <c r="U382" s="155"/>
      <c r="V382" s="155"/>
      <c r="W382" s="155"/>
      <c r="X382" s="276"/>
      <c r="Y382" s="155"/>
      <c r="AC382" s="534">
        <v>188</v>
      </c>
      <c r="AD382" s="314">
        <v>7</v>
      </c>
      <c r="AE382" s="314" t="s">
        <v>24</v>
      </c>
      <c r="AF382" s="111"/>
      <c r="AG382" s="112"/>
      <c r="AH382" s="460">
        <f t="shared" ref="AH382" si="1737">IF(OR(E474="C",E474="Cr"),S474,0)</f>
        <v>0</v>
      </c>
      <c r="AI382" s="449">
        <f t="shared" ref="AI382" si="1738">IF(OR($E474="C",$E474="Cr"),$S474,0)</f>
        <v>0</v>
      </c>
      <c r="AJ382" s="384">
        <v>188</v>
      </c>
      <c r="AK382" s="384">
        <v>188</v>
      </c>
      <c r="AL382" s="449">
        <f t="shared" ref="AL382" si="1739">LARGE($AH$8:$AH$738,AK382)</f>
        <v>0.25347222222222221</v>
      </c>
      <c r="AM382" s="314">
        <f t="shared" ref="AM382" si="1740">INDEX($AC$8:$AJ$739,MATCH(AL382,$AI$8:$AI$739,0),1)</f>
        <v>328</v>
      </c>
    </row>
    <row r="383" spans="1:39" ht="15" customHeight="1" thickBot="1" x14ac:dyDescent="0.35">
      <c r="B383" s="74"/>
      <c r="C383" s="74"/>
      <c r="D383" s="74"/>
      <c r="E383" s="74"/>
      <c r="F383" s="160"/>
      <c r="G383" s="160"/>
      <c r="H383" s="160"/>
      <c r="I383" s="30"/>
      <c r="J383" s="30"/>
      <c r="K383" s="30"/>
      <c r="L383" s="30"/>
      <c r="M383" s="74"/>
      <c r="N383" s="153">
        <v>1.0416666666666666E-2</v>
      </c>
      <c r="O383" s="161"/>
      <c r="P383" s="181">
        <f>P379</f>
        <v>3.6458333333333321</v>
      </c>
      <c r="Q383" s="162"/>
      <c r="R383" s="162"/>
      <c r="S383" s="162"/>
      <c r="U383" s="74"/>
      <c r="V383" s="74"/>
      <c r="W383" s="74"/>
      <c r="X383" s="277"/>
      <c r="Y383" s="74"/>
      <c r="AC383" s="535"/>
      <c r="AD383" s="331"/>
      <c r="AE383" s="331"/>
      <c r="AF383" s="113"/>
      <c r="AG383" s="114"/>
      <c r="AH383" s="461"/>
      <c r="AI383" s="450"/>
      <c r="AJ383" s="385"/>
      <c r="AK383" s="385"/>
      <c r="AL383" s="450"/>
      <c r="AM383" s="331"/>
    </row>
    <row r="384" spans="1:39" ht="15" customHeight="1" thickBot="1" x14ac:dyDescent="0.3">
      <c r="B384" s="386" t="s">
        <v>74</v>
      </c>
      <c r="C384" s="387"/>
      <c r="D384" s="153">
        <v>0.27638888888888885</v>
      </c>
      <c r="E384" s="2"/>
      <c r="F384" s="386" t="s">
        <v>54</v>
      </c>
      <c r="G384" s="482"/>
      <c r="H384" s="387"/>
      <c r="I384" s="62"/>
      <c r="J384" s="62"/>
      <c r="K384" s="62"/>
      <c r="L384" s="30"/>
      <c r="M384" s="314" t="s">
        <v>0</v>
      </c>
      <c r="N384" s="57" t="s">
        <v>49</v>
      </c>
      <c r="O384" s="4" t="s">
        <v>1</v>
      </c>
      <c r="P384" s="314" t="s">
        <v>73</v>
      </c>
      <c r="Q384" s="41" t="s">
        <v>61</v>
      </c>
      <c r="R384" s="42" t="s">
        <v>62</v>
      </c>
      <c r="S384" s="66" t="s">
        <v>1</v>
      </c>
      <c r="T384" s="167"/>
      <c r="X384" s="272" t="s">
        <v>69</v>
      </c>
      <c r="AC384" s="534">
        <v>189</v>
      </c>
      <c r="AD384" s="314">
        <v>8</v>
      </c>
      <c r="AE384" s="314" t="s">
        <v>24</v>
      </c>
      <c r="AF384" s="111">
        <v>0.74791666666666667</v>
      </c>
      <c r="AG384" s="112">
        <v>1.0340277777777778</v>
      </c>
      <c r="AH384" s="460">
        <f t="shared" ref="AH384" si="1741">IF(OR(E476="C",E476="Cr"),S476,0)</f>
        <v>0.28611111111111109</v>
      </c>
      <c r="AI384" s="449">
        <f t="shared" ref="AI384" si="1742">IF(OR($E476="C",$E476="Cr"),$S476,0)</f>
        <v>0.28611111111111109</v>
      </c>
      <c r="AJ384" s="384">
        <v>189</v>
      </c>
      <c r="AK384" s="384">
        <v>189</v>
      </c>
      <c r="AL384" s="449">
        <f t="shared" ref="AL384" si="1743">LARGE($AH$8:$AH$738,AK384)</f>
        <v>0.25347222222222221</v>
      </c>
      <c r="AM384" s="314">
        <f t="shared" ref="AM384" si="1744">INDEX($AC$8:$AJ$739,MATCH(AL384,$AI$8:$AI$739,0),1)</f>
        <v>328</v>
      </c>
    </row>
    <row r="385" spans="1:39" ht="15" customHeight="1" thickBot="1" x14ac:dyDescent="0.3">
      <c r="B385" s="386" t="s">
        <v>78</v>
      </c>
      <c r="C385" s="387"/>
      <c r="D385" s="153">
        <v>4.1666666666666664E-2</v>
      </c>
      <c r="E385" s="2"/>
      <c r="F385" s="132" t="s">
        <v>43</v>
      </c>
      <c r="G385" s="139" t="s">
        <v>76</v>
      </c>
      <c r="H385" s="11" t="s">
        <v>88</v>
      </c>
      <c r="I385" s="11" t="s">
        <v>53</v>
      </c>
      <c r="J385" s="11" t="s">
        <v>54</v>
      </c>
      <c r="K385" s="11" t="s">
        <v>56</v>
      </c>
      <c r="L385" s="306" t="s">
        <v>100</v>
      </c>
      <c r="M385" s="312"/>
      <c r="N385" s="59" t="s">
        <v>50</v>
      </c>
      <c r="O385" s="6" t="s">
        <v>2</v>
      </c>
      <c r="P385" s="312"/>
      <c r="Q385" s="309" t="s">
        <v>63</v>
      </c>
      <c r="R385" s="310"/>
      <c r="S385" s="37" t="s">
        <v>64</v>
      </c>
      <c r="T385" s="167"/>
      <c r="X385" s="274" t="s">
        <v>70</v>
      </c>
      <c r="AC385" s="535"/>
      <c r="AD385" s="331"/>
      <c r="AE385" s="331"/>
      <c r="AF385" s="113"/>
      <c r="AG385" s="114"/>
      <c r="AH385" s="461"/>
      <c r="AI385" s="450"/>
      <c r="AJ385" s="385"/>
      <c r="AK385" s="385"/>
      <c r="AL385" s="450"/>
      <c r="AM385" s="331"/>
    </row>
    <row r="386" spans="1:39" ht="15" customHeight="1" thickBot="1" x14ac:dyDescent="0.3">
      <c r="B386" s="386" t="s">
        <v>79</v>
      </c>
      <c r="C386" s="387"/>
      <c r="D386" s="153">
        <v>1.3888888888888888E-2</v>
      </c>
      <c r="E386" s="2"/>
      <c r="F386" s="223" t="s">
        <v>75</v>
      </c>
      <c r="G386" s="224" t="s">
        <v>77</v>
      </c>
      <c r="H386" s="11" t="s">
        <v>89</v>
      </c>
      <c r="I386" s="11" t="s">
        <v>15</v>
      </c>
      <c r="J386" s="11" t="s">
        <v>55</v>
      </c>
      <c r="K386" s="32" t="s">
        <v>57</v>
      </c>
      <c r="L386" s="303"/>
      <c r="M386" s="331"/>
      <c r="N386" s="59"/>
      <c r="O386" s="6" t="s">
        <v>3</v>
      </c>
      <c r="P386" s="331"/>
      <c r="Q386" s="43"/>
      <c r="R386" s="44"/>
      <c r="S386" s="67" t="s">
        <v>65</v>
      </c>
      <c r="T386" s="167"/>
      <c r="X386" s="273" t="s">
        <v>71</v>
      </c>
      <c r="AC386" s="534">
        <v>190</v>
      </c>
      <c r="AD386" s="314">
        <v>9</v>
      </c>
      <c r="AE386" s="314" t="s">
        <v>24</v>
      </c>
      <c r="AF386" s="111">
        <v>0.57986111111111105</v>
      </c>
      <c r="AG386" s="112">
        <v>0.87361111111111101</v>
      </c>
      <c r="AH386" s="460">
        <f t="shared" ref="AH386" si="1745">IF(OR(E478="C",E478="Cr"),S478,0)</f>
        <v>0.29374999999999996</v>
      </c>
      <c r="AI386" s="449">
        <f t="shared" ref="AI386" si="1746">IF(OR($E478="C",$E478="Cr"),$S478,0)</f>
        <v>0.29374999999999996</v>
      </c>
      <c r="AJ386" s="384">
        <v>190</v>
      </c>
      <c r="AK386" s="384">
        <v>190</v>
      </c>
      <c r="AL386" s="449">
        <f t="shared" ref="AL386" si="1747">LARGE($AH$8:$AH$738,AK386)</f>
        <v>0.25138888888888894</v>
      </c>
      <c r="AM386" s="314">
        <f t="shared" ref="AM386" si="1748">INDEX($AC$8:$AJ$739,MATCH(AL386,$AI$8:$AI$739,0),1)</f>
        <v>177</v>
      </c>
    </row>
    <row r="387" spans="1:39" ht="15" customHeight="1" thickBot="1" x14ac:dyDescent="0.3">
      <c r="A387" s="228"/>
      <c r="B387" s="314" t="s">
        <v>12</v>
      </c>
      <c r="C387" s="314">
        <v>1</v>
      </c>
      <c r="D387" s="314" t="s">
        <v>23</v>
      </c>
      <c r="E387" s="399" t="s">
        <v>7</v>
      </c>
      <c r="F387" s="258"/>
      <c r="G387" s="259"/>
      <c r="H387" s="246"/>
      <c r="I387" s="116">
        <f>IF(E387="repos",1,0)</f>
        <v>1</v>
      </c>
      <c r="J387" s="116">
        <f>IF(E387="S",1,0)</f>
        <v>0</v>
      </c>
      <c r="K387" s="116">
        <f>IF(E387="FO",1,0)</f>
        <v>0</v>
      </c>
      <c r="L387" s="302">
        <f>IF(AND(B387="dim",M387=130),1,0)</f>
        <v>0</v>
      </c>
      <c r="M387" s="60">
        <v>660</v>
      </c>
      <c r="N387" s="150"/>
      <c r="O387" s="56"/>
      <c r="P387" s="476">
        <f>IF(F387="X",D384,0)+IF(F388="X",D384,0)+IF(G387="X",D385,0)+IF(G388="X",D386,0)+H387+H388+IF(N387&lt;N383,0,N387)+IF(N388&lt;N383,0,N388)</f>
        <v>0</v>
      </c>
      <c r="Q387" s="111"/>
      <c r="R387" s="112"/>
      <c r="S387" s="374">
        <f>(R387-Q387)+(R388-Q388)</f>
        <v>0</v>
      </c>
      <c r="T387" s="167"/>
      <c r="U387" s="74"/>
      <c r="V387" s="74"/>
      <c r="W387" s="74"/>
      <c r="X387" s="491">
        <f t="shared" ref="X387:X445" si="1749">IF(OR(E387="C",E387="Cr",E387="FO"),1,0)</f>
        <v>0</v>
      </c>
      <c r="Y387" s="74"/>
      <c r="Z387" s="314">
        <v>152</v>
      </c>
      <c r="AA387" s="460">
        <f t="shared" ref="AA387" si="1750">IF(OR(E387="C",E387="Cr"),S387,0)</f>
        <v>0</v>
      </c>
      <c r="AC387" s="535"/>
      <c r="AD387" s="331"/>
      <c r="AE387" s="331"/>
      <c r="AF387" s="113"/>
      <c r="AG387" s="114"/>
      <c r="AH387" s="461"/>
      <c r="AI387" s="450"/>
      <c r="AJ387" s="385"/>
      <c r="AK387" s="385"/>
      <c r="AL387" s="450"/>
      <c r="AM387" s="331"/>
    </row>
    <row r="388" spans="1:39" ht="15" customHeight="1" thickBot="1" x14ac:dyDescent="0.3">
      <c r="A388" s="229"/>
      <c r="B388" s="331"/>
      <c r="C388" s="331"/>
      <c r="D388" s="331"/>
      <c r="E388" s="401"/>
      <c r="F388" s="267" t="str">
        <f>IF(AND(A387="X",B387="dim"),"",IF(AND(A387="X",E387="TC"),"",IF(A387="X","X","")))</f>
        <v/>
      </c>
      <c r="G388" s="268"/>
      <c r="H388" s="211"/>
      <c r="I388" s="61">
        <f>IF(E387="CA",1,0)</f>
        <v>0</v>
      </c>
      <c r="J388" s="61">
        <f>IF(E387="TC",1,0)</f>
        <v>0</v>
      </c>
      <c r="K388" s="61">
        <f>IF(E387="FNO",1,0)</f>
        <v>0</v>
      </c>
      <c r="L388" s="299"/>
      <c r="M388" s="117"/>
      <c r="N388" s="151"/>
      <c r="O388" s="107"/>
      <c r="P388" s="477"/>
      <c r="Q388" s="113"/>
      <c r="R388" s="114"/>
      <c r="S388" s="375"/>
      <c r="T388" s="167"/>
      <c r="U388" s="74"/>
      <c r="V388" s="74"/>
      <c r="W388" s="74"/>
      <c r="X388" s="493"/>
      <c r="Y388" s="74"/>
      <c r="Z388" s="331"/>
      <c r="AA388" s="461"/>
      <c r="AC388" s="534">
        <v>191</v>
      </c>
      <c r="AD388" s="314">
        <v>10</v>
      </c>
      <c r="AE388" s="314" t="s">
        <v>24</v>
      </c>
      <c r="AF388" s="111"/>
      <c r="AG388" s="112"/>
      <c r="AH388" s="460">
        <f t="shared" ref="AH388" si="1751">IF(OR(E480="C",E480="Cr"),S480,0)</f>
        <v>0</v>
      </c>
      <c r="AI388" s="449">
        <f t="shared" ref="AI388" si="1752">IF(OR($E480="C",$E480="Cr"),$S480,0)</f>
        <v>0</v>
      </c>
      <c r="AJ388" s="384">
        <v>191</v>
      </c>
      <c r="AK388" s="384">
        <v>191</v>
      </c>
      <c r="AL388" s="449">
        <f t="shared" ref="AL388" si="1753">LARGE($AH$8:$AH$738,AK388)</f>
        <v>0.25138888888888894</v>
      </c>
      <c r="AM388" s="314">
        <f t="shared" ref="AM388" si="1754">INDEX($AC$8:$AJ$739,MATCH(AL388,$AI$8:$AI$739,0),1)</f>
        <v>177</v>
      </c>
    </row>
    <row r="389" spans="1:39" ht="15" customHeight="1" thickBot="1" x14ac:dyDescent="0.3">
      <c r="A389" s="228"/>
      <c r="B389" s="314" t="s">
        <v>4</v>
      </c>
      <c r="C389" s="314">
        <v>2</v>
      </c>
      <c r="D389" s="314" t="s">
        <v>23</v>
      </c>
      <c r="E389" s="483" t="s">
        <v>92</v>
      </c>
      <c r="F389" s="269"/>
      <c r="G389" s="270"/>
      <c r="H389" s="246"/>
      <c r="I389" s="116">
        <f t="shared" ref="I389" si="1755">IF(E389="repos",1,0)</f>
        <v>0</v>
      </c>
      <c r="J389" s="116">
        <f t="shared" ref="J389" si="1756">IF(E389="S",1,0)</f>
        <v>0</v>
      </c>
      <c r="K389" s="116">
        <f t="shared" ref="K389" si="1757">IF(E389="FO",1,0)</f>
        <v>0</v>
      </c>
      <c r="L389" s="302">
        <f>IF(AND(B389="dim",M389=130),1,0)</f>
        <v>0</v>
      </c>
      <c r="M389" s="60">
        <v>59</v>
      </c>
      <c r="N389" s="150"/>
      <c r="O389" s="54">
        <v>0.29583333333333334</v>
      </c>
      <c r="P389" s="476">
        <f>IF(F389="X",D384,0)+IF(F390="X",D384,0)+IF(G389="X",D385,0)+IF(G390="X",D386,0)+H389+H390+IF(N389&lt;N383,0,N389)+IF(N390&lt;N383,0,N390)</f>
        <v>0</v>
      </c>
      <c r="Q389" s="111">
        <v>0.65486111111111112</v>
      </c>
      <c r="R389" s="112">
        <v>0.9506944444444444</v>
      </c>
      <c r="S389" s="366">
        <f t="shared" ref="S389" si="1758">(R389-Q389)+(R390-Q390)</f>
        <v>0.29583333333333328</v>
      </c>
      <c r="T389" s="167"/>
      <c r="U389" s="74"/>
      <c r="V389" s="74"/>
      <c r="W389" s="74"/>
      <c r="X389" s="491">
        <f t="shared" si="1749"/>
        <v>1</v>
      </c>
      <c r="Y389" s="74"/>
      <c r="Z389" s="314">
        <v>153</v>
      </c>
      <c r="AA389" s="460">
        <f t="shared" ref="AA389" si="1759">IF(OR(E389="C",E389="Cr"),S389,0)</f>
        <v>0.29583333333333328</v>
      </c>
      <c r="AC389" s="535"/>
      <c r="AD389" s="331"/>
      <c r="AE389" s="331"/>
      <c r="AF389" s="113"/>
      <c r="AG389" s="114"/>
      <c r="AH389" s="461"/>
      <c r="AI389" s="450"/>
      <c r="AJ389" s="385"/>
      <c r="AK389" s="385"/>
      <c r="AL389" s="450"/>
      <c r="AM389" s="331"/>
    </row>
    <row r="390" spans="1:39" ht="15" customHeight="1" thickBot="1" x14ac:dyDescent="0.3">
      <c r="A390" s="229"/>
      <c r="B390" s="331"/>
      <c r="C390" s="331"/>
      <c r="D390" s="331"/>
      <c r="E390" s="484"/>
      <c r="F390" s="267" t="str">
        <f>IF(AND(A389="X",B389="dim"),"",IF(AND(A389="X",E389="TC"),"",IF(A389="X","X","")))</f>
        <v/>
      </c>
      <c r="G390" s="268"/>
      <c r="H390" s="211"/>
      <c r="I390" s="61">
        <f t="shared" ref="I390" si="1760">IF(E389="CA",1,0)</f>
        <v>0</v>
      </c>
      <c r="J390" s="61">
        <f t="shared" ref="J390" si="1761">IF(E389="TC",1,0)</f>
        <v>0</v>
      </c>
      <c r="K390" s="61">
        <f t="shared" ref="K390" si="1762">IF(E389="FNO",1,0)</f>
        <v>0</v>
      </c>
      <c r="L390" s="299"/>
      <c r="M390" s="84"/>
      <c r="N390" s="151"/>
      <c r="O390" s="85"/>
      <c r="P390" s="477"/>
      <c r="Q390" s="113"/>
      <c r="R390" s="114"/>
      <c r="S390" s="367"/>
      <c r="T390" s="167"/>
      <c r="U390" s="74"/>
      <c r="V390" s="74"/>
      <c r="W390" s="74"/>
      <c r="X390" s="493"/>
      <c r="Y390" s="74"/>
      <c r="Z390" s="331"/>
      <c r="AA390" s="461"/>
      <c r="AC390" s="534">
        <v>192</v>
      </c>
      <c r="AD390" s="314">
        <v>11</v>
      </c>
      <c r="AE390" s="314" t="s">
        <v>24</v>
      </c>
      <c r="AF390" s="111"/>
      <c r="AG390" s="112"/>
      <c r="AH390" s="460">
        <f t="shared" ref="AH390" si="1763">IF(OR(E482="C",E482="Cr"),S482,0)</f>
        <v>0</v>
      </c>
      <c r="AI390" s="449">
        <f t="shared" ref="AI390" si="1764">IF(OR($E482="C",$E482="Cr"),$S482,0)</f>
        <v>0</v>
      </c>
      <c r="AJ390" s="384">
        <v>192</v>
      </c>
      <c r="AK390" s="384">
        <v>192</v>
      </c>
      <c r="AL390" s="449">
        <f t="shared" ref="AL390" si="1765">LARGE($AH$8:$AH$738,AK390)</f>
        <v>0.25138888888888894</v>
      </c>
      <c r="AM390" s="314">
        <f t="shared" ref="AM390" si="1766">INDEX($AC$8:$AJ$739,MATCH(AL390,$AI$8:$AI$739,0),1)</f>
        <v>177</v>
      </c>
    </row>
    <row r="391" spans="1:39" ht="15" customHeight="1" thickBot="1" x14ac:dyDescent="0.3">
      <c r="A391" s="228"/>
      <c r="B391" s="314" t="s">
        <v>6</v>
      </c>
      <c r="C391" s="314">
        <v>3</v>
      </c>
      <c r="D391" s="314" t="s">
        <v>23</v>
      </c>
      <c r="E391" s="483" t="s">
        <v>91</v>
      </c>
      <c r="F391" s="269"/>
      <c r="G391" s="270"/>
      <c r="H391" s="246"/>
      <c r="I391" s="116">
        <f t="shared" ref="I391" si="1767">IF(E391="repos",1,0)</f>
        <v>0</v>
      </c>
      <c r="J391" s="116">
        <f t="shared" ref="J391" si="1768">IF(E391="S",1,0)</f>
        <v>0</v>
      </c>
      <c r="K391" s="116">
        <f t="shared" ref="K391" si="1769">IF(E391="FO",1,0)</f>
        <v>0</v>
      </c>
      <c r="L391" s="302">
        <f>IF(AND(B391="dim",M391=130),1,0)</f>
        <v>0</v>
      </c>
      <c r="M391" s="60">
        <v>130</v>
      </c>
      <c r="N391" s="150"/>
      <c r="O391" s="52">
        <v>0.28402777777777777</v>
      </c>
      <c r="P391" s="476">
        <f>IF(F391="X",D384,0)+IF(F392="X",D384,0)+IF(G391="X",D385,0)+IF(G392="X",D386,0)+H391+H392+IF(N391&lt;N383,0,N391)+IF(N392&lt;N383,0,N392)</f>
        <v>0</v>
      </c>
      <c r="Q391" s="111">
        <v>0.77777777777777779</v>
      </c>
      <c r="R391" s="112">
        <v>1.0618055555555557</v>
      </c>
      <c r="S391" s="360">
        <f t="shared" ref="S391" si="1770">(R391-Q391)+(R392-Q392)</f>
        <v>0.28402777777777788</v>
      </c>
      <c r="T391" s="167"/>
      <c r="U391" s="74"/>
      <c r="V391" s="74"/>
      <c r="W391" s="74"/>
      <c r="X391" s="491">
        <f t="shared" si="1749"/>
        <v>1</v>
      </c>
      <c r="Y391" s="74"/>
      <c r="Z391" s="314">
        <v>154</v>
      </c>
      <c r="AA391" s="460">
        <f t="shared" ref="AA391" si="1771">IF(OR(E391="C",E391="Cr"),S391,0)</f>
        <v>0.28402777777777788</v>
      </c>
      <c r="AC391" s="535"/>
      <c r="AD391" s="331"/>
      <c r="AE391" s="331"/>
      <c r="AF391" s="113"/>
      <c r="AG391" s="114"/>
      <c r="AH391" s="461"/>
      <c r="AI391" s="450"/>
      <c r="AJ391" s="385"/>
      <c r="AK391" s="385"/>
      <c r="AL391" s="450"/>
      <c r="AM391" s="331"/>
    </row>
    <row r="392" spans="1:39" ht="15" customHeight="1" thickBot="1" x14ac:dyDescent="0.3">
      <c r="A392" s="229"/>
      <c r="B392" s="331"/>
      <c r="C392" s="331"/>
      <c r="D392" s="331"/>
      <c r="E392" s="484"/>
      <c r="F392" s="267" t="str">
        <f>IF(AND(A391="X",B391="dim"),"",IF(AND(A391="X",E391="TC"),"",IF(A391="X","X","")))</f>
        <v/>
      </c>
      <c r="G392" s="268"/>
      <c r="H392" s="211"/>
      <c r="I392" s="61">
        <f t="shared" ref="I392" si="1772">IF(E391="CA",1,0)</f>
        <v>0</v>
      </c>
      <c r="J392" s="61">
        <f t="shared" ref="J392" si="1773">IF(E391="TC",1,0)</f>
        <v>0</v>
      </c>
      <c r="K392" s="61">
        <f t="shared" ref="K392" si="1774">IF(E391="FNO",1,0)</f>
        <v>0</v>
      </c>
      <c r="L392" s="299"/>
      <c r="M392" s="123"/>
      <c r="N392" s="151"/>
      <c r="O392" s="86"/>
      <c r="P392" s="477"/>
      <c r="Q392" s="113"/>
      <c r="R392" s="114"/>
      <c r="S392" s="361"/>
      <c r="T392" s="167"/>
      <c r="U392" s="74"/>
      <c r="V392" s="74"/>
      <c r="W392" s="74"/>
      <c r="X392" s="493"/>
      <c r="Y392" s="74"/>
      <c r="Z392" s="331"/>
      <c r="AA392" s="461"/>
      <c r="AC392" s="534">
        <v>193</v>
      </c>
      <c r="AD392" s="314">
        <v>12</v>
      </c>
      <c r="AE392" s="314" t="s">
        <v>24</v>
      </c>
      <c r="AF392" s="111">
        <v>0.77013888888888893</v>
      </c>
      <c r="AG392" s="112">
        <v>1.0465277777777777</v>
      </c>
      <c r="AH392" s="460">
        <f t="shared" ref="AH392" si="1775">IF(OR(E484="C",E484="Cr"),S484,0)</f>
        <v>0.2763888888888888</v>
      </c>
      <c r="AI392" s="449">
        <f t="shared" ref="AI392" si="1776">IF(OR($E484="C",$E484="Cr"),$S484,0)</f>
        <v>0.2763888888888888</v>
      </c>
      <c r="AJ392" s="384">
        <v>193</v>
      </c>
      <c r="AK392" s="384">
        <v>193</v>
      </c>
      <c r="AL392" s="449">
        <f t="shared" ref="AL392" si="1777">LARGE($AH$8:$AH$738,AK392)</f>
        <v>0.25138888888888888</v>
      </c>
      <c r="AM392" s="314">
        <f t="shared" ref="AM392" si="1778">INDEX($AC$8:$AJ$739,MATCH(AL392,$AI$8:$AI$739,0),1)</f>
        <v>294</v>
      </c>
    </row>
    <row r="393" spans="1:39" ht="15" customHeight="1" thickBot="1" x14ac:dyDescent="0.3">
      <c r="A393" s="228"/>
      <c r="B393" s="314" t="s">
        <v>8</v>
      </c>
      <c r="C393" s="314">
        <v>4</v>
      </c>
      <c r="D393" s="314" t="s">
        <v>23</v>
      </c>
      <c r="E393" s="483" t="s">
        <v>91</v>
      </c>
      <c r="F393" s="269"/>
      <c r="G393" s="270"/>
      <c r="H393" s="246"/>
      <c r="I393" s="116">
        <f t="shared" ref="I393" si="1779">IF(E393="repos",1,0)</f>
        <v>0</v>
      </c>
      <c r="J393" s="116">
        <f t="shared" ref="J393" si="1780">IF(E393="S",1,0)</f>
        <v>0</v>
      </c>
      <c r="K393" s="116">
        <f t="shared" ref="K393" si="1781">IF(E393="FO",1,0)</f>
        <v>0</v>
      </c>
      <c r="L393" s="302">
        <f>IF(AND(B393="dim",M393=130),1,0)</f>
        <v>1</v>
      </c>
      <c r="M393" s="125">
        <v>130</v>
      </c>
      <c r="N393" s="150"/>
      <c r="O393" s="52">
        <v>0.25972222222222224</v>
      </c>
      <c r="P393" s="476">
        <f>IF(F393="X",D384,0)+IF(F394="X",D384,0)+IF(G393="X",D385,0)+IF(G394="X",D386,0)+H393+H394+IF(N393&lt;N383,0,N393)+IF(N394&lt;N383,0,N394)</f>
        <v>0</v>
      </c>
      <c r="Q393" s="111">
        <v>0.7895833333333333</v>
      </c>
      <c r="R393" s="112">
        <v>1.0493055555555555</v>
      </c>
      <c r="S393" s="360">
        <f t="shared" ref="S393" si="1782">(R393-Q393)+(R394-Q394)</f>
        <v>0.25972222222222219</v>
      </c>
      <c r="T393" s="167"/>
      <c r="U393" s="74"/>
      <c r="V393" s="74"/>
      <c r="W393" s="74"/>
      <c r="X393" s="491">
        <f t="shared" si="1749"/>
        <v>1</v>
      </c>
      <c r="Y393" s="74"/>
      <c r="Z393" s="462">
        <v>155</v>
      </c>
      <c r="AA393" s="460">
        <f t="shared" ref="AA393" si="1783">IF(OR(E393="C",E393="Cr"),S393,0)</f>
        <v>0.25972222222222219</v>
      </c>
      <c r="AC393" s="535"/>
      <c r="AD393" s="331"/>
      <c r="AE393" s="331"/>
      <c r="AF393" s="113"/>
      <c r="AG393" s="114"/>
      <c r="AH393" s="461"/>
      <c r="AI393" s="450"/>
      <c r="AJ393" s="385"/>
      <c r="AK393" s="385"/>
      <c r="AL393" s="450"/>
      <c r="AM393" s="331"/>
    </row>
    <row r="394" spans="1:39" ht="15" customHeight="1" thickBot="1" x14ac:dyDescent="0.3">
      <c r="A394" s="229"/>
      <c r="B394" s="331"/>
      <c r="C394" s="331"/>
      <c r="D394" s="331"/>
      <c r="E394" s="484"/>
      <c r="F394" s="267" t="str">
        <f>IF(AND(A393="X",B393="dim"),"",IF(AND(A393="X",E393="TC"),"",IF(A393="X","X","")))</f>
        <v/>
      </c>
      <c r="G394" s="268"/>
      <c r="H394" s="211"/>
      <c r="I394" s="61">
        <f t="shared" ref="I394" si="1784">IF(E393="CA",1,0)</f>
        <v>0</v>
      </c>
      <c r="J394" s="61">
        <f t="shared" ref="J394" si="1785">IF(E393="TC",1,0)</f>
        <v>0</v>
      </c>
      <c r="K394" s="61">
        <f t="shared" ref="K394" si="1786">IF(E393="FNO",1,0)</f>
        <v>0</v>
      </c>
      <c r="L394" s="299"/>
      <c r="M394" s="123"/>
      <c r="N394" s="151"/>
      <c r="O394" s="86"/>
      <c r="P394" s="477"/>
      <c r="Q394" s="113"/>
      <c r="R394" s="114"/>
      <c r="S394" s="361"/>
      <c r="T394" s="167"/>
      <c r="U394" s="74"/>
      <c r="V394" s="74"/>
      <c r="W394" s="74"/>
      <c r="X394" s="493"/>
      <c r="Y394" s="74"/>
      <c r="Z394" s="463"/>
      <c r="AA394" s="461"/>
      <c r="AC394" s="534">
        <v>194</v>
      </c>
      <c r="AD394" s="314">
        <v>13</v>
      </c>
      <c r="AE394" s="314" t="s">
        <v>24</v>
      </c>
      <c r="AF394" s="111">
        <v>0.80902777777777779</v>
      </c>
      <c r="AG394" s="112">
        <v>1.086111111111111</v>
      </c>
      <c r="AH394" s="460">
        <f t="shared" ref="AH394" si="1787">IF(OR(E486="C",E486="Cr"),S486,0)</f>
        <v>0.27708333333333324</v>
      </c>
      <c r="AI394" s="449">
        <f t="shared" ref="AI394" si="1788">IF(OR($E486="C",$E486="Cr"),$S486,0)</f>
        <v>0.27708333333333324</v>
      </c>
      <c r="AJ394" s="384">
        <v>194</v>
      </c>
      <c r="AK394" s="384">
        <v>194</v>
      </c>
      <c r="AL394" s="449">
        <f t="shared" ref="AL394" si="1789">LARGE($AH$8:$AH$738,AK394)</f>
        <v>0.24930555555555556</v>
      </c>
      <c r="AM394" s="314">
        <f t="shared" ref="AM394" si="1790">INDEX($AC$8:$AJ$739,MATCH(AL394,$AI$8:$AI$739,0),1)</f>
        <v>111</v>
      </c>
    </row>
    <row r="395" spans="1:39" ht="15" customHeight="1" thickBot="1" x14ac:dyDescent="0.3">
      <c r="A395" s="254" t="s">
        <v>72</v>
      </c>
      <c r="B395" s="520" t="s">
        <v>9</v>
      </c>
      <c r="C395" s="520">
        <v>5</v>
      </c>
      <c r="D395" s="520" t="s">
        <v>23</v>
      </c>
      <c r="E395" s="483" t="s">
        <v>91</v>
      </c>
      <c r="F395" s="269"/>
      <c r="G395" s="270"/>
      <c r="H395" s="246"/>
      <c r="I395" s="116">
        <f t="shared" ref="I395" si="1791">IF(E395="repos",1,0)</f>
        <v>0</v>
      </c>
      <c r="J395" s="116">
        <f t="shared" ref="J395" si="1792">IF(E395="S",1,0)</f>
        <v>0</v>
      </c>
      <c r="K395" s="116">
        <f t="shared" ref="K395" si="1793">IF(E395="FO",1,0)</f>
        <v>0</v>
      </c>
      <c r="L395" s="302">
        <f>IF(AND(B395="dim",M395=130),1,0)</f>
        <v>0</v>
      </c>
      <c r="M395" s="125">
        <v>130</v>
      </c>
      <c r="N395" s="150"/>
      <c r="O395" s="52">
        <v>0.2673611111111111</v>
      </c>
      <c r="P395" s="476">
        <f>IF(F395="X",D384,0)+IF(F396="X",D384,0)+IF(G395="X",D385,0)+IF(G396="X",D386,0)+H395+H396+IF(N395&lt;N383,0,N395)+IF(N396&lt;N383,0,N396)</f>
        <v>0.27638888888888885</v>
      </c>
      <c r="Q395" s="111">
        <v>0.52569444444444446</v>
      </c>
      <c r="R395" s="112">
        <v>0.79305555555555562</v>
      </c>
      <c r="S395" s="360">
        <f t="shared" ref="S395" si="1794">(R395-Q395)+(R396-Q396)</f>
        <v>0.26736111111111116</v>
      </c>
      <c r="T395" s="167"/>
      <c r="U395" s="74"/>
      <c r="V395" s="74"/>
      <c r="W395" s="74"/>
      <c r="X395" s="491">
        <f t="shared" si="1749"/>
        <v>1</v>
      </c>
      <c r="Y395" s="74"/>
      <c r="Z395" s="314">
        <v>156</v>
      </c>
      <c r="AA395" s="460">
        <f t="shared" ref="AA395" si="1795">IF(OR(E395="C",E395="Cr"),S395,0)</f>
        <v>0.26736111111111116</v>
      </c>
      <c r="AC395" s="535"/>
      <c r="AD395" s="331"/>
      <c r="AE395" s="331"/>
      <c r="AF395" s="113"/>
      <c r="AG395" s="114"/>
      <c r="AH395" s="461"/>
      <c r="AI395" s="450"/>
      <c r="AJ395" s="385"/>
      <c r="AK395" s="385"/>
      <c r="AL395" s="450"/>
      <c r="AM395" s="331"/>
    </row>
    <row r="396" spans="1:39" ht="15" customHeight="1" thickBot="1" x14ac:dyDescent="0.3">
      <c r="A396" s="255"/>
      <c r="B396" s="521"/>
      <c r="C396" s="521"/>
      <c r="D396" s="521"/>
      <c r="E396" s="484"/>
      <c r="F396" s="267" t="str">
        <f>IF(AND(A395="X",B395="dim"),"",IF(AND(A395="X",E395="TC"),"",IF(A395="X","X","")))</f>
        <v>X</v>
      </c>
      <c r="G396" s="268"/>
      <c r="H396" s="211"/>
      <c r="I396" s="61">
        <f t="shared" ref="I396" si="1796">IF(E395="CA",1,0)</f>
        <v>0</v>
      </c>
      <c r="J396" s="61">
        <f t="shared" ref="J396" si="1797">IF(E395="TC",1,0)</f>
        <v>0</v>
      </c>
      <c r="K396" s="61">
        <f t="shared" ref="K396" si="1798">IF(E395="FNO",1,0)</f>
        <v>0</v>
      </c>
      <c r="L396" s="299"/>
      <c r="M396" s="123"/>
      <c r="N396" s="151"/>
      <c r="O396" s="86"/>
      <c r="P396" s="477"/>
      <c r="Q396" s="113"/>
      <c r="R396" s="114"/>
      <c r="S396" s="361"/>
      <c r="T396" s="167"/>
      <c r="U396" s="74"/>
      <c r="V396" s="74"/>
      <c r="W396" s="74"/>
      <c r="X396" s="493"/>
      <c r="Y396" s="74"/>
      <c r="Z396" s="331"/>
      <c r="AA396" s="461"/>
      <c r="AC396" s="534">
        <v>195</v>
      </c>
      <c r="AD396" s="520">
        <v>14</v>
      </c>
      <c r="AE396" s="520" t="s">
        <v>24</v>
      </c>
      <c r="AF396" s="111">
        <v>0.81041666666666667</v>
      </c>
      <c r="AG396" s="112">
        <v>1.0840277777777778</v>
      </c>
      <c r="AH396" s="460">
        <f t="shared" ref="AH396" si="1799">IF(OR(E488="C",E488="Cr"),S488,0)</f>
        <v>0.27361111111111114</v>
      </c>
      <c r="AI396" s="449">
        <f t="shared" ref="AI396" si="1800">IF(OR($E488="C",$E488="Cr"),$S488,0)</f>
        <v>0.27361111111111114</v>
      </c>
      <c r="AJ396" s="384">
        <v>195</v>
      </c>
      <c r="AK396" s="384">
        <v>195</v>
      </c>
      <c r="AL396" s="449">
        <f t="shared" ref="AL396" si="1801">LARGE($AH$8:$AH$738,AK396)</f>
        <v>0.24930555555555556</v>
      </c>
      <c r="AM396" s="314">
        <f t="shared" ref="AM396" si="1802">INDEX($AC$8:$AJ$739,MATCH(AL396,$AI$8:$AI$739,0),1)</f>
        <v>111</v>
      </c>
    </row>
    <row r="397" spans="1:39" ht="15" customHeight="1" thickBot="1" x14ac:dyDescent="0.3">
      <c r="A397" s="228"/>
      <c r="B397" s="314" t="s">
        <v>10</v>
      </c>
      <c r="C397" s="314">
        <v>6</v>
      </c>
      <c r="D397" s="314" t="s">
        <v>23</v>
      </c>
      <c r="E397" s="483" t="s">
        <v>92</v>
      </c>
      <c r="F397" s="269"/>
      <c r="G397" s="270"/>
      <c r="H397" s="246"/>
      <c r="I397" s="116">
        <f t="shared" ref="I397" si="1803">IF(E397="repos",1,0)</f>
        <v>0</v>
      </c>
      <c r="J397" s="116">
        <f t="shared" ref="J397" si="1804">IF(E397="S",1,0)</f>
        <v>0</v>
      </c>
      <c r="K397" s="116">
        <f t="shared" ref="K397" si="1805">IF(E397="FO",1,0)</f>
        <v>0</v>
      </c>
      <c r="L397" s="302">
        <f>IF(AND(B397="dim",M397=130),1,0)</f>
        <v>0</v>
      </c>
      <c r="M397" s="60">
        <v>90</v>
      </c>
      <c r="N397" s="150"/>
      <c r="O397" s="54">
        <v>0.29583333333333334</v>
      </c>
      <c r="P397" s="476">
        <f>IF(F397="X",D384,0)+IF(F398="X",D384,0)+IF(G397="X",D385,0)+IF(G398="X",D386,0)+H397+H398+IF(N397&lt;N383,0,N397)+IF(N398&lt;N383,0,N398)</f>
        <v>0</v>
      </c>
      <c r="Q397" s="111">
        <v>0.65486111111111112</v>
      </c>
      <c r="R397" s="112">
        <v>0.9506944444444444</v>
      </c>
      <c r="S397" s="366">
        <f t="shared" ref="S397" si="1806">(R397-Q397)+(R398-Q398)</f>
        <v>0.29583333333333328</v>
      </c>
      <c r="T397" s="167"/>
      <c r="U397" s="74"/>
      <c r="V397" s="74"/>
      <c r="W397" s="74"/>
      <c r="X397" s="491">
        <f t="shared" si="1749"/>
        <v>1</v>
      </c>
      <c r="Y397" s="74"/>
      <c r="Z397" s="314">
        <v>157</v>
      </c>
      <c r="AA397" s="460">
        <f t="shared" ref="AA397" si="1807">IF(OR(E397="C",E397="Cr"),S397,0)</f>
        <v>0.29583333333333328</v>
      </c>
      <c r="AC397" s="535"/>
      <c r="AD397" s="521"/>
      <c r="AE397" s="521"/>
      <c r="AF397" s="113"/>
      <c r="AG397" s="114"/>
      <c r="AH397" s="461"/>
      <c r="AI397" s="450"/>
      <c r="AJ397" s="385"/>
      <c r="AK397" s="385"/>
      <c r="AL397" s="450"/>
      <c r="AM397" s="331"/>
    </row>
    <row r="398" spans="1:39" ht="15" customHeight="1" thickBot="1" x14ac:dyDescent="0.3">
      <c r="A398" s="229"/>
      <c r="B398" s="331"/>
      <c r="C398" s="331"/>
      <c r="D398" s="331"/>
      <c r="E398" s="484"/>
      <c r="F398" s="267" t="str">
        <f>IF(AND(A397="X",B397="dim"),"",IF(AND(A397="X",E397="TC"),"",IF(A397="X","X","")))</f>
        <v/>
      </c>
      <c r="G398" s="268"/>
      <c r="H398" s="211"/>
      <c r="I398" s="61">
        <f t="shared" ref="I398" si="1808">IF(E397="CA",1,0)</f>
        <v>0</v>
      </c>
      <c r="J398" s="61">
        <f t="shared" ref="J398" si="1809">IF(E397="TC",1,0)</f>
        <v>0</v>
      </c>
      <c r="K398" s="61">
        <f t="shared" ref="K398" si="1810">IF(E397="FNO",1,0)</f>
        <v>0</v>
      </c>
      <c r="L398" s="299"/>
      <c r="M398" s="84"/>
      <c r="N398" s="151"/>
      <c r="O398" s="85"/>
      <c r="P398" s="477"/>
      <c r="Q398" s="113"/>
      <c r="R398" s="114"/>
      <c r="S398" s="367"/>
      <c r="T398" s="167"/>
      <c r="U398" s="74"/>
      <c r="V398" s="74"/>
      <c r="W398" s="74"/>
      <c r="X398" s="493"/>
      <c r="Y398" s="74"/>
      <c r="Z398" s="331"/>
      <c r="AA398" s="461"/>
      <c r="AC398" s="534">
        <v>196</v>
      </c>
      <c r="AD398" s="314">
        <v>15</v>
      </c>
      <c r="AE398" s="314" t="s">
        <v>24</v>
      </c>
      <c r="AF398" s="111">
        <v>0.7993055555555556</v>
      </c>
      <c r="AG398" s="112">
        <v>1.0847222222222224</v>
      </c>
      <c r="AH398" s="460">
        <f t="shared" ref="AH398" si="1811">IF(OR(E490="C",E490="Cr"),S490,0)</f>
        <v>0.28541666666666676</v>
      </c>
      <c r="AI398" s="449">
        <f t="shared" ref="AI398" si="1812">IF(OR($E490="C",$E490="Cr"),$S490,0)</f>
        <v>0.28541666666666676</v>
      </c>
      <c r="AJ398" s="384">
        <v>196</v>
      </c>
      <c r="AK398" s="384">
        <v>196</v>
      </c>
      <c r="AL398" s="449">
        <f t="shared" ref="AL398" si="1813">LARGE($AH$8:$AH$738,AK398)</f>
        <v>0.2479166666666667</v>
      </c>
      <c r="AM398" s="314">
        <f t="shared" ref="AM398" si="1814">INDEX($AC$8:$AJ$739,MATCH(AL398,$AI$8:$AI$739,0),1)</f>
        <v>53</v>
      </c>
    </row>
    <row r="399" spans="1:39" ht="15" customHeight="1" thickBot="1" x14ac:dyDescent="0.3">
      <c r="A399" s="228"/>
      <c r="B399" s="314" t="s">
        <v>11</v>
      </c>
      <c r="C399" s="314">
        <v>7</v>
      </c>
      <c r="D399" s="314" t="s">
        <v>23</v>
      </c>
      <c r="E399" s="483" t="s">
        <v>91</v>
      </c>
      <c r="F399" s="269"/>
      <c r="G399" s="270"/>
      <c r="H399" s="246"/>
      <c r="I399" s="116">
        <f t="shared" ref="I399" si="1815">IF(E399="repos",1,0)</f>
        <v>0</v>
      </c>
      <c r="J399" s="116">
        <f t="shared" ref="J399" si="1816">IF(E399="S",1,0)</f>
        <v>0</v>
      </c>
      <c r="K399" s="116">
        <f t="shared" ref="K399" si="1817">IF(E399="FO",1,0)</f>
        <v>0</v>
      </c>
      <c r="L399" s="302">
        <f>IF(AND(B399="dim",M399=130),1,0)</f>
        <v>0</v>
      </c>
      <c r="M399" s="60">
        <v>130</v>
      </c>
      <c r="N399" s="150"/>
      <c r="O399" s="52">
        <v>0.29583333333333334</v>
      </c>
      <c r="P399" s="476">
        <f>IF(F399="X",D384,0)+IF(F400="X",D384,0)+IF(G399="X",D385,0)+IF(G400="X",D386,0)+H399+H400+IF(N399&lt;N383,0,N399)+IF(N400&lt;N383,0,N400)</f>
        <v>0</v>
      </c>
      <c r="Q399" s="111">
        <v>0.65486111111111112</v>
      </c>
      <c r="R399" s="112">
        <v>0.9506944444444444</v>
      </c>
      <c r="S399" s="360">
        <f t="shared" ref="S399" si="1818">(R399-Q399)+(R400-Q400)</f>
        <v>0.29583333333333328</v>
      </c>
      <c r="T399" s="167"/>
      <c r="U399" s="74"/>
      <c r="V399" s="74"/>
      <c r="W399" s="74"/>
      <c r="X399" s="491">
        <f t="shared" si="1749"/>
        <v>1</v>
      </c>
      <c r="Y399" s="74"/>
      <c r="Z399" s="314">
        <v>158</v>
      </c>
      <c r="AA399" s="460">
        <f t="shared" ref="AA399" si="1819">IF(OR(E399="C",E399="Cr"),S399,0)</f>
        <v>0.29583333333333328</v>
      </c>
      <c r="AC399" s="535"/>
      <c r="AD399" s="331"/>
      <c r="AE399" s="331"/>
      <c r="AF399" s="113"/>
      <c r="AG399" s="114"/>
      <c r="AH399" s="461"/>
      <c r="AI399" s="450"/>
      <c r="AJ399" s="385"/>
      <c r="AK399" s="385"/>
      <c r="AL399" s="450"/>
      <c r="AM399" s="331"/>
    </row>
    <row r="400" spans="1:39" ht="15" customHeight="1" thickBot="1" x14ac:dyDescent="0.3">
      <c r="A400" s="229"/>
      <c r="B400" s="331"/>
      <c r="C400" s="331"/>
      <c r="D400" s="331"/>
      <c r="E400" s="484"/>
      <c r="F400" s="267" t="str">
        <f>IF(AND(A399="X",B399="dim"),"",IF(AND(A399="X",E399="TC"),"",IF(A399="X","X","")))</f>
        <v/>
      </c>
      <c r="G400" s="268"/>
      <c r="H400" s="211"/>
      <c r="I400" s="61">
        <f t="shared" ref="I400" si="1820">IF(E399="CA",1,0)</f>
        <v>0</v>
      </c>
      <c r="J400" s="61">
        <f t="shared" ref="J400" si="1821">IF(E399="TC",1,0)</f>
        <v>0</v>
      </c>
      <c r="K400" s="61">
        <f t="shared" ref="K400" si="1822">IF(E399="FNO",1,0)</f>
        <v>0</v>
      </c>
      <c r="L400" s="299"/>
      <c r="M400" s="123"/>
      <c r="N400" s="151"/>
      <c r="O400" s="86"/>
      <c r="P400" s="477"/>
      <c r="Q400" s="113"/>
      <c r="R400" s="114"/>
      <c r="S400" s="361"/>
      <c r="T400" s="167"/>
      <c r="U400" s="74"/>
      <c r="V400" s="74"/>
      <c r="W400" s="74"/>
      <c r="X400" s="493"/>
      <c r="Y400" s="74"/>
      <c r="Z400" s="331"/>
      <c r="AA400" s="461"/>
      <c r="AC400" s="534">
        <v>197</v>
      </c>
      <c r="AD400" s="314">
        <v>16</v>
      </c>
      <c r="AE400" s="314" t="s">
        <v>24</v>
      </c>
      <c r="AF400" s="111">
        <v>0.79236111111111107</v>
      </c>
      <c r="AG400" s="112">
        <v>1.0652777777777778</v>
      </c>
      <c r="AH400" s="460">
        <f t="shared" ref="AH400" si="1823">IF(OR(E492="C",E492="Cr"),S492,0)</f>
        <v>0.2729166666666667</v>
      </c>
      <c r="AI400" s="449">
        <f t="shared" ref="AI400" si="1824">IF(OR($E492="C",$E492="Cr"),$S492,0)</f>
        <v>0.2729166666666667</v>
      </c>
      <c r="AJ400" s="384">
        <v>197</v>
      </c>
      <c r="AK400" s="384">
        <v>197</v>
      </c>
      <c r="AL400" s="449">
        <f t="shared" ref="AL400" si="1825">LARGE($AH$8:$AH$738,AK400)</f>
        <v>0.2479166666666667</v>
      </c>
      <c r="AM400" s="314">
        <f t="shared" ref="AM400" si="1826">INDEX($AC$8:$AJ$739,MATCH(AL400,$AI$8:$AI$739,0),1)</f>
        <v>53</v>
      </c>
    </row>
    <row r="401" spans="1:39" ht="15" customHeight="1" thickBot="1" x14ac:dyDescent="0.3">
      <c r="A401" s="228"/>
      <c r="B401" s="314" t="s">
        <v>12</v>
      </c>
      <c r="C401" s="314">
        <v>8</v>
      </c>
      <c r="D401" s="314" t="s">
        <v>23</v>
      </c>
      <c r="E401" s="399" t="s">
        <v>7</v>
      </c>
      <c r="F401" s="269"/>
      <c r="G401" s="270"/>
      <c r="H401" s="246"/>
      <c r="I401" s="116">
        <f t="shared" ref="I401" si="1827">IF(E401="repos",1,0)</f>
        <v>1</v>
      </c>
      <c r="J401" s="116">
        <f t="shared" ref="J401" si="1828">IF(E401="S",1,0)</f>
        <v>0</v>
      </c>
      <c r="K401" s="116">
        <f t="shared" ref="K401" si="1829">IF(E401="FO",1,0)</f>
        <v>0</v>
      </c>
      <c r="L401" s="302">
        <f>IF(AND(B401="dim",M401=130),1,0)</f>
        <v>0</v>
      </c>
      <c r="M401" s="60">
        <v>660</v>
      </c>
      <c r="N401" s="150"/>
      <c r="O401" s="56"/>
      <c r="P401" s="476">
        <f>IF(F401="X",D384,0)+IF(F402="X",D384,0)+IF(G401="X",D385,0)+IF(G402="X",D386,0)+H401+H402+IF(N401&lt;N383,0,N401)+IF(N402&lt;N383,0,N402)</f>
        <v>0</v>
      </c>
      <c r="Q401" s="111"/>
      <c r="R401" s="112"/>
      <c r="S401" s="374">
        <f t="shared" ref="S401" si="1830">(R401-Q401)+(R402-Q402)</f>
        <v>0</v>
      </c>
      <c r="T401" s="167"/>
      <c r="U401" s="74"/>
      <c r="V401" s="74"/>
      <c r="W401" s="74"/>
      <c r="X401" s="491">
        <f t="shared" si="1749"/>
        <v>0</v>
      </c>
      <c r="Y401" s="74"/>
      <c r="Z401" s="314">
        <v>159</v>
      </c>
      <c r="AA401" s="460">
        <f t="shared" ref="AA401" si="1831">IF(OR(E401="C",E401="Cr"),S401,0)</f>
        <v>0</v>
      </c>
      <c r="AC401" s="535"/>
      <c r="AD401" s="331"/>
      <c r="AE401" s="331"/>
      <c r="AF401" s="113"/>
      <c r="AG401" s="114"/>
      <c r="AH401" s="461"/>
      <c r="AI401" s="450"/>
      <c r="AJ401" s="385"/>
      <c r="AK401" s="385"/>
      <c r="AL401" s="450"/>
      <c r="AM401" s="331"/>
    </row>
    <row r="402" spans="1:39" ht="15" customHeight="1" thickBot="1" x14ac:dyDescent="0.3">
      <c r="A402" s="229"/>
      <c r="B402" s="331"/>
      <c r="C402" s="331"/>
      <c r="D402" s="331"/>
      <c r="E402" s="401"/>
      <c r="F402" s="267" t="str">
        <f>IF(AND(A401="X",B401="dim"),"",IF(AND(A401="X",E401="TC"),"",IF(A401="X","X","")))</f>
        <v/>
      </c>
      <c r="G402" s="268"/>
      <c r="H402" s="211"/>
      <c r="I402" s="61">
        <f t="shared" ref="I402" si="1832">IF(E401="CA",1,0)</f>
        <v>0</v>
      </c>
      <c r="J402" s="61">
        <f t="shared" ref="J402" si="1833">IF(E401="TC",1,0)</f>
        <v>0</v>
      </c>
      <c r="K402" s="61">
        <f t="shared" ref="K402" si="1834">IF(E401="FNO",1,0)</f>
        <v>0</v>
      </c>
      <c r="L402" s="299"/>
      <c r="M402" s="117"/>
      <c r="N402" s="151"/>
      <c r="O402" s="107"/>
      <c r="P402" s="477"/>
      <c r="Q402" s="113"/>
      <c r="R402" s="114"/>
      <c r="S402" s="375"/>
      <c r="T402" s="167"/>
      <c r="U402" s="74"/>
      <c r="V402" s="74"/>
      <c r="W402" s="74"/>
      <c r="X402" s="493"/>
      <c r="Y402" s="74"/>
      <c r="Z402" s="331"/>
      <c r="AA402" s="461"/>
      <c r="AC402" s="534">
        <v>198</v>
      </c>
      <c r="AD402" s="314">
        <v>17</v>
      </c>
      <c r="AE402" s="314" t="s">
        <v>24</v>
      </c>
      <c r="AF402" s="111">
        <v>0.75763888888888886</v>
      </c>
      <c r="AG402" s="112">
        <v>1.0465277777777777</v>
      </c>
      <c r="AH402" s="460">
        <f t="shared" ref="AH402" si="1835">IF(OR(E494="C",E494="Cr"),S494,0)</f>
        <v>0.28888888888888886</v>
      </c>
      <c r="AI402" s="449">
        <f t="shared" ref="AI402" si="1836">IF(OR($E494="C",$E494="Cr"),$S494,0)</f>
        <v>0.28888888888888886</v>
      </c>
      <c r="AJ402" s="384">
        <v>198</v>
      </c>
      <c r="AK402" s="384">
        <v>198</v>
      </c>
      <c r="AL402" s="449">
        <f t="shared" ref="AL402" si="1837">LARGE($AH$8:$AH$738,AK402)</f>
        <v>0.24791666666666667</v>
      </c>
      <c r="AM402" s="314">
        <f t="shared" ref="AM402" si="1838">INDEX($AC$8:$AJ$739,MATCH(AL402,$AI$8:$AI$739,0),1)</f>
        <v>17</v>
      </c>
    </row>
    <row r="403" spans="1:39" ht="15" customHeight="1" thickBot="1" x14ac:dyDescent="0.3">
      <c r="A403" s="228"/>
      <c r="B403" s="314" t="s">
        <v>4</v>
      </c>
      <c r="C403" s="314">
        <v>9</v>
      </c>
      <c r="D403" s="314" t="s">
        <v>23</v>
      </c>
      <c r="E403" s="399" t="s">
        <v>7</v>
      </c>
      <c r="F403" s="269"/>
      <c r="G403" s="270"/>
      <c r="H403" s="246"/>
      <c r="I403" s="116">
        <f t="shared" ref="I403" si="1839">IF(E403="repos",1,0)</f>
        <v>1</v>
      </c>
      <c r="J403" s="116">
        <f t="shared" ref="J403" si="1840">IF(E403="S",1,0)</f>
        <v>0</v>
      </c>
      <c r="K403" s="116">
        <f t="shared" ref="K403" si="1841">IF(E403="FO",1,0)</f>
        <v>0</v>
      </c>
      <c r="L403" s="302">
        <f>IF(AND(B403="dim",M403=130),1,0)</f>
        <v>0</v>
      </c>
      <c r="M403" s="119">
        <v>660</v>
      </c>
      <c r="N403" s="150"/>
      <c r="O403" s="56"/>
      <c r="P403" s="476">
        <f>IF(F403="X",D384,0)+IF(F404="X",D384,0)+IF(G403="X",D385,0)+IF(G404="X",D386,0)+H403+H404+IF(N403&lt;N383,0,N403)+IF(N404&lt;N383,0,N404)</f>
        <v>0</v>
      </c>
      <c r="Q403" s="111"/>
      <c r="R403" s="112"/>
      <c r="S403" s="374">
        <f t="shared" ref="S403" si="1842">(R403-Q403)+(R404-Q404)</f>
        <v>0</v>
      </c>
      <c r="T403" s="167"/>
      <c r="U403" s="74"/>
      <c r="V403" s="74"/>
      <c r="W403" s="74"/>
      <c r="X403" s="491">
        <f t="shared" si="1749"/>
        <v>0</v>
      </c>
      <c r="Y403" s="74"/>
      <c r="Z403" s="314">
        <v>160</v>
      </c>
      <c r="AA403" s="460">
        <f t="shared" ref="AA403" si="1843">IF(OR(E403="C",E403="Cr"),S403,0)</f>
        <v>0</v>
      </c>
      <c r="AC403" s="535"/>
      <c r="AD403" s="331"/>
      <c r="AE403" s="331"/>
      <c r="AF403" s="113"/>
      <c r="AG403" s="114"/>
      <c r="AH403" s="461"/>
      <c r="AI403" s="450"/>
      <c r="AJ403" s="385"/>
      <c r="AK403" s="385"/>
      <c r="AL403" s="450"/>
      <c r="AM403" s="331"/>
    </row>
    <row r="404" spans="1:39" ht="15" customHeight="1" thickBot="1" x14ac:dyDescent="0.3">
      <c r="A404" s="229"/>
      <c r="B404" s="331"/>
      <c r="C404" s="331"/>
      <c r="D404" s="331"/>
      <c r="E404" s="401"/>
      <c r="F404" s="267" t="str">
        <f>IF(AND(A403="X",B403="dim"),"",IF(AND(A403="X",E403="TC"),"",IF(A403="X","X","")))</f>
        <v/>
      </c>
      <c r="G404" s="268"/>
      <c r="H404" s="211"/>
      <c r="I404" s="61">
        <f t="shared" ref="I404" si="1844">IF(E403="CA",1,0)</f>
        <v>0</v>
      </c>
      <c r="J404" s="61">
        <f t="shared" ref="J404" si="1845">IF(E403="TC",1,0)</f>
        <v>0</v>
      </c>
      <c r="K404" s="61">
        <f t="shared" ref="K404" si="1846">IF(E403="FNO",1,0)</f>
        <v>0</v>
      </c>
      <c r="L404" s="299"/>
      <c r="M404" s="117"/>
      <c r="N404" s="151"/>
      <c r="O404" s="105"/>
      <c r="P404" s="477"/>
      <c r="Q404" s="113"/>
      <c r="R404" s="114"/>
      <c r="S404" s="375"/>
      <c r="T404" s="167"/>
      <c r="U404" s="74"/>
      <c r="V404" s="74"/>
      <c r="W404" s="74"/>
      <c r="X404" s="493"/>
      <c r="Y404" s="74"/>
      <c r="Z404" s="331"/>
      <c r="AA404" s="461"/>
      <c r="AC404" s="534">
        <v>199</v>
      </c>
      <c r="AD404" s="314">
        <v>18</v>
      </c>
      <c r="AE404" s="314" t="s">
        <v>24</v>
      </c>
      <c r="AF404" s="111"/>
      <c r="AG404" s="112"/>
      <c r="AH404" s="460">
        <f t="shared" ref="AH404" si="1847">IF(OR(E496="C",E496="Cr"),S496,0)</f>
        <v>0</v>
      </c>
      <c r="AI404" s="449">
        <f t="shared" ref="AI404" si="1848">IF(OR($E496="C",$E496="Cr"),$S496,0)</f>
        <v>0</v>
      </c>
      <c r="AJ404" s="384">
        <v>199</v>
      </c>
      <c r="AK404" s="384">
        <v>199</v>
      </c>
      <c r="AL404" s="449">
        <f t="shared" ref="AL404" si="1849">LARGE($AH$8:$AH$738,AK404)</f>
        <v>0.24513888888888902</v>
      </c>
      <c r="AM404" s="314">
        <f t="shared" ref="AM404" si="1850">INDEX($AC$8:$AJ$739,MATCH(AL404,$AI$8:$AI$739,0),1)</f>
        <v>360</v>
      </c>
    </row>
    <row r="405" spans="1:39" ht="15" customHeight="1" thickBot="1" x14ac:dyDescent="0.3">
      <c r="A405" s="228"/>
      <c r="B405" s="314" t="s">
        <v>6</v>
      </c>
      <c r="C405" s="314">
        <v>10</v>
      </c>
      <c r="D405" s="314" t="s">
        <v>23</v>
      </c>
      <c r="E405" s="483" t="s">
        <v>91</v>
      </c>
      <c r="F405" s="269"/>
      <c r="G405" s="270"/>
      <c r="H405" s="246"/>
      <c r="I405" s="116">
        <f t="shared" ref="I405" si="1851">IF(E405="repos",1,0)</f>
        <v>0</v>
      </c>
      <c r="J405" s="116">
        <f t="shared" ref="J405" si="1852">IF(E405="S",1,0)</f>
        <v>0</v>
      </c>
      <c r="K405" s="116">
        <f t="shared" ref="K405" si="1853">IF(E405="FO",1,0)</f>
        <v>0</v>
      </c>
      <c r="L405" s="302">
        <f>IF(AND(B405="dim",M405=130),1,0)</f>
        <v>0</v>
      </c>
      <c r="M405" s="60">
        <v>130</v>
      </c>
      <c r="N405" s="219">
        <v>1.3888888888888888E-2</v>
      </c>
      <c r="O405" s="52">
        <v>0.26944444444444443</v>
      </c>
      <c r="P405" s="476">
        <f>IF(F405="X",D384,0)+IF(F406="X",D384,0)+IF(G405="X",D385,0)+IF(G406="X",D386,0)+H405+H406+IF(N405&lt;N383,0,N405)+IF(N406&lt;N383,0,N406)</f>
        <v>0.2902777777777778</v>
      </c>
      <c r="Q405" s="111">
        <v>0.57708333333333328</v>
      </c>
      <c r="R405" s="112">
        <v>0.84652777777777777</v>
      </c>
      <c r="S405" s="360">
        <f t="shared" ref="S405" si="1854">(R405-Q405)+(R406-Q406)</f>
        <v>0.26944444444444449</v>
      </c>
      <c r="T405" s="167"/>
      <c r="U405" s="74"/>
      <c r="V405" s="74"/>
      <c r="W405" s="74"/>
      <c r="X405" s="491">
        <f t="shared" si="1749"/>
        <v>1</v>
      </c>
      <c r="Y405" s="74"/>
      <c r="Z405" s="314">
        <v>161</v>
      </c>
      <c r="AA405" s="460">
        <f t="shared" ref="AA405" si="1855">IF(OR(E405="C",E405="Cr"),S405,0)</f>
        <v>0.26944444444444449</v>
      </c>
      <c r="AC405" s="535"/>
      <c r="AD405" s="331"/>
      <c r="AE405" s="331"/>
      <c r="AF405" s="113"/>
      <c r="AG405" s="114"/>
      <c r="AH405" s="461"/>
      <c r="AI405" s="450"/>
      <c r="AJ405" s="385"/>
      <c r="AK405" s="385"/>
      <c r="AL405" s="450"/>
      <c r="AM405" s="331"/>
    </row>
    <row r="406" spans="1:39" ht="15" customHeight="1" thickBot="1" x14ac:dyDescent="0.3">
      <c r="A406" s="229"/>
      <c r="B406" s="331"/>
      <c r="C406" s="331"/>
      <c r="D406" s="331"/>
      <c r="E406" s="484"/>
      <c r="F406" s="267" t="str">
        <f>IF(AND(A405="X",B405="dim"),"",IF(AND(A405="X",E405="TC"),"",IF(A405="X","X","")))</f>
        <v/>
      </c>
      <c r="G406" s="268"/>
      <c r="H406" s="211">
        <v>0.27638888888888891</v>
      </c>
      <c r="I406" s="61">
        <f t="shared" ref="I406" si="1856">IF(E405="CA",1,0)</f>
        <v>0</v>
      </c>
      <c r="J406" s="61">
        <f t="shared" ref="J406" si="1857">IF(E405="TC",1,0)</f>
        <v>0</v>
      </c>
      <c r="K406" s="61">
        <f t="shared" ref="K406" si="1858">IF(E405="FNO",1,0)</f>
        <v>0</v>
      </c>
      <c r="L406" s="299"/>
      <c r="M406" s="123"/>
      <c r="N406" s="209"/>
      <c r="O406" s="86"/>
      <c r="P406" s="477"/>
      <c r="Q406" s="113"/>
      <c r="R406" s="114"/>
      <c r="S406" s="361"/>
      <c r="T406" s="167"/>
      <c r="U406" s="74"/>
      <c r="V406" s="74"/>
      <c r="W406" s="74"/>
      <c r="X406" s="493"/>
      <c r="Y406" s="74"/>
      <c r="Z406" s="331"/>
      <c r="AA406" s="461"/>
      <c r="AC406" s="534">
        <v>200</v>
      </c>
      <c r="AD406" s="314">
        <v>19</v>
      </c>
      <c r="AE406" s="314" t="s">
        <v>24</v>
      </c>
      <c r="AF406" s="111"/>
      <c r="AG406" s="112"/>
      <c r="AH406" s="460">
        <f t="shared" ref="AH406" si="1859">IF(OR(E498="C",E498="Cr"),S498,0)</f>
        <v>0</v>
      </c>
      <c r="AI406" s="449">
        <f t="shared" ref="AI406" si="1860">IF(OR($E498="C",$E498="Cr"),$S498,0)</f>
        <v>0</v>
      </c>
      <c r="AJ406" s="384">
        <v>200</v>
      </c>
      <c r="AK406" s="384">
        <v>200</v>
      </c>
      <c r="AL406" s="449">
        <f t="shared" ref="AL406" si="1861">LARGE($AH$8:$AH$738,AK406)</f>
        <v>0.24513888888888902</v>
      </c>
      <c r="AM406" s="314">
        <f t="shared" ref="AM406" si="1862">INDEX($AC$8:$AJ$739,MATCH(AL406,$AI$8:$AI$739,0),1)</f>
        <v>360</v>
      </c>
    </row>
    <row r="407" spans="1:39" ht="15" customHeight="1" thickBot="1" x14ac:dyDescent="0.3">
      <c r="A407" s="228"/>
      <c r="B407" s="314" t="s">
        <v>8</v>
      </c>
      <c r="C407" s="314">
        <v>11</v>
      </c>
      <c r="D407" s="314" t="s">
        <v>23</v>
      </c>
      <c r="E407" s="483" t="s">
        <v>91</v>
      </c>
      <c r="F407" s="269"/>
      <c r="G407" s="270"/>
      <c r="H407" s="246"/>
      <c r="I407" s="116">
        <f t="shared" ref="I407" si="1863">IF(E407="repos",1,0)</f>
        <v>0</v>
      </c>
      <c r="J407" s="116">
        <f t="shared" ref="J407" si="1864">IF(E407="S",1,0)</f>
        <v>0</v>
      </c>
      <c r="K407" s="116">
        <f t="shared" ref="K407" si="1865">IF(E407="FO",1,0)</f>
        <v>0</v>
      </c>
      <c r="L407" s="302">
        <f>IF(AND(B407="dim",M407=130),1,0)</f>
        <v>1</v>
      </c>
      <c r="M407" s="60">
        <v>130</v>
      </c>
      <c r="N407" s="150"/>
      <c r="O407" s="52">
        <v>0.30972222222222223</v>
      </c>
      <c r="P407" s="476">
        <f>IF(F407="X",D384,0)+IF(F408="X",D384,0)+IF(G407="X",D385,0)+IF(G408="X",D386,0)+H407+H408+IF(N407&lt;N383,0,N407)+IF(N408&lt;N383,0,N408)</f>
        <v>0</v>
      </c>
      <c r="Q407" s="111">
        <v>0.57430555555555551</v>
      </c>
      <c r="R407" s="112">
        <v>0.88402777777777775</v>
      </c>
      <c r="S407" s="360">
        <f t="shared" ref="S407" si="1866">(R407-Q407)+(R408-Q408)</f>
        <v>0.30972222222222223</v>
      </c>
      <c r="T407" s="167"/>
      <c r="U407" s="74"/>
      <c r="V407" s="74"/>
      <c r="W407" s="74"/>
      <c r="X407" s="491">
        <f t="shared" si="1749"/>
        <v>1</v>
      </c>
      <c r="Y407" s="74"/>
      <c r="Z407" s="314">
        <v>162</v>
      </c>
      <c r="AA407" s="460">
        <f t="shared" ref="AA407" si="1867">IF(OR(E407="C",E407="Cr"),S407,0)</f>
        <v>0.30972222222222223</v>
      </c>
      <c r="AC407" s="535"/>
      <c r="AD407" s="331"/>
      <c r="AE407" s="331"/>
      <c r="AF407" s="113"/>
      <c r="AG407" s="114"/>
      <c r="AH407" s="461"/>
      <c r="AI407" s="450"/>
      <c r="AJ407" s="385"/>
      <c r="AK407" s="385"/>
      <c r="AL407" s="450"/>
      <c r="AM407" s="331"/>
    </row>
    <row r="408" spans="1:39" ht="15" customHeight="1" thickBot="1" x14ac:dyDescent="0.3">
      <c r="A408" s="229"/>
      <c r="B408" s="331"/>
      <c r="C408" s="331"/>
      <c r="D408" s="331"/>
      <c r="E408" s="484"/>
      <c r="F408" s="267" t="str">
        <f>IF(AND(A407="X",B407="dim"),"",IF(AND(A407="X",E407="TC"),"",IF(A407="X","X","")))</f>
        <v/>
      </c>
      <c r="G408" s="268"/>
      <c r="H408" s="211"/>
      <c r="I408" s="61">
        <f t="shared" ref="I408" si="1868">IF(E407="CA",1,0)</f>
        <v>0</v>
      </c>
      <c r="J408" s="61">
        <f t="shared" ref="J408" si="1869">IF(E407="TC",1,0)</f>
        <v>0</v>
      </c>
      <c r="K408" s="61">
        <f t="shared" ref="K408" si="1870">IF(E407="FNO",1,0)</f>
        <v>0</v>
      </c>
      <c r="L408" s="299"/>
      <c r="M408" s="123"/>
      <c r="N408" s="151"/>
      <c r="O408" s="86"/>
      <c r="P408" s="477"/>
      <c r="Q408" s="113"/>
      <c r="R408" s="114"/>
      <c r="S408" s="361"/>
      <c r="T408" s="167"/>
      <c r="U408" s="74"/>
      <c r="V408" s="74"/>
      <c r="W408" s="74"/>
      <c r="X408" s="493"/>
      <c r="Y408" s="74"/>
      <c r="Z408" s="331"/>
      <c r="AA408" s="461"/>
      <c r="AC408" s="534">
        <v>201</v>
      </c>
      <c r="AD408" s="314">
        <v>20</v>
      </c>
      <c r="AE408" s="314" t="s">
        <v>24</v>
      </c>
      <c r="AF408" s="111">
        <v>0.29305555555555557</v>
      </c>
      <c r="AG408" s="112">
        <v>0.44930555555555557</v>
      </c>
      <c r="AH408" s="460">
        <f t="shared" ref="AH408" si="1871">IF(OR(E500="C",E500="Cr"),S500,0)</f>
        <v>0.33472222222222225</v>
      </c>
      <c r="AI408" s="449">
        <f t="shared" ref="AI408" si="1872">IF(OR($E500="C",$E500="Cr"),$S500,0)</f>
        <v>0.33472222222222225</v>
      </c>
      <c r="AJ408" s="384">
        <v>201</v>
      </c>
      <c r="AK408" s="384">
        <v>201</v>
      </c>
      <c r="AL408" s="449">
        <f t="shared" ref="AL408" si="1873">LARGE($AH$8:$AH$738,AK408)</f>
        <v>0.24513888888888902</v>
      </c>
      <c r="AM408" s="314">
        <f t="shared" ref="AM408" si="1874">INDEX($AC$8:$AJ$739,MATCH(AL408,$AI$8:$AI$739,0),1)</f>
        <v>360</v>
      </c>
    </row>
    <row r="409" spans="1:39" ht="15" customHeight="1" thickBot="1" x14ac:dyDescent="0.3">
      <c r="A409" s="228"/>
      <c r="B409" s="314" t="s">
        <v>9</v>
      </c>
      <c r="C409" s="314">
        <v>12</v>
      </c>
      <c r="D409" s="314" t="s">
        <v>23</v>
      </c>
      <c r="E409" s="483" t="s">
        <v>92</v>
      </c>
      <c r="F409" s="269"/>
      <c r="G409" s="270"/>
      <c r="H409" s="246"/>
      <c r="I409" s="116">
        <f t="shared" ref="I409" si="1875">IF(E409="repos",1,0)</f>
        <v>0</v>
      </c>
      <c r="J409" s="116">
        <f t="shared" ref="J409" si="1876">IF(E409="S",1,0)</f>
        <v>0</v>
      </c>
      <c r="K409" s="116">
        <f t="shared" ref="K409" si="1877">IF(E409="FO",1,0)</f>
        <v>0</v>
      </c>
      <c r="L409" s="302">
        <f>IF(AND(B409="dim",M409=130),1,0)</f>
        <v>0</v>
      </c>
      <c r="M409" s="91">
        <v>23</v>
      </c>
      <c r="N409" s="150"/>
      <c r="O409" s="54">
        <v>0.30277777777777776</v>
      </c>
      <c r="P409" s="476">
        <f>IF(F409="X",D384,0)+IF(F410="X",D384,0)+IF(G409="X",D385,0)+IF(G410="X",D386,0)+H409+H410+IF(N409&lt;N383,0,N409)+IF(N410&lt;N383,0,N410)</f>
        <v>0</v>
      </c>
      <c r="Q409" s="111">
        <v>0.49583333333333335</v>
      </c>
      <c r="R409" s="112">
        <v>0.79861111111111116</v>
      </c>
      <c r="S409" s="366">
        <f t="shared" ref="S409" si="1878">(R409-Q409)+(R410-Q410)</f>
        <v>0.30277777777777781</v>
      </c>
      <c r="T409" s="167"/>
      <c r="U409" s="74"/>
      <c r="V409" s="74"/>
      <c r="W409" s="74"/>
      <c r="X409" s="491">
        <f t="shared" si="1749"/>
        <v>1</v>
      </c>
      <c r="Y409" s="74"/>
      <c r="Z409" s="314">
        <v>163</v>
      </c>
      <c r="AA409" s="460">
        <f t="shared" ref="AA409" si="1879">IF(OR(E409="C",E409="Cr"),S409,0)</f>
        <v>0.30277777777777781</v>
      </c>
      <c r="AC409" s="535"/>
      <c r="AD409" s="331"/>
      <c r="AE409" s="331"/>
      <c r="AF409" s="113">
        <v>0.63472222222222219</v>
      </c>
      <c r="AG409" s="114">
        <v>0.81319444444444444</v>
      </c>
      <c r="AH409" s="461"/>
      <c r="AI409" s="450"/>
      <c r="AJ409" s="385"/>
      <c r="AK409" s="385"/>
      <c r="AL409" s="450"/>
      <c r="AM409" s="331"/>
    </row>
    <row r="410" spans="1:39" ht="15" customHeight="1" thickBot="1" x14ac:dyDescent="0.3">
      <c r="A410" s="229"/>
      <c r="B410" s="331"/>
      <c r="C410" s="331"/>
      <c r="D410" s="331"/>
      <c r="E410" s="484"/>
      <c r="F410" s="267" t="str">
        <f>IF(AND(A409="X",B409="dim"),"",IF(AND(A409="X",E409="TC"),"",IF(A409="X","X","")))</f>
        <v/>
      </c>
      <c r="G410" s="268"/>
      <c r="H410" s="211"/>
      <c r="I410" s="61">
        <f t="shared" ref="I410" si="1880">IF(E409="CA",1,0)</f>
        <v>0</v>
      </c>
      <c r="J410" s="61">
        <f t="shared" ref="J410" si="1881">IF(E409="TC",1,0)</f>
        <v>0</v>
      </c>
      <c r="K410" s="61">
        <f t="shared" ref="K410" si="1882">IF(E409="FNO",1,0)</f>
        <v>0</v>
      </c>
      <c r="L410" s="299"/>
      <c r="M410" s="84"/>
      <c r="N410" s="151"/>
      <c r="O410" s="85"/>
      <c r="P410" s="477"/>
      <c r="Q410" s="113"/>
      <c r="R410" s="114"/>
      <c r="S410" s="367"/>
      <c r="T410" s="167"/>
      <c r="U410" s="74"/>
      <c r="V410" s="74"/>
      <c r="W410" s="74"/>
      <c r="X410" s="493"/>
      <c r="Y410" s="74"/>
      <c r="Z410" s="331"/>
      <c r="AA410" s="461"/>
      <c r="AC410" s="534">
        <v>202</v>
      </c>
      <c r="AD410" s="314">
        <v>21</v>
      </c>
      <c r="AE410" s="314" t="s">
        <v>24</v>
      </c>
      <c r="AF410" s="111">
        <v>0.30555555555555552</v>
      </c>
      <c r="AG410" s="112">
        <v>0.46180555555555558</v>
      </c>
      <c r="AH410" s="460">
        <f t="shared" ref="AH410" si="1883">IF(OR(E502="C",E502="Cr"),S502,0)</f>
        <v>0.32916666666666666</v>
      </c>
      <c r="AI410" s="449">
        <f t="shared" ref="AI410" si="1884">IF(OR($E502="C",$E502="Cr"),$S502,0)</f>
        <v>0.32916666666666666</v>
      </c>
      <c r="AJ410" s="384">
        <v>202</v>
      </c>
      <c r="AK410" s="384">
        <v>202</v>
      </c>
      <c r="AL410" s="449">
        <f t="shared" ref="AL410" si="1885">LARGE($AH$8:$AH$738,AK410)</f>
        <v>0.24513888888888902</v>
      </c>
      <c r="AM410" s="314">
        <f t="shared" ref="AM410" si="1886">INDEX($AC$8:$AJ$739,MATCH(AL410,$AI$8:$AI$739,0),1)</f>
        <v>360</v>
      </c>
    </row>
    <row r="411" spans="1:39" ht="15" customHeight="1" thickBot="1" x14ac:dyDescent="0.3">
      <c r="A411" s="228"/>
      <c r="B411" s="314" t="s">
        <v>10</v>
      </c>
      <c r="C411" s="314">
        <v>13</v>
      </c>
      <c r="D411" s="314" t="s">
        <v>23</v>
      </c>
      <c r="E411" s="483" t="s">
        <v>92</v>
      </c>
      <c r="F411" s="269"/>
      <c r="G411" s="270"/>
      <c r="H411" s="246"/>
      <c r="I411" s="116">
        <f t="shared" ref="I411" si="1887">IF(E411="repos",1,0)</f>
        <v>0</v>
      </c>
      <c r="J411" s="116">
        <f t="shared" ref="J411" si="1888">IF(E411="S",1,0)</f>
        <v>0</v>
      </c>
      <c r="K411" s="116">
        <f t="shared" ref="K411" si="1889">IF(E411="FO",1,0)</f>
        <v>0</v>
      </c>
      <c r="L411" s="302">
        <f>IF(AND(B411="dim",M411=130),1,0)</f>
        <v>0</v>
      </c>
      <c r="M411" s="91">
        <v>23</v>
      </c>
      <c r="N411" s="150"/>
      <c r="O411" s="54">
        <v>0.30277777777777776</v>
      </c>
      <c r="P411" s="476">
        <f>IF(F411="X",D384,0)+IF(F412="X",D384,0)+IF(G411="X",D385,0)+IF(G412="X",D386,0)+H411+H412+IF(N411&lt;N383,0,N411)+IF(N412&lt;N383,0,N412)</f>
        <v>0</v>
      </c>
      <c r="Q411" s="111">
        <v>0.49583333333333335</v>
      </c>
      <c r="R411" s="112">
        <v>0.79861111111111116</v>
      </c>
      <c r="S411" s="366">
        <f t="shared" ref="S411" si="1890">(R411-Q411)+(R412-Q412)</f>
        <v>0.30277777777777781</v>
      </c>
      <c r="T411" s="167"/>
      <c r="U411" s="74"/>
      <c r="V411" s="74"/>
      <c r="W411" s="74"/>
      <c r="X411" s="491">
        <f t="shared" si="1749"/>
        <v>1</v>
      </c>
      <c r="Y411" s="74"/>
      <c r="Z411" s="314">
        <v>164</v>
      </c>
      <c r="AA411" s="460">
        <f t="shared" ref="AA411" si="1891">IF(OR(E411="C",E411="Cr"),S411,0)</f>
        <v>0.30277777777777781</v>
      </c>
      <c r="AC411" s="535"/>
      <c r="AD411" s="331"/>
      <c r="AE411" s="331"/>
      <c r="AF411" s="113">
        <v>0.64722222222222225</v>
      </c>
      <c r="AG411" s="114">
        <v>0.82013888888888886</v>
      </c>
      <c r="AH411" s="461"/>
      <c r="AI411" s="450"/>
      <c r="AJ411" s="385"/>
      <c r="AK411" s="385"/>
      <c r="AL411" s="450"/>
      <c r="AM411" s="331"/>
    </row>
    <row r="412" spans="1:39" ht="15" customHeight="1" thickBot="1" x14ac:dyDescent="0.3">
      <c r="A412" s="229"/>
      <c r="B412" s="331"/>
      <c r="C412" s="331"/>
      <c r="D412" s="331"/>
      <c r="E412" s="484"/>
      <c r="F412" s="267" t="str">
        <f>IF(AND(A411="X",B411="dim"),"",IF(AND(A411="X",E411="TC"),"",IF(A411="X","X","")))</f>
        <v/>
      </c>
      <c r="G412" s="268"/>
      <c r="H412" s="211"/>
      <c r="I412" s="61">
        <f t="shared" ref="I412" si="1892">IF(E411="CA",1,0)</f>
        <v>0</v>
      </c>
      <c r="J412" s="61">
        <f t="shared" ref="J412" si="1893">IF(E411="TC",1,0)</f>
        <v>0</v>
      </c>
      <c r="K412" s="61">
        <f t="shared" ref="K412" si="1894">IF(E411="FNO",1,0)</f>
        <v>0</v>
      </c>
      <c r="L412" s="299"/>
      <c r="M412" s="84"/>
      <c r="N412" s="151"/>
      <c r="O412" s="85"/>
      <c r="P412" s="477"/>
      <c r="Q412" s="113"/>
      <c r="R412" s="114"/>
      <c r="S412" s="367"/>
      <c r="T412" s="167"/>
      <c r="U412" s="74"/>
      <c r="V412" s="74"/>
      <c r="W412" s="74"/>
      <c r="X412" s="493"/>
      <c r="Y412" s="74"/>
      <c r="Z412" s="331"/>
      <c r="AA412" s="461"/>
      <c r="AC412" s="534">
        <v>203</v>
      </c>
      <c r="AD412" s="314">
        <v>22</v>
      </c>
      <c r="AE412" s="314" t="s">
        <v>24</v>
      </c>
      <c r="AF412" s="111"/>
      <c r="AG412" s="112"/>
      <c r="AH412" s="460">
        <f t="shared" ref="AH412" si="1895">IF(OR(E504="C",E504="Cr"),S504,0)</f>
        <v>0</v>
      </c>
      <c r="AI412" s="449">
        <f t="shared" ref="AI412" si="1896">IF(OR($E504="C",$E504="Cr"),$S504,0)</f>
        <v>0</v>
      </c>
      <c r="AJ412" s="384">
        <v>203</v>
      </c>
      <c r="AK412" s="384">
        <v>203</v>
      </c>
      <c r="AL412" s="449">
        <f t="shared" ref="AL412" si="1897">LARGE($AH$8:$AH$738,AK412)</f>
        <v>0.24513888888888891</v>
      </c>
      <c r="AM412" s="314">
        <f t="shared" ref="AM412" si="1898">INDEX($AC$8:$AJ$739,MATCH(AL412,$AI$8:$AI$739,0),1)</f>
        <v>14</v>
      </c>
    </row>
    <row r="413" spans="1:39" ht="15" customHeight="1" thickBot="1" x14ac:dyDescent="0.3">
      <c r="A413" s="228"/>
      <c r="B413" s="314" t="s">
        <v>11</v>
      </c>
      <c r="C413" s="314">
        <v>14</v>
      </c>
      <c r="D413" s="314" t="s">
        <v>23</v>
      </c>
      <c r="E413" s="483" t="s">
        <v>91</v>
      </c>
      <c r="F413" s="269"/>
      <c r="G413" s="270"/>
      <c r="H413" s="246"/>
      <c r="I413" s="116">
        <f t="shared" ref="I413" si="1899">IF(E413="repos",1,0)</f>
        <v>0</v>
      </c>
      <c r="J413" s="116">
        <f t="shared" ref="J413" si="1900">IF(E413="S",1,0)</f>
        <v>0</v>
      </c>
      <c r="K413" s="116">
        <f t="shared" ref="K413" si="1901">IF(E413="FO",1,0)</f>
        <v>0</v>
      </c>
      <c r="L413" s="302">
        <f>IF(AND(B413="dim",M413=130),1,0)</f>
        <v>0</v>
      </c>
      <c r="M413" s="60">
        <v>130</v>
      </c>
      <c r="N413" s="150"/>
      <c r="O413" s="52">
        <v>0.30277777777777776</v>
      </c>
      <c r="P413" s="476">
        <f>IF(F413="X",D384,0)+IF(F414="X",D384,0)+IF(G413="X",D385,0)+IF(G414="X",D386,0)+H413+H414+IF(N413&lt;N383,0,N413)+IF(N414&lt;N383,0,N414)</f>
        <v>0</v>
      </c>
      <c r="Q413" s="111">
        <v>0.49583333333333335</v>
      </c>
      <c r="R413" s="112">
        <v>0.79861111111111116</v>
      </c>
      <c r="S413" s="360">
        <f t="shared" ref="S413" si="1902">(R413-Q413)+(R414-Q414)</f>
        <v>0.30277777777777781</v>
      </c>
      <c r="T413" s="167"/>
      <c r="U413" s="74"/>
      <c r="V413" s="74"/>
      <c r="W413" s="74"/>
      <c r="X413" s="491">
        <f t="shared" si="1749"/>
        <v>1</v>
      </c>
      <c r="Y413" s="74"/>
      <c r="Z413" s="314">
        <v>165</v>
      </c>
      <c r="AA413" s="460">
        <f t="shared" ref="AA413" si="1903">IF(OR(E413="C",E413="Cr"),S413,0)</f>
        <v>0.30277777777777781</v>
      </c>
      <c r="AC413" s="535"/>
      <c r="AD413" s="331"/>
      <c r="AE413" s="331"/>
      <c r="AF413" s="113"/>
      <c r="AG413" s="114"/>
      <c r="AH413" s="461"/>
      <c r="AI413" s="450"/>
      <c r="AJ413" s="385"/>
      <c r="AK413" s="385"/>
      <c r="AL413" s="450"/>
      <c r="AM413" s="331"/>
    </row>
    <row r="414" spans="1:39" ht="15" customHeight="1" thickBot="1" x14ac:dyDescent="0.3">
      <c r="A414" s="229"/>
      <c r="B414" s="331"/>
      <c r="C414" s="331"/>
      <c r="D414" s="331"/>
      <c r="E414" s="484"/>
      <c r="F414" s="267" t="str">
        <f>IF(AND(A413="X",B413="dim"),"",IF(AND(A413="X",E413="TC"),"",IF(A413="X","X","")))</f>
        <v/>
      </c>
      <c r="G414" s="268"/>
      <c r="H414" s="211"/>
      <c r="I414" s="61">
        <f t="shared" ref="I414" si="1904">IF(E413="CA",1,0)</f>
        <v>0</v>
      </c>
      <c r="J414" s="61">
        <f t="shared" ref="J414" si="1905">IF(E413="TC",1,0)</f>
        <v>0</v>
      </c>
      <c r="K414" s="61">
        <f t="shared" ref="K414" si="1906">IF(E413="FNO",1,0)</f>
        <v>0</v>
      </c>
      <c r="L414" s="299"/>
      <c r="M414" s="123"/>
      <c r="N414" s="151"/>
      <c r="O414" s="86"/>
      <c r="P414" s="477"/>
      <c r="Q414" s="113"/>
      <c r="R414" s="114"/>
      <c r="S414" s="361"/>
      <c r="T414" s="167"/>
      <c r="U414" s="74"/>
      <c r="V414" s="74"/>
      <c r="W414" s="74"/>
      <c r="X414" s="493"/>
      <c r="Y414" s="74"/>
      <c r="Z414" s="331"/>
      <c r="AA414" s="461"/>
      <c r="AC414" s="534">
        <v>204</v>
      </c>
      <c r="AD414" s="314">
        <v>23</v>
      </c>
      <c r="AE414" s="314" t="s">
        <v>24</v>
      </c>
      <c r="AF414" s="111"/>
      <c r="AG414" s="112"/>
      <c r="AH414" s="460">
        <f t="shared" ref="AH414" si="1907">IF(OR(E506="C",E506="Cr"),S506,0)</f>
        <v>0</v>
      </c>
      <c r="AI414" s="449">
        <f t="shared" ref="AI414" si="1908">IF(OR($E506="C",$E506="Cr"),$S506,0)</f>
        <v>0</v>
      </c>
      <c r="AJ414" s="384">
        <v>204</v>
      </c>
      <c r="AK414" s="384">
        <v>204</v>
      </c>
      <c r="AL414" s="449">
        <f t="shared" ref="AL414" si="1909">LARGE($AH$8:$AH$738,AK414)</f>
        <v>0.24513888888888891</v>
      </c>
      <c r="AM414" s="314">
        <f t="shared" ref="AM414" si="1910">INDEX($AC$8:$AJ$739,MATCH(AL414,$AI$8:$AI$739,0),1)</f>
        <v>14</v>
      </c>
    </row>
    <row r="415" spans="1:39" ht="15" customHeight="1" thickBot="1" x14ac:dyDescent="0.3">
      <c r="A415" s="228"/>
      <c r="B415" s="314" t="s">
        <v>12</v>
      </c>
      <c r="C415" s="314">
        <v>15</v>
      </c>
      <c r="D415" s="314" t="s">
        <v>23</v>
      </c>
      <c r="E415" s="483" t="s">
        <v>91</v>
      </c>
      <c r="F415" s="269"/>
      <c r="G415" s="270"/>
      <c r="H415" s="246"/>
      <c r="I415" s="116">
        <f t="shared" ref="I415" si="1911">IF(E415="repos",1,0)</f>
        <v>0</v>
      </c>
      <c r="J415" s="116">
        <f t="shared" ref="J415" si="1912">IF(E415="S",1,0)</f>
        <v>0</v>
      </c>
      <c r="K415" s="116">
        <f t="shared" ref="K415" si="1913">IF(E415="FO",1,0)</f>
        <v>0</v>
      </c>
      <c r="L415" s="302">
        <f>IF(AND(B415="dim",M415=130),1,0)</f>
        <v>0</v>
      </c>
      <c r="M415" s="60">
        <v>130</v>
      </c>
      <c r="N415" s="150"/>
      <c r="O415" s="52">
        <v>0.30277777777777776</v>
      </c>
      <c r="P415" s="476">
        <f>IF(F415="X",D384,0)+IF(F416="X",D384,0)+IF(G415="X",D385,0)+IF(G416="X",D386,0)+H415+H416+IF(N415&lt;N383,0,N415)+IF(N416&lt;N383,0,N416)</f>
        <v>0</v>
      </c>
      <c r="Q415" s="111">
        <v>0.49583333333333335</v>
      </c>
      <c r="R415" s="112">
        <v>0.79861111111111116</v>
      </c>
      <c r="S415" s="360">
        <f t="shared" ref="S415" si="1914">(R415-Q415)+(R416-Q416)</f>
        <v>0.30277777777777781</v>
      </c>
      <c r="T415" s="167"/>
      <c r="U415" s="74"/>
      <c r="V415" s="74"/>
      <c r="W415" s="74"/>
      <c r="X415" s="491">
        <f t="shared" si="1749"/>
        <v>1</v>
      </c>
      <c r="Y415" s="74"/>
      <c r="Z415" s="314">
        <v>166</v>
      </c>
      <c r="AA415" s="460">
        <f t="shared" ref="AA415" si="1915">IF(OR(E415="C",E415="Cr"),S415,0)</f>
        <v>0.30277777777777781</v>
      </c>
      <c r="AC415" s="535"/>
      <c r="AD415" s="331"/>
      <c r="AE415" s="331"/>
      <c r="AF415" s="113"/>
      <c r="AG415" s="114"/>
      <c r="AH415" s="461"/>
      <c r="AI415" s="450"/>
      <c r="AJ415" s="385"/>
      <c r="AK415" s="385"/>
      <c r="AL415" s="450"/>
      <c r="AM415" s="331"/>
    </row>
    <row r="416" spans="1:39" ht="15" customHeight="1" thickBot="1" x14ac:dyDescent="0.3">
      <c r="A416" s="229"/>
      <c r="B416" s="331"/>
      <c r="C416" s="331"/>
      <c r="D416" s="331"/>
      <c r="E416" s="484"/>
      <c r="F416" s="267" t="str">
        <f>IF(AND(A415="X",B415="dim"),"",IF(AND(A415="X",E415="TC"),"",IF(A415="X","X","")))</f>
        <v/>
      </c>
      <c r="G416" s="268"/>
      <c r="H416" s="211"/>
      <c r="I416" s="61">
        <f t="shared" ref="I416" si="1916">IF(E415="CA",1,0)</f>
        <v>0</v>
      </c>
      <c r="J416" s="61">
        <f t="shared" ref="J416" si="1917">IF(E415="TC",1,0)</f>
        <v>0</v>
      </c>
      <c r="K416" s="61">
        <f t="shared" ref="K416" si="1918">IF(E415="FNO",1,0)</f>
        <v>0</v>
      </c>
      <c r="L416" s="299"/>
      <c r="M416" s="123"/>
      <c r="N416" s="151"/>
      <c r="O416" s="86"/>
      <c r="P416" s="477"/>
      <c r="Q416" s="113"/>
      <c r="R416" s="114"/>
      <c r="S416" s="361"/>
      <c r="T416" s="167"/>
      <c r="U416" s="74"/>
      <c r="V416" s="74"/>
      <c r="W416" s="74"/>
      <c r="X416" s="493"/>
      <c r="Y416" s="74"/>
      <c r="Z416" s="331"/>
      <c r="AA416" s="461"/>
      <c r="AC416" s="534">
        <v>205</v>
      </c>
      <c r="AD416" s="314">
        <v>24</v>
      </c>
      <c r="AE416" s="314" t="s">
        <v>24</v>
      </c>
      <c r="AF416" s="111">
        <v>0.64652777777777781</v>
      </c>
      <c r="AG416" s="112">
        <v>0.93611111111111101</v>
      </c>
      <c r="AH416" s="460">
        <f t="shared" ref="AH416" si="1919">IF(OR(E508="C",E508="Cr"),S508,0)</f>
        <v>0.28958333333333319</v>
      </c>
      <c r="AI416" s="449">
        <f t="shared" ref="AI416" si="1920">IF(OR($E508="C",$E508="Cr"),$S508,0)</f>
        <v>0.28958333333333319</v>
      </c>
      <c r="AJ416" s="384">
        <v>205</v>
      </c>
      <c r="AK416" s="384">
        <v>205</v>
      </c>
      <c r="AL416" s="449">
        <f t="shared" ref="AL416" si="1921">LARGE($AH$8:$AH$738,AK416)</f>
        <v>0.24444444444444446</v>
      </c>
      <c r="AM416" s="314">
        <f t="shared" ref="AM416" si="1922">INDEX($AC$8:$AJ$739,MATCH(AL416,$AI$8:$AI$739,0),1)</f>
        <v>55</v>
      </c>
    </row>
    <row r="417" spans="1:41" ht="15" customHeight="1" thickBot="1" x14ac:dyDescent="0.3">
      <c r="A417" s="228"/>
      <c r="B417" s="314" t="s">
        <v>4</v>
      </c>
      <c r="C417" s="314">
        <v>16</v>
      </c>
      <c r="D417" s="314" t="s">
        <v>23</v>
      </c>
      <c r="E417" s="399" t="s">
        <v>7</v>
      </c>
      <c r="F417" s="269"/>
      <c r="G417" s="270" t="s">
        <v>72</v>
      </c>
      <c r="H417" s="246"/>
      <c r="I417" s="116">
        <f t="shared" ref="I417" si="1923">IF(E417="repos",1,0)</f>
        <v>1</v>
      </c>
      <c r="J417" s="116">
        <f t="shared" ref="J417" si="1924">IF(E417="S",1,0)</f>
        <v>0</v>
      </c>
      <c r="K417" s="116">
        <f t="shared" ref="K417" si="1925">IF(E417="FO",1,0)</f>
        <v>0</v>
      </c>
      <c r="L417" s="302">
        <f>IF(AND(B417="dim",M417=130),1,0)</f>
        <v>0</v>
      </c>
      <c r="M417" s="60">
        <v>660</v>
      </c>
      <c r="N417" s="150"/>
      <c r="O417" s="56"/>
      <c r="P417" s="476">
        <f>IF(F417="X",D384,0)+IF(F418="X",D384,0)+IF(G417="X",D385,0)+IF(G418="X",D386,0)+H417+H418+IF(N417&lt;N383,0,N417)+IF(N418&lt;N383,0,N418)</f>
        <v>4.1666666666666664E-2</v>
      </c>
      <c r="Q417" s="111"/>
      <c r="R417" s="112"/>
      <c r="S417" s="374">
        <f t="shared" ref="S417" si="1926">(R417-Q417)+(R418-Q418)</f>
        <v>0</v>
      </c>
      <c r="T417" s="167"/>
      <c r="U417" s="74"/>
      <c r="V417" s="74"/>
      <c r="W417" s="74"/>
      <c r="X417" s="491">
        <f t="shared" si="1749"/>
        <v>0</v>
      </c>
      <c r="Y417" s="74"/>
      <c r="Z417" s="314">
        <v>167</v>
      </c>
      <c r="AA417" s="460">
        <f t="shared" ref="AA417" si="1927">IF(OR(E417="C",E417="Cr"),S417,0)</f>
        <v>0</v>
      </c>
      <c r="AC417" s="535"/>
      <c r="AD417" s="331"/>
      <c r="AE417" s="331"/>
      <c r="AF417" s="113"/>
      <c r="AG417" s="114"/>
      <c r="AH417" s="461"/>
      <c r="AI417" s="450"/>
      <c r="AJ417" s="385"/>
      <c r="AK417" s="385"/>
      <c r="AL417" s="450"/>
      <c r="AM417" s="331"/>
    </row>
    <row r="418" spans="1:41" ht="15" customHeight="1" thickBot="1" x14ac:dyDescent="0.3">
      <c r="A418" s="229"/>
      <c r="B418" s="331"/>
      <c r="C418" s="331"/>
      <c r="D418" s="331"/>
      <c r="E418" s="401"/>
      <c r="F418" s="267" t="str">
        <f>IF(AND(A417="X",B417="dim"),"",IF(AND(A417="X",E417="TC"),"",IF(A417="X","X","")))</f>
        <v/>
      </c>
      <c r="G418" s="268"/>
      <c r="H418" s="211"/>
      <c r="I418" s="61">
        <f t="shared" ref="I418" si="1928">IF(E417="CA",1,0)</f>
        <v>0</v>
      </c>
      <c r="J418" s="61">
        <f t="shared" ref="J418" si="1929">IF(E417="TC",1,0)</f>
        <v>0</v>
      </c>
      <c r="K418" s="61">
        <f t="shared" ref="K418" si="1930">IF(E417="FNO",1,0)</f>
        <v>0</v>
      </c>
      <c r="L418" s="299"/>
      <c r="M418" s="117"/>
      <c r="N418" s="151"/>
      <c r="O418" s="107"/>
      <c r="P418" s="477"/>
      <c r="Q418" s="113"/>
      <c r="R418" s="114"/>
      <c r="S418" s="375"/>
      <c r="T418" s="167"/>
      <c r="U418" s="74"/>
      <c r="V418" s="74"/>
      <c r="W418" s="74"/>
      <c r="X418" s="493"/>
      <c r="Y418" s="74"/>
      <c r="Z418" s="331"/>
      <c r="AA418" s="461"/>
      <c r="AC418" s="534">
        <v>206</v>
      </c>
      <c r="AD418" s="314">
        <v>25</v>
      </c>
      <c r="AE418" s="314" t="s">
        <v>24</v>
      </c>
      <c r="AF418" s="111">
        <v>0.75208333333333333</v>
      </c>
      <c r="AG418" s="112">
        <v>1.04375</v>
      </c>
      <c r="AH418" s="460">
        <f t="shared" ref="AH418" si="1931">IF(OR(E510="C",E510="Cr"),S510,0)</f>
        <v>0.29166666666666663</v>
      </c>
      <c r="AI418" s="449">
        <f t="shared" ref="AI418" si="1932">IF(OR($E510="C",$E510="Cr"),$S510,0)</f>
        <v>0.29166666666666663</v>
      </c>
      <c r="AJ418" s="384">
        <v>206</v>
      </c>
      <c r="AK418" s="384">
        <v>206</v>
      </c>
      <c r="AL418" s="449">
        <f t="shared" ref="AL418" si="1933">LARGE($AH$8:$AH$738,AK418)</f>
        <v>0.24375000000000013</v>
      </c>
      <c r="AM418" s="314">
        <f t="shared" ref="AM418" si="1934">INDEX($AC$8:$AJ$739,MATCH(AL418,$AI$8:$AI$739,0),1)</f>
        <v>182</v>
      </c>
      <c r="AN418" s="546">
        <f>AL8+AL10+AL12+AL14+AL16+AL18+AL20+AL22+AL24+AL26+AL28+AL30+AL32+AL34+AL36+AL38+AL40+AL42+AL44+AL46+AL48+AL50+AL52+AL54+AL56+AL58+AL60+AL62+AL64+AL66+AL68+AL70+AL72+AL74+AL76+AL78+AL80+AL82+AL84+AL86+AL88+AL90+AL92+AL94+AL96+AL98+AL100+AL102+AL104+AL106+AL108+AL110+AL112+AL114+AL116+AL118+AL120+AL122+AL124+AL126+AL128+AL130+AL132+AL134+AL136+AL138+AL140+AL142+AL144+AL146+AL148+AL150+AL152+AL154+AL156+AL158+AL160+AL162+AL164+AL166+AL168+AL170+AL172+AL174+AL176+AL178+AL180+AL182+AL184+AL186+AL188+AL190+AL192+AL194+AL196+AL198+AL200+AL202+AL204+AL206+AL208+AL210+AL212+AL214+AL216+AL218+AL220+AL222+AL224+AL226+AL228+AL230+AL232+AL234+AL236+AL238+AL240+AL242+AL244+AL246+AL248+AL250+AL252+AL254+AL256+AL258+AL260+AL262+AL264+AL266+AL268+AL270+AL272+AL274+AL276+AL278+AL280+AL282+AL284+AL286+AL288+AL290+AL292+AL294+AL296+AL298+AL300+AL302+AL304+AL306+AL308+AL310+AL312+AL314+AL316+AL318+AL320+AL322+AL324+AL326+AL328+AL330+AL332+AL334+AL336+AL338+AL340+AL342+AL344+AL346+AL348+AL350+AL352+AL354+AL356+AL358+AL360+AL362+AL364+AL366+AL368+AL370+AL372+AL374+AL376+AL378+AL380+AL382+AL384+AL386+AL388+AL390+AL392+AL394+AL396+AL398+AL400+AL402+AL404+AL406+AL408+AL410+AL412+AL414+AL416+AL418</f>
        <v>58.302777777777798</v>
      </c>
      <c r="AO418" s="547"/>
    </row>
    <row r="419" spans="1:41" ht="15" customHeight="1" thickBot="1" x14ac:dyDescent="0.3">
      <c r="A419" s="228"/>
      <c r="B419" s="314" t="s">
        <v>6</v>
      </c>
      <c r="C419" s="314">
        <v>17</v>
      </c>
      <c r="D419" s="314" t="s">
        <v>23</v>
      </c>
      <c r="E419" s="399" t="s">
        <v>7</v>
      </c>
      <c r="F419" s="269"/>
      <c r="G419" s="270"/>
      <c r="H419" s="246"/>
      <c r="I419" s="116">
        <f t="shared" ref="I419" si="1935">IF(E419="repos",1,0)</f>
        <v>1</v>
      </c>
      <c r="J419" s="116">
        <f t="shared" ref="J419" si="1936">IF(E419="S",1,0)</f>
        <v>0</v>
      </c>
      <c r="K419" s="116">
        <f t="shared" ref="K419" si="1937">IF(E419="FO",1,0)</f>
        <v>0</v>
      </c>
      <c r="L419" s="302">
        <f>IF(AND(B419="dim",M419=130),1,0)</f>
        <v>0</v>
      </c>
      <c r="M419" s="119">
        <v>660</v>
      </c>
      <c r="N419" s="150"/>
      <c r="O419" s="56"/>
      <c r="P419" s="476">
        <f>IF(F419="X",D384,0)+IF(F420="X",D384,0)+IF(G419="X",D385,0)+IF(G420="X",D386,0)+H419+H420+IF(N419&lt;N383,0,N419)+IF(N420&lt;N383,0,N420)</f>
        <v>0</v>
      </c>
      <c r="Q419" s="111"/>
      <c r="R419" s="112"/>
      <c r="S419" s="374">
        <f t="shared" ref="S419" si="1938">(R419-Q419)+(R420-Q420)</f>
        <v>0</v>
      </c>
      <c r="T419" s="167"/>
      <c r="U419" s="74"/>
      <c r="V419" s="74"/>
      <c r="W419" s="74"/>
      <c r="X419" s="491">
        <f t="shared" si="1749"/>
        <v>0</v>
      </c>
      <c r="Y419" s="74"/>
      <c r="Z419" s="314">
        <v>168</v>
      </c>
      <c r="AA419" s="460">
        <f t="shared" ref="AA419" si="1939">IF(OR(E419="C",E419="Cr"),S419,0)</f>
        <v>0</v>
      </c>
      <c r="AC419" s="535"/>
      <c r="AD419" s="331"/>
      <c r="AE419" s="331"/>
      <c r="AF419" s="113"/>
      <c r="AG419" s="114"/>
      <c r="AH419" s="461"/>
      <c r="AI419" s="450"/>
      <c r="AJ419" s="385"/>
      <c r="AK419" s="385"/>
      <c r="AL419" s="450"/>
      <c r="AM419" s="331"/>
      <c r="AN419" s="548"/>
      <c r="AO419" s="549"/>
    </row>
    <row r="420" spans="1:41" ht="15" customHeight="1" thickBot="1" x14ac:dyDescent="0.3">
      <c r="A420" s="229"/>
      <c r="B420" s="331"/>
      <c r="C420" s="331"/>
      <c r="D420" s="331"/>
      <c r="E420" s="401"/>
      <c r="F420" s="267" t="str">
        <f>IF(AND(A419="X",B419="dim"),"",IF(AND(A419="X",E419="TC"),"",IF(A419="X","X","")))</f>
        <v/>
      </c>
      <c r="G420" s="268"/>
      <c r="H420" s="211"/>
      <c r="I420" s="61">
        <f t="shared" ref="I420" si="1940">IF(E419="CA",1,0)</f>
        <v>0</v>
      </c>
      <c r="J420" s="61">
        <f t="shared" ref="J420" si="1941">IF(E419="TC",1,0)</f>
        <v>0</v>
      </c>
      <c r="K420" s="61">
        <f t="shared" ref="K420" si="1942">IF(E419="FNO",1,0)</f>
        <v>0</v>
      </c>
      <c r="L420" s="299"/>
      <c r="M420" s="117"/>
      <c r="N420" s="151"/>
      <c r="O420" s="107"/>
      <c r="P420" s="477"/>
      <c r="Q420" s="113"/>
      <c r="R420" s="114"/>
      <c r="S420" s="375"/>
      <c r="T420" s="167"/>
      <c r="U420" s="74"/>
      <c r="V420" s="74"/>
      <c r="W420" s="74"/>
      <c r="X420" s="493"/>
      <c r="Y420" s="74"/>
      <c r="Z420" s="331"/>
      <c r="AA420" s="461"/>
      <c r="AC420" s="534">
        <v>207</v>
      </c>
      <c r="AD420" s="314">
        <v>26</v>
      </c>
      <c r="AE420" s="314" t="s">
        <v>24</v>
      </c>
      <c r="AF420" s="111">
        <v>0.75208333333333333</v>
      </c>
      <c r="AG420" s="112">
        <v>1.04375</v>
      </c>
      <c r="AH420" s="460">
        <f t="shared" ref="AH420" si="1943">IF(OR(E512="C",E512="Cr"),S512,0)</f>
        <v>0.29166666666666663</v>
      </c>
      <c r="AI420" s="449">
        <f t="shared" ref="AI420" si="1944">IF(OR($E512="C",$E512="Cr"),$S512,0)</f>
        <v>0.29166666666666663</v>
      </c>
      <c r="AJ420" s="314">
        <v>207</v>
      </c>
      <c r="AK420" s="314">
        <v>207</v>
      </c>
      <c r="AL420" s="449">
        <f t="shared" ref="AL420" si="1945">LARGE($AH$8:$AH$738,AK420)</f>
        <v>0.24236111111111114</v>
      </c>
      <c r="AM420" s="314">
        <f t="shared" ref="AM420" si="1946">INDEX($AC$8:$AJ$739,MATCH(AL420,$AI$8:$AI$739,0),1)</f>
        <v>104</v>
      </c>
    </row>
    <row r="421" spans="1:41" ht="15" customHeight="1" thickBot="1" x14ac:dyDescent="0.3">
      <c r="A421" s="228"/>
      <c r="B421" s="314" t="s">
        <v>8</v>
      </c>
      <c r="C421" s="314">
        <v>18</v>
      </c>
      <c r="D421" s="314" t="s">
        <v>23</v>
      </c>
      <c r="E421" s="399" t="s">
        <v>7</v>
      </c>
      <c r="F421" s="269"/>
      <c r="G421" s="270"/>
      <c r="H421" s="246"/>
      <c r="I421" s="116">
        <f t="shared" ref="I421" si="1947">IF(E421="repos",1,0)</f>
        <v>1</v>
      </c>
      <c r="J421" s="116">
        <f t="shared" ref="J421" si="1948">IF(E421="S",1,0)</f>
        <v>0</v>
      </c>
      <c r="K421" s="116">
        <f t="shared" ref="K421" si="1949">IF(E421="FO",1,0)</f>
        <v>0</v>
      </c>
      <c r="L421" s="302">
        <f>IF(AND(B421="dim",M421=130),1,0)</f>
        <v>0</v>
      </c>
      <c r="M421" s="119">
        <v>660</v>
      </c>
      <c r="N421" s="150"/>
      <c r="O421" s="56"/>
      <c r="P421" s="476">
        <f>IF(F421="X",D384,0)+IF(F422="X",D384,0)+IF(G421="X",D385,0)+IF(G422="X",D386,0)+H421+H422+IF(N421&lt;N383,0,N421)+IF(N422&lt;N383,0,N422)</f>
        <v>0</v>
      </c>
      <c r="Q421" s="111"/>
      <c r="R421" s="112"/>
      <c r="S421" s="374">
        <f t="shared" ref="S421" si="1950">(R421-Q421)+(R422-Q422)</f>
        <v>0</v>
      </c>
      <c r="T421" s="167"/>
      <c r="U421" s="74"/>
      <c r="V421" s="74"/>
      <c r="W421" s="74"/>
      <c r="X421" s="491">
        <f t="shared" si="1749"/>
        <v>0</v>
      </c>
      <c r="Y421" s="74"/>
      <c r="Z421" s="314">
        <v>169</v>
      </c>
      <c r="AA421" s="460">
        <f t="shared" ref="AA421" si="1951">IF(OR(E421="C",E421="Cr"),S421,0)</f>
        <v>0</v>
      </c>
      <c r="AC421" s="535"/>
      <c r="AD421" s="331"/>
      <c r="AE421" s="331"/>
      <c r="AF421" s="113"/>
      <c r="AG421" s="114"/>
      <c r="AH421" s="461"/>
      <c r="AI421" s="450"/>
      <c r="AJ421" s="331"/>
      <c r="AK421" s="331"/>
      <c r="AL421" s="450"/>
      <c r="AM421" s="331"/>
    </row>
    <row r="422" spans="1:41" ht="15" customHeight="1" thickBot="1" x14ac:dyDescent="0.3">
      <c r="A422" s="229"/>
      <c r="B422" s="331"/>
      <c r="C422" s="331"/>
      <c r="D422" s="331"/>
      <c r="E422" s="401"/>
      <c r="F422" s="267" t="str">
        <f>IF(AND(A421="X",B421="dim"),"",IF(AND(A421="X",E421="TC"),"",IF(A421="X","X","")))</f>
        <v/>
      </c>
      <c r="G422" s="268"/>
      <c r="H422" s="211"/>
      <c r="I422" s="61">
        <f t="shared" ref="I422" si="1952">IF(E421="CA",1,0)</f>
        <v>0</v>
      </c>
      <c r="J422" s="61">
        <f t="shared" ref="J422" si="1953">IF(E421="TC",1,0)</f>
        <v>0</v>
      </c>
      <c r="K422" s="61">
        <f t="shared" ref="K422" si="1954">IF(E421="FNO",1,0)</f>
        <v>0</v>
      </c>
      <c r="L422" s="299"/>
      <c r="M422" s="117"/>
      <c r="N422" s="151"/>
      <c r="O422" s="107"/>
      <c r="P422" s="477"/>
      <c r="Q422" s="113"/>
      <c r="R422" s="114"/>
      <c r="S422" s="375"/>
      <c r="T422" s="167"/>
      <c r="U422" s="74"/>
      <c r="V422" s="74"/>
      <c r="W422" s="74"/>
      <c r="X422" s="493"/>
      <c r="Y422" s="74"/>
      <c r="Z422" s="331"/>
      <c r="AA422" s="461"/>
      <c r="AC422" s="534">
        <v>208</v>
      </c>
      <c r="AD422" s="314">
        <v>27</v>
      </c>
      <c r="AE422" s="314" t="s">
        <v>24</v>
      </c>
      <c r="AF422" s="111">
        <v>0.64652777777777781</v>
      </c>
      <c r="AG422" s="112">
        <v>0.93611111111111101</v>
      </c>
      <c r="AH422" s="460">
        <f t="shared" ref="AH422" si="1955">IF(OR(E514="C",E514="Cr"),S514,0)</f>
        <v>0.28958333333333319</v>
      </c>
      <c r="AI422" s="449">
        <f t="shared" ref="AI422" si="1956">IF(OR($E514="C",$E514="Cr"),$S514,0)</f>
        <v>0.28958333333333319</v>
      </c>
      <c r="AJ422" s="314">
        <v>208</v>
      </c>
      <c r="AK422" s="314">
        <v>208</v>
      </c>
      <c r="AL422" s="449">
        <f t="shared" ref="AL422" si="1957">LARGE($AH$8:$AH$738,AK422)</f>
        <v>0.2416666666666667</v>
      </c>
      <c r="AM422" s="314">
        <f t="shared" ref="AM422" si="1958">INDEX($AC$8:$AJ$739,MATCH(AL422,$AI$8:$AI$739,0),1)</f>
        <v>364</v>
      </c>
    </row>
    <row r="423" spans="1:41" ht="15" customHeight="1" thickBot="1" x14ac:dyDescent="0.3">
      <c r="A423" s="228"/>
      <c r="B423" s="314" t="s">
        <v>9</v>
      </c>
      <c r="C423" s="314">
        <v>19</v>
      </c>
      <c r="D423" s="314" t="s">
        <v>23</v>
      </c>
      <c r="E423" s="483" t="s">
        <v>91</v>
      </c>
      <c r="F423" s="269"/>
      <c r="G423" s="270"/>
      <c r="H423" s="246"/>
      <c r="I423" s="116">
        <f t="shared" ref="I423" si="1959">IF(E423="repos",1,0)</f>
        <v>0</v>
      </c>
      <c r="J423" s="116">
        <f t="shared" ref="J423" si="1960">IF(E423="S",1,0)</f>
        <v>0</v>
      </c>
      <c r="K423" s="116">
        <f t="shared" ref="K423" si="1961">IF(E423="FO",1,0)</f>
        <v>0</v>
      </c>
      <c r="L423" s="302">
        <f>IF(AND(B423="dim",M423=130),1,0)</f>
        <v>0</v>
      </c>
      <c r="M423" s="60">
        <v>130</v>
      </c>
      <c r="N423" s="150"/>
      <c r="O423" s="52">
        <v>0.29097222222222224</v>
      </c>
      <c r="P423" s="476">
        <f>IF(F423="X",D384,0)+IF(F424="X",D384,0)+IF(G423="X",D385,0)+IF(G424="X",D386,0)+H423+H424+IF(N423&lt;N383,0,N423)+IF(N424&lt;N383,0,N424)</f>
        <v>0</v>
      </c>
      <c r="Q423" s="111">
        <v>0.57361111111111118</v>
      </c>
      <c r="R423" s="112">
        <v>0.86458333333333337</v>
      </c>
      <c r="S423" s="360">
        <f t="shared" ref="S423" si="1962">(R423-Q423)+(R424-Q424)</f>
        <v>0.29097222222222219</v>
      </c>
      <c r="T423" s="167"/>
      <c r="U423" s="74"/>
      <c r="V423" s="74"/>
      <c r="W423" s="74"/>
      <c r="X423" s="491">
        <f t="shared" si="1749"/>
        <v>1</v>
      </c>
      <c r="Y423" s="74"/>
      <c r="Z423" s="314">
        <v>170</v>
      </c>
      <c r="AA423" s="460">
        <f t="shared" ref="AA423" si="1963">IF(OR(E423="C",E423="Cr"),S423,0)</f>
        <v>0.29097222222222219</v>
      </c>
      <c r="AC423" s="535"/>
      <c r="AD423" s="331"/>
      <c r="AE423" s="331"/>
      <c r="AF423" s="113"/>
      <c r="AG423" s="114"/>
      <c r="AH423" s="461"/>
      <c r="AI423" s="450"/>
      <c r="AJ423" s="331"/>
      <c r="AK423" s="331"/>
      <c r="AL423" s="450"/>
      <c r="AM423" s="331"/>
    </row>
    <row r="424" spans="1:41" ht="15" customHeight="1" thickBot="1" x14ac:dyDescent="0.3">
      <c r="A424" s="229"/>
      <c r="B424" s="331"/>
      <c r="C424" s="331"/>
      <c r="D424" s="331"/>
      <c r="E424" s="484"/>
      <c r="F424" s="267" t="str">
        <f>IF(AND(A423="X",B423="dim"),"",IF(AND(A423="X",E423="TC"),"",IF(A423="X","X","")))</f>
        <v/>
      </c>
      <c r="G424" s="268"/>
      <c r="H424" s="211"/>
      <c r="I424" s="61">
        <f t="shared" ref="I424" si="1964">IF(E423="CA",1,0)</f>
        <v>0</v>
      </c>
      <c r="J424" s="61">
        <f t="shared" ref="J424" si="1965">IF(E423="TC",1,0)</f>
        <v>0</v>
      </c>
      <c r="K424" s="61">
        <f t="shared" ref="K424" si="1966">IF(E423="FNO",1,0)</f>
        <v>0</v>
      </c>
      <c r="L424" s="299"/>
      <c r="M424" s="123"/>
      <c r="N424" s="151"/>
      <c r="O424" s="86"/>
      <c r="P424" s="477"/>
      <c r="Q424" s="113"/>
      <c r="R424" s="114"/>
      <c r="S424" s="361"/>
      <c r="T424" s="167"/>
      <c r="U424" s="74"/>
      <c r="V424" s="74"/>
      <c r="W424" s="74"/>
      <c r="X424" s="493"/>
      <c r="Y424" s="74"/>
      <c r="Z424" s="331"/>
      <c r="AA424" s="461"/>
      <c r="AC424" s="534">
        <v>209</v>
      </c>
      <c r="AD424" s="314">
        <v>28</v>
      </c>
      <c r="AE424" s="314" t="s">
        <v>24</v>
      </c>
      <c r="AF424" s="111">
        <v>0.5</v>
      </c>
      <c r="AG424" s="112">
        <v>0.80347222222222225</v>
      </c>
      <c r="AH424" s="460">
        <f t="shared" ref="AH424" si="1967">IF(OR(E516="C",E516="Cr"),S516,0)</f>
        <v>0.30347222222222225</v>
      </c>
      <c r="AI424" s="449">
        <f t="shared" ref="AI424" si="1968">IF(OR($E516="C",$E516="Cr"),$S516,0)</f>
        <v>0.30347222222222225</v>
      </c>
      <c r="AJ424" s="314">
        <v>209</v>
      </c>
      <c r="AK424" s="314">
        <v>209</v>
      </c>
      <c r="AL424" s="449">
        <f t="shared" ref="AL424" si="1969">LARGE($AH$8:$AH$738,AK424)</f>
        <v>0.24027777777777776</v>
      </c>
      <c r="AM424" s="314">
        <f t="shared" ref="AM424" si="1970">INDEX($AC$8:$AJ$739,MATCH(AL424,$AI$8:$AI$739,0),1)</f>
        <v>232</v>
      </c>
    </row>
    <row r="425" spans="1:41" ht="15" customHeight="1" thickBot="1" x14ac:dyDescent="0.3">
      <c r="A425" s="228"/>
      <c r="B425" s="314" t="s">
        <v>10</v>
      </c>
      <c r="C425" s="314">
        <v>20</v>
      </c>
      <c r="D425" s="314" t="s">
        <v>23</v>
      </c>
      <c r="E425" s="483" t="s">
        <v>92</v>
      </c>
      <c r="F425" s="269"/>
      <c r="G425" s="270"/>
      <c r="H425" s="246"/>
      <c r="I425" s="116">
        <f t="shared" ref="I425" si="1971">IF(E425="repos",1,0)</f>
        <v>0</v>
      </c>
      <c r="J425" s="116">
        <f t="shared" ref="J425" si="1972">IF(E425="S",1,0)</f>
        <v>0</v>
      </c>
      <c r="K425" s="116">
        <f t="shared" ref="K425" si="1973">IF(E425="FO",1,0)</f>
        <v>0</v>
      </c>
      <c r="L425" s="302">
        <f>IF(AND(B425="dim",M425=130),1,0)</f>
        <v>0</v>
      </c>
      <c r="M425" s="60">
        <v>59</v>
      </c>
      <c r="N425" s="150"/>
      <c r="O425" s="54">
        <v>0.29791666666666666</v>
      </c>
      <c r="P425" s="476">
        <f>IF(F425="X",D384,0)+IF(F426="X",D384,0)+IF(G425="X",D385,0)+IF(G426="X",D386,0)+H425+H426+IF(N425&lt;N383,0,N425)+IF(N426&lt;N383,0,N426)</f>
        <v>0</v>
      </c>
      <c r="Q425" s="111">
        <v>0.5</v>
      </c>
      <c r="R425" s="112">
        <v>0.79791666666666661</v>
      </c>
      <c r="S425" s="366">
        <f t="shared" ref="S425" si="1974">(R425-Q425)+(R426-Q426)</f>
        <v>0.29791666666666661</v>
      </c>
      <c r="T425" s="167"/>
      <c r="U425" s="74"/>
      <c r="V425" s="74"/>
      <c r="W425" s="74"/>
      <c r="X425" s="491">
        <f t="shared" si="1749"/>
        <v>1</v>
      </c>
      <c r="Y425" s="74"/>
      <c r="Z425" s="314">
        <v>171</v>
      </c>
      <c r="AA425" s="460">
        <f t="shared" ref="AA425" si="1975">IF(OR(E425="C",E425="Cr"),S425,0)</f>
        <v>0.29791666666666661</v>
      </c>
      <c r="AC425" s="535"/>
      <c r="AD425" s="331"/>
      <c r="AE425" s="331"/>
      <c r="AF425" s="113"/>
      <c r="AG425" s="114"/>
      <c r="AH425" s="461"/>
      <c r="AI425" s="450"/>
      <c r="AJ425" s="331"/>
      <c r="AK425" s="331"/>
      <c r="AL425" s="450"/>
      <c r="AM425" s="331"/>
    </row>
    <row r="426" spans="1:41" ht="15" customHeight="1" thickBot="1" x14ac:dyDescent="0.3">
      <c r="A426" s="229"/>
      <c r="B426" s="331"/>
      <c r="C426" s="331"/>
      <c r="D426" s="331"/>
      <c r="E426" s="484"/>
      <c r="F426" s="267" t="str">
        <f>IF(AND(A425="X",B425="dim"),"",IF(AND(A425="X",E425="TC"),"",IF(A425="X","X","")))</f>
        <v/>
      </c>
      <c r="G426" s="268"/>
      <c r="H426" s="211"/>
      <c r="I426" s="61">
        <f t="shared" ref="I426" si="1976">IF(E425="CA",1,0)</f>
        <v>0</v>
      </c>
      <c r="J426" s="61">
        <f t="shared" ref="J426" si="1977">IF(E425="TC",1,0)</f>
        <v>0</v>
      </c>
      <c r="K426" s="61">
        <f t="shared" ref="K426" si="1978">IF(E425="FNO",1,0)</f>
        <v>0</v>
      </c>
      <c r="L426" s="299"/>
      <c r="M426" s="84"/>
      <c r="N426" s="151"/>
      <c r="O426" s="85"/>
      <c r="P426" s="477"/>
      <c r="Q426" s="113"/>
      <c r="R426" s="114"/>
      <c r="S426" s="367"/>
      <c r="T426" s="167"/>
      <c r="U426" s="74"/>
      <c r="V426" s="74"/>
      <c r="W426" s="74"/>
      <c r="X426" s="493"/>
      <c r="Y426" s="74"/>
      <c r="Z426" s="331"/>
      <c r="AA426" s="461"/>
      <c r="AC426" s="534">
        <v>210</v>
      </c>
      <c r="AD426" s="314">
        <v>29</v>
      </c>
      <c r="AE426" s="314" t="s">
        <v>24</v>
      </c>
      <c r="AF426" s="111"/>
      <c r="AG426" s="112"/>
      <c r="AH426" s="460">
        <f t="shared" ref="AH426" si="1979">IF(OR(E518="C",E518="Cr"),S518,0)</f>
        <v>0</v>
      </c>
      <c r="AI426" s="449">
        <f t="shared" ref="AI426:AI430" si="1980">IF(OR($E518="C",$E518="Cr"),$S518,0)</f>
        <v>0</v>
      </c>
      <c r="AJ426" s="314">
        <v>210</v>
      </c>
      <c r="AK426" s="314">
        <v>210</v>
      </c>
      <c r="AL426" s="449">
        <f t="shared" ref="AL426" si="1981">LARGE($AH$8:$AH$738,AK426)</f>
        <v>0.23472222222222228</v>
      </c>
      <c r="AM426" s="314">
        <f t="shared" ref="AM426" si="1982">INDEX($AC$8:$AJ$739,MATCH(AL426,$AI$8:$AI$739,0),1)</f>
        <v>301</v>
      </c>
    </row>
    <row r="427" spans="1:41" ht="15" customHeight="1" thickBot="1" x14ac:dyDescent="0.3">
      <c r="A427" s="228"/>
      <c r="B427" s="314" t="s">
        <v>11</v>
      </c>
      <c r="C427" s="314">
        <v>21</v>
      </c>
      <c r="D427" s="314" t="s">
        <v>23</v>
      </c>
      <c r="E427" s="483" t="s">
        <v>91</v>
      </c>
      <c r="F427" s="269"/>
      <c r="G427" s="270"/>
      <c r="H427" s="246"/>
      <c r="I427" s="116">
        <f t="shared" ref="I427" si="1983">IF(E427="repos",1,0)</f>
        <v>0</v>
      </c>
      <c r="J427" s="116">
        <f t="shared" ref="J427" si="1984">IF(E427="S",1,0)</f>
        <v>0</v>
      </c>
      <c r="K427" s="116">
        <f t="shared" ref="K427" si="1985">IF(E427="FO",1,0)</f>
        <v>0</v>
      </c>
      <c r="L427" s="302">
        <f>IF(AND(B427="dim",M427=130),1,0)</f>
        <v>0</v>
      </c>
      <c r="M427" s="60">
        <v>130</v>
      </c>
      <c r="N427" s="150"/>
      <c r="O427" s="52">
        <v>0.29097222222222224</v>
      </c>
      <c r="P427" s="476">
        <f>IF(F427="X",D384,0)+IF(F428="X",D384,0)+IF(G427="X",D385,0)+IF(G428="X",D386,0)+H427+H428+IF(N427&lt;N383,0,N427)+IF(N428&lt;N383,0,N428)</f>
        <v>0</v>
      </c>
      <c r="Q427" s="111">
        <v>0.57361111111111118</v>
      </c>
      <c r="R427" s="112">
        <v>0.86458333333333337</v>
      </c>
      <c r="S427" s="360">
        <f t="shared" ref="S427" si="1986">(R427-Q427)+(R428-Q428)</f>
        <v>0.29097222222222219</v>
      </c>
      <c r="T427" s="167"/>
      <c r="U427" s="74"/>
      <c r="V427" s="74"/>
      <c r="W427" s="74"/>
      <c r="X427" s="491">
        <f t="shared" si="1749"/>
        <v>1</v>
      </c>
      <c r="Y427" s="74"/>
      <c r="Z427" s="314">
        <v>172</v>
      </c>
      <c r="AA427" s="460">
        <f t="shared" ref="AA427" si="1987">IF(OR(E427="C",E427="Cr"),S427,0)</f>
        <v>0.29097222222222219</v>
      </c>
      <c r="AC427" s="535"/>
      <c r="AD427" s="331"/>
      <c r="AE427" s="331"/>
      <c r="AF427" s="113"/>
      <c r="AG427" s="114"/>
      <c r="AH427" s="461"/>
      <c r="AI427" s="450"/>
      <c r="AJ427" s="331"/>
      <c r="AK427" s="331"/>
      <c r="AL427" s="450"/>
      <c r="AM427" s="331"/>
    </row>
    <row r="428" spans="1:41" ht="15" customHeight="1" thickBot="1" x14ac:dyDescent="0.3">
      <c r="A428" s="229"/>
      <c r="B428" s="331"/>
      <c r="C428" s="331"/>
      <c r="D428" s="331"/>
      <c r="E428" s="484"/>
      <c r="F428" s="267" t="str">
        <f>IF(AND(A427="X",B427="dim"),"",IF(AND(A427="X",E427="TC"),"",IF(A427="X","X","")))</f>
        <v/>
      </c>
      <c r="G428" s="268"/>
      <c r="H428" s="211"/>
      <c r="I428" s="61">
        <f t="shared" ref="I428" si="1988">IF(E427="CA",1,0)</f>
        <v>0</v>
      </c>
      <c r="J428" s="61">
        <f t="shared" ref="J428" si="1989">IF(E427="TC",1,0)</f>
        <v>0</v>
      </c>
      <c r="K428" s="61">
        <f t="shared" ref="K428" si="1990">IF(E427="FNO",1,0)</f>
        <v>0</v>
      </c>
      <c r="L428" s="299"/>
      <c r="M428" s="123"/>
      <c r="N428" s="151"/>
      <c r="O428" s="86"/>
      <c r="P428" s="477"/>
      <c r="Q428" s="113"/>
      <c r="R428" s="114"/>
      <c r="S428" s="361"/>
      <c r="T428" s="167"/>
      <c r="U428" s="74"/>
      <c r="V428" s="74"/>
      <c r="W428" s="74"/>
      <c r="X428" s="493"/>
      <c r="Y428" s="74"/>
      <c r="Z428" s="331"/>
      <c r="AA428" s="461"/>
      <c r="AC428" s="534">
        <v>211</v>
      </c>
      <c r="AD428" s="314">
        <v>30</v>
      </c>
      <c r="AE428" s="314" t="s">
        <v>24</v>
      </c>
      <c r="AF428" s="111"/>
      <c r="AG428" s="112"/>
      <c r="AH428" s="460">
        <f t="shared" ref="AH428" si="1991">IF(OR(E520="C",E520="Cr"),S520,0)</f>
        <v>0</v>
      </c>
      <c r="AI428" s="449">
        <f t="shared" si="1980"/>
        <v>0</v>
      </c>
      <c r="AJ428" s="314">
        <v>211</v>
      </c>
      <c r="AK428" s="314">
        <v>211</v>
      </c>
      <c r="AL428" s="449">
        <f t="shared" ref="AL428" si="1992">LARGE($AH$8:$AH$738,AK428)</f>
        <v>0.23402777777777772</v>
      </c>
      <c r="AM428" s="314">
        <f t="shared" ref="AM428" si="1993">INDEX($AC$8:$AJ$739,MATCH(AL428,$AI$8:$AI$739,0),1)</f>
        <v>241</v>
      </c>
    </row>
    <row r="429" spans="1:41" ht="15" customHeight="1" thickBot="1" x14ac:dyDescent="0.3">
      <c r="A429" s="228"/>
      <c r="B429" s="314" t="s">
        <v>12</v>
      </c>
      <c r="C429" s="314">
        <v>22</v>
      </c>
      <c r="D429" s="314" t="s">
        <v>23</v>
      </c>
      <c r="E429" s="483" t="s">
        <v>91</v>
      </c>
      <c r="F429" s="269"/>
      <c r="G429" s="270"/>
      <c r="H429" s="246"/>
      <c r="I429" s="116">
        <f t="shared" ref="I429" si="1994">IF(E429="repos",1,0)</f>
        <v>0</v>
      </c>
      <c r="J429" s="116">
        <f t="shared" ref="J429" si="1995">IF(E429="S",1,0)</f>
        <v>0</v>
      </c>
      <c r="K429" s="116">
        <f t="shared" ref="K429" si="1996">IF(E429="FO",1,0)</f>
        <v>0</v>
      </c>
      <c r="L429" s="302">
        <f>IF(AND(B429="dim",M429=130),1,0)</f>
        <v>0</v>
      </c>
      <c r="M429" s="60">
        <v>130</v>
      </c>
      <c r="N429" s="150"/>
      <c r="O429" s="52">
        <v>0.2902777777777778</v>
      </c>
      <c r="P429" s="476">
        <f>IF(F429="X",D384,0)+IF(F430="X",D384,0)+IF(G429="X",D385,0)+IF(G430="X",D386,0)+H429+H430+IF(N429&lt;N383,0,N429)+IF(N430&lt;N383,0,N430)</f>
        <v>0</v>
      </c>
      <c r="Q429" s="111">
        <v>0.57638888888888895</v>
      </c>
      <c r="R429" s="112">
        <v>0.8666666666666667</v>
      </c>
      <c r="S429" s="360">
        <f t="shared" ref="S429" si="1997">(R429-Q429)+(R430-Q430)</f>
        <v>0.29027777777777775</v>
      </c>
      <c r="T429" s="167"/>
      <c r="U429" s="74"/>
      <c r="V429" s="74"/>
      <c r="W429" s="74"/>
      <c r="X429" s="491">
        <f t="shared" si="1749"/>
        <v>1</v>
      </c>
      <c r="Y429" s="74"/>
      <c r="Z429" s="314">
        <v>173</v>
      </c>
      <c r="AA429" s="460">
        <f t="shared" ref="AA429" si="1998">IF(OR(E429="C",E429="Cr"),S429,0)</f>
        <v>0.29027777777777775</v>
      </c>
      <c r="AC429" s="535"/>
      <c r="AD429" s="331"/>
      <c r="AE429" s="331"/>
      <c r="AF429" s="113"/>
      <c r="AG429" s="114"/>
      <c r="AH429" s="461"/>
      <c r="AI429" s="450"/>
      <c r="AJ429" s="331"/>
      <c r="AK429" s="331"/>
      <c r="AL429" s="450"/>
      <c r="AM429" s="331"/>
    </row>
    <row r="430" spans="1:41" ht="15" customHeight="1" thickBot="1" x14ac:dyDescent="0.3">
      <c r="A430" s="229"/>
      <c r="B430" s="331"/>
      <c r="C430" s="331"/>
      <c r="D430" s="331"/>
      <c r="E430" s="484"/>
      <c r="F430" s="267" t="str">
        <f>IF(AND(A429="X",B429="dim"),"",IF(AND(A429="X",E429="TC"),"",IF(A429="X","X","")))</f>
        <v/>
      </c>
      <c r="G430" s="268"/>
      <c r="H430" s="211"/>
      <c r="I430" s="61">
        <f t="shared" ref="I430" si="1999">IF(E429="CA",1,0)</f>
        <v>0</v>
      </c>
      <c r="J430" s="61">
        <f t="shared" ref="J430" si="2000">IF(E429="TC",1,0)</f>
        <v>0</v>
      </c>
      <c r="K430" s="61">
        <f t="shared" ref="K430" si="2001">IF(E429="FNO",1,0)</f>
        <v>0</v>
      </c>
      <c r="L430" s="299"/>
      <c r="M430" s="123"/>
      <c r="N430" s="151"/>
      <c r="O430" s="86"/>
      <c r="P430" s="477"/>
      <c r="Q430" s="113"/>
      <c r="R430" s="114"/>
      <c r="S430" s="361"/>
      <c r="T430" s="167"/>
      <c r="U430" s="74"/>
      <c r="V430" s="74"/>
      <c r="W430" s="74"/>
      <c r="X430" s="493"/>
      <c r="Y430" s="74"/>
      <c r="Z430" s="331"/>
      <c r="AA430" s="461"/>
      <c r="AC430" s="534">
        <v>212</v>
      </c>
      <c r="AD430" s="314">
        <v>31</v>
      </c>
      <c r="AE430" s="314" t="s">
        <v>24</v>
      </c>
      <c r="AF430" s="111"/>
      <c r="AG430" s="112"/>
      <c r="AH430" s="460">
        <f t="shared" ref="AH430" si="2002">IF(OR(E522="C",E522="Cr"),S522,0)</f>
        <v>0</v>
      </c>
      <c r="AI430" s="449">
        <f t="shared" si="1980"/>
        <v>0</v>
      </c>
      <c r="AJ430" s="314">
        <v>212</v>
      </c>
      <c r="AK430" s="314">
        <v>212</v>
      </c>
      <c r="AL430" s="449">
        <f t="shared" ref="AL430" si="2003">LARGE($AH$8:$AH$738,AK430)</f>
        <v>0.2319444444444444</v>
      </c>
      <c r="AM430" s="314">
        <f t="shared" ref="AM430" si="2004">INDEX($AC$8:$AJ$739,MATCH(AL430,$AI$8:$AI$739,0),1)</f>
        <v>330</v>
      </c>
    </row>
    <row r="431" spans="1:41" ht="15" customHeight="1" thickBot="1" x14ac:dyDescent="0.3">
      <c r="A431" s="228"/>
      <c r="B431" s="314" t="s">
        <v>4</v>
      </c>
      <c r="C431" s="314">
        <v>23</v>
      </c>
      <c r="D431" s="314" t="s">
        <v>23</v>
      </c>
      <c r="E431" s="483" t="s">
        <v>91</v>
      </c>
      <c r="F431" s="269"/>
      <c r="G431" s="270"/>
      <c r="H431" s="246"/>
      <c r="I431" s="116">
        <f t="shared" ref="I431" si="2005">IF(E431="repos",1,0)</f>
        <v>0</v>
      </c>
      <c r="J431" s="116">
        <f t="shared" ref="J431" si="2006">IF(E431="S",1,0)</f>
        <v>0</v>
      </c>
      <c r="K431" s="116">
        <f t="shared" ref="K431" si="2007">IF(E431="FO",1,0)</f>
        <v>0</v>
      </c>
      <c r="L431" s="302">
        <f>IF(AND(B431="dim",M431=130),1,0)</f>
        <v>0</v>
      </c>
      <c r="M431" s="60">
        <v>130</v>
      </c>
      <c r="N431" s="150"/>
      <c r="O431" s="52">
        <v>0.2902777777777778</v>
      </c>
      <c r="P431" s="476">
        <f>IF(F431="X",D384,0)+IF(F432="X",D384,0)+IF(G431="X",D385,0)+IF(G432="X",D386,0)+H431+H432+IF(N431&lt;N383,0,N431)+IF(N432&lt;N383,0,N432)</f>
        <v>0</v>
      </c>
      <c r="Q431" s="111">
        <v>0.57638888888888895</v>
      </c>
      <c r="R431" s="112">
        <v>0.8666666666666667</v>
      </c>
      <c r="S431" s="360">
        <f t="shared" ref="S431" si="2008">(R431-Q431)+(R432-Q432)</f>
        <v>0.29027777777777775</v>
      </c>
      <c r="T431" s="167"/>
      <c r="U431" s="74"/>
      <c r="V431" s="74"/>
      <c r="W431" s="74"/>
      <c r="X431" s="491">
        <f t="shared" si="1749"/>
        <v>1</v>
      </c>
      <c r="Y431" s="74"/>
      <c r="Z431" s="314">
        <v>174</v>
      </c>
      <c r="AA431" s="460">
        <f t="shared" ref="AA431" si="2009">IF(OR(E431="C",E431="Cr"),S431,0)</f>
        <v>0.29027777777777775</v>
      </c>
      <c r="AC431" s="535"/>
      <c r="AD431" s="331"/>
      <c r="AE431" s="331"/>
      <c r="AF431" s="113"/>
      <c r="AG431" s="114"/>
      <c r="AH431" s="461"/>
      <c r="AI431" s="450"/>
      <c r="AJ431" s="331"/>
      <c r="AK431" s="331"/>
      <c r="AL431" s="450"/>
      <c r="AM431" s="331"/>
    </row>
    <row r="432" spans="1:41" ht="15" customHeight="1" thickBot="1" x14ac:dyDescent="0.3">
      <c r="A432" s="229"/>
      <c r="B432" s="331"/>
      <c r="C432" s="331"/>
      <c r="D432" s="331"/>
      <c r="E432" s="484"/>
      <c r="F432" s="267" t="str">
        <f>IF(AND(A431="X",B431="dim"),"",IF(AND(A431="X",E431="TC"),"",IF(A431="X","X","")))</f>
        <v/>
      </c>
      <c r="G432" s="268"/>
      <c r="H432" s="211"/>
      <c r="I432" s="61">
        <f t="shared" ref="I432" si="2010">IF(E431="CA",1,0)</f>
        <v>0</v>
      </c>
      <c r="J432" s="61">
        <f t="shared" ref="J432" si="2011">IF(E431="TC",1,0)</f>
        <v>0</v>
      </c>
      <c r="K432" s="61">
        <f t="shared" ref="K432" si="2012">IF(E431="FNO",1,0)</f>
        <v>0</v>
      </c>
      <c r="L432" s="299"/>
      <c r="M432" s="123"/>
      <c r="N432" s="151"/>
      <c r="O432" s="86"/>
      <c r="P432" s="477"/>
      <c r="Q432" s="113"/>
      <c r="R432" s="114"/>
      <c r="S432" s="361"/>
      <c r="T432" s="167"/>
      <c r="U432" s="74"/>
      <c r="V432" s="74"/>
      <c r="W432" s="74"/>
      <c r="X432" s="493"/>
      <c r="Y432" s="74"/>
      <c r="Z432" s="331"/>
      <c r="AA432" s="461"/>
      <c r="AC432" s="534">
        <v>213</v>
      </c>
      <c r="AD432" s="314">
        <v>1</v>
      </c>
      <c r="AE432" s="314" t="s">
        <v>25</v>
      </c>
      <c r="AF432" s="111"/>
      <c r="AG432" s="112"/>
      <c r="AH432" s="460">
        <f>IF(OR(E539="C",E539="Cr"),S539,0)</f>
        <v>0</v>
      </c>
      <c r="AI432" s="449">
        <f>IF(OR($E539="C",$E539="Cr"),$S539,0)</f>
        <v>0</v>
      </c>
      <c r="AJ432" s="314">
        <v>213</v>
      </c>
      <c r="AK432" s="314">
        <v>213</v>
      </c>
      <c r="AL432" s="449">
        <f t="shared" ref="AL432" si="2013">LARGE($AH$8:$AH$738,AK432)</f>
        <v>0.21180555555555555</v>
      </c>
      <c r="AM432" s="314">
        <f t="shared" ref="AM432" si="2014">INDEX($AC$8:$AJ$739,MATCH(AL432,$AI$8:$AI$739,0),1)</f>
        <v>240</v>
      </c>
    </row>
    <row r="433" spans="1:39" ht="15" customHeight="1" thickBot="1" x14ac:dyDescent="0.3">
      <c r="A433" s="228"/>
      <c r="B433" s="314" t="s">
        <v>6</v>
      </c>
      <c r="C433" s="314">
        <v>24</v>
      </c>
      <c r="D433" s="314" t="s">
        <v>23</v>
      </c>
      <c r="E433" s="399" t="s">
        <v>7</v>
      </c>
      <c r="F433" s="269"/>
      <c r="G433" s="270"/>
      <c r="H433" s="246"/>
      <c r="I433" s="116">
        <f t="shared" ref="I433" si="2015">IF(E433="repos",1,0)</f>
        <v>1</v>
      </c>
      <c r="J433" s="116">
        <f t="shared" ref="J433" si="2016">IF(E433="S",1,0)</f>
        <v>0</v>
      </c>
      <c r="K433" s="116">
        <f t="shared" ref="K433" si="2017">IF(E433="FO",1,0)</f>
        <v>0</v>
      </c>
      <c r="L433" s="302">
        <f>IF(AND(B433="dim",M433=130),1,0)</f>
        <v>0</v>
      </c>
      <c r="M433" s="60">
        <v>660</v>
      </c>
      <c r="N433" s="150"/>
      <c r="O433" s="115"/>
      <c r="P433" s="476">
        <f>IF(F433="X",D384,0)+IF(F434="X",D384,0)+IF(G433="X",D385,0)+IF(G434="X",D386,0)+H433+H434+IF(N433&lt;N383,0,N433)+IF(N434&lt;N383,0,N434)</f>
        <v>0</v>
      </c>
      <c r="Q433" s="111"/>
      <c r="R433" s="112"/>
      <c r="S433" s="374">
        <f t="shared" ref="S433" si="2018">(R433-Q433)+(R434-Q434)</f>
        <v>0</v>
      </c>
      <c r="T433" s="167"/>
      <c r="U433" s="74"/>
      <c r="V433" s="74"/>
      <c r="W433" s="74"/>
      <c r="X433" s="491">
        <f t="shared" si="1749"/>
        <v>0</v>
      </c>
      <c r="Y433" s="74"/>
      <c r="Z433" s="314">
        <v>175</v>
      </c>
      <c r="AA433" s="460">
        <f t="shared" ref="AA433" si="2019">IF(OR(E433="C",E433="Cr"),S433,0)</f>
        <v>0</v>
      </c>
      <c r="AC433" s="535"/>
      <c r="AD433" s="331"/>
      <c r="AE433" s="331"/>
      <c r="AF433" s="113"/>
      <c r="AG433" s="114"/>
      <c r="AH433" s="461"/>
      <c r="AI433" s="450"/>
      <c r="AJ433" s="331"/>
      <c r="AK433" s="331"/>
      <c r="AL433" s="450"/>
      <c r="AM433" s="331"/>
    </row>
    <row r="434" spans="1:39" ht="15" customHeight="1" thickBot="1" x14ac:dyDescent="0.3">
      <c r="A434" s="229"/>
      <c r="B434" s="331"/>
      <c r="C434" s="331"/>
      <c r="D434" s="331"/>
      <c r="E434" s="401"/>
      <c r="F434" s="267" t="str">
        <f>IF(AND(A433="X",B433="dim"),"",IF(AND(A433="X",E433="TC"),"",IF(A433="X","X","")))</f>
        <v/>
      </c>
      <c r="G434" s="268"/>
      <c r="H434" s="211"/>
      <c r="I434" s="61">
        <f t="shared" ref="I434" si="2020">IF(E433="CA",1,0)</f>
        <v>0</v>
      </c>
      <c r="J434" s="61">
        <f t="shared" ref="J434" si="2021">IF(E433="TC",1,0)</f>
        <v>0</v>
      </c>
      <c r="K434" s="61">
        <f t="shared" ref="K434" si="2022">IF(E433="FNO",1,0)</f>
        <v>0</v>
      </c>
      <c r="L434" s="299"/>
      <c r="M434" s="117"/>
      <c r="N434" s="151"/>
      <c r="O434" s="107"/>
      <c r="P434" s="477"/>
      <c r="Q434" s="113"/>
      <c r="R434" s="114"/>
      <c r="S434" s="375"/>
      <c r="T434" s="167"/>
      <c r="U434" s="74"/>
      <c r="V434" s="74"/>
      <c r="W434" s="74"/>
      <c r="X434" s="493"/>
      <c r="Y434" s="74"/>
      <c r="Z434" s="331"/>
      <c r="AA434" s="461"/>
      <c r="AC434" s="534">
        <v>214</v>
      </c>
      <c r="AD434" s="314">
        <v>2</v>
      </c>
      <c r="AE434" s="314" t="s">
        <v>25</v>
      </c>
      <c r="AF434" s="111"/>
      <c r="AG434" s="112"/>
      <c r="AH434" s="460">
        <f t="shared" ref="AH434" si="2023">IF(OR(E541="C",E541="Cr"),S541,0)</f>
        <v>0</v>
      </c>
      <c r="AI434" s="449">
        <f t="shared" ref="AI434" si="2024">IF(OR($E541="C",$E541="Cr"),$S541,0)</f>
        <v>0</v>
      </c>
      <c r="AJ434" s="314">
        <v>214</v>
      </c>
      <c r="AK434" s="314">
        <v>214</v>
      </c>
      <c r="AL434" s="449">
        <f t="shared" ref="AL434" si="2025">LARGE($AH$8:$AH$738,AK434)</f>
        <v>0.20138888888888884</v>
      </c>
      <c r="AM434" s="314">
        <f t="shared" ref="AM434" si="2026">INDEX($AC$8:$AJ$739,MATCH(AL434,$AI$8:$AI$739,0),1)</f>
        <v>180</v>
      </c>
    </row>
    <row r="435" spans="1:39" ht="15" customHeight="1" thickBot="1" x14ac:dyDescent="0.3">
      <c r="A435" s="228"/>
      <c r="B435" s="314" t="s">
        <v>8</v>
      </c>
      <c r="C435" s="314">
        <v>25</v>
      </c>
      <c r="D435" s="314" t="s">
        <v>23</v>
      </c>
      <c r="E435" s="399" t="s">
        <v>7</v>
      </c>
      <c r="F435" s="269"/>
      <c r="G435" s="270"/>
      <c r="H435" s="246"/>
      <c r="I435" s="116">
        <f t="shared" ref="I435" si="2027">IF(E435="repos",1,0)</f>
        <v>1</v>
      </c>
      <c r="J435" s="116">
        <f t="shared" ref="J435" si="2028">IF(E435="S",1,0)</f>
        <v>0</v>
      </c>
      <c r="K435" s="116">
        <f t="shared" ref="K435" si="2029">IF(E435="FO",1,0)</f>
        <v>0</v>
      </c>
      <c r="L435" s="302">
        <f>IF(AND(B435="dim",M435=130),1,0)</f>
        <v>0</v>
      </c>
      <c r="M435" s="119">
        <v>660</v>
      </c>
      <c r="N435" s="150"/>
      <c r="O435" s="56"/>
      <c r="P435" s="476">
        <f>IF(F435="X",D384,0)+IF(F436="X",D384,0)+IF(G435="X",D385,0)+IF(G436="X",D386,0)+H435+H436+IF(N435&lt;N383,0,N435)+IF(N436&lt;N383,0,N436)</f>
        <v>0</v>
      </c>
      <c r="Q435" s="111"/>
      <c r="R435" s="112"/>
      <c r="S435" s="374">
        <f t="shared" ref="S435" si="2030">(R435-Q435)+(R436-Q436)</f>
        <v>0</v>
      </c>
      <c r="T435" s="167"/>
      <c r="U435" s="74"/>
      <c r="V435" s="74"/>
      <c r="W435" s="74"/>
      <c r="X435" s="491">
        <f t="shared" si="1749"/>
        <v>0</v>
      </c>
      <c r="Y435" s="74"/>
      <c r="Z435" s="314">
        <v>176</v>
      </c>
      <c r="AA435" s="460">
        <f t="shared" ref="AA435" si="2031">IF(OR(E435="C",E435="Cr"),S435,0)</f>
        <v>0</v>
      </c>
      <c r="AC435" s="535"/>
      <c r="AD435" s="331"/>
      <c r="AE435" s="331"/>
      <c r="AF435" s="113"/>
      <c r="AG435" s="114"/>
      <c r="AH435" s="461"/>
      <c r="AI435" s="450"/>
      <c r="AJ435" s="331"/>
      <c r="AK435" s="331"/>
      <c r="AL435" s="450"/>
      <c r="AM435" s="331"/>
    </row>
    <row r="436" spans="1:39" ht="15" customHeight="1" thickBot="1" x14ac:dyDescent="0.3">
      <c r="A436" s="229"/>
      <c r="B436" s="331"/>
      <c r="C436" s="331"/>
      <c r="D436" s="331"/>
      <c r="E436" s="401"/>
      <c r="F436" s="267" t="str">
        <f>IF(AND(A435="X",B435="dim"),"",IF(AND(A435="X",E435="TC"),"",IF(A435="X","X","")))</f>
        <v/>
      </c>
      <c r="G436" s="268"/>
      <c r="H436" s="211"/>
      <c r="I436" s="61">
        <f t="shared" ref="I436" si="2032">IF(E435="CA",1,0)</f>
        <v>0</v>
      </c>
      <c r="J436" s="61">
        <f t="shared" ref="J436" si="2033">IF(E435="TC",1,0)</f>
        <v>0</v>
      </c>
      <c r="K436" s="61">
        <f t="shared" ref="K436" si="2034">IF(E435="FNO",1,0)</f>
        <v>0</v>
      </c>
      <c r="L436" s="299"/>
      <c r="M436" s="117"/>
      <c r="N436" s="151"/>
      <c r="O436" s="107"/>
      <c r="P436" s="477"/>
      <c r="Q436" s="113"/>
      <c r="R436" s="114"/>
      <c r="S436" s="375"/>
      <c r="T436" s="167"/>
      <c r="U436" s="74"/>
      <c r="V436" s="74"/>
      <c r="W436" s="74"/>
      <c r="X436" s="493"/>
      <c r="Y436" s="74"/>
      <c r="Z436" s="331"/>
      <c r="AA436" s="461"/>
      <c r="AC436" s="534">
        <v>215</v>
      </c>
      <c r="AD436" s="314">
        <v>3</v>
      </c>
      <c r="AE436" s="314" t="s">
        <v>25</v>
      </c>
      <c r="AF436" s="111"/>
      <c r="AG436" s="112"/>
      <c r="AH436" s="460">
        <f t="shared" ref="AH436" si="2035">IF(OR(E543="C",E543="Cr"),S543,0)</f>
        <v>0</v>
      </c>
      <c r="AI436" s="449">
        <f t="shared" ref="AI436" si="2036">IF(OR($E543="C",$E543="Cr"),$S543,0)</f>
        <v>0</v>
      </c>
      <c r="AJ436" s="314">
        <v>215</v>
      </c>
      <c r="AK436" s="314">
        <v>215</v>
      </c>
      <c r="AL436" s="449">
        <f t="shared" ref="AL436" si="2037">LARGE($AH$8:$AH$738,AK436)</f>
        <v>0.19930555555555557</v>
      </c>
      <c r="AM436" s="314">
        <f t="shared" ref="AM436" si="2038">INDEX($AC$8:$AJ$739,MATCH(AL436,$AI$8:$AI$739,0),1)</f>
        <v>259</v>
      </c>
    </row>
    <row r="437" spans="1:39" ht="15" customHeight="1" thickBot="1" x14ac:dyDescent="0.3">
      <c r="A437" s="228"/>
      <c r="B437" s="314" t="s">
        <v>9</v>
      </c>
      <c r="C437" s="314">
        <v>26</v>
      </c>
      <c r="D437" s="314" t="s">
        <v>23</v>
      </c>
      <c r="E437" s="483" t="s">
        <v>92</v>
      </c>
      <c r="F437" s="269"/>
      <c r="G437" s="270"/>
      <c r="H437" s="246"/>
      <c r="I437" s="116">
        <f t="shared" ref="I437" si="2039">IF(E437="repos",1,0)</f>
        <v>0</v>
      </c>
      <c r="J437" s="116">
        <f t="shared" ref="J437" si="2040">IF(E437="S",1,0)</f>
        <v>0</v>
      </c>
      <c r="K437" s="116">
        <f t="shared" ref="K437" si="2041">IF(E437="FO",1,0)</f>
        <v>0</v>
      </c>
      <c r="L437" s="302">
        <f>IF(AND(B437="dim",M437=130),1,0)</f>
        <v>0</v>
      </c>
      <c r="M437" s="60">
        <v>59</v>
      </c>
      <c r="N437" s="150"/>
      <c r="O437" s="54">
        <v>0.25138888888888888</v>
      </c>
      <c r="P437" s="476">
        <f>IF(F437="X",D384,0)+IF(F438="X",D384,0)+IF(G437="X",D385,0)+IF(G438="X",D386,0)+H437+H438+IF(N437&lt;N383,0,N437)+IF(N438&lt;N383,0,N438)</f>
        <v>1.3888888888888888E-2</v>
      </c>
      <c r="Q437" s="111">
        <v>0.27083333333333331</v>
      </c>
      <c r="R437" s="112">
        <v>0.37083333333333335</v>
      </c>
      <c r="S437" s="366">
        <f t="shared" ref="S437" si="2042">(R437-Q437)+(R438-Q438)</f>
        <v>0.25138888888888894</v>
      </c>
      <c r="T437" s="167"/>
      <c r="U437" s="74"/>
      <c r="V437" s="74"/>
      <c r="W437" s="74"/>
      <c r="X437" s="491">
        <f t="shared" si="1749"/>
        <v>1</v>
      </c>
      <c r="Y437" s="74"/>
      <c r="Z437" s="314">
        <v>177</v>
      </c>
      <c r="AA437" s="460">
        <f t="shared" ref="AA437" si="2043">IF(OR(E437="C",E437="Cr"),S437,0)</f>
        <v>0.25138888888888894</v>
      </c>
      <c r="AC437" s="535"/>
      <c r="AD437" s="331"/>
      <c r="AE437" s="331"/>
      <c r="AF437" s="113"/>
      <c r="AG437" s="114"/>
      <c r="AH437" s="461"/>
      <c r="AI437" s="450"/>
      <c r="AJ437" s="331"/>
      <c r="AK437" s="331"/>
      <c r="AL437" s="450"/>
      <c r="AM437" s="331"/>
    </row>
    <row r="438" spans="1:39" ht="15" customHeight="1" thickBot="1" x14ac:dyDescent="0.3">
      <c r="A438" s="229"/>
      <c r="B438" s="331"/>
      <c r="C438" s="331"/>
      <c r="D438" s="331"/>
      <c r="E438" s="484"/>
      <c r="F438" s="267" t="str">
        <f>IF(AND(A437="X",B437="dim"),"",IF(AND(A437="X",E437="TC"),"",IF(A437="X","X","")))</f>
        <v/>
      </c>
      <c r="G438" s="268" t="s">
        <v>72</v>
      </c>
      <c r="H438" s="211"/>
      <c r="I438" s="61">
        <f t="shared" ref="I438" si="2044">IF(E437="CA",1,0)</f>
        <v>0</v>
      </c>
      <c r="J438" s="61">
        <f t="shared" ref="J438" si="2045">IF(E437="TC",1,0)</f>
        <v>0</v>
      </c>
      <c r="K438" s="61">
        <f t="shared" ref="K438" si="2046">IF(E437="FNO",1,0)</f>
        <v>0</v>
      </c>
      <c r="L438" s="299"/>
      <c r="M438" s="84"/>
      <c r="N438" s="151"/>
      <c r="O438" s="85"/>
      <c r="P438" s="477"/>
      <c r="Q438" s="113">
        <v>0.65486111111111112</v>
      </c>
      <c r="R438" s="114">
        <v>0.80625000000000002</v>
      </c>
      <c r="S438" s="367"/>
      <c r="T438" s="167"/>
      <c r="U438" s="74"/>
      <c r="V438" s="74"/>
      <c r="W438" s="74"/>
      <c r="X438" s="493"/>
      <c r="Y438" s="74"/>
      <c r="Z438" s="331"/>
      <c r="AA438" s="461"/>
      <c r="AC438" s="534">
        <v>216</v>
      </c>
      <c r="AD438" s="314">
        <v>4</v>
      </c>
      <c r="AE438" s="314" t="s">
        <v>25</v>
      </c>
      <c r="AF438" s="111"/>
      <c r="AG438" s="112"/>
      <c r="AH438" s="460">
        <f t="shared" ref="AH438" si="2047">IF(OR(E545="C",E545="Cr"),S545,0)</f>
        <v>0</v>
      </c>
      <c r="AI438" s="449">
        <f t="shared" ref="AI438" si="2048">IF(OR($E545="C",$E545="Cr"),$S545,0)</f>
        <v>0</v>
      </c>
      <c r="AJ438" s="314">
        <v>216</v>
      </c>
      <c r="AK438" s="314">
        <v>216</v>
      </c>
      <c r="AL438" s="449">
        <f t="shared" ref="AL438" si="2049">LARGE($AH$8:$AH$738,AK438)</f>
        <v>0.17986111111111114</v>
      </c>
      <c r="AM438" s="314">
        <f t="shared" ref="AM438" si="2050">INDEX($AC$8:$AJ$739,MATCH(AL438,$AI$8:$AI$739,0),1)</f>
        <v>244</v>
      </c>
    </row>
    <row r="439" spans="1:39" ht="15" customHeight="1" thickBot="1" x14ac:dyDescent="0.3">
      <c r="A439" s="228"/>
      <c r="B439" s="314" t="s">
        <v>10</v>
      </c>
      <c r="C439" s="314">
        <v>27</v>
      </c>
      <c r="D439" s="314" t="s">
        <v>23</v>
      </c>
      <c r="E439" s="483" t="s">
        <v>91</v>
      </c>
      <c r="F439" s="269"/>
      <c r="G439" s="270"/>
      <c r="H439" s="246"/>
      <c r="I439" s="116">
        <f t="shared" ref="I439" si="2051">IF(E439="repos",1,0)</f>
        <v>0</v>
      </c>
      <c r="J439" s="116">
        <f t="shared" ref="J439" si="2052">IF(E439="S",1,0)</f>
        <v>0</v>
      </c>
      <c r="K439" s="116">
        <f t="shared" ref="K439" si="2053">IF(E439="FO",1,0)</f>
        <v>0</v>
      </c>
      <c r="L439" s="302">
        <f>IF(AND(B439="dim",M439=130),1,0)</f>
        <v>0</v>
      </c>
      <c r="M439" s="60">
        <v>59</v>
      </c>
      <c r="N439" s="150"/>
      <c r="O439" s="54">
        <v>9.9999999999999992E-2</v>
      </c>
      <c r="P439" s="476">
        <f>IF(F439="X",D384,0)+IF(F440="X",D384,0)+IF(G439="X",D385,0)+IF(G440="X",D386,0)+H439+H440+IF(N439&lt;N383,0,N439)+IF(N440&lt;N383,0,N440)</f>
        <v>1.3888888888888888E-2</v>
      </c>
      <c r="Q439" s="111">
        <v>0.27083333333333331</v>
      </c>
      <c r="R439" s="112">
        <v>0.37083333333333335</v>
      </c>
      <c r="S439" s="360">
        <f t="shared" ref="S439" si="2054">(R439-Q439)+(R440-Q440)</f>
        <v>0.25138888888888894</v>
      </c>
      <c r="T439" s="167"/>
      <c r="U439" s="74"/>
      <c r="V439" s="74"/>
      <c r="W439" s="74"/>
      <c r="X439" s="491">
        <f t="shared" si="1749"/>
        <v>1</v>
      </c>
      <c r="Y439" s="74"/>
      <c r="Z439" s="314">
        <v>178</v>
      </c>
      <c r="AA439" s="460">
        <f t="shared" ref="AA439" si="2055">IF(OR(E439="C",E439="Cr"),S439,0)</f>
        <v>0.25138888888888894</v>
      </c>
      <c r="AC439" s="535"/>
      <c r="AD439" s="331"/>
      <c r="AE439" s="331"/>
      <c r="AF439" s="113"/>
      <c r="AG439" s="114"/>
      <c r="AH439" s="461"/>
      <c r="AI439" s="450"/>
      <c r="AJ439" s="331"/>
      <c r="AK439" s="331"/>
      <c r="AL439" s="450"/>
      <c r="AM439" s="331"/>
    </row>
    <row r="440" spans="1:39" ht="15" customHeight="1" thickBot="1" x14ac:dyDescent="0.3">
      <c r="A440" s="229"/>
      <c r="B440" s="331"/>
      <c r="C440" s="331"/>
      <c r="D440" s="331"/>
      <c r="E440" s="484"/>
      <c r="F440" s="267" t="str">
        <f>IF(AND(A439="X",B439="dim"),"",IF(AND(A439="X",E439="TC"),"",IF(A439="X","X","")))</f>
        <v/>
      </c>
      <c r="G440" s="268" t="s">
        <v>72</v>
      </c>
      <c r="H440" s="211"/>
      <c r="I440" s="61">
        <f t="shared" ref="I440" si="2056">IF(E439="CA",1,0)</f>
        <v>0</v>
      </c>
      <c r="J440" s="61">
        <f t="shared" ref="J440" si="2057">IF(E439="TC",1,0)</f>
        <v>0</v>
      </c>
      <c r="K440" s="61">
        <f t="shared" ref="K440" si="2058">IF(E439="FNO",1,0)</f>
        <v>0</v>
      </c>
      <c r="L440" s="299"/>
      <c r="M440" s="61">
        <v>130</v>
      </c>
      <c r="N440" s="151"/>
      <c r="O440" s="50">
        <v>0.15138888888888888</v>
      </c>
      <c r="P440" s="477"/>
      <c r="Q440" s="113">
        <v>0.65486111111111112</v>
      </c>
      <c r="R440" s="114">
        <v>0.80625000000000002</v>
      </c>
      <c r="S440" s="361"/>
      <c r="T440" s="167"/>
      <c r="U440" s="74"/>
      <c r="V440" s="74"/>
      <c r="W440" s="74"/>
      <c r="X440" s="493"/>
      <c r="Y440" s="74"/>
      <c r="Z440" s="331"/>
      <c r="AA440" s="461"/>
      <c r="AC440" s="534">
        <v>217</v>
      </c>
      <c r="AD440" s="314">
        <v>5</v>
      </c>
      <c r="AE440" s="314" t="s">
        <v>25</v>
      </c>
      <c r="AF440" s="111"/>
      <c r="AG440" s="112"/>
      <c r="AH440" s="460">
        <f t="shared" ref="AH440" si="2059">IF(OR(E547="C",E547="Cr"),S547,0)</f>
        <v>0</v>
      </c>
      <c r="AI440" s="449">
        <f t="shared" ref="AI440" si="2060">IF(OR($E547="C",$E547="Cr"),$S547,0)</f>
        <v>0</v>
      </c>
      <c r="AJ440" s="314">
        <v>217</v>
      </c>
      <c r="AK440" s="314">
        <v>217</v>
      </c>
      <c r="AL440" s="449">
        <f t="shared" ref="AL440" si="2061">LARGE($AH$8:$AH$738,AK440)</f>
        <v>0</v>
      </c>
      <c r="AM440" s="314">
        <f t="shared" ref="AM440" si="2062">INDEX($AC$8:$AJ$739,MATCH(AL440,$AI$8:$AI$739,0),1)</f>
        <v>1</v>
      </c>
    </row>
    <row r="441" spans="1:39" ht="15" customHeight="1" thickBot="1" x14ac:dyDescent="0.3">
      <c r="A441" s="228"/>
      <c r="B441" s="314" t="s">
        <v>11</v>
      </c>
      <c r="C441" s="314">
        <v>28</v>
      </c>
      <c r="D441" s="314" t="s">
        <v>23</v>
      </c>
      <c r="E441" s="483" t="s">
        <v>91</v>
      </c>
      <c r="F441" s="269"/>
      <c r="G441" s="270"/>
      <c r="H441" s="246">
        <v>1.3888888888888888E-2</v>
      </c>
      <c r="I441" s="116">
        <f t="shared" ref="I441" si="2063">IF(E441="repos",1,0)</f>
        <v>0</v>
      </c>
      <c r="J441" s="116">
        <f t="shared" ref="J441" si="2064">IF(E441="S",1,0)</f>
        <v>0</v>
      </c>
      <c r="K441" s="116">
        <f t="shared" ref="K441" si="2065">IF(E441="FO",1,0)</f>
        <v>0</v>
      </c>
      <c r="L441" s="302">
        <f>IF(AND(B441="dim",M441=130),1,0)</f>
        <v>0</v>
      </c>
      <c r="M441" s="125">
        <v>130</v>
      </c>
      <c r="N441" s="219">
        <v>1.3888888888888888E-2</v>
      </c>
      <c r="O441" s="52">
        <v>0.25138888888888888</v>
      </c>
      <c r="P441" s="476">
        <f>IF(F441="X",D384,0)+IF(F442="X",D384,0)+IF(G441="X",D385,0)+IF(G442="X",D386,0)+H441+H442+IF(N441&lt;N383,0,N441)+IF(N442&lt;N383,0,N442)</f>
        <v>4.1666666666666664E-2</v>
      </c>
      <c r="Q441" s="111">
        <v>0.27083333333333331</v>
      </c>
      <c r="R441" s="112">
        <v>0.37083333333333335</v>
      </c>
      <c r="S441" s="360">
        <f t="shared" ref="S441" si="2066">(R441-Q441)+(R442-Q442)</f>
        <v>0.25138888888888894</v>
      </c>
      <c r="T441" s="167"/>
      <c r="U441" s="74"/>
      <c r="V441" s="74"/>
      <c r="W441" s="74"/>
      <c r="X441" s="491">
        <f t="shared" si="1749"/>
        <v>1</v>
      </c>
      <c r="Y441" s="74"/>
      <c r="Z441" s="314">
        <v>179</v>
      </c>
      <c r="AA441" s="460">
        <f t="shared" ref="AA441" si="2067">IF(OR(E441="C",E441="Cr"),S441,0)</f>
        <v>0.25138888888888894</v>
      </c>
      <c r="AC441" s="535"/>
      <c r="AD441" s="331"/>
      <c r="AE441" s="331"/>
      <c r="AF441" s="113"/>
      <c r="AG441" s="114"/>
      <c r="AH441" s="461"/>
      <c r="AI441" s="450"/>
      <c r="AJ441" s="331"/>
      <c r="AK441" s="331"/>
      <c r="AL441" s="450"/>
      <c r="AM441" s="331"/>
    </row>
    <row r="442" spans="1:39" ht="15" customHeight="1" thickBot="1" x14ac:dyDescent="0.3">
      <c r="A442" s="229"/>
      <c r="B442" s="331"/>
      <c r="C442" s="331"/>
      <c r="D442" s="331"/>
      <c r="E442" s="484"/>
      <c r="F442" s="267" t="str">
        <f>IF(AND(A441="X",B441="dim"),"",IF(AND(A441="X",E441="TC"),"",IF(A441="X","X","")))</f>
        <v/>
      </c>
      <c r="G442" s="268" t="s">
        <v>72</v>
      </c>
      <c r="H442" s="211"/>
      <c r="I442" s="61">
        <f t="shared" ref="I442" si="2068">IF(E441="CA",1,0)</f>
        <v>0</v>
      </c>
      <c r="J442" s="61">
        <f t="shared" ref="J442" si="2069">IF(E441="TC",1,0)</f>
        <v>0</v>
      </c>
      <c r="K442" s="61">
        <f t="shared" ref="K442" si="2070">IF(E441="FNO",1,0)</f>
        <v>0</v>
      </c>
      <c r="L442" s="299"/>
      <c r="M442" s="123"/>
      <c r="N442" s="209"/>
      <c r="O442" s="86"/>
      <c r="P442" s="477"/>
      <c r="Q442" s="113">
        <v>0.65486111111111112</v>
      </c>
      <c r="R442" s="114">
        <v>0.80625000000000002</v>
      </c>
      <c r="S442" s="361"/>
      <c r="T442" s="167"/>
      <c r="U442" s="74"/>
      <c r="V442" s="74"/>
      <c r="W442" s="74"/>
      <c r="X442" s="493"/>
      <c r="Y442" s="74"/>
      <c r="Z442" s="331"/>
      <c r="AA442" s="461"/>
      <c r="AC442" s="534">
        <v>218</v>
      </c>
      <c r="AD442" s="314">
        <v>6</v>
      </c>
      <c r="AE442" s="314" t="s">
        <v>25</v>
      </c>
      <c r="AF442" s="111"/>
      <c r="AG442" s="112"/>
      <c r="AH442" s="460">
        <f t="shared" ref="AH442" si="2071">IF(OR(E549="C",E549="Cr"),S549,0)</f>
        <v>0</v>
      </c>
      <c r="AI442" s="449">
        <f t="shared" ref="AI442" si="2072">IF(OR($E549="C",$E549="Cr"),$S549,0)</f>
        <v>0</v>
      </c>
      <c r="AJ442" s="314">
        <v>218</v>
      </c>
      <c r="AK442" s="314">
        <v>218</v>
      </c>
      <c r="AL442" s="449">
        <f t="shared" ref="AL442" si="2073">LARGE($AH$8:$AH$738,AK442)</f>
        <v>0</v>
      </c>
      <c r="AM442" s="314">
        <f t="shared" ref="AM442" si="2074">INDEX($AC$8:$AJ$739,MATCH(AL442,$AI$8:$AI$739,0),1)</f>
        <v>1</v>
      </c>
    </row>
    <row r="443" spans="1:39" ht="15" customHeight="1" thickBot="1" x14ac:dyDescent="0.3">
      <c r="A443" s="228"/>
      <c r="B443" s="314" t="s">
        <v>12</v>
      </c>
      <c r="C443" s="314">
        <v>29</v>
      </c>
      <c r="D443" s="314" t="s">
        <v>23</v>
      </c>
      <c r="E443" s="483" t="s">
        <v>91</v>
      </c>
      <c r="F443" s="269"/>
      <c r="G443" s="270"/>
      <c r="H443" s="246"/>
      <c r="I443" s="116">
        <f t="shared" ref="I443" si="2075">IF(E443="repos",1,0)</f>
        <v>0</v>
      </c>
      <c r="J443" s="116">
        <f t="shared" ref="J443" si="2076">IF(E443="S",1,0)</f>
        <v>0</v>
      </c>
      <c r="K443" s="116">
        <f t="shared" ref="K443" si="2077">IF(E443="FO",1,0)</f>
        <v>0</v>
      </c>
      <c r="L443" s="302">
        <f>IF(AND(B443="dim",M443=130),1,0)</f>
        <v>0</v>
      </c>
      <c r="M443" s="125">
        <v>130</v>
      </c>
      <c r="N443" s="150"/>
      <c r="O443" s="52">
        <v>0.20138888888888887</v>
      </c>
      <c r="P443" s="476">
        <f>IF(F443="X",D384,0)+IF(F444="X",D384,0)+IF(G443="X",D385,0)+IF(G444="X",D386,0)+H443+H444+IF(N443&lt;N383,0,N443)+IF(N444&lt;N383,0,N444)</f>
        <v>0</v>
      </c>
      <c r="Q443" s="111">
        <v>0.55902777777777779</v>
      </c>
      <c r="R443" s="112">
        <v>0.76041666666666663</v>
      </c>
      <c r="S443" s="360">
        <f t="shared" ref="S443" si="2078">(R443-Q443)+(R444-Q444)</f>
        <v>0.20138888888888884</v>
      </c>
      <c r="T443" s="167"/>
      <c r="U443" s="74"/>
      <c r="V443" s="74"/>
      <c r="W443" s="74"/>
      <c r="X443" s="491">
        <f t="shared" si="1749"/>
        <v>1</v>
      </c>
      <c r="Y443" s="74"/>
      <c r="Z443" s="314">
        <v>180</v>
      </c>
      <c r="AA443" s="460">
        <f t="shared" ref="AA443" si="2079">IF(OR(E443="C",E443="Cr"),S443,0)</f>
        <v>0.20138888888888884</v>
      </c>
      <c r="AC443" s="535"/>
      <c r="AD443" s="331"/>
      <c r="AE443" s="331"/>
      <c r="AF443" s="113"/>
      <c r="AG443" s="114"/>
      <c r="AH443" s="461"/>
      <c r="AI443" s="450"/>
      <c r="AJ443" s="331"/>
      <c r="AK443" s="331"/>
      <c r="AL443" s="450"/>
      <c r="AM443" s="331"/>
    </row>
    <row r="444" spans="1:39" ht="15" customHeight="1" thickBot="1" x14ac:dyDescent="0.3">
      <c r="A444" s="229"/>
      <c r="B444" s="331"/>
      <c r="C444" s="331"/>
      <c r="D444" s="331"/>
      <c r="E444" s="484"/>
      <c r="F444" s="267" t="str">
        <f>IF(AND(A443="X",B443="dim"),"",IF(AND(A443="X",E443="TC"),"",IF(A443="X","X","")))</f>
        <v/>
      </c>
      <c r="G444" s="268"/>
      <c r="H444" s="211"/>
      <c r="I444" s="61">
        <f t="shared" ref="I444" si="2080">IF(E443="CA",1,0)</f>
        <v>0</v>
      </c>
      <c r="J444" s="61">
        <f t="shared" ref="J444" si="2081">IF(E443="TC",1,0)</f>
        <v>0</v>
      </c>
      <c r="K444" s="61">
        <f t="shared" ref="K444" si="2082">IF(E443="FNO",1,0)</f>
        <v>0</v>
      </c>
      <c r="L444" s="299"/>
      <c r="M444" s="123"/>
      <c r="N444" s="151"/>
      <c r="O444" s="86"/>
      <c r="P444" s="477"/>
      <c r="Q444" s="113"/>
      <c r="R444" s="114"/>
      <c r="S444" s="361"/>
      <c r="T444" s="167"/>
      <c r="U444" s="74"/>
      <c r="V444" s="74"/>
      <c r="W444" s="74"/>
      <c r="X444" s="493"/>
      <c r="Y444" s="74"/>
      <c r="Z444" s="331"/>
      <c r="AA444" s="461"/>
      <c r="AC444" s="534">
        <v>219</v>
      </c>
      <c r="AD444" s="314">
        <v>7</v>
      </c>
      <c r="AE444" s="314" t="s">
        <v>25</v>
      </c>
      <c r="AF444" s="111"/>
      <c r="AG444" s="112"/>
      <c r="AH444" s="460">
        <f t="shared" ref="AH444" si="2083">IF(OR(E551="C",E551="Cr"),S551,0)</f>
        <v>0</v>
      </c>
      <c r="AI444" s="449">
        <f t="shared" ref="AI444" si="2084">IF(OR($E551="C",$E551="Cr"),$S551,0)</f>
        <v>0</v>
      </c>
      <c r="AJ444" s="314">
        <v>219</v>
      </c>
      <c r="AK444" s="314">
        <v>219</v>
      </c>
      <c r="AL444" s="449">
        <f t="shared" ref="AL444" si="2085">LARGE($AH$8:$AH$738,AK444)</f>
        <v>0</v>
      </c>
      <c r="AM444" s="314">
        <f t="shared" ref="AM444" si="2086">INDEX($AC$8:$AJ$739,MATCH(AL444,$AI$8:$AI$739,0),1)</f>
        <v>1</v>
      </c>
    </row>
    <row r="445" spans="1:39" ht="15" customHeight="1" thickBot="1" x14ac:dyDescent="0.3">
      <c r="A445" s="228"/>
      <c r="B445" s="314" t="s">
        <v>4</v>
      </c>
      <c r="C445" s="314">
        <v>30</v>
      </c>
      <c r="D445" s="314" t="s">
        <v>23</v>
      </c>
      <c r="E445" s="483" t="s">
        <v>91</v>
      </c>
      <c r="F445" s="269"/>
      <c r="G445" s="270"/>
      <c r="H445" s="246">
        <v>6.9444444444444447E-4</v>
      </c>
      <c r="I445" s="116">
        <f t="shared" ref="I445" si="2087">IF(E445="repos",1,0)</f>
        <v>0</v>
      </c>
      <c r="J445" s="116">
        <f t="shared" ref="J445" si="2088">IF(E445="S",1,0)</f>
        <v>0</v>
      </c>
      <c r="K445" s="116">
        <f t="shared" ref="K445" si="2089">IF(E445="FO",1,0)</f>
        <v>0</v>
      </c>
      <c r="L445" s="298">
        <f>IF(AND(B445="dim",M445=130),1,0)</f>
        <v>0</v>
      </c>
      <c r="M445" s="125">
        <v>130</v>
      </c>
      <c r="N445" s="150"/>
      <c r="O445" s="52">
        <v>0.29236111111111113</v>
      </c>
      <c r="P445" s="476">
        <f>IF(F445="X",D384,0)+IF(F446="X",D384,0)+IF(G445="X",D385,0)+IF(G446="X",D386,0)+H445+H446+IF(N445&lt;N383,0,N445)+IF(N446&lt;N383,0,N446)</f>
        <v>6.9444444444444447E-4</v>
      </c>
      <c r="Q445" s="111">
        <v>0.27083333333333331</v>
      </c>
      <c r="R445" s="112">
        <v>0.56319444444444444</v>
      </c>
      <c r="S445" s="360">
        <f t="shared" ref="S445" si="2090">(R445-Q445)+(R446-Q446)</f>
        <v>0.29236111111111113</v>
      </c>
      <c r="T445" s="167"/>
      <c r="U445" s="74"/>
      <c r="V445" s="74"/>
      <c r="W445" s="74"/>
      <c r="X445" s="491">
        <f t="shared" si="1749"/>
        <v>1</v>
      </c>
      <c r="Y445" s="74"/>
      <c r="Z445" s="314">
        <v>181</v>
      </c>
      <c r="AA445" s="460">
        <f t="shared" ref="AA445" si="2091">IF(OR(E445="C",E445="Cr"),S445,0)</f>
        <v>0.29236111111111113</v>
      </c>
      <c r="AC445" s="535"/>
      <c r="AD445" s="331"/>
      <c r="AE445" s="331"/>
      <c r="AF445" s="113"/>
      <c r="AG445" s="114"/>
      <c r="AH445" s="461"/>
      <c r="AI445" s="450"/>
      <c r="AJ445" s="331"/>
      <c r="AK445" s="331"/>
      <c r="AL445" s="450"/>
      <c r="AM445" s="331"/>
    </row>
    <row r="446" spans="1:39" ht="15" customHeight="1" thickBot="1" x14ac:dyDescent="0.3">
      <c r="A446" s="229"/>
      <c r="B446" s="331"/>
      <c r="C446" s="331"/>
      <c r="D446" s="331"/>
      <c r="E446" s="484"/>
      <c r="F446" s="260" t="str">
        <f>IF(AND(A445="X",B445="dim"),"",IF(AND(A445="X",E445="TC"),"",IF(A445="X","X","")))</f>
        <v/>
      </c>
      <c r="G446" s="261"/>
      <c r="H446" s="245"/>
      <c r="I446" s="61">
        <f t="shared" ref="I446" si="2092">IF(E445="CA",1,0)</f>
        <v>0</v>
      </c>
      <c r="J446" s="61">
        <f t="shared" ref="J446" si="2093">IF(E445="TC",1,0)</f>
        <v>0</v>
      </c>
      <c r="K446" s="61">
        <f t="shared" ref="K446" si="2094">IF(E445="FNO",1,0)</f>
        <v>0</v>
      </c>
      <c r="L446" s="299"/>
      <c r="M446" s="123"/>
      <c r="N446" s="151"/>
      <c r="O446" s="86"/>
      <c r="P446" s="477"/>
      <c r="Q446" s="113"/>
      <c r="R446" s="114"/>
      <c r="S446" s="361"/>
      <c r="T446" s="167"/>
      <c r="U446" s="74"/>
      <c r="V446" s="74"/>
      <c r="W446" s="74"/>
      <c r="X446" s="493"/>
      <c r="Y446" s="74"/>
      <c r="Z446" s="331"/>
      <c r="AA446" s="461"/>
      <c r="AC446" s="534">
        <v>220</v>
      </c>
      <c r="AD446" s="314">
        <v>8</v>
      </c>
      <c r="AE446" s="314" t="s">
        <v>25</v>
      </c>
      <c r="AF446" s="111"/>
      <c r="AG446" s="112"/>
      <c r="AH446" s="460">
        <f t="shared" ref="AH446" si="2095">IF(OR(E553="C",E553="Cr"),S553,0)</f>
        <v>0</v>
      </c>
      <c r="AI446" s="449">
        <f t="shared" ref="AI446" si="2096">IF(OR($E553="C",$E553="Cr"),$S553,0)</f>
        <v>0</v>
      </c>
      <c r="AJ446" s="314">
        <v>220</v>
      </c>
      <c r="AK446" s="314">
        <v>220</v>
      </c>
      <c r="AL446" s="449">
        <f t="shared" ref="AL446" si="2097">LARGE($AH$8:$AH$738,AK446)</f>
        <v>0</v>
      </c>
      <c r="AM446" s="314">
        <f t="shared" ref="AM446" si="2098">INDEX($AC$8:$AJ$739,MATCH(AL446,$AI$8:$AI$739,0),1)</f>
        <v>1</v>
      </c>
    </row>
    <row r="447" spans="1:39" ht="15" customHeight="1" thickBot="1" x14ac:dyDescent="0.3">
      <c r="A447" s="224"/>
      <c r="B447" s="30"/>
      <c r="C447" s="30"/>
      <c r="D447" s="30"/>
      <c r="E447" s="30"/>
      <c r="F447" s="30"/>
      <c r="G447" s="30"/>
      <c r="H447" s="178"/>
      <c r="I447" s="30"/>
      <c r="J447" s="30"/>
      <c r="K447" s="30"/>
      <c r="L447" s="30"/>
      <c r="M447" s="30"/>
      <c r="N447" s="30"/>
      <c r="O447" s="170"/>
      <c r="P447" s="171"/>
      <c r="Q447" s="167"/>
      <c r="R447" s="167"/>
      <c r="S447" s="167"/>
      <c r="T447" s="167"/>
      <c r="U447" s="96"/>
      <c r="V447" s="96"/>
      <c r="W447" s="96"/>
      <c r="X447" s="31"/>
      <c r="Y447" s="96"/>
      <c r="AC447" s="535"/>
      <c r="AD447" s="331"/>
      <c r="AE447" s="331"/>
      <c r="AF447" s="113"/>
      <c r="AG447" s="114"/>
      <c r="AH447" s="461"/>
      <c r="AI447" s="450"/>
      <c r="AJ447" s="331"/>
      <c r="AK447" s="331"/>
      <c r="AL447" s="450"/>
      <c r="AM447" s="331"/>
    </row>
    <row r="448" spans="1:39" ht="15" customHeight="1" thickBot="1" x14ac:dyDescent="0.3">
      <c r="A448" s="224"/>
      <c r="B448" s="314">
        <f>C445</f>
        <v>30</v>
      </c>
      <c r="C448" s="388" t="s">
        <v>13</v>
      </c>
      <c r="D448" s="389"/>
      <c r="E448" s="10">
        <v>8</v>
      </c>
      <c r="F448" s="258"/>
      <c r="G448" s="259"/>
      <c r="H448" s="196">
        <f>H389+H391+H393+H395+H397+H399+H401+H403+H405+H407+H409+H411+H413+H415+H417+H419+H421+H423+H425+H427+H429+H431+H433+H435+H437+H439+H441+H443+H445</f>
        <v>1.4583333333333332E-2</v>
      </c>
      <c r="I448" s="62" t="str">
        <f t="shared" ref="I448:I457" si="2099">IF(E448="repos",1,"")</f>
        <v/>
      </c>
      <c r="J448" s="62"/>
      <c r="K448" s="62"/>
      <c r="L448" s="306">
        <f>L387+L389+L391+L393+L395+L397+L399+L401+L403+L405+L407+L409+L411+L413+L415+L417+L419+L421+L423+L425+L427+L429+L431+L433+L435+L437+L439+L441+L443+L445+L447</f>
        <v>2</v>
      </c>
      <c r="M448" s="306">
        <f>M373+L448</f>
        <v>11</v>
      </c>
      <c r="N448" s="474">
        <f>IF(N387&lt;N383,0,N387)+IF(N388&lt;N383,0,N388)+IF(N389&lt;N383,0,N389)+IF(N390&lt;N383,0,N390)+IF(N391&lt;N383,0,N391)+IF(N392&lt;N383,0,N392)+IF(N393&lt;N383,0,N393)+IF(N394&lt;N383,0,N394)+IF(N395&lt;N383,0,N395)+IF(N396&lt;N383,0,N396)+IF(N397&lt;N383,0,N397)+IF(N398&lt;N383,0,N398)+IF(N399&lt;N383,0,N399)+IF(N400&lt;N383,0,N400)+IF(N401&lt;N383,0,N401)+IF(N402&lt;N383,0,N402)+IF(N403&lt;N383,0,N403)+IF(N404&lt;N383,0,N404)+IF(N405&lt;N383,0,N405)+IF(N406&lt;N383,0,N406)+IF(N407&lt;N383,0,N407)+IF(N408&lt;N383,0,N408)+IF(N409&lt;N383,0,N409)+IF(N410&lt;N383,0,N410)+IF(N411&lt;N383,0,N411)+IF(N412&lt;N383,0,N412)+IF(N413&lt;N383,0,N413)+IF(N414&lt;N383,0,N414)+IF(N415&lt;N383,0,N415)+IF(N416&lt;N383,0,N416)+IF(N417&lt;N383,0,N417)+IF(N418&lt;N383,0,N418)+IF(N419&lt;N383,0,N419)+IF(N420&lt;N383,0,N420)+IF(N421&lt;N383,0,N421)+IF(N422&lt;N383,0,N422)+IF(N423&lt;N383,0,N423)+IF(N424&lt;N383,0,N424)+IF(N425&lt;N383,0,N425)+IF(N426&lt;N383,0,N426)+IF(N427&lt;N383,0,N427)+IF(N428&lt;N383,0,N428)+IF(N429&lt;N383,0,N429)+IF(N430&lt;N383,0,N430)+IF(N431&lt;N383,0,N431)+IF(N432&lt;N383,0,N432)+IF(N433&lt;N383,0,N433)+IF(N434&lt;N383,0,N434)+IF(N435&lt;N383,0,N435)+IF(N436&lt;N383,0,N436)+IF(N437&lt;N383,0,N437)+IF(N438&lt;N383,0,N438)+IF(N439&lt;N383,0,N439)+IF(N440&lt;N383,0,N440)+IF(N441&lt;N383,0,N441)+IF(N442&lt;N383,0,N442)+IF(N443&lt;N383,0,N443)+IF(N444&lt;N383,0,N444)+IF(N445&lt;N383,0,N445)+IF(N446&lt;N383,0,N446)</f>
        <v>2.7777777777777776E-2</v>
      </c>
      <c r="O448" s="370">
        <f>O387+O388+O389+O390+O391+O392+O393+O394+O395+O396+O397+O398+O399+O400+O401+O402+O403+O404+O405+O406+O407+O408+O409+O410+O411+O412+O413+O414+O415+O416+O417+O418+O419+O420+O421+O422+O423+O424+O425+O426+O427+O428+O429+O430+O431+O432+O433+O434+O435+O436+O437+O438+O439+O440+O441+O442+O443+O444+O445+O446</f>
        <v>6.197222222222222</v>
      </c>
      <c r="P448" s="480">
        <f>P387+P389+P391+P393+P395+P397+P399+P401+P403+P405+P407+P409+P411+P413+P415+P417+P419+P421+P423+P425+P427+P429+P431+P433+P435+P437+P439+P441+P443+P445</f>
        <v>0.67847222222222203</v>
      </c>
      <c r="S448" s="370">
        <f>S387+S389+S391+S393+S395+S397+S399+S401+S403+S405+S407+S409+S411+S413+S415+S417+S419+S421+S423+S425+S427+S429+S431+S433+S435+S437+S439+S441+S443+S445</f>
        <v>6.1972222222222229</v>
      </c>
      <c r="T448" s="176"/>
      <c r="U448" s="358">
        <f>S391+S393+S395+S399+S405+S407+S413+S415+S423+S427+S429+S431+O440+S441+S443+S445</f>
        <v>4.3506944444444446</v>
      </c>
      <c r="V448" s="506">
        <f>S389+S397+S409+S411+S425+S437+O439</f>
        <v>1.8465277777777778</v>
      </c>
      <c r="X448" s="354">
        <f>SUM(X387:X446)</f>
        <v>22</v>
      </c>
      <c r="AC448" s="534">
        <v>221</v>
      </c>
      <c r="AD448" s="314">
        <v>9</v>
      </c>
      <c r="AE448" s="314" t="s">
        <v>25</v>
      </c>
      <c r="AF448" s="111"/>
      <c r="AG448" s="112"/>
      <c r="AH448" s="460">
        <f t="shared" ref="AH448" si="2100">IF(OR(E555="C",E555="Cr"),S555,0)</f>
        <v>0</v>
      </c>
      <c r="AI448" s="449">
        <f t="shared" ref="AI448" si="2101">IF(OR($E555="C",$E555="Cr"),$S555,0)</f>
        <v>0</v>
      </c>
      <c r="AJ448" s="314">
        <v>221</v>
      </c>
      <c r="AK448" s="314">
        <v>221</v>
      </c>
      <c r="AL448" s="449">
        <f t="shared" ref="AL448" si="2102">LARGE($AH$8:$AH$738,AK448)</f>
        <v>0</v>
      </c>
      <c r="AM448" s="314">
        <f t="shared" ref="AM448" si="2103">INDEX($AC$8:$AJ$739,MATCH(AL448,$AI$8:$AI$739,0),1)</f>
        <v>1</v>
      </c>
    </row>
    <row r="449" spans="1:39" ht="15" customHeight="1" thickBot="1" x14ac:dyDescent="0.3">
      <c r="B449" s="331"/>
      <c r="C449" s="386" t="s">
        <v>52</v>
      </c>
      <c r="D449" s="387"/>
      <c r="E449" s="33">
        <f>I387+I389+I391+I393+I395+I397+I399+I401+I403+I405+I407+I409+I411+I413+I415+I417+I419+I421+I423+I425+I427+I429+I431+I433+I435+I437+I439+I441+I443+I445</f>
        <v>8</v>
      </c>
      <c r="F449" s="260">
        <f>IF(F388="X",1,0)+IF(F390="X",1,0)+IF(F392="X",1,0)+IF(F394="X",1,0)+IF(F396="X",1,0)+IF(F398="X",1,0)+IF(F400="X",1,0)+IF(F402="X",1,0)+IF(F404="X",1,0)+IF(F406="X",1,0)+IF(F408="X",1,0)+IF(F410="X",1,0)+IF(F412="X",1,0)+IF(F414="X",1,0)+IF(F416="X",1,0)+IF(F418="X",1,0)+IF(F420="X",1,0)+IF(F422="X",1,0)+IF(F424="X",1,0)+IF(F426="X",1,0)+IF(F428="X",1,0)+IF(F430="X",1,0)+IF(F432="X",1,0)+IF(F434="X",1,0)+IF(F436="X",1,0)+IF(F438="X",1,0)+IF(F440="X",1,0)+IF(F442="X",1,0)+IF(F444="X",1,0)+IF(F446="X",1,0)</f>
        <v>1</v>
      </c>
      <c r="G449" s="261"/>
      <c r="H449" s="206">
        <f>H390+H392+H394+H396+H398+H400+H402+H404+H406+H408+H410+H412+H414+H416+H418+H420+H422+H424+H426+H428+H430+H432+H434+H436+H438+H440+H442+H444+H446</f>
        <v>0.27638888888888891</v>
      </c>
      <c r="I449" s="62"/>
      <c r="J449" s="62"/>
      <c r="K449" s="62"/>
      <c r="L449" s="30"/>
      <c r="M449" s="2"/>
      <c r="N449" s="475"/>
      <c r="O449" s="371"/>
      <c r="P449" s="481"/>
      <c r="S449" s="371"/>
      <c r="T449" s="176"/>
      <c r="U449" s="359"/>
      <c r="V449" s="507"/>
      <c r="X449" s="355"/>
      <c r="AC449" s="535"/>
      <c r="AD449" s="331"/>
      <c r="AE449" s="331"/>
      <c r="AF449" s="113"/>
      <c r="AG449" s="114"/>
      <c r="AH449" s="461"/>
      <c r="AI449" s="450"/>
      <c r="AJ449" s="331"/>
      <c r="AK449" s="331"/>
      <c r="AL449" s="450"/>
      <c r="AM449" s="331"/>
    </row>
    <row r="450" spans="1:39" ht="15" customHeight="1" thickBot="1" x14ac:dyDescent="0.35">
      <c r="C450" s="386" t="s">
        <v>51</v>
      </c>
      <c r="D450" s="387"/>
      <c r="E450" s="33">
        <f>J387+J389+J391+J393+J395+J397+J399+J401+J403+J405+J407+J409+J411+J413+J415+J417+J419+J421+J423+J425+J427+J429+J431+J433+J435+J437+J439+J441+J443+J445</f>
        <v>0</v>
      </c>
      <c r="I450" s="62" t="str">
        <f t="shared" si="2099"/>
        <v/>
      </c>
      <c r="J450" s="62"/>
      <c r="K450" s="62"/>
      <c r="L450" s="30"/>
      <c r="O450" s="405" t="s">
        <v>85</v>
      </c>
      <c r="P450" s="406"/>
      <c r="U450" s="354">
        <v>16</v>
      </c>
      <c r="V450" s="346">
        <v>6</v>
      </c>
      <c r="AC450" s="534">
        <v>222</v>
      </c>
      <c r="AD450" s="314">
        <v>10</v>
      </c>
      <c r="AE450" s="314" t="s">
        <v>25</v>
      </c>
      <c r="AF450" s="111"/>
      <c r="AG450" s="112"/>
      <c r="AH450" s="460">
        <f t="shared" ref="AH450" si="2104">IF(OR(E557="C",E557="Cr"),S557,0)</f>
        <v>0</v>
      </c>
      <c r="AI450" s="449">
        <f t="shared" ref="AI450" si="2105">IF(OR($E557="C",$E557="Cr"),$S557,0)</f>
        <v>0</v>
      </c>
      <c r="AJ450" s="314">
        <v>222</v>
      </c>
      <c r="AK450" s="314">
        <v>222</v>
      </c>
      <c r="AL450" s="449">
        <f t="shared" ref="AL450" si="2106">LARGE($AH$8:$AH$738,AK450)</f>
        <v>0</v>
      </c>
      <c r="AM450" s="314">
        <f t="shared" ref="AM450" si="2107">INDEX($AC$8:$AJ$739,MATCH(AL450,$AI$8:$AI$739,0),1)</f>
        <v>1</v>
      </c>
    </row>
    <row r="451" spans="1:39" ht="15" customHeight="1" thickBot="1" x14ac:dyDescent="0.35">
      <c r="C451" s="386" t="s">
        <v>15</v>
      </c>
      <c r="D451" s="387"/>
      <c r="E451" s="33">
        <f>I388+I390+I392+I394+I396+I398+I400+I402+I404+I406+I408+I410+I412+I414+I416+I418+I420+I422+I424+I426+I428+I430+I432+I434+I436+I438+I440+I442+I444+I446</f>
        <v>0</v>
      </c>
      <c r="G451" s="464">
        <f>IF(F387="X",D384,0)+IF(F389="X",D384,0)+IF(F391="X",D384,0)+IF(F393="X",D384,0)+IF(F395="X",D384,0)+IF(F397="X",D384,0)+IF(F399="X",D384,0)+IF(F401="X",D384,0)+IF(F403="X",D384,0)+IF(F405="X",D384,0)+IF(F407="X",D384,0)+IF(F409="X",D384,0)+IF(F411="X",D384,0)+IF(F413="X",D384,0)+IF(F415="X",D384,0)+IF(F417="X",D384,0)+IF(F419="X",D384,0)+IF(F421="X",D384,0)+IF(F423="X",D384,0)+IF(F425="X",D384,0)+IF(F427="X",D384,0)+IF(F429="X",D384,0)+IF(F431="X",D384,0)+IF(F433="X",D384,0)+IF(F435="X",D384,0)+IF(F437="X",D384,0)+IF(F439="X",D384,0)+IF(F441="X",D384,0)+IF(F443="X",D384,0)+IF(F445="X",D384,0)</f>
        <v>0</v>
      </c>
      <c r="H451" s="465"/>
      <c r="I451" s="464">
        <f>IF(G387="X",D385,0)+IF(G389="X",D385,0)+IF(G391="X",D385,0)+IF(G393="X",D385,0)+IF(G395="X",D385,0)+IF(G397="X",D385,0)+IF(G399="X",D385,0)+IF(G401="X",D385,0)+IF(G403="X",D385,0)+IF(G405="X",D385,0)+IF(G407="X",D385,0)+IF(G409="X",D385,0)+IF(G411="X",D385,0)+IF(G413="X",D385,0)+IF(G415="X",D385,0)+IF(G417="X",D385,0)+IF(G419="X",D385,0)+IF(G421="X",D385,0)+IF(G423="X",D385,0)+IF(G425="X",D385,0)+IF(G427="X",D385,0)+IF(G429="X",D385,0)+IF(G431="X",D385,0)+IF(G433="X",D385,0)+IF(G435="X",D385,0)+IF(G437="X",D385,0)+IF(G439="X",D385,0)+IF(G441="X",D385,0)+IF(G443="X",D385,0)+IF(G445="X",D385,0)</f>
        <v>4.1666666666666664E-2</v>
      </c>
      <c r="J451" s="466"/>
      <c r="K451" s="465"/>
      <c r="L451" s="171"/>
      <c r="O451" s="204" t="s">
        <v>83</v>
      </c>
      <c r="P451" s="205">
        <v>2.2916666666666665</v>
      </c>
      <c r="Q451" s="202" t="s">
        <v>83</v>
      </c>
      <c r="R451" s="197" t="s">
        <v>16</v>
      </c>
      <c r="S451" s="188" t="s">
        <v>84</v>
      </c>
      <c r="U451" s="355"/>
      <c r="V451" s="357"/>
      <c r="AC451" s="535"/>
      <c r="AD451" s="331"/>
      <c r="AE451" s="331"/>
      <c r="AF451" s="113"/>
      <c r="AG451" s="114"/>
      <c r="AH451" s="461"/>
      <c r="AI451" s="450"/>
      <c r="AJ451" s="331"/>
      <c r="AK451" s="331"/>
      <c r="AL451" s="450"/>
      <c r="AM451" s="331"/>
    </row>
    <row r="452" spans="1:39" ht="15" customHeight="1" thickBot="1" x14ac:dyDescent="0.35">
      <c r="C452" s="386" t="s">
        <v>16</v>
      </c>
      <c r="D452" s="387"/>
      <c r="E452" s="33">
        <f>J388+J390+J392+J394+J396+J398+J400+J402+J404+J406+J408+J410+J412+J414+J416+J418+J420+J422+J424+J426+J428+J430+J432+J434+J436+J438+J440+J442+J444+J446</f>
        <v>0</v>
      </c>
      <c r="G452" s="467">
        <f>IF(F388="X",D384,0)+IF(F390="X",D384,0)+IF(F392="X",D384,0)+IF(F394="X",D384,0)+IF(F396="X",D384,0)+IF(F398="X",D384,0)+IF(F400="X",D384,0)+IF(F402="X",D384,0)+IF(F404="X",D384,0)+IF(F406="X",D384,0)+IF(F408="X",D384,0)+IF(F410="X",D384,0)+IF(F412="X",D384,0)+IF(F414="X",D384,0)+IF(F416="X",D384,0)+IF(F418="X",D384,0)+IF(F420="X",D384,0)+IF(F422="X",D384,0)+IF(F424="X",D384,0)+IF(F426="X",D384,0)+IF(F428="X",D384,0)+IF(F430="X",D384,0)+IF(F432="X",D384,0)+IF(F434="X",D384,0)+IF(F436="X",D384,0)+IF(F438="X",D384,0)+IF(F440="X",D384,0)+IF(F442="X",D384,0)+IF(F444="X",D384,0)+IF(F446="X",D384,0)</f>
        <v>0.27638888888888885</v>
      </c>
      <c r="H452" s="468"/>
      <c r="I452" s="469">
        <f>IF(G386="X",D386,0)+IF(G388="X",D386,0)+IF(G390="X",D386,0)+IF(G392="X",D386,0)+IF(G394="X",D386,0)+IF(G396="X",D386,0)+IF(G398="X",D386,0)+IF(G400="X",D386,0)+IF(G402="X",D386,0)+IF(G404="X",D386,0)+IF(G406="X",D386,0)+IF(G408="X",D386,0)+IF(G410="X",D386,0)+IF(G412="X",D386,0)+IF(G414="X",D386,0)+IF(G416="X",D386,0)+IF(G418="X",D386,0)+IF(G420="X",D386,0)+IF(G422="X",D386,0)+IF(G424="X",D386,0)+IF(G426="X",D386,0)+IF(G428="X",D386,0)+IF(G430="X",D386,0)+IF(G432="X",D386,0)+IF(G434="X",D386,0)+IF(G436="X",D386,0)+IF(G438="X",D386,0)+IF(G440="X",D386,0)+IF(G442="X",D386,0)+IF(G444="X",D386,0)+IF(G446="X",D386,0)</f>
        <v>4.1666666666666664E-2</v>
      </c>
      <c r="J452" s="470"/>
      <c r="K452" s="471"/>
      <c r="L452" s="171"/>
      <c r="O452" s="199" t="s">
        <v>16</v>
      </c>
      <c r="P452" s="200">
        <v>0.45833333333333331</v>
      </c>
      <c r="Q452" s="203">
        <f>Q380</f>
        <v>2.3229166666666665</v>
      </c>
      <c r="R452" s="198">
        <f>R380</f>
        <v>0.49513888888888891</v>
      </c>
      <c r="S452" s="189">
        <f>S380</f>
        <v>0.8277777777777775</v>
      </c>
      <c r="U452" s="350">
        <f>U448+V448</f>
        <v>6.1972222222222229</v>
      </c>
      <c r="V452" s="351"/>
      <c r="AC452" s="536">
        <v>223</v>
      </c>
      <c r="AD452" s="314">
        <v>11</v>
      </c>
      <c r="AE452" s="314" t="s">
        <v>25</v>
      </c>
      <c r="AF452" s="111"/>
      <c r="AG452" s="112"/>
      <c r="AH452" s="460">
        <f t="shared" ref="AH452" si="2108">IF(OR(E559="C",E559="Cr"),S559,0)</f>
        <v>0</v>
      </c>
      <c r="AI452" s="449">
        <f t="shared" ref="AI452" si="2109">IF(OR($E559="C",$E559="Cr"),$S559,0)</f>
        <v>0</v>
      </c>
      <c r="AJ452" s="462">
        <v>223</v>
      </c>
      <c r="AK452" s="462">
        <v>223</v>
      </c>
      <c r="AL452" s="449">
        <f t="shared" ref="AL452" si="2110">LARGE($AH$8:$AH$738,AK452)</f>
        <v>0</v>
      </c>
      <c r="AM452" s="314">
        <f t="shared" ref="AM452" si="2111">INDEX($AC$8:$AJ$739,MATCH(AL452,$AI$8:$AI$739,0),1)</f>
        <v>1</v>
      </c>
    </row>
    <row r="453" spans="1:39" ht="15" customHeight="1" thickBot="1" x14ac:dyDescent="0.35">
      <c r="C453" s="386" t="s">
        <v>17</v>
      </c>
      <c r="D453" s="387"/>
      <c r="E453" s="33">
        <f>K387+K389+K391+K393+K395+K397+K399+K401+K403+K405+K407+K409+K411+K413+K415+K417+K419+K421+K423+K425+K427+K429+K431+K433+K435+K437+K439+K441+K443+K445</f>
        <v>0</v>
      </c>
      <c r="I453" s="62"/>
      <c r="J453" s="62"/>
      <c r="K453" s="62"/>
      <c r="L453" s="30"/>
      <c r="O453" s="190" t="s">
        <v>84</v>
      </c>
      <c r="P453" s="191">
        <v>1.0833333333333333</v>
      </c>
      <c r="U453" s="352"/>
      <c r="V453" s="353"/>
      <c r="AC453" s="537"/>
      <c r="AD453" s="331"/>
      <c r="AE453" s="331"/>
      <c r="AF453" s="113"/>
      <c r="AG453" s="114"/>
      <c r="AH453" s="461"/>
      <c r="AI453" s="450"/>
      <c r="AJ453" s="463"/>
      <c r="AK453" s="463"/>
      <c r="AL453" s="450"/>
      <c r="AM453" s="331"/>
    </row>
    <row r="454" spans="1:39" ht="15" customHeight="1" thickBot="1" x14ac:dyDescent="0.35">
      <c r="C454" s="390" t="s">
        <v>18</v>
      </c>
      <c r="D454" s="391"/>
      <c r="E454" s="33">
        <f>K388+K390+K392+K394+K396+K398+K400+K402+K404+K406+K408+K410+K412+K414+K416+K418+K420+K422+K424+K426+K428+K430+K432+K434+K436+K438+K440+K442+K444+K446</f>
        <v>0</v>
      </c>
      <c r="I454" s="62" t="str">
        <f t="shared" si="2099"/>
        <v/>
      </c>
      <c r="J454" s="62"/>
      <c r="K454" s="62"/>
      <c r="L454" s="30"/>
      <c r="P454" s="449">
        <f>P383+P448-P451-P452-P453</f>
        <v>0.49097222222222126</v>
      </c>
      <c r="Q454" s="202" t="s">
        <v>83</v>
      </c>
      <c r="R454" s="197" t="s">
        <v>16</v>
      </c>
      <c r="S454" s="188" t="s">
        <v>84</v>
      </c>
      <c r="U454" s="319">
        <f>U450+V450</f>
        <v>22</v>
      </c>
      <c r="V454" s="321"/>
      <c r="AC454" s="534">
        <v>224</v>
      </c>
      <c r="AD454" s="314">
        <v>12</v>
      </c>
      <c r="AE454" s="314" t="s">
        <v>25</v>
      </c>
      <c r="AF454" s="111"/>
      <c r="AG454" s="112"/>
      <c r="AH454" s="460">
        <f t="shared" ref="AH454" si="2112">IF(OR(E561="C",E561="Cr"),S561,0)</f>
        <v>0</v>
      </c>
      <c r="AI454" s="449">
        <f t="shared" ref="AI454" si="2113">IF(OR($E561="C",$E561="Cr"),$S561,0)</f>
        <v>0</v>
      </c>
      <c r="AJ454" s="314">
        <v>224</v>
      </c>
      <c r="AK454" s="314">
        <v>224</v>
      </c>
      <c r="AL454" s="449">
        <f t="shared" ref="AL454" si="2114">LARGE($AH$8:$AH$738,AK454)</f>
        <v>0</v>
      </c>
      <c r="AM454" s="314">
        <f t="shared" ref="AM454" si="2115">INDEX($AC$8:$AJ$739,MATCH(AL454,$AI$8:$AI$739,0),1)</f>
        <v>1</v>
      </c>
    </row>
    <row r="455" spans="1:39" ht="15" customHeight="1" thickBot="1" x14ac:dyDescent="0.35">
      <c r="C455" s="508" t="s">
        <v>80</v>
      </c>
      <c r="D455" s="509"/>
      <c r="E455" s="124">
        <f>B448-E449-E450-E451-E452-E453-E454</f>
        <v>22</v>
      </c>
      <c r="I455" s="62"/>
      <c r="J455" s="62"/>
      <c r="K455" s="62"/>
      <c r="L455" s="30"/>
      <c r="P455" s="450"/>
      <c r="Q455" s="203">
        <f>Q452+H449+G451+I451+N448-P451</f>
        <v>0.37708333333333321</v>
      </c>
      <c r="R455" s="198">
        <f>R452+H448+I452-P452</f>
        <v>9.3055555555555503E-2</v>
      </c>
      <c r="S455" s="189">
        <f>S452+G452-P453</f>
        <v>2.0833333333333037E-2</v>
      </c>
      <c r="U455" s="325"/>
      <c r="V455" s="327"/>
      <c r="AC455" s="535"/>
      <c r="AD455" s="331"/>
      <c r="AE455" s="331"/>
      <c r="AF455" s="113"/>
      <c r="AG455" s="114"/>
      <c r="AH455" s="461"/>
      <c r="AI455" s="450"/>
      <c r="AJ455" s="331"/>
      <c r="AK455" s="331"/>
      <c r="AL455" s="450"/>
      <c r="AM455" s="331"/>
    </row>
    <row r="456" spans="1:39" ht="15" customHeight="1" x14ac:dyDescent="0.3">
      <c r="C456" s="30"/>
      <c r="D456" s="30"/>
      <c r="E456" s="30"/>
      <c r="I456" s="140"/>
      <c r="J456" s="140"/>
      <c r="K456" s="140"/>
      <c r="L456" s="30"/>
      <c r="U456" s="136"/>
      <c r="V456" s="136"/>
      <c r="AC456" s="534">
        <v>225</v>
      </c>
      <c r="AD456" s="314">
        <v>13</v>
      </c>
      <c r="AE456" s="314" t="s">
        <v>25</v>
      </c>
      <c r="AF456" s="111"/>
      <c r="AG456" s="112"/>
      <c r="AH456" s="460">
        <f t="shared" ref="AH456" si="2116">IF(OR(E563="C",E563="Cr"),S563,0)</f>
        <v>0</v>
      </c>
      <c r="AI456" s="449">
        <f t="shared" ref="AI456" si="2117">IF(OR($E563="C",$E563="Cr"),$S563,0)</f>
        <v>0</v>
      </c>
      <c r="AJ456" s="314">
        <v>225</v>
      </c>
      <c r="AK456" s="314">
        <v>225</v>
      </c>
      <c r="AL456" s="449">
        <f t="shared" ref="AL456" si="2118">LARGE($AH$8:$AH$738,AK456)</f>
        <v>0</v>
      </c>
      <c r="AM456" s="314">
        <f t="shared" ref="AM456" si="2119">INDEX($AC$8:$AJ$739,MATCH(AL456,$AI$8:$AI$739,0),1)</f>
        <v>1</v>
      </c>
    </row>
    <row r="457" spans="1:39" ht="15" customHeight="1" thickBot="1" x14ac:dyDescent="0.35">
      <c r="B457" s="155"/>
      <c r="C457" s="155"/>
      <c r="D457" s="155"/>
      <c r="E457" s="155"/>
      <c r="F457" s="156"/>
      <c r="G457" s="156"/>
      <c r="H457" s="156"/>
      <c r="I457" s="157" t="str">
        <f t="shared" si="2099"/>
        <v/>
      </c>
      <c r="J457" s="157"/>
      <c r="K457" s="157"/>
      <c r="L457" s="157"/>
      <c r="M457" s="155"/>
      <c r="N457" s="155"/>
      <c r="O457" s="158"/>
      <c r="P457" s="155"/>
      <c r="Q457" s="159"/>
      <c r="R457" s="159"/>
      <c r="S457" s="159"/>
      <c r="T457" s="159"/>
      <c r="U457" s="155"/>
      <c r="V457" s="155"/>
      <c r="W457" s="155"/>
      <c r="X457" s="276"/>
      <c r="Y457" s="155"/>
      <c r="AC457" s="535"/>
      <c r="AD457" s="331"/>
      <c r="AE457" s="331"/>
      <c r="AF457" s="113"/>
      <c r="AG457" s="114"/>
      <c r="AH457" s="461"/>
      <c r="AI457" s="450"/>
      <c r="AJ457" s="331"/>
      <c r="AK457" s="331"/>
      <c r="AL457" s="450"/>
      <c r="AM457" s="331"/>
    </row>
    <row r="458" spans="1:39" ht="15" customHeight="1" thickBot="1" x14ac:dyDescent="0.35">
      <c r="B458" s="74"/>
      <c r="C458" s="74"/>
      <c r="D458" s="74"/>
      <c r="E458" s="74"/>
      <c r="F458" s="160"/>
      <c r="G458" s="160"/>
      <c r="H458" s="160"/>
      <c r="I458" s="30"/>
      <c r="J458" s="30"/>
      <c r="K458" s="30"/>
      <c r="L458" s="30"/>
      <c r="M458" s="74"/>
      <c r="N458" s="153">
        <v>1.0416666666666666E-2</v>
      </c>
      <c r="O458" s="161"/>
      <c r="P458" s="181">
        <f>P454</f>
        <v>0.49097222222222126</v>
      </c>
      <c r="Q458" s="162"/>
      <c r="R458" s="162"/>
      <c r="S458" s="162"/>
      <c r="U458" s="74"/>
      <c r="V458" s="74"/>
      <c r="W458" s="74"/>
      <c r="X458" s="277"/>
      <c r="Y458" s="74"/>
      <c r="AC458" s="534">
        <v>226</v>
      </c>
      <c r="AD458" s="314">
        <v>14</v>
      </c>
      <c r="AE458" s="314" t="s">
        <v>25</v>
      </c>
      <c r="AF458" s="111"/>
      <c r="AG458" s="112"/>
      <c r="AH458" s="460">
        <f t="shared" ref="AH458" si="2120">IF(OR(E565="C",E565="Cr"),S565,0)</f>
        <v>0</v>
      </c>
      <c r="AI458" s="449">
        <f t="shared" ref="AI458" si="2121">IF(OR($E565="C",$E565="Cr"),$S565,0)</f>
        <v>0</v>
      </c>
      <c r="AJ458" s="314">
        <v>226</v>
      </c>
      <c r="AK458" s="314">
        <v>226</v>
      </c>
      <c r="AL458" s="449">
        <f t="shared" ref="AL458" si="2122">LARGE($AH$8:$AH$738,AK458)</f>
        <v>0</v>
      </c>
      <c r="AM458" s="314">
        <f t="shared" ref="AM458" si="2123">INDEX($AC$8:$AJ$739,MATCH(AL458,$AI$8:$AI$739,0),1)</f>
        <v>1</v>
      </c>
    </row>
    <row r="459" spans="1:39" ht="15" customHeight="1" thickBot="1" x14ac:dyDescent="0.3">
      <c r="B459" s="386" t="s">
        <v>74</v>
      </c>
      <c r="C459" s="387"/>
      <c r="D459" s="153">
        <v>0.29166666666666669</v>
      </c>
      <c r="E459" s="2"/>
      <c r="F459" s="386" t="s">
        <v>54</v>
      </c>
      <c r="G459" s="482"/>
      <c r="H459" s="387"/>
      <c r="I459" s="62"/>
      <c r="J459" s="62"/>
      <c r="K459" s="62"/>
      <c r="L459" s="30"/>
      <c r="M459" s="314" t="s">
        <v>0</v>
      </c>
      <c r="N459" s="57" t="s">
        <v>49</v>
      </c>
      <c r="O459" s="4" t="s">
        <v>1</v>
      </c>
      <c r="P459" s="314" t="s">
        <v>73</v>
      </c>
      <c r="Q459" s="41" t="s">
        <v>61</v>
      </c>
      <c r="R459" s="42" t="s">
        <v>62</v>
      </c>
      <c r="S459" s="66" t="s">
        <v>1</v>
      </c>
      <c r="T459" s="167"/>
      <c r="X459" s="272" t="s">
        <v>69</v>
      </c>
      <c r="AC459" s="535"/>
      <c r="AD459" s="331"/>
      <c r="AE459" s="331"/>
      <c r="AF459" s="113"/>
      <c r="AG459" s="114"/>
      <c r="AH459" s="461"/>
      <c r="AI459" s="450"/>
      <c r="AJ459" s="331"/>
      <c r="AK459" s="331"/>
      <c r="AL459" s="450"/>
      <c r="AM459" s="331"/>
    </row>
    <row r="460" spans="1:39" ht="15" customHeight="1" thickBot="1" x14ac:dyDescent="0.3">
      <c r="B460" s="386" t="s">
        <v>78</v>
      </c>
      <c r="C460" s="387"/>
      <c r="D460" s="153">
        <v>4.1666666666666664E-2</v>
      </c>
      <c r="E460" s="2"/>
      <c r="F460" s="132" t="s">
        <v>43</v>
      </c>
      <c r="G460" s="139" t="s">
        <v>76</v>
      </c>
      <c r="H460" s="11" t="s">
        <v>88</v>
      </c>
      <c r="I460" s="11" t="s">
        <v>53</v>
      </c>
      <c r="J460" s="11" t="s">
        <v>54</v>
      </c>
      <c r="K460" s="11" t="s">
        <v>56</v>
      </c>
      <c r="L460" s="306" t="s">
        <v>100</v>
      </c>
      <c r="M460" s="312"/>
      <c r="N460" s="59" t="s">
        <v>50</v>
      </c>
      <c r="O460" s="6" t="s">
        <v>2</v>
      </c>
      <c r="P460" s="312"/>
      <c r="Q460" s="309" t="s">
        <v>63</v>
      </c>
      <c r="R460" s="310"/>
      <c r="S460" s="37" t="s">
        <v>64</v>
      </c>
      <c r="T460" s="167"/>
      <c r="X460" s="274" t="s">
        <v>70</v>
      </c>
      <c r="AC460" s="534">
        <v>227</v>
      </c>
      <c r="AD460" s="520">
        <v>15</v>
      </c>
      <c r="AE460" s="520" t="s">
        <v>25</v>
      </c>
      <c r="AF460" s="111"/>
      <c r="AG460" s="112"/>
      <c r="AH460" s="460">
        <f t="shared" ref="AH460" si="2124">IF(OR(E567="C",E567="Cr"),S567,0)</f>
        <v>0</v>
      </c>
      <c r="AI460" s="449">
        <f t="shared" ref="AI460" si="2125">IF(OR($E567="C",$E567="Cr"),$S567,0)</f>
        <v>0</v>
      </c>
      <c r="AJ460" s="314">
        <v>227</v>
      </c>
      <c r="AK460" s="314">
        <v>227</v>
      </c>
      <c r="AL460" s="449">
        <f t="shared" ref="AL460" si="2126">LARGE($AH$8:$AH$738,AK460)</f>
        <v>0</v>
      </c>
      <c r="AM460" s="314">
        <f t="shared" ref="AM460" si="2127">INDEX($AC$8:$AJ$739,MATCH(AL460,$AI$8:$AI$739,0),1)</f>
        <v>1</v>
      </c>
    </row>
    <row r="461" spans="1:39" ht="15" customHeight="1" thickBot="1" x14ac:dyDescent="0.3">
      <c r="B461" s="386" t="s">
        <v>79</v>
      </c>
      <c r="C461" s="387"/>
      <c r="D461" s="153">
        <v>1.3888888888888888E-2</v>
      </c>
      <c r="E461" s="2"/>
      <c r="F461" s="223" t="s">
        <v>75</v>
      </c>
      <c r="G461" s="224" t="s">
        <v>77</v>
      </c>
      <c r="H461" s="11" t="s">
        <v>89</v>
      </c>
      <c r="I461" s="11" t="s">
        <v>15</v>
      </c>
      <c r="J461" s="11" t="s">
        <v>55</v>
      </c>
      <c r="K461" s="32" t="s">
        <v>57</v>
      </c>
      <c r="L461" s="303"/>
      <c r="M461" s="331"/>
      <c r="N461" s="59"/>
      <c r="O461" s="6" t="s">
        <v>3</v>
      </c>
      <c r="P461" s="331"/>
      <c r="Q461" s="43"/>
      <c r="R461" s="44"/>
      <c r="S461" s="67" t="s">
        <v>65</v>
      </c>
      <c r="T461" s="167"/>
      <c r="X461" s="273" t="s">
        <v>71</v>
      </c>
      <c r="AC461" s="535"/>
      <c r="AD461" s="521"/>
      <c r="AE461" s="521"/>
      <c r="AF461" s="113"/>
      <c r="AG461" s="114"/>
      <c r="AH461" s="461"/>
      <c r="AI461" s="450"/>
      <c r="AJ461" s="331"/>
      <c r="AK461" s="331"/>
      <c r="AL461" s="450"/>
      <c r="AM461" s="331"/>
    </row>
    <row r="462" spans="1:39" ht="15" customHeight="1" thickBot="1" x14ac:dyDescent="0.3">
      <c r="A462" s="228"/>
      <c r="B462" s="314" t="s">
        <v>6</v>
      </c>
      <c r="C462" s="314">
        <v>1</v>
      </c>
      <c r="D462" s="314" t="s">
        <v>24</v>
      </c>
      <c r="E462" s="483" t="s">
        <v>91</v>
      </c>
      <c r="F462" s="258"/>
      <c r="G462" s="259"/>
      <c r="H462" s="246"/>
      <c r="I462" s="116">
        <f>IF(E462="repos",1,0)</f>
        <v>0</v>
      </c>
      <c r="J462" s="116">
        <f>IF(E462="S",1,0)</f>
        <v>0</v>
      </c>
      <c r="K462" s="116">
        <f>IF(E462="FO",1,0)</f>
        <v>0</v>
      </c>
      <c r="L462" s="302">
        <f>IF(AND(B462="dim",M462=130),1,0)</f>
        <v>0</v>
      </c>
      <c r="M462" s="60">
        <v>130</v>
      </c>
      <c r="N462" s="150"/>
      <c r="O462" s="52">
        <v>0.24374999999999999</v>
      </c>
      <c r="P462" s="476">
        <f>IF(F462="X",D459,0)+IF(F463="X",D459,0)+IF(G462="X",D460,0)+IF(G463="X",D461,0)+H462+H463+IF(N462&lt;N458,0,N462)+IF(N463&lt;N458,0,N463)</f>
        <v>0</v>
      </c>
      <c r="Q462" s="111">
        <v>0.8520833333333333</v>
      </c>
      <c r="R462" s="112">
        <v>1.0958333333333334</v>
      </c>
      <c r="S462" s="360">
        <f>(R462-Q462)+(R463-Q463)</f>
        <v>0.24375000000000013</v>
      </c>
      <c r="T462" s="167"/>
      <c r="U462" s="74"/>
      <c r="V462" s="74"/>
      <c r="W462" s="74"/>
      <c r="X462" s="491">
        <f t="shared" ref="X462:X522" si="2128">IF(OR(E462="C",E462="Cr",E462="FO"),1,0)</f>
        <v>1</v>
      </c>
      <c r="Y462" s="74"/>
      <c r="Z462" s="314">
        <v>182</v>
      </c>
      <c r="AA462" s="460">
        <f>IF(OR(E462="C",E462="Cr"),S462,0)</f>
        <v>0.24375000000000013</v>
      </c>
      <c r="AC462" s="534">
        <v>228</v>
      </c>
      <c r="AD462" s="314">
        <v>16</v>
      </c>
      <c r="AE462" s="314" t="s">
        <v>25</v>
      </c>
      <c r="AF462" s="111"/>
      <c r="AG462" s="112"/>
      <c r="AH462" s="460">
        <f t="shared" ref="AH462" si="2129">IF(OR(E569="C",E569="Cr"),S569,0)</f>
        <v>0</v>
      </c>
      <c r="AI462" s="449">
        <f t="shared" ref="AI462" si="2130">IF(OR($E569="C",$E569="Cr"),$S569,0)</f>
        <v>0</v>
      </c>
      <c r="AJ462" s="314">
        <v>228</v>
      </c>
      <c r="AK462" s="314">
        <v>228</v>
      </c>
      <c r="AL462" s="449">
        <f t="shared" ref="AL462" si="2131">LARGE($AH$8:$AH$738,AK462)</f>
        <v>0</v>
      </c>
      <c r="AM462" s="314">
        <f t="shared" ref="AM462" si="2132">INDEX($AC$8:$AJ$739,MATCH(AL462,$AI$8:$AI$739,0),1)</f>
        <v>1</v>
      </c>
    </row>
    <row r="463" spans="1:39" ht="15" customHeight="1" thickBot="1" x14ac:dyDescent="0.3">
      <c r="A463" s="229"/>
      <c r="B463" s="331"/>
      <c r="C463" s="331"/>
      <c r="D463" s="331"/>
      <c r="E463" s="484"/>
      <c r="F463" s="267" t="str">
        <f>IF(AND(A462="X",B462="dim"),"",IF(AND(A462="X",E462="TC"),"",IF(A462="X","X","")))</f>
        <v/>
      </c>
      <c r="G463" s="268"/>
      <c r="H463" s="211"/>
      <c r="I463" s="61">
        <f>IF(E462="CA",1,0)</f>
        <v>0</v>
      </c>
      <c r="J463" s="61">
        <f>IF(E462="TC",1,0)</f>
        <v>0</v>
      </c>
      <c r="K463" s="61">
        <f>IF(E462="FNO",1,0)</f>
        <v>0</v>
      </c>
      <c r="L463" s="299"/>
      <c r="M463" s="123"/>
      <c r="N463" s="151"/>
      <c r="O463" s="86"/>
      <c r="P463" s="477"/>
      <c r="Q463" s="113"/>
      <c r="R463" s="114"/>
      <c r="S463" s="361"/>
      <c r="T463" s="167"/>
      <c r="U463" s="74"/>
      <c r="V463" s="74"/>
      <c r="W463" s="74"/>
      <c r="X463" s="493"/>
      <c r="Y463" s="74"/>
      <c r="Z463" s="331"/>
      <c r="AA463" s="461"/>
      <c r="AC463" s="535"/>
      <c r="AD463" s="331"/>
      <c r="AE463" s="331"/>
      <c r="AF463" s="113"/>
      <c r="AG463" s="114"/>
      <c r="AH463" s="461"/>
      <c r="AI463" s="450"/>
      <c r="AJ463" s="331"/>
      <c r="AK463" s="331"/>
      <c r="AL463" s="450"/>
      <c r="AM463" s="331"/>
    </row>
    <row r="464" spans="1:39" ht="15" customHeight="1" thickBot="1" x14ac:dyDescent="0.3">
      <c r="A464" s="228"/>
      <c r="B464" s="314" t="s">
        <v>8</v>
      </c>
      <c r="C464" s="314">
        <v>2</v>
      </c>
      <c r="D464" s="314" t="s">
        <v>24</v>
      </c>
      <c r="E464" s="399" t="s">
        <v>7</v>
      </c>
      <c r="F464" s="269"/>
      <c r="G464" s="270"/>
      <c r="H464" s="246"/>
      <c r="I464" s="116">
        <f t="shared" ref="I464" si="2133">IF(E464="repos",1,0)</f>
        <v>1</v>
      </c>
      <c r="J464" s="116">
        <f t="shared" ref="J464" si="2134">IF(E464="S",1,0)</f>
        <v>0</v>
      </c>
      <c r="K464" s="116">
        <f t="shared" ref="K464" si="2135">IF(E464="FO",1,0)</f>
        <v>0</v>
      </c>
      <c r="L464" s="302">
        <f>IF(AND(B464="dim",M464=130),1,0)</f>
        <v>0</v>
      </c>
      <c r="M464" s="119">
        <v>660</v>
      </c>
      <c r="N464" s="150"/>
      <c r="O464" s="115"/>
      <c r="P464" s="476">
        <f>IF(F464="X",D459,0)+IF(F465="X",D459,0)+IF(G464="X",D460,0)+IF(G465="X",D461,0)+H464+H465+IF(N464&lt;N458,0,N464)+IF(N465&lt;N458,0,N465)</f>
        <v>0</v>
      </c>
      <c r="Q464" s="111"/>
      <c r="R464" s="112"/>
      <c r="S464" s="374">
        <f t="shared" ref="S464" si="2136">(R464-Q464)+(R465-Q465)</f>
        <v>0</v>
      </c>
      <c r="T464" s="167"/>
      <c r="U464" s="74"/>
      <c r="V464" s="74"/>
      <c r="W464" s="74"/>
      <c r="X464" s="491">
        <f t="shared" si="2128"/>
        <v>0</v>
      </c>
      <c r="Y464" s="74"/>
      <c r="Z464" s="314">
        <v>183</v>
      </c>
      <c r="AA464" s="460">
        <f>IF(OR(E464="C",E464="Cr"),S464,0)</f>
        <v>0</v>
      </c>
      <c r="AC464" s="534">
        <v>229</v>
      </c>
      <c r="AD464" s="314">
        <v>17</v>
      </c>
      <c r="AE464" s="314" t="s">
        <v>25</v>
      </c>
      <c r="AF464" s="111"/>
      <c r="AG464" s="112"/>
      <c r="AH464" s="460">
        <f t="shared" ref="AH464" si="2137">IF(OR(E571="C",E571="Cr"),S571,0)</f>
        <v>0</v>
      </c>
      <c r="AI464" s="449">
        <f t="shared" ref="AI464" si="2138">IF(OR($E571="C",$E571="Cr"),$S571,0)</f>
        <v>0</v>
      </c>
      <c r="AJ464" s="314">
        <v>229</v>
      </c>
      <c r="AK464" s="314">
        <v>229</v>
      </c>
      <c r="AL464" s="449">
        <f t="shared" ref="AL464" si="2139">LARGE($AH$8:$AH$738,AK464)</f>
        <v>0</v>
      </c>
      <c r="AM464" s="314">
        <f t="shared" ref="AM464" si="2140">INDEX($AC$8:$AJ$739,MATCH(AL464,$AI$8:$AI$739,0),1)</f>
        <v>1</v>
      </c>
    </row>
    <row r="465" spans="1:39" ht="15" customHeight="1" thickBot="1" x14ac:dyDescent="0.3">
      <c r="A465" s="229"/>
      <c r="B465" s="331"/>
      <c r="C465" s="331"/>
      <c r="D465" s="331"/>
      <c r="E465" s="401"/>
      <c r="F465" s="267" t="str">
        <f>IF(AND(A464="X",B464="dim"),"",IF(AND(A464="X",E464="TC"),"",IF(A464="X","X","")))</f>
        <v/>
      </c>
      <c r="G465" s="268"/>
      <c r="H465" s="211"/>
      <c r="I465" s="61">
        <f t="shared" ref="I465" si="2141">IF(E464="CA",1,0)</f>
        <v>0</v>
      </c>
      <c r="J465" s="61">
        <f t="shared" ref="J465" si="2142">IF(E464="TC",1,0)</f>
        <v>0</v>
      </c>
      <c r="K465" s="61">
        <f t="shared" ref="K465" si="2143">IF(E464="FNO",1,0)</f>
        <v>0</v>
      </c>
      <c r="L465" s="299"/>
      <c r="M465" s="117"/>
      <c r="N465" s="151"/>
      <c r="O465" s="107"/>
      <c r="P465" s="477"/>
      <c r="Q465" s="113"/>
      <c r="R465" s="114"/>
      <c r="S465" s="375"/>
      <c r="T465" s="167"/>
      <c r="U465" s="74"/>
      <c r="V465" s="74"/>
      <c r="W465" s="74"/>
      <c r="X465" s="493"/>
      <c r="Y465" s="74"/>
      <c r="Z465" s="331"/>
      <c r="AA465" s="461"/>
      <c r="AC465" s="535"/>
      <c r="AD465" s="331"/>
      <c r="AE465" s="331"/>
      <c r="AF465" s="113"/>
      <c r="AG465" s="114"/>
      <c r="AH465" s="461"/>
      <c r="AI465" s="450"/>
      <c r="AJ465" s="331"/>
      <c r="AK465" s="331"/>
      <c r="AL465" s="450"/>
      <c r="AM465" s="331"/>
    </row>
    <row r="466" spans="1:39" ht="15" customHeight="1" thickBot="1" x14ac:dyDescent="0.3">
      <c r="A466" s="228"/>
      <c r="B466" s="314" t="s">
        <v>9</v>
      </c>
      <c r="C466" s="314">
        <v>3</v>
      </c>
      <c r="D466" s="314" t="s">
        <v>24</v>
      </c>
      <c r="E466" s="399" t="s">
        <v>7</v>
      </c>
      <c r="F466" s="269"/>
      <c r="G466" s="270"/>
      <c r="H466" s="246"/>
      <c r="I466" s="116">
        <f t="shared" ref="I466" si="2144">IF(E466="repos",1,0)</f>
        <v>1</v>
      </c>
      <c r="J466" s="116">
        <f t="shared" ref="J466" si="2145">IF(E466="S",1,0)</f>
        <v>0</v>
      </c>
      <c r="K466" s="116">
        <f t="shared" ref="K466" si="2146">IF(E466="FO",1,0)</f>
        <v>0</v>
      </c>
      <c r="L466" s="302">
        <f>IF(AND(B466="dim",M466=130),1,0)</f>
        <v>0</v>
      </c>
      <c r="M466" s="119">
        <v>660</v>
      </c>
      <c r="N466" s="150"/>
      <c r="O466" s="115"/>
      <c r="P466" s="476">
        <f>IF(F466="X",D459,0)+IF(F467="X",D459,0)+IF(G466="X",D460,0)+IF(G467="X",D461,0)+H466+H467+IF(N466&lt;N458,0,N466)+IF(N467&lt;N458,0,N467)</f>
        <v>0</v>
      </c>
      <c r="Q466" s="111"/>
      <c r="R466" s="112"/>
      <c r="S466" s="374">
        <f t="shared" ref="S466" si="2147">(R466-Q466)+(R467-Q467)</f>
        <v>0</v>
      </c>
      <c r="T466" s="167"/>
      <c r="U466" s="74"/>
      <c r="V466" s="74"/>
      <c r="W466" s="74"/>
      <c r="X466" s="491">
        <f t="shared" si="2128"/>
        <v>0</v>
      </c>
      <c r="Y466" s="74"/>
      <c r="Z466" s="314">
        <v>184</v>
      </c>
      <c r="AA466" s="460">
        <f>IF(OR(E466="C",E466="Cr"),S466,0)</f>
        <v>0</v>
      </c>
      <c r="AC466" s="534">
        <v>230</v>
      </c>
      <c r="AD466" s="314">
        <v>18</v>
      </c>
      <c r="AE466" s="314" t="s">
        <v>25</v>
      </c>
      <c r="AF466" s="111"/>
      <c r="AG466" s="112"/>
      <c r="AH466" s="460">
        <f t="shared" ref="AH466" si="2148">IF(OR(E573="C",E573="Cr"),S573,0)</f>
        <v>0</v>
      </c>
      <c r="AI466" s="449">
        <f t="shared" ref="AI466" si="2149">IF(OR($E573="C",$E573="Cr"),$S573,0)</f>
        <v>0</v>
      </c>
      <c r="AJ466" s="314">
        <v>230</v>
      </c>
      <c r="AK466" s="314">
        <v>230</v>
      </c>
      <c r="AL466" s="449">
        <f t="shared" ref="AL466" si="2150">LARGE($AH$8:$AH$738,AK466)</f>
        <v>0</v>
      </c>
      <c r="AM466" s="314">
        <f t="shared" ref="AM466" si="2151">INDEX($AC$8:$AJ$739,MATCH(AL466,$AI$8:$AI$739,0),1)</f>
        <v>1</v>
      </c>
    </row>
    <row r="467" spans="1:39" ht="15" customHeight="1" thickBot="1" x14ac:dyDescent="0.3">
      <c r="A467" s="229"/>
      <c r="B467" s="331"/>
      <c r="C467" s="331"/>
      <c r="D467" s="331"/>
      <c r="E467" s="401"/>
      <c r="F467" s="267" t="str">
        <f>IF(AND(A466="X",B466="dim"),"",IF(AND(A466="X",E466="TC"),"",IF(A466="X","X","")))</f>
        <v/>
      </c>
      <c r="G467" s="268"/>
      <c r="H467" s="211"/>
      <c r="I467" s="61">
        <f t="shared" ref="I467" si="2152">IF(E466="CA",1,0)</f>
        <v>0</v>
      </c>
      <c r="J467" s="61">
        <f t="shared" ref="J467" si="2153">IF(E466="TC",1,0)</f>
        <v>0</v>
      </c>
      <c r="K467" s="61">
        <f t="shared" ref="K467" si="2154">IF(E466="FNO",1,0)</f>
        <v>0</v>
      </c>
      <c r="L467" s="299"/>
      <c r="M467" s="117"/>
      <c r="N467" s="151"/>
      <c r="O467" s="107"/>
      <c r="P467" s="477"/>
      <c r="Q467" s="113"/>
      <c r="R467" s="114"/>
      <c r="S467" s="375"/>
      <c r="T467" s="167"/>
      <c r="U467" s="74"/>
      <c r="V467" s="74"/>
      <c r="W467" s="74"/>
      <c r="X467" s="493"/>
      <c r="Y467" s="74"/>
      <c r="Z467" s="331"/>
      <c r="AA467" s="461"/>
      <c r="AC467" s="535"/>
      <c r="AD467" s="331"/>
      <c r="AE467" s="331"/>
      <c r="AF467" s="113"/>
      <c r="AG467" s="114"/>
      <c r="AH467" s="461"/>
      <c r="AI467" s="450"/>
      <c r="AJ467" s="331"/>
      <c r="AK467" s="331"/>
      <c r="AL467" s="450"/>
      <c r="AM467" s="331"/>
    </row>
    <row r="468" spans="1:39" ht="15" customHeight="1" thickBot="1" x14ac:dyDescent="0.3">
      <c r="A468" s="228"/>
      <c r="B468" s="314" t="s">
        <v>10</v>
      </c>
      <c r="C468" s="314">
        <v>4</v>
      </c>
      <c r="D468" s="314" t="s">
        <v>24</v>
      </c>
      <c r="E468" s="483" t="s">
        <v>92</v>
      </c>
      <c r="F468" s="269"/>
      <c r="G468" s="270"/>
      <c r="H468" s="246"/>
      <c r="I468" s="116">
        <f t="shared" ref="I468" si="2155">IF(E468="repos",1,0)</f>
        <v>0</v>
      </c>
      <c r="J468" s="116">
        <f t="shared" ref="J468" si="2156">IF(E468="S",1,0)</f>
        <v>0</v>
      </c>
      <c r="K468" s="116">
        <f t="shared" ref="K468" si="2157">IF(E468="FO",1,0)</f>
        <v>0</v>
      </c>
      <c r="L468" s="302">
        <f>IF(AND(B468="dim",M468=130),1,0)</f>
        <v>0</v>
      </c>
      <c r="M468" s="60">
        <v>60</v>
      </c>
      <c r="N468" s="150"/>
      <c r="O468" s="54">
        <v>0.28194444444444444</v>
      </c>
      <c r="P468" s="476">
        <f>IF(F468="X",D459,0)+IF(F469="X",D459,0)+IF(G468="X",D460,0)+IF(G469="X",D461,0)+H468+H469+IF(N468&lt;N458,0,N468)+IF(N469&lt;N458,0,N469)</f>
        <v>0</v>
      </c>
      <c r="Q468" s="111">
        <v>0.5</v>
      </c>
      <c r="R468" s="112">
        <v>0.78194444444444444</v>
      </c>
      <c r="S468" s="366">
        <f t="shared" ref="S468" si="2158">(R468-Q468)+(R469-Q469)</f>
        <v>0.28194444444444444</v>
      </c>
      <c r="T468" s="167"/>
      <c r="U468" s="74"/>
      <c r="V468" s="74"/>
      <c r="W468" s="74"/>
      <c r="X468" s="491">
        <f t="shared" si="2128"/>
        <v>1</v>
      </c>
      <c r="Y468" s="74"/>
      <c r="Z468" s="462">
        <v>185</v>
      </c>
      <c r="AA468" s="460">
        <f>IF(OR(E468="C",E468="Cr"),S468,0)</f>
        <v>0.28194444444444444</v>
      </c>
      <c r="AC468" s="534">
        <v>231</v>
      </c>
      <c r="AD468" s="314">
        <v>19</v>
      </c>
      <c r="AE468" s="314" t="s">
        <v>25</v>
      </c>
      <c r="AF468" s="111">
        <v>0.52361111111111114</v>
      </c>
      <c r="AG468" s="112">
        <v>0.82777777777777783</v>
      </c>
      <c r="AH468" s="460">
        <f t="shared" ref="AH468" si="2159">IF(OR(E575="C",E575="Cr"),S575,0)</f>
        <v>0.3041666666666667</v>
      </c>
      <c r="AI468" s="449">
        <f t="shared" ref="AI468" si="2160">IF(OR($E575="C",$E575="Cr"),$S575,0)</f>
        <v>0.3041666666666667</v>
      </c>
      <c r="AJ468" s="314">
        <v>231</v>
      </c>
      <c r="AK468" s="314">
        <v>231</v>
      </c>
      <c r="AL468" s="449">
        <f t="shared" ref="AL468" si="2161">LARGE($AH$8:$AH$738,AK468)</f>
        <v>0</v>
      </c>
      <c r="AM468" s="314">
        <f t="shared" ref="AM468" si="2162">INDEX($AC$8:$AJ$739,MATCH(AL468,$AI$8:$AI$739,0),1)</f>
        <v>1</v>
      </c>
    </row>
    <row r="469" spans="1:39" ht="15" customHeight="1" thickBot="1" x14ac:dyDescent="0.3">
      <c r="A469" s="229"/>
      <c r="B469" s="331"/>
      <c r="C469" s="331"/>
      <c r="D469" s="331"/>
      <c r="E469" s="484"/>
      <c r="F469" s="267" t="str">
        <f>IF(AND(A468="X",B468="dim"),"",IF(AND(A468="X",E468="TC"),"",IF(A468="X","X","")))</f>
        <v/>
      </c>
      <c r="G469" s="268"/>
      <c r="H469" s="211"/>
      <c r="I469" s="61">
        <f t="shared" ref="I469" si="2163">IF(E468="CA",1,0)</f>
        <v>0</v>
      </c>
      <c r="J469" s="61">
        <f t="shared" ref="J469" si="2164">IF(E468="TC",1,0)</f>
        <v>0</v>
      </c>
      <c r="K469" s="61">
        <f t="shared" ref="K469" si="2165">IF(E468="FNO",1,0)</f>
        <v>0</v>
      </c>
      <c r="L469" s="299"/>
      <c r="M469" s="84"/>
      <c r="N469" s="151"/>
      <c r="O469" s="85"/>
      <c r="P469" s="477"/>
      <c r="Q469" s="113"/>
      <c r="R469" s="114"/>
      <c r="S469" s="367"/>
      <c r="T469" s="167"/>
      <c r="U469" s="74"/>
      <c r="V469" s="74"/>
      <c r="W469" s="74"/>
      <c r="X469" s="493"/>
      <c r="Y469" s="74"/>
      <c r="Z469" s="463"/>
      <c r="AA469" s="461"/>
      <c r="AC469" s="535"/>
      <c r="AD469" s="331"/>
      <c r="AE469" s="331"/>
      <c r="AF469" s="113"/>
      <c r="AG469" s="114"/>
      <c r="AH469" s="461"/>
      <c r="AI469" s="450"/>
      <c r="AJ469" s="331"/>
      <c r="AK469" s="331"/>
      <c r="AL469" s="450"/>
      <c r="AM469" s="331"/>
    </row>
    <row r="470" spans="1:39" ht="15" customHeight="1" thickBot="1" x14ac:dyDescent="0.3">
      <c r="A470" s="228"/>
      <c r="B470" s="314" t="s">
        <v>11</v>
      </c>
      <c r="C470" s="314">
        <v>5</v>
      </c>
      <c r="D470" s="314" t="s">
        <v>24</v>
      </c>
      <c r="E470" s="483" t="s">
        <v>91</v>
      </c>
      <c r="F470" s="269"/>
      <c r="G470" s="270"/>
      <c r="H470" s="246"/>
      <c r="I470" s="116">
        <f t="shared" ref="I470" si="2166">IF(E470="repos",1,0)</f>
        <v>0</v>
      </c>
      <c r="J470" s="116">
        <f t="shared" ref="J470" si="2167">IF(E470="S",1,0)</f>
        <v>0</v>
      </c>
      <c r="K470" s="116">
        <f t="shared" ref="K470" si="2168">IF(E470="FO",1,0)</f>
        <v>0</v>
      </c>
      <c r="L470" s="302">
        <f>IF(AND(B470="dim",M470=130),1,0)</f>
        <v>0</v>
      </c>
      <c r="M470" s="60">
        <v>130</v>
      </c>
      <c r="N470" s="150"/>
      <c r="O470" s="52">
        <v>0.28611111111111115</v>
      </c>
      <c r="P470" s="476">
        <f>IF(F470="X",D459,0)+IF(F471="X",D459,0)+IF(G470="X",D460,0)+IF(G471="X",D461,0)+H470+H471+IF(N470&lt;N458,0,N470)+IF(N471&lt;N458,0,N471)</f>
        <v>0</v>
      </c>
      <c r="Q470" s="111">
        <v>0.61527777777777781</v>
      </c>
      <c r="R470" s="112">
        <v>0.90138888888888891</v>
      </c>
      <c r="S470" s="360">
        <f t="shared" ref="S470" si="2169">(R470-Q470)+(R471-Q471)</f>
        <v>0.28611111111111109</v>
      </c>
      <c r="T470" s="167"/>
      <c r="U470" s="74"/>
      <c r="V470" s="74"/>
      <c r="W470" s="74"/>
      <c r="X470" s="491">
        <f t="shared" si="2128"/>
        <v>1</v>
      </c>
      <c r="Y470" s="74"/>
      <c r="Z470" s="314">
        <v>186</v>
      </c>
      <c r="AA470" s="460">
        <f>IF(OR(E470="C",E470="Cr"),S470,0)</f>
        <v>0.28611111111111109</v>
      </c>
      <c r="AC470" s="534">
        <v>232</v>
      </c>
      <c r="AD470" s="314">
        <v>20</v>
      </c>
      <c r="AE470" s="314" t="s">
        <v>25</v>
      </c>
      <c r="AF470" s="111">
        <v>0.48194444444444445</v>
      </c>
      <c r="AG470" s="112">
        <v>0.72222222222222221</v>
      </c>
      <c r="AH470" s="460">
        <f t="shared" ref="AH470" si="2170">IF(OR(E577="C",E577="Cr"),S577,0)</f>
        <v>0.24027777777777776</v>
      </c>
      <c r="AI470" s="449">
        <f t="shared" ref="AI470" si="2171">IF(OR($E577="C",$E577="Cr"),$S577,0)</f>
        <v>0.24027777777777776</v>
      </c>
      <c r="AJ470" s="314">
        <v>232</v>
      </c>
      <c r="AK470" s="314">
        <v>232</v>
      </c>
      <c r="AL470" s="449">
        <f t="shared" ref="AL470" si="2172">LARGE($AH$8:$AH$738,AK470)</f>
        <v>0</v>
      </c>
      <c r="AM470" s="314">
        <f t="shared" ref="AM470" si="2173">INDEX($AC$8:$AJ$739,MATCH(AL470,$AI$8:$AI$739,0),1)</f>
        <v>1</v>
      </c>
    </row>
    <row r="471" spans="1:39" ht="15" customHeight="1" thickBot="1" x14ac:dyDescent="0.3">
      <c r="A471" s="229"/>
      <c r="B471" s="331"/>
      <c r="C471" s="331"/>
      <c r="D471" s="331"/>
      <c r="E471" s="484"/>
      <c r="F471" s="267" t="str">
        <f>IF(AND(A470="X",B470="dim"),"",IF(AND(A470="X",E470="TC"),"",IF(A470="X","X","")))</f>
        <v/>
      </c>
      <c r="G471" s="268"/>
      <c r="H471" s="211"/>
      <c r="I471" s="61">
        <f t="shared" ref="I471" si="2174">IF(E470="CA",1,0)</f>
        <v>0</v>
      </c>
      <c r="J471" s="61">
        <f t="shared" ref="J471" si="2175">IF(E470="TC",1,0)</f>
        <v>0</v>
      </c>
      <c r="K471" s="61">
        <f t="shared" ref="K471" si="2176">IF(E470="FNO",1,0)</f>
        <v>0</v>
      </c>
      <c r="L471" s="299"/>
      <c r="M471" s="123"/>
      <c r="N471" s="151"/>
      <c r="O471" s="50"/>
      <c r="P471" s="477"/>
      <c r="Q471" s="113"/>
      <c r="R471" s="114"/>
      <c r="S471" s="361"/>
      <c r="T471" s="167"/>
      <c r="U471" s="74"/>
      <c r="V471" s="74"/>
      <c r="W471" s="74"/>
      <c r="X471" s="493"/>
      <c r="Y471" s="74"/>
      <c r="Z471" s="331"/>
      <c r="AA471" s="461"/>
      <c r="AC471" s="535"/>
      <c r="AD471" s="331"/>
      <c r="AE471" s="331"/>
      <c r="AF471" s="113"/>
      <c r="AG471" s="114"/>
      <c r="AH471" s="461"/>
      <c r="AI471" s="450"/>
      <c r="AJ471" s="331"/>
      <c r="AK471" s="331"/>
      <c r="AL471" s="450"/>
      <c r="AM471" s="331"/>
    </row>
    <row r="472" spans="1:39" ht="15" customHeight="1" thickBot="1" x14ac:dyDescent="0.3">
      <c r="A472" s="228"/>
      <c r="B472" s="314" t="s">
        <v>12</v>
      </c>
      <c r="C472" s="314">
        <v>6</v>
      </c>
      <c r="D472" s="314" t="s">
        <v>24</v>
      </c>
      <c r="E472" s="483" t="s">
        <v>92</v>
      </c>
      <c r="F472" s="269"/>
      <c r="G472" s="270"/>
      <c r="H472" s="246"/>
      <c r="I472" s="116">
        <f t="shared" ref="I472" si="2177">IF(E472="repos",1,0)</f>
        <v>0</v>
      </c>
      <c r="J472" s="116">
        <f t="shared" ref="J472" si="2178">IF(E472="S",1,0)</f>
        <v>0</v>
      </c>
      <c r="K472" s="116">
        <f t="shared" ref="K472" si="2179">IF(E472="FO",1,0)</f>
        <v>0</v>
      </c>
      <c r="L472" s="302">
        <f>IF(AND(B472="dim",M472=130),1,0)</f>
        <v>0</v>
      </c>
      <c r="M472" s="60">
        <v>59</v>
      </c>
      <c r="N472" s="150"/>
      <c r="O472" s="54">
        <v>0.28194444444444444</v>
      </c>
      <c r="P472" s="476">
        <f>IF(F472="X",D459,0)+IF(F473="X",D459,0)+IF(G472="X",D460,0)+IF(G473="X",D461,0)+H472+H473+IF(N472&lt;N458,0,N472)+IF(N473&lt;N458,0,N473)</f>
        <v>0</v>
      </c>
      <c r="Q472" s="111">
        <v>0.5</v>
      </c>
      <c r="R472" s="112">
        <v>0.78194444444444444</v>
      </c>
      <c r="S472" s="366">
        <f t="shared" ref="S472" si="2180">(R472-Q472)+(R473-Q473)</f>
        <v>0.28194444444444444</v>
      </c>
      <c r="T472" s="167"/>
      <c r="U472" s="74"/>
      <c r="V472" s="74"/>
      <c r="W472" s="74"/>
      <c r="X472" s="491">
        <f t="shared" si="2128"/>
        <v>1</v>
      </c>
      <c r="Y472" s="74"/>
      <c r="Z472" s="314">
        <v>187</v>
      </c>
      <c r="AA472" s="460">
        <f>IF(OR(E472="C",E472="Cr"),S472,0)</f>
        <v>0.28194444444444444</v>
      </c>
      <c r="AC472" s="534">
        <v>233</v>
      </c>
      <c r="AD472" s="314">
        <v>21</v>
      </c>
      <c r="AE472" s="314" t="s">
        <v>25</v>
      </c>
      <c r="AF472" s="111">
        <v>0.3</v>
      </c>
      <c r="AG472" s="112">
        <v>0.41388888888888892</v>
      </c>
      <c r="AH472" s="460">
        <f t="shared" ref="AH472" si="2181">IF(OR(E579="C",E579="Cr"),S579,0)</f>
        <v>0.30069444444444449</v>
      </c>
      <c r="AI472" s="449">
        <f t="shared" ref="AI472" si="2182">IF(OR($E579="C",$E579="Cr"),$S579,0)</f>
        <v>0.30069444444444449</v>
      </c>
      <c r="AJ472" s="314">
        <v>233</v>
      </c>
      <c r="AK472" s="314">
        <v>233</v>
      </c>
      <c r="AL472" s="449">
        <f t="shared" ref="AL472" si="2183">LARGE($AH$8:$AH$738,AK472)</f>
        <v>0</v>
      </c>
      <c r="AM472" s="314">
        <f t="shared" ref="AM472" si="2184">INDEX($AC$8:$AJ$739,MATCH(AL472,$AI$8:$AI$739,0),1)</f>
        <v>1</v>
      </c>
    </row>
    <row r="473" spans="1:39" ht="15" customHeight="1" thickBot="1" x14ac:dyDescent="0.3">
      <c r="A473" s="229"/>
      <c r="B473" s="331"/>
      <c r="C473" s="331"/>
      <c r="D473" s="331"/>
      <c r="E473" s="484"/>
      <c r="F473" s="267" t="str">
        <f>IF(AND(A472="X",B472="dim"),"",IF(AND(A472="X",E472="TC"),"",IF(A472="X","X","")))</f>
        <v/>
      </c>
      <c r="G473" s="268"/>
      <c r="H473" s="211"/>
      <c r="I473" s="61">
        <f t="shared" ref="I473" si="2185">IF(E472="CA",1,0)</f>
        <v>0</v>
      </c>
      <c r="J473" s="61">
        <f t="shared" ref="J473" si="2186">IF(E472="TC",1,0)</f>
        <v>0</v>
      </c>
      <c r="K473" s="61">
        <f t="shared" ref="K473" si="2187">IF(E472="FNO",1,0)</f>
        <v>0</v>
      </c>
      <c r="L473" s="299"/>
      <c r="M473" s="84"/>
      <c r="N473" s="151"/>
      <c r="O473" s="85"/>
      <c r="P473" s="477"/>
      <c r="Q473" s="113"/>
      <c r="R473" s="114"/>
      <c r="S473" s="367"/>
      <c r="T473" s="167"/>
      <c r="U473" s="74"/>
      <c r="V473" s="74"/>
      <c r="W473" s="74"/>
      <c r="X473" s="493"/>
      <c r="Y473" s="74"/>
      <c r="Z473" s="331"/>
      <c r="AA473" s="461"/>
      <c r="AC473" s="535"/>
      <c r="AD473" s="331"/>
      <c r="AE473" s="331"/>
      <c r="AF473" s="113">
        <v>0.65486111111111112</v>
      </c>
      <c r="AG473" s="114">
        <v>0.84166666666666667</v>
      </c>
      <c r="AH473" s="461"/>
      <c r="AI473" s="450"/>
      <c r="AJ473" s="331"/>
      <c r="AK473" s="331"/>
      <c r="AL473" s="450"/>
      <c r="AM473" s="331"/>
    </row>
    <row r="474" spans="1:39" ht="15" customHeight="1" thickBot="1" x14ac:dyDescent="0.3">
      <c r="A474" s="228"/>
      <c r="B474" s="314" t="s">
        <v>4</v>
      </c>
      <c r="C474" s="314">
        <v>7</v>
      </c>
      <c r="D474" s="314" t="s">
        <v>24</v>
      </c>
      <c r="E474" s="483" t="s">
        <v>57</v>
      </c>
      <c r="F474" s="269"/>
      <c r="G474" s="270"/>
      <c r="H474" s="246"/>
      <c r="I474" s="116">
        <f t="shared" ref="I474" si="2188">IF(E474="repos",1,0)</f>
        <v>0</v>
      </c>
      <c r="J474" s="116">
        <f t="shared" ref="J474" si="2189">IF(E474="S",1,0)</f>
        <v>0</v>
      </c>
      <c r="K474" s="116">
        <f t="shared" ref="K474" si="2190">IF(E474="FO",1,0)</f>
        <v>0</v>
      </c>
      <c r="L474" s="302">
        <f>IF(AND(B474="dim",M474=130),1,0)</f>
        <v>0</v>
      </c>
      <c r="M474" s="60">
        <v>67</v>
      </c>
      <c r="N474" s="150"/>
      <c r="O474" s="56"/>
      <c r="P474" s="476">
        <f>IF(F474="X",D459,0)+IF(F475="X",D459,0)+IF(G474="X",D460,0)+IF(G475="X",D461,0)+H474+H475+IF(N474&lt;N458,0,N474)+IF(N475&lt;N458,0,N475)</f>
        <v>0</v>
      </c>
      <c r="Q474" s="111"/>
      <c r="R474" s="112"/>
      <c r="S474" s="374">
        <f t="shared" ref="S474" si="2191">(R474-Q474)+(R475-Q475)</f>
        <v>0</v>
      </c>
      <c r="T474" s="167"/>
      <c r="U474" s="74"/>
      <c r="V474" s="74"/>
      <c r="W474" s="74"/>
      <c r="X474" s="491">
        <f t="shared" si="2128"/>
        <v>0</v>
      </c>
      <c r="Y474" s="74"/>
      <c r="Z474" s="314">
        <v>188</v>
      </c>
      <c r="AA474" s="460">
        <f>IF(OR(E474="C",E474="Cr"),S474,0)</f>
        <v>0</v>
      </c>
      <c r="AC474" s="534">
        <v>234</v>
      </c>
      <c r="AD474" s="314">
        <v>22</v>
      </c>
      <c r="AE474" s="314" t="s">
        <v>25</v>
      </c>
      <c r="AF474" s="111">
        <v>0.51458333333333328</v>
      </c>
      <c r="AG474" s="112">
        <v>0.80555555555555547</v>
      </c>
      <c r="AH474" s="460">
        <f t="shared" ref="AH474" si="2192">IF(OR(E581="C",E581="Cr"),S581,0)</f>
        <v>0.29097222222222219</v>
      </c>
      <c r="AI474" s="449">
        <f t="shared" ref="AI474" si="2193">IF(OR($E581="C",$E581="Cr"),$S581,0)</f>
        <v>0.29097222222222219</v>
      </c>
      <c r="AJ474" s="314">
        <v>234</v>
      </c>
      <c r="AK474" s="314">
        <v>234</v>
      </c>
      <c r="AL474" s="449">
        <f t="shared" ref="AL474" si="2194">LARGE($AH$8:$AH$738,AK474)</f>
        <v>0</v>
      </c>
      <c r="AM474" s="314">
        <f t="shared" ref="AM474" si="2195">INDEX($AC$8:$AJ$739,MATCH(AL474,$AI$8:$AI$739,0),1)</f>
        <v>1</v>
      </c>
    </row>
    <row r="475" spans="1:39" ht="15" customHeight="1" thickBot="1" x14ac:dyDescent="0.3">
      <c r="A475" s="229"/>
      <c r="B475" s="331"/>
      <c r="C475" s="331"/>
      <c r="D475" s="331"/>
      <c r="E475" s="484"/>
      <c r="F475" s="267" t="str">
        <f>IF(AND(A474="X",B474="dim"),"",IF(AND(A474="X",E474="TC"),"",IF(A474="X","X","")))</f>
        <v/>
      </c>
      <c r="G475" s="268"/>
      <c r="H475" s="211"/>
      <c r="I475" s="61">
        <f t="shared" ref="I475" si="2196">IF(E474="CA",1,0)</f>
        <v>0</v>
      </c>
      <c r="J475" s="61">
        <f t="shared" ref="J475" si="2197">IF(E474="TC",1,0)</f>
        <v>0</v>
      </c>
      <c r="K475" s="61">
        <f t="shared" ref="K475" si="2198">IF(E474="FNO",1,0)</f>
        <v>1</v>
      </c>
      <c r="L475" s="299"/>
      <c r="M475" s="61"/>
      <c r="N475" s="151"/>
      <c r="O475" s="107"/>
      <c r="P475" s="477"/>
      <c r="Q475" s="113"/>
      <c r="R475" s="114"/>
      <c r="S475" s="375"/>
      <c r="T475" s="167"/>
      <c r="U475" s="74"/>
      <c r="V475" s="74"/>
      <c r="W475" s="74"/>
      <c r="X475" s="493"/>
      <c r="Y475" s="74"/>
      <c r="Z475" s="331"/>
      <c r="AA475" s="461"/>
      <c r="AC475" s="535"/>
      <c r="AD475" s="331"/>
      <c r="AE475" s="331"/>
      <c r="AF475" s="113"/>
      <c r="AG475" s="114"/>
      <c r="AH475" s="461"/>
      <c r="AI475" s="450"/>
      <c r="AJ475" s="331"/>
      <c r="AK475" s="331"/>
      <c r="AL475" s="450"/>
      <c r="AM475" s="331"/>
    </row>
    <row r="476" spans="1:39" ht="15" customHeight="1" thickBot="1" x14ac:dyDescent="0.3">
      <c r="A476" s="228"/>
      <c r="B476" s="314" t="s">
        <v>6</v>
      </c>
      <c r="C476" s="314">
        <v>8</v>
      </c>
      <c r="D476" s="314" t="s">
        <v>24</v>
      </c>
      <c r="E476" s="483" t="s">
        <v>91</v>
      </c>
      <c r="F476" s="269"/>
      <c r="G476" s="270"/>
      <c r="H476" s="246">
        <v>1.9444444444444445E-2</v>
      </c>
      <c r="I476" s="116">
        <f t="shared" ref="I476" si="2199">IF(E476="repos",1,0)</f>
        <v>0</v>
      </c>
      <c r="J476" s="116">
        <f t="shared" ref="J476" si="2200">IF(E476="S",1,0)</f>
        <v>0</v>
      </c>
      <c r="K476" s="116">
        <f t="shared" ref="K476" si="2201">IF(E476="FO",1,0)</f>
        <v>0</v>
      </c>
      <c r="L476" s="302">
        <f>IF(AND(B476="dim",M476=130),1,0)</f>
        <v>0</v>
      </c>
      <c r="M476" s="60">
        <v>130</v>
      </c>
      <c r="N476" s="179">
        <v>2.4999999999999998E-2</v>
      </c>
      <c r="O476" s="52">
        <v>0.28611111111111115</v>
      </c>
      <c r="P476" s="476">
        <f>IF(F476="X",D459,0)+IF(F477="X",D459,0)+IF(G476="X",D460,0)+IF(G477="X",D461,0)+H476+H477+IF(N476&lt;N458,0,N476)+IF(N477&lt;N458,0,N477)</f>
        <v>4.4444444444444439E-2</v>
      </c>
      <c r="Q476" s="111">
        <v>0.74791666666666667</v>
      </c>
      <c r="R476" s="112">
        <v>1.0340277777777778</v>
      </c>
      <c r="S476" s="360">
        <f t="shared" ref="S476" si="2202">(R476-Q476)+(R477-Q477)</f>
        <v>0.28611111111111109</v>
      </c>
      <c r="T476" s="167"/>
      <c r="U476" s="74"/>
      <c r="V476" s="74"/>
      <c r="W476" s="74"/>
      <c r="X476" s="491">
        <f t="shared" si="2128"/>
        <v>1</v>
      </c>
      <c r="Y476" s="74"/>
      <c r="Z476" s="314">
        <v>189</v>
      </c>
      <c r="AA476" s="460">
        <f>IF(OR(E476="C",E476="Cr"),S476,0)</f>
        <v>0.28611111111111109</v>
      </c>
      <c r="AC476" s="534">
        <v>235</v>
      </c>
      <c r="AD476" s="314">
        <v>23</v>
      </c>
      <c r="AE476" s="314" t="s">
        <v>25</v>
      </c>
      <c r="AF476" s="111">
        <v>0.38194444444444442</v>
      </c>
      <c r="AG476" s="112">
        <v>0.4909722222222222</v>
      </c>
      <c r="AH476" s="460">
        <f t="shared" ref="AH476" si="2203">IF(OR(E583="C",E583="Cr"),S583,0)</f>
        <v>0.27916666666666662</v>
      </c>
      <c r="AI476" s="449">
        <f t="shared" ref="AI476" si="2204">IF(OR($E583="C",$E583="Cr"),$S583,0)</f>
        <v>0.27916666666666662</v>
      </c>
      <c r="AJ476" s="314">
        <v>235</v>
      </c>
      <c r="AK476" s="314">
        <v>235</v>
      </c>
      <c r="AL476" s="449">
        <f t="shared" ref="AL476" si="2205">LARGE($AH$8:$AH$738,AK476)</f>
        <v>0</v>
      </c>
      <c r="AM476" s="314">
        <f t="shared" ref="AM476" si="2206">INDEX($AC$8:$AJ$739,MATCH(AL476,$AI$8:$AI$739,0),1)</f>
        <v>1</v>
      </c>
    </row>
    <row r="477" spans="1:39" ht="15" customHeight="1" thickBot="1" x14ac:dyDescent="0.3">
      <c r="A477" s="229"/>
      <c r="B477" s="331"/>
      <c r="C477" s="331"/>
      <c r="D477" s="331"/>
      <c r="E477" s="484"/>
      <c r="F477" s="267" t="str">
        <f>IF(AND(A476="X",B476="dim"),"",IF(AND(A476="X",E476="TC"),"",IF(A476="X","X","")))</f>
        <v/>
      </c>
      <c r="G477" s="268"/>
      <c r="H477" s="211"/>
      <c r="I477" s="61">
        <f t="shared" ref="I477" si="2207">IF(E476="CA",1,0)</f>
        <v>0</v>
      </c>
      <c r="J477" s="61">
        <f t="shared" ref="J477" si="2208">IF(E476="TC",1,0)</f>
        <v>0</v>
      </c>
      <c r="K477" s="61">
        <f t="shared" ref="K477" si="2209">IF(E476="FNO",1,0)</f>
        <v>0</v>
      </c>
      <c r="L477" s="299"/>
      <c r="M477" s="123"/>
      <c r="N477" s="180"/>
      <c r="O477" s="50"/>
      <c r="P477" s="477"/>
      <c r="Q477" s="113"/>
      <c r="R477" s="114"/>
      <c r="S477" s="361"/>
      <c r="T477" s="167"/>
      <c r="U477" s="74"/>
      <c r="V477" s="74"/>
      <c r="W477" s="74"/>
      <c r="X477" s="493"/>
      <c r="Y477" s="74"/>
      <c r="Z477" s="331"/>
      <c r="AA477" s="461"/>
      <c r="AC477" s="535"/>
      <c r="AD477" s="331"/>
      <c r="AE477" s="331"/>
      <c r="AF477" s="113">
        <v>0.65833333333333333</v>
      </c>
      <c r="AG477" s="114">
        <v>0.82847222222222217</v>
      </c>
      <c r="AH477" s="461"/>
      <c r="AI477" s="450"/>
      <c r="AJ477" s="331"/>
      <c r="AK477" s="331"/>
      <c r="AL477" s="450"/>
      <c r="AM477" s="331"/>
    </row>
    <row r="478" spans="1:39" ht="15" customHeight="1" thickBot="1" x14ac:dyDescent="0.3">
      <c r="A478" s="228"/>
      <c r="B478" s="314" t="s">
        <v>8</v>
      </c>
      <c r="C478" s="314">
        <v>9</v>
      </c>
      <c r="D478" s="314" t="s">
        <v>24</v>
      </c>
      <c r="E478" s="483" t="s">
        <v>91</v>
      </c>
      <c r="F478" s="269"/>
      <c r="G478" s="270"/>
      <c r="H478" s="246"/>
      <c r="I478" s="116">
        <f t="shared" ref="I478" si="2210">IF(E478="repos",1,0)</f>
        <v>0</v>
      </c>
      <c r="J478" s="116">
        <f t="shared" ref="J478" si="2211">IF(E478="S",1,0)</f>
        <v>0</v>
      </c>
      <c r="K478" s="116">
        <f t="shared" ref="K478" si="2212">IF(E478="FO",1,0)</f>
        <v>0</v>
      </c>
      <c r="L478" s="302">
        <f>IF(AND(B478="dim",M478=130),1,0)</f>
        <v>1</v>
      </c>
      <c r="M478" s="125">
        <v>130</v>
      </c>
      <c r="N478" s="150"/>
      <c r="O478" s="52">
        <v>0.29375000000000001</v>
      </c>
      <c r="P478" s="476">
        <f>IF(F478="X",D459,0)+IF(F479="X",D459,0)+IF(G478="X",D460,0)+IF(G479="X",D461,0)+H478+H479+IF(N478&lt;N458,0,N478)+IF(N479&lt;N458,0,N479)</f>
        <v>0</v>
      </c>
      <c r="Q478" s="111">
        <v>0.57986111111111105</v>
      </c>
      <c r="R478" s="112">
        <v>0.87361111111111101</v>
      </c>
      <c r="S478" s="360">
        <f t="shared" ref="S478" si="2213">(R478-Q478)+(R479-Q479)</f>
        <v>0.29374999999999996</v>
      </c>
      <c r="T478" s="167"/>
      <c r="U478" s="74"/>
      <c r="V478" s="74"/>
      <c r="W478" s="74"/>
      <c r="X478" s="491">
        <f t="shared" si="2128"/>
        <v>1</v>
      </c>
      <c r="Y478" s="74"/>
      <c r="Z478" s="314">
        <v>190</v>
      </c>
      <c r="AA478" s="460">
        <f>IF(OR(E478="C",E478="Cr"),S478,0)</f>
        <v>0.29374999999999996</v>
      </c>
      <c r="AC478" s="534">
        <v>236</v>
      </c>
      <c r="AD478" s="314">
        <v>24</v>
      </c>
      <c r="AE478" s="314" t="s">
        <v>25</v>
      </c>
      <c r="AF478" s="111"/>
      <c r="AG478" s="112"/>
      <c r="AH478" s="460">
        <f t="shared" ref="AH478" si="2214">IF(OR(E585="C",E585="Cr"),S585,0)</f>
        <v>0</v>
      </c>
      <c r="AI478" s="449">
        <f t="shared" ref="AI478" si="2215">IF(OR($E585="C",$E585="Cr"),$S585,0)</f>
        <v>0</v>
      </c>
      <c r="AJ478" s="314">
        <v>236</v>
      </c>
      <c r="AK478" s="314">
        <v>236</v>
      </c>
      <c r="AL478" s="449">
        <f t="shared" ref="AL478" si="2216">LARGE($AH$8:$AH$738,AK478)</f>
        <v>0</v>
      </c>
      <c r="AM478" s="314">
        <f t="shared" ref="AM478" si="2217">INDEX($AC$8:$AJ$739,MATCH(AL478,$AI$8:$AI$739,0),1)</f>
        <v>1</v>
      </c>
    </row>
    <row r="479" spans="1:39" ht="15" customHeight="1" thickBot="1" x14ac:dyDescent="0.3">
      <c r="A479" s="229"/>
      <c r="B479" s="331"/>
      <c r="C479" s="331"/>
      <c r="D479" s="331"/>
      <c r="E479" s="484"/>
      <c r="F479" s="267" t="str">
        <f>IF(AND(A478="X",B478="dim"),"",IF(AND(A478="X",E478="TC"),"",IF(A478="X","X","")))</f>
        <v/>
      </c>
      <c r="G479" s="268"/>
      <c r="H479" s="211"/>
      <c r="I479" s="61">
        <f t="shared" ref="I479" si="2218">IF(E478="CA",1,0)</f>
        <v>0</v>
      </c>
      <c r="J479" s="61">
        <f t="shared" ref="J479" si="2219">IF(E478="TC",1,0)</f>
        <v>0</v>
      </c>
      <c r="K479" s="61">
        <f t="shared" ref="K479" si="2220">IF(E478="FNO",1,0)</f>
        <v>0</v>
      </c>
      <c r="L479" s="299"/>
      <c r="M479" s="123"/>
      <c r="N479" s="151"/>
      <c r="O479" s="86"/>
      <c r="P479" s="477"/>
      <c r="Q479" s="113"/>
      <c r="R479" s="114"/>
      <c r="S479" s="361"/>
      <c r="T479" s="167"/>
      <c r="U479" s="74"/>
      <c r="V479" s="74"/>
      <c r="W479" s="74"/>
      <c r="X479" s="493"/>
      <c r="Y479" s="74"/>
      <c r="Z479" s="331"/>
      <c r="AA479" s="461"/>
      <c r="AC479" s="535"/>
      <c r="AD479" s="331"/>
      <c r="AE479" s="331"/>
      <c r="AF479" s="113"/>
      <c r="AG479" s="114"/>
      <c r="AH479" s="461"/>
      <c r="AI479" s="450"/>
      <c r="AJ479" s="331"/>
      <c r="AK479" s="331"/>
      <c r="AL479" s="450"/>
      <c r="AM479" s="331"/>
    </row>
    <row r="480" spans="1:39" ht="15" customHeight="1" thickBot="1" x14ac:dyDescent="0.3">
      <c r="A480" s="228"/>
      <c r="B480" s="314" t="s">
        <v>9</v>
      </c>
      <c r="C480" s="314">
        <v>10</v>
      </c>
      <c r="D480" s="314" t="s">
        <v>24</v>
      </c>
      <c r="E480" s="399" t="s">
        <v>7</v>
      </c>
      <c r="F480" s="269"/>
      <c r="G480" s="270"/>
      <c r="H480" s="246"/>
      <c r="I480" s="116">
        <f t="shared" ref="I480" si="2221">IF(E480="repos",1,0)</f>
        <v>1</v>
      </c>
      <c r="J480" s="116">
        <f t="shared" ref="J480" si="2222">IF(E480="S",1,0)</f>
        <v>0</v>
      </c>
      <c r="K480" s="116">
        <f t="shared" ref="K480" si="2223">IF(E480="FO",1,0)</f>
        <v>0</v>
      </c>
      <c r="L480" s="302">
        <f>IF(AND(B480="dim",M480=130),1,0)</f>
        <v>0</v>
      </c>
      <c r="M480" s="119">
        <v>660</v>
      </c>
      <c r="N480" s="150"/>
      <c r="O480" s="115"/>
      <c r="P480" s="476">
        <f>IF(F480="X",D459,0)+IF(F481="X",D459,0)+IF(G480="X",D460,0)+IF(G481="X",D461,0)+H480+H481+IF(N480&lt;N458,0,N480)+IF(N481&lt;N458,0,N481)</f>
        <v>0</v>
      </c>
      <c r="Q480" s="111"/>
      <c r="R480" s="112"/>
      <c r="S480" s="374">
        <f t="shared" ref="S480" si="2224">(R480-Q480)+(R481-Q481)</f>
        <v>0</v>
      </c>
      <c r="T480" s="167"/>
      <c r="U480" s="74"/>
      <c r="V480" s="74"/>
      <c r="W480" s="74"/>
      <c r="X480" s="491">
        <f t="shared" si="2128"/>
        <v>0</v>
      </c>
      <c r="Y480" s="74"/>
      <c r="Z480" s="314">
        <v>191</v>
      </c>
      <c r="AA480" s="460">
        <f>IF(OR(E480="C",E480="Cr"),S480,0)</f>
        <v>0</v>
      </c>
      <c r="AC480" s="534">
        <v>237</v>
      </c>
      <c r="AD480" s="314">
        <v>25</v>
      </c>
      <c r="AE480" s="314" t="s">
        <v>25</v>
      </c>
      <c r="AF480" s="111"/>
      <c r="AG480" s="112"/>
      <c r="AH480" s="460">
        <f t="shared" ref="AH480" si="2225">IF(OR(E587="C",E587="Cr"),S587,0)</f>
        <v>0</v>
      </c>
      <c r="AI480" s="449">
        <f t="shared" ref="AI480" si="2226">IF(OR($E587="C",$E587="Cr"),$S587,0)</f>
        <v>0</v>
      </c>
      <c r="AJ480" s="314">
        <v>237</v>
      </c>
      <c r="AK480" s="314">
        <v>237</v>
      </c>
      <c r="AL480" s="449">
        <f t="shared" ref="AL480" si="2227">LARGE($AH$8:$AH$738,AK480)</f>
        <v>0</v>
      </c>
      <c r="AM480" s="314">
        <f t="shared" ref="AM480" si="2228">INDEX($AC$8:$AJ$739,MATCH(AL480,$AI$8:$AI$739,0),1)</f>
        <v>1</v>
      </c>
    </row>
    <row r="481" spans="1:39" ht="15" customHeight="1" thickBot="1" x14ac:dyDescent="0.3">
      <c r="A481" s="229"/>
      <c r="B481" s="331"/>
      <c r="C481" s="331"/>
      <c r="D481" s="331"/>
      <c r="E481" s="401"/>
      <c r="F481" s="267" t="str">
        <f>IF(AND(A480="X",B480="dim"),"",IF(AND(A480="X",E480="TC"),"",IF(A480="X","X","")))</f>
        <v/>
      </c>
      <c r="G481" s="268"/>
      <c r="H481" s="211"/>
      <c r="I481" s="61">
        <f t="shared" ref="I481" si="2229">IF(E480="CA",1,0)</f>
        <v>0</v>
      </c>
      <c r="J481" s="61">
        <f t="shared" ref="J481" si="2230">IF(E480="TC",1,0)</f>
        <v>0</v>
      </c>
      <c r="K481" s="61">
        <f t="shared" ref="K481" si="2231">IF(E480="FNO",1,0)</f>
        <v>0</v>
      </c>
      <c r="L481" s="299"/>
      <c r="M481" s="117"/>
      <c r="N481" s="151"/>
      <c r="O481" s="107"/>
      <c r="P481" s="477"/>
      <c r="Q481" s="113"/>
      <c r="R481" s="114"/>
      <c r="S481" s="375"/>
      <c r="T481" s="167"/>
      <c r="U481" s="74"/>
      <c r="V481" s="74"/>
      <c r="W481" s="74"/>
      <c r="X481" s="493"/>
      <c r="Y481" s="74"/>
      <c r="Z481" s="331"/>
      <c r="AA481" s="461"/>
      <c r="AC481" s="535"/>
      <c r="AD481" s="331"/>
      <c r="AE481" s="331"/>
      <c r="AF481" s="113"/>
      <c r="AG481" s="114"/>
      <c r="AH481" s="461"/>
      <c r="AI481" s="450"/>
      <c r="AJ481" s="331"/>
      <c r="AK481" s="331"/>
      <c r="AL481" s="450"/>
      <c r="AM481" s="331"/>
    </row>
    <row r="482" spans="1:39" ht="15" customHeight="1" thickBot="1" x14ac:dyDescent="0.3">
      <c r="A482" s="228"/>
      <c r="B482" s="314" t="s">
        <v>10</v>
      </c>
      <c r="C482" s="314">
        <v>11</v>
      </c>
      <c r="D482" s="314" t="s">
        <v>24</v>
      </c>
      <c r="E482" s="399" t="s">
        <v>7</v>
      </c>
      <c r="F482" s="269"/>
      <c r="G482" s="270"/>
      <c r="H482" s="246"/>
      <c r="I482" s="116">
        <f t="shared" ref="I482" si="2232">IF(E482="repos",1,0)</f>
        <v>1</v>
      </c>
      <c r="J482" s="116">
        <f t="shared" ref="J482" si="2233">IF(E482="S",1,0)</f>
        <v>0</v>
      </c>
      <c r="K482" s="116">
        <f t="shared" ref="K482" si="2234">IF(E482="FO",1,0)</f>
        <v>0</v>
      </c>
      <c r="L482" s="302">
        <f>IF(AND(B482="dim",M482=130),1,0)</f>
        <v>0</v>
      </c>
      <c r="M482" s="119">
        <v>660</v>
      </c>
      <c r="N482" s="150"/>
      <c r="O482" s="56"/>
      <c r="P482" s="476">
        <f>IF(F482="X",D459,0)+IF(F483="X",D459,0)+IF(G482="X",D460,0)+IF(G483="X",D461,0)+H482+H483+IF(N482&lt;N458,0,N482)+IF(N483&lt;N458,0,N483)</f>
        <v>0</v>
      </c>
      <c r="Q482" s="111"/>
      <c r="R482" s="112"/>
      <c r="S482" s="374">
        <f t="shared" ref="S482" si="2235">(R482-Q482)+(R483-Q483)</f>
        <v>0</v>
      </c>
      <c r="T482" s="167"/>
      <c r="U482" s="74"/>
      <c r="V482" s="74"/>
      <c r="W482" s="74"/>
      <c r="X482" s="491">
        <f t="shared" si="2128"/>
        <v>0</v>
      </c>
      <c r="Y482" s="74"/>
      <c r="Z482" s="314">
        <v>192</v>
      </c>
      <c r="AA482" s="460">
        <f>IF(OR(E482="C",E482="Cr"),S482,0)</f>
        <v>0</v>
      </c>
      <c r="AC482" s="534">
        <v>238</v>
      </c>
      <c r="AD482" s="314">
        <v>26</v>
      </c>
      <c r="AE482" s="314" t="s">
        <v>25</v>
      </c>
      <c r="AF482" s="111"/>
      <c r="AG482" s="112"/>
      <c r="AH482" s="460">
        <f t="shared" ref="AH482" si="2236">IF(OR(E589="C",E589="Cr"),S589,0)</f>
        <v>0</v>
      </c>
      <c r="AI482" s="449">
        <f t="shared" ref="AI482" si="2237">IF(OR($E589="C",$E589="Cr"),$S589,0)</f>
        <v>0</v>
      </c>
      <c r="AJ482" s="314">
        <v>238</v>
      </c>
      <c r="AK482" s="314">
        <v>238</v>
      </c>
      <c r="AL482" s="449">
        <f t="shared" ref="AL482" si="2238">LARGE($AH$8:$AH$738,AK482)</f>
        <v>0</v>
      </c>
      <c r="AM482" s="314">
        <f t="shared" ref="AM482" si="2239">INDEX($AC$8:$AJ$739,MATCH(AL482,$AI$8:$AI$739,0),1)</f>
        <v>1</v>
      </c>
    </row>
    <row r="483" spans="1:39" ht="15" customHeight="1" thickBot="1" x14ac:dyDescent="0.3">
      <c r="A483" s="229"/>
      <c r="B483" s="331"/>
      <c r="C483" s="331"/>
      <c r="D483" s="331"/>
      <c r="E483" s="401"/>
      <c r="F483" s="267" t="str">
        <f>IF(AND(A482="X",B482="dim"),"",IF(AND(A482="X",E482="TC"),"",IF(A482="X","X","")))</f>
        <v/>
      </c>
      <c r="G483" s="268"/>
      <c r="H483" s="211"/>
      <c r="I483" s="61">
        <f t="shared" ref="I483" si="2240">IF(E482="CA",1,0)</f>
        <v>0</v>
      </c>
      <c r="J483" s="61">
        <f t="shared" ref="J483" si="2241">IF(E482="TC",1,0)</f>
        <v>0</v>
      </c>
      <c r="K483" s="61">
        <f t="shared" ref="K483" si="2242">IF(E482="FNO",1,0)</f>
        <v>0</v>
      </c>
      <c r="L483" s="299"/>
      <c r="M483" s="117"/>
      <c r="N483" s="151"/>
      <c r="O483" s="107"/>
      <c r="P483" s="477"/>
      <c r="Q483" s="113"/>
      <c r="R483" s="114"/>
      <c r="S483" s="375"/>
      <c r="T483" s="167"/>
      <c r="U483" s="74"/>
      <c r="V483" s="74"/>
      <c r="W483" s="74"/>
      <c r="X483" s="493"/>
      <c r="Y483" s="74"/>
      <c r="Z483" s="331"/>
      <c r="AA483" s="461"/>
      <c r="AC483" s="535"/>
      <c r="AD483" s="331"/>
      <c r="AE483" s="331"/>
      <c r="AF483" s="113"/>
      <c r="AG483" s="114"/>
      <c r="AH483" s="461"/>
      <c r="AI483" s="450"/>
      <c r="AJ483" s="331"/>
      <c r="AK483" s="331"/>
      <c r="AL483" s="450"/>
      <c r="AM483" s="331"/>
    </row>
    <row r="484" spans="1:39" ht="15" customHeight="1" thickBot="1" x14ac:dyDescent="0.3">
      <c r="A484" s="228"/>
      <c r="B484" s="314" t="s">
        <v>11</v>
      </c>
      <c r="C484" s="314">
        <v>12</v>
      </c>
      <c r="D484" s="314" t="s">
        <v>24</v>
      </c>
      <c r="E484" s="483" t="s">
        <v>91</v>
      </c>
      <c r="F484" s="269"/>
      <c r="G484" s="270"/>
      <c r="H484" s="246"/>
      <c r="I484" s="116">
        <f t="shared" ref="I484" si="2243">IF(E484="repos",1,0)</f>
        <v>0</v>
      </c>
      <c r="J484" s="116">
        <f t="shared" ref="J484" si="2244">IF(E484="S",1,0)</f>
        <v>0</v>
      </c>
      <c r="K484" s="116">
        <f t="shared" ref="K484" si="2245">IF(E484="FO",1,0)</f>
        <v>0</v>
      </c>
      <c r="L484" s="302">
        <f>IF(AND(B484="dim",M484=130),1,0)</f>
        <v>0</v>
      </c>
      <c r="M484" s="125">
        <v>130</v>
      </c>
      <c r="N484" s="150"/>
      <c r="O484" s="52">
        <v>0.27638888888888885</v>
      </c>
      <c r="P484" s="476">
        <f>IF(F484="X",D459,0)+IF(F485="X",D459,0)+IF(G484="X",D460,0)+IF(G485="X",D461,0)+H484+H485+IF(N484&lt;N458,0,N484)+IF(N485&lt;N458,0,N485)</f>
        <v>0</v>
      </c>
      <c r="Q484" s="111">
        <v>0.77013888888888893</v>
      </c>
      <c r="R484" s="112">
        <v>1.0465277777777777</v>
      </c>
      <c r="S484" s="360">
        <f t="shared" ref="S484" si="2246">(R484-Q484)+(R485-Q485)</f>
        <v>0.2763888888888888</v>
      </c>
      <c r="T484" s="167"/>
      <c r="U484" s="74"/>
      <c r="V484" s="74"/>
      <c r="W484" s="74"/>
      <c r="X484" s="491">
        <f t="shared" si="2128"/>
        <v>1</v>
      </c>
      <c r="Y484" s="74"/>
      <c r="Z484" s="314">
        <v>193</v>
      </c>
      <c r="AA484" s="460">
        <f>IF(OR(E484="C",E484="Cr"),S484,0)</f>
        <v>0.2763888888888888</v>
      </c>
      <c r="AC484" s="534">
        <v>239</v>
      </c>
      <c r="AD484" s="314">
        <v>27</v>
      </c>
      <c r="AE484" s="314" t="s">
        <v>25</v>
      </c>
      <c r="AF484" s="111"/>
      <c r="AG484" s="112"/>
      <c r="AH484" s="460">
        <f t="shared" ref="AH484" si="2247">IF(OR(E591="C",E591="Cr"),S591,0)</f>
        <v>0</v>
      </c>
      <c r="AI484" s="449">
        <f t="shared" ref="AI484" si="2248">IF(OR($E591="C",$E591="Cr"),$S591,0)</f>
        <v>0</v>
      </c>
      <c r="AJ484" s="314">
        <v>239</v>
      </c>
      <c r="AK484" s="314">
        <v>239</v>
      </c>
      <c r="AL484" s="449">
        <f t="shared" ref="AL484" si="2249">LARGE($AH$8:$AH$738,AK484)</f>
        <v>0</v>
      </c>
      <c r="AM484" s="314">
        <f t="shared" ref="AM484" si="2250">INDEX($AC$8:$AJ$739,MATCH(AL484,$AI$8:$AI$739,0),1)</f>
        <v>1</v>
      </c>
    </row>
    <row r="485" spans="1:39" ht="15" customHeight="1" thickBot="1" x14ac:dyDescent="0.3">
      <c r="A485" s="229"/>
      <c r="B485" s="331"/>
      <c r="C485" s="331"/>
      <c r="D485" s="331"/>
      <c r="E485" s="484"/>
      <c r="F485" s="267" t="str">
        <f>IF(AND(A484="X",B484="dim"),"",IF(AND(A484="X",E484="TC"),"",IF(A484="X","X","")))</f>
        <v/>
      </c>
      <c r="G485" s="268"/>
      <c r="H485" s="211"/>
      <c r="I485" s="61">
        <f t="shared" ref="I485" si="2251">IF(E484="CA",1,0)</f>
        <v>0</v>
      </c>
      <c r="J485" s="61">
        <f t="shared" ref="J485" si="2252">IF(E484="TC",1,0)</f>
        <v>0</v>
      </c>
      <c r="K485" s="61">
        <f t="shared" ref="K485" si="2253">IF(E484="FNO",1,0)</f>
        <v>0</v>
      </c>
      <c r="L485" s="299"/>
      <c r="M485" s="123"/>
      <c r="N485" s="151"/>
      <c r="O485" s="86"/>
      <c r="P485" s="477"/>
      <c r="Q485" s="113"/>
      <c r="R485" s="114"/>
      <c r="S485" s="361"/>
      <c r="T485" s="167"/>
      <c r="U485" s="74"/>
      <c r="V485" s="74"/>
      <c r="W485" s="74"/>
      <c r="X485" s="493"/>
      <c r="Y485" s="74"/>
      <c r="Z485" s="331"/>
      <c r="AA485" s="461"/>
      <c r="AC485" s="535"/>
      <c r="AD485" s="331"/>
      <c r="AE485" s="331"/>
      <c r="AF485" s="113"/>
      <c r="AG485" s="114"/>
      <c r="AH485" s="461"/>
      <c r="AI485" s="450"/>
      <c r="AJ485" s="331"/>
      <c r="AK485" s="331"/>
      <c r="AL485" s="450"/>
      <c r="AM485" s="331"/>
    </row>
    <row r="486" spans="1:39" ht="15" customHeight="1" thickBot="1" x14ac:dyDescent="0.3">
      <c r="A486" s="228"/>
      <c r="B486" s="314" t="s">
        <v>12</v>
      </c>
      <c r="C486" s="314">
        <v>13</v>
      </c>
      <c r="D486" s="314" t="s">
        <v>24</v>
      </c>
      <c r="E486" s="483" t="s">
        <v>91</v>
      </c>
      <c r="F486" s="269"/>
      <c r="G486" s="270"/>
      <c r="H486" s="246"/>
      <c r="I486" s="116">
        <f t="shared" ref="I486" si="2254">IF(E486="repos",1,0)</f>
        <v>0</v>
      </c>
      <c r="J486" s="116">
        <f t="shared" ref="J486" si="2255">IF(E486="S",1,0)</f>
        <v>0</v>
      </c>
      <c r="K486" s="116">
        <f t="shared" ref="K486" si="2256">IF(E486="FO",1,0)</f>
        <v>0</v>
      </c>
      <c r="L486" s="302">
        <f>IF(AND(B486="dim",M486=130),1,0)</f>
        <v>0</v>
      </c>
      <c r="M486" s="125">
        <v>130</v>
      </c>
      <c r="N486" s="150"/>
      <c r="O486" s="52">
        <v>0.27708333333333335</v>
      </c>
      <c r="P486" s="476">
        <f>IF(F486="X",D459,0)+IF(F487="X",D459,0)+IF(G486="X",D460,0)+IF(G487="X",D461,0)+H486+H487+IF(N486&lt;N458,0,N486)+IF(N487&lt;N458,0,N487)</f>
        <v>0</v>
      </c>
      <c r="Q486" s="111">
        <v>0.80902777777777779</v>
      </c>
      <c r="R486" s="112">
        <v>1.086111111111111</v>
      </c>
      <c r="S486" s="360">
        <f t="shared" ref="S486" si="2257">(R486-Q486)+(R487-Q487)</f>
        <v>0.27708333333333324</v>
      </c>
      <c r="T486" s="167"/>
      <c r="U486" s="74"/>
      <c r="V486" s="74"/>
      <c r="W486" s="74"/>
      <c r="X486" s="491">
        <f t="shared" si="2128"/>
        <v>1</v>
      </c>
      <c r="Y486" s="74"/>
      <c r="Z486" s="314">
        <v>194</v>
      </c>
      <c r="AA486" s="460">
        <f>IF(OR(E486="C",E486="Cr"),S486,0)</f>
        <v>0.27708333333333324</v>
      </c>
      <c r="AC486" s="534">
        <v>240</v>
      </c>
      <c r="AD486" s="314">
        <v>28</v>
      </c>
      <c r="AE486" s="314" t="s">
        <v>25</v>
      </c>
      <c r="AF486" s="111">
        <v>0.22847222222222222</v>
      </c>
      <c r="AG486" s="112">
        <v>0.44027777777777777</v>
      </c>
      <c r="AH486" s="460">
        <f t="shared" ref="AH486" si="2258">IF(OR(E593="C",E593="Cr"),S593,0)</f>
        <v>0.21180555555555555</v>
      </c>
      <c r="AI486" s="449">
        <f t="shared" ref="AI486:AI492" si="2259">IF(OR($E593="C",$E593="Cr"),$S593,0)</f>
        <v>0.21180555555555555</v>
      </c>
      <c r="AJ486" s="314">
        <v>240</v>
      </c>
      <c r="AK486" s="314">
        <v>240</v>
      </c>
      <c r="AL486" s="449">
        <f t="shared" ref="AL486" si="2260">LARGE($AH$8:$AH$738,AK486)</f>
        <v>0</v>
      </c>
      <c r="AM486" s="314">
        <f t="shared" ref="AM486" si="2261">INDEX($AC$8:$AJ$739,MATCH(AL486,$AI$8:$AI$739,0),1)</f>
        <v>1</v>
      </c>
    </row>
    <row r="487" spans="1:39" ht="15" customHeight="1" thickBot="1" x14ac:dyDescent="0.3">
      <c r="A487" s="229"/>
      <c r="B487" s="331"/>
      <c r="C487" s="331"/>
      <c r="D487" s="331"/>
      <c r="E487" s="484"/>
      <c r="F487" s="267" t="str">
        <f>IF(AND(A486="X",B486="dim"),"",IF(AND(A486="X",E486="TC"),"",IF(A486="X","X","")))</f>
        <v/>
      </c>
      <c r="G487" s="268"/>
      <c r="H487" s="211"/>
      <c r="I487" s="61">
        <f t="shared" ref="I487" si="2262">IF(E486="CA",1,0)</f>
        <v>0</v>
      </c>
      <c r="J487" s="61">
        <f t="shared" ref="J487" si="2263">IF(E486="TC",1,0)</f>
        <v>0</v>
      </c>
      <c r="K487" s="61">
        <f t="shared" ref="K487" si="2264">IF(E486="FNO",1,0)</f>
        <v>0</v>
      </c>
      <c r="L487" s="299"/>
      <c r="M487" s="123"/>
      <c r="N487" s="151"/>
      <c r="O487" s="86"/>
      <c r="P487" s="477"/>
      <c r="Q487" s="113"/>
      <c r="R487" s="114"/>
      <c r="S487" s="361"/>
      <c r="T487" s="167"/>
      <c r="U487" s="74"/>
      <c r="V487" s="74"/>
      <c r="W487" s="74"/>
      <c r="X487" s="493"/>
      <c r="Y487" s="74"/>
      <c r="Z487" s="331"/>
      <c r="AA487" s="461"/>
      <c r="AC487" s="535"/>
      <c r="AD487" s="331"/>
      <c r="AE487" s="331"/>
      <c r="AF487" s="113"/>
      <c r="AG487" s="114"/>
      <c r="AH487" s="461"/>
      <c r="AI487" s="450"/>
      <c r="AJ487" s="331"/>
      <c r="AK487" s="331"/>
      <c r="AL487" s="450"/>
      <c r="AM487" s="331"/>
    </row>
    <row r="488" spans="1:39" ht="15" customHeight="1" thickBot="1" x14ac:dyDescent="0.3">
      <c r="A488" s="254" t="s">
        <v>72</v>
      </c>
      <c r="B488" s="520" t="s">
        <v>4</v>
      </c>
      <c r="C488" s="520">
        <v>14</v>
      </c>
      <c r="D488" s="520" t="s">
        <v>24</v>
      </c>
      <c r="E488" s="483" t="s">
        <v>91</v>
      </c>
      <c r="F488" s="269"/>
      <c r="G488" s="270"/>
      <c r="H488" s="246"/>
      <c r="I488" s="116">
        <f t="shared" ref="I488" si="2265">IF(E488="repos",1,0)</f>
        <v>0</v>
      </c>
      <c r="J488" s="116">
        <f t="shared" ref="J488" si="2266">IF(E488="S",1,0)</f>
        <v>0</v>
      </c>
      <c r="K488" s="116">
        <f t="shared" ref="K488" si="2267">IF(E488="FO",1,0)</f>
        <v>0</v>
      </c>
      <c r="L488" s="302">
        <f>IF(AND(B488="dim",M488=130),1,0)</f>
        <v>0</v>
      </c>
      <c r="M488" s="125">
        <v>130</v>
      </c>
      <c r="N488" s="150"/>
      <c r="O488" s="52">
        <v>0.27361111111111108</v>
      </c>
      <c r="P488" s="476">
        <f>IF(F488="X",D459,0)+IF(F489="X",D459,0)+IF(G488="X",D460,0)+IF(G489="X",D461,0)+H488+H489+IF(N488&lt;N458,0,N488)+IF(N489&lt;N458,0,N489)</f>
        <v>0.29166666666666669</v>
      </c>
      <c r="Q488" s="111">
        <v>0.81041666666666667</v>
      </c>
      <c r="R488" s="112">
        <v>1.0840277777777778</v>
      </c>
      <c r="S488" s="360">
        <f t="shared" ref="S488" si="2268">(R488-Q488)+(R489-Q489)</f>
        <v>0.27361111111111114</v>
      </c>
      <c r="T488" s="167"/>
      <c r="U488" s="74"/>
      <c r="V488" s="74"/>
      <c r="W488" s="74"/>
      <c r="X488" s="491">
        <f t="shared" si="2128"/>
        <v>1</v>
      </c>
      <c r="Y488" s="74"/>
      <c r="Z488" s="314">
        <v>195</v>
      </c>
      <c r="AA488" s="460">
        <f>IF(OR(E488="C",E488="Cr"),S488,0)</f>
        <v>0.27361111111111114</v>
      </c>
      <c r="AC488" s="534">
        <v>241</v>
      </c>
      <c r="AD488" s="314">
        <v>29</v>
      </c>
      <c r="AE488" s="314" t="s">
        <v>25</v>
      </c>
      <c r="AF488" s="111">
        <v>0.80069444444444438</v>
      </c>
      <c r="AG488" s="112">
        <v>1.0347222222222221</v>
      </c>
      <c r="AH488" s="460">
        <f t="shared" ref="AH488" si="2269">IF(OR(E595="C",E595="Cr"),S595,0)</f>
        <v>0.23402777777777772</v>
      </c>
      <c r="AI488" s="449">
        <f t="shared" si="2259"/>
        <v>0.23402777777777772</v>
      </c>
      <c r="AJ488" s="314">
        <v>241</v>
      </c>
      <c r="AK488" s="314">
        <v>241</v>
      </c>
      <c r="AL488" s="449">
        <f t="shared" ref="AL488" si="2270">LARGE($AH$8:$AH$738,AK488)</f>
        <v>0</v>
      </c>
      <c r="AM488" s="314">
        <f t="shared" ref="AM488" si="2271">INDEX($AC$8:$AJ$739,MATCH(AL488,$AI$8:$AI$739,0),1)</f>
        <v>1</v>
      </c>
    </row>
    <row r="489" spans="1:39" ht="15" customHeight="1" thickBot="1" x14ac:dyDescent="0.3">
      <c r="A489" s="255"/>
      <c r="B489" s="521"/>
      <c r="C489" s="521"/>
      <c r="D489" s="521"/>
      <c r="E489" s="484"/>
      <c r="F489" s="267" t="str">
        <f>IF(AND(A488="X",B488="dim"),"",IF(AND(A488="X",E488="TC"),"",IF(A488="X","X","")))</f>
        <v>X</v>
      </c>
      <c r="G489" s="268"/>
      <c r="H489" s="211"/>
      <c r="I489" s="61">
        <f t="shared" ref="I489" si="2272">IF(E488="CA",1,0)</f>
        <v>0</v>
      </c>
      <c r="J489" s="61">
        <f t="shared" ref="J489" si="2273">IF(E488="TC",1,0)</f>
        <v>0</v>
      </c>
      <c r="K489" s="61">
        <f t="shared" ref="K489" si="2274">IF(E488="FNO",1,0)</f>
        <v>0</v>
      </c>
      <c r="L489" s="299"/>
      <c r="M489" s="123"/>
      <c r="N489" s="151"/>
      <c r="O489" s="86"/>
      <c r="P489" s="477"/>
      <c r="Q489" s="113"/>
      <c r="R489" s="114"/>
      <c r="S489" s="361"/>
      <c r="T489" s="167"/>
      <c r="U489" s="74"/>
      <c r="V489" s="74"/>
      <c r="W489" s="74"/>
      <c r="X489" s="493"/>
      <c r="Y489" s="74"/>
      <c r="Z489" s="331"/>
      <c r="AA489" s="461"/>
      <c r="AC489" s="535"/>
      <c r="AD489" s="331"/>
      <c r="AE489" s="331"/>
      <c r="AF489" s="113"/>
      <c r="AG489" s="114"/>
      <c r="AH489" s="461"/>
      <c r="AI489" s="450"/>
      <c r="AJ489" s="331"/>
      <c r="AK489" s="331"/>
      <c r="AL489" s="450"/>
      <c r="AM489" s="331"/>
    </row>
    <row r="490" spans="1:39" ht="15" customHeight="1" thickBot="1" x14ac:dyDescent="0.3">
      <c r="A490" s="228"/>
      <c r="B490" s="314" t="s">
        <v>6</v>
      </c>
      <c r="C490" s="314">
        <v>15</v>
      </c>
      <c r="D490" s="314" t="s">
        <v>24</v>
      </c>
      <c r="E490" s="483" t="s">
        <v>91</v>
      </c>
      <c r="F490" s="269"/>
      <c r="G490" s="270"/>
      <c r="H490" s="246"/>
      <c r="I490" s="116">
        <f t="shared" ref="I490" si="2275">IF(E490="repos",1,0)</f>
        <v>0</v>
      </c>
      <c r="J490" s="116">
        <f t="shared" ref="J490" si="2276">IF(E490="S",1,0)</f>
        <v>0</v>
      </c>
      <c r="K490" s="116">
        <f t="shared" ref="K490" si="2277">IF(E490="FO",1,0)</f>
        <v>0</v>
      </c>
      <c r="L490" s="302">
        <f>IF(AND(B490="dim",M490=130),1,0)</f>
        <v>0</v>
      </c>
      <c r="M490" s="125">
        <v>130</v>
      </c>
      <c r="N490" s="150"/>
      <c r="O490" s="52">
        <v>0.28541666666666665</v>
      </c>
      <c r="P490" s="476">
        <f>IF(F490="X",D459,0)+IF(F491="X",D459,0)+IF(G490="X",D460,0)+IF(G491="X",D461,0)+H490+H491+IF(N490&lt;N458,0,N490)+IF(N491&lt;N458,0,N491)</f>
        <v>0</v>
      </c>
      <c r="Q490" s="111">
        <v>0.7993055555555556</v>
      </c>
      <c r="R490" s="112">
        <v>1.0847222222222224</v>
      </c>
      <c r="S490" s="360">
        <f t="shared" ref="S490" si="2278">(R490-Q490)+(R491-Q491)</f>
        <v>0.28541666666666676</v>
      </c>
      <c r="T490" s="167"/>
      <c r="U490" s="74"/>
      <c r="V490" s="74"/>
      <c r="W490" s="74"/>
      <c r="X490" s="491">
        <f t="shared" si="2128"/>
        <v>1</v>
      </c>
      <c r="Y490" s="74"/>
      <c r="Z490" s="314">
        <v>196</v>
      </c>
      <c r="AA490" s="460">
        <f>IF(OR(E490="C",E490="Cr"),S490,0)</f>
        <v>0.28541666666666676</v>
      </c>
      <c r="AC490" s="534">
        <v>242</v>
      </c>
      <c r="AD490" s="314">
        <v>30</v>
      </c>
      <c r="AE490" s="314" t="s">
        <v>25</v>
      </c>
      <c r="AF490" s="111">
        <v>0.54375000000000007</v>
      </c>
      <c r="AG490" s="112">
        <v>0.82847222222222217</v>
      </c>
      <c r="AH490" s="460">
        <f t="shared" ref="AH490" si="2279">IF(OR(E597="C",E597="Cr"),S597,0)</f>
        <v>0.2847222222222221</v>
      </c>
      <c r="AI490" s="449">
        <f t="shared" si="2259"/>
        <v>0.2847222222222221</v>
      </c>
      <c r="AJ490" s="314">
        <v>242</v>
      </c>
      <c r="AK490" s="314">
        <v>242</v>
      </c>
      <c r="AL490" s="449">
        <f t="shared" ref="AL490" si="2280">LARGE($AH$8:$AH$738,AK490)</f>
        <v>0</v>
      </c>
      <c r="AM490" s="314">
        <f t="shared" ref="AM490" si="2281">INDEX($AC$8:$AJ$739,MATCH(AL490,$AI$8:$AI$739,0),1)</f>
        <v>1</v>
      </c>
    </row>
    <row r="491" spans="1:39" ht="15" customHeight="1" thickBot="1" x14ac:dyDescent="0.3">
      <c r="A491" s="229"/>
      <c r="B491" s="331"/>
      <c r="C491" s="331"/>
      <c r="D491" s="331"/>
      <c r="E491" s="484"/>
      <c r="F491" s="267" t="str">
        <f>IF(AND(A490="X",B490="dim"),"",IF(AND(A490="X",E490="TC"),"",IF(A490="X","X","")))</f>
        <v/>
      </c>
      <c r="G491" s="268"/>
      <c r="H491" s="211"/>
      <c r="I491" s="61">
        <f t="shared" ref="I491" si="2282">IF(E490="CA",1,0)</f>
        <v>0</v>
      </c>
      <c r="J491" s="61">
        <f t="shared" ref="J491" si="2283">IF(E490="TC",1,0)</f>
        <v>0</v>
      </c>
      <c r="K491" s="61">
        <f t="shared" ref="K491" si="2284">IF(E490="FNO",1,0)</f>
        <v>0</v>
      </c>
      <c r="L491" s="299"/>
      <c r="M491" s="123"/>
      <c r="N491" s="151"/>
      <c r="O491" s="86"/>
      <c r="P491" s="477"/>
      <c r="Q491" s="113"/>
      <c r="R491" s="114"/>
      <c r="S491" s="361"/>
      <c r="T491" s="167"/>
      <c r="U491" s="74"/>
      <c r="V491" s="74"/>
      <c r="W491" s="74"/>
      <c r="X491" s="493"/>
      <c r="Y491" s="74"/>
      <c r="Z491" s="331"/>
      <c r="AA491" s="461"/>
      <c r="AC491" s="535"/>
      <c r="AD491" s="331"/>
      <c r="AE491" s="331"/>
      <c r="AF491" s="113"/>
      <c r="AG491" s="114"/>
      <c r="AH491" s="461"/>
      <c r="AI491" s="450"/>
      <c r="AJ491" s="331"/>
      <c r="AK491" s="331"/>
      <c r="AL491" s="450"/>
      <c r="AM491" s="331"/>
    </row>
    <row r="492" spans="1:39" ht="15" customHeight="1" thickBot="1" x14ac:dyDescent="0.3">
      <c r="A492" s="228"/>
      <c r="B492" s="314" t="s">
        <v>8</v>
      </c>
      <c r="C492" s="314">
        <v>16</v>
      </c>
      <c r="D492" s="314" t="s">
        <v>24</v>
      </c>
      <c r="E492" s="483" t="s">
        <v>91</v>
      </c>
      <c r="F492" s="269"/>
      <c r="G492" s="270"/>
      <c r="H492" s="246"/>
      <c r="I492" s="116">
        <f t="shared" ref="I492" si="2285">IF(E492="repos",1,0)</f>
        <v>0</v>
      </c>
      <c r="J492" s="116">
        <f t="shared" ref="J492" si="2286">IF(E492="S",1,0)</f>
        <v>0</v>
      </c>
      <c r="K492" s="116">
        <f t="shared" ref="K492" si="2287">IF(E492="FO",1,0)</f>
        <v>0</v>
      </c>
      <c r="L492" s="302">
        <f>IF(AND(B492="dim",M492=130),1,0)</f>
        <v>1</v>
      </c>
      <c r="M492" s="125">
        <v>130</v>
      </c>
      <c r="N492" s="150"/>
      <c r="O492" s="52">
        <v>0.27291666666666664</v>
      </c>
      <c r="P492" s="476">
        <f>IF(F492="X",D459,0)+IF(F493="X",D459,0)+IF(G492="X",D460,0)+IF(G493="X",D461,0)+H492+H493+IF(N492&lt;N458,0,N492)+IF(N493&lt;N458,0,N493)</f>
        <v>0</v>
      </c>
      <c r="Q492" s="111">
        <v>0.79236111111111107</v>
      </c>
      <c r="R492" s="112">
        <v>1.0652777777777778</v>
      </c>
      <c r="S492" s="360">
        <f t="shared" ref="S492" si="2288">(R492-Q492)+(R493-Q493)</f>
        <v>0.2729166666666667</v>
      </c>
      <c r="T492" s="167"/>
      <c r="U492" s="74"/>
      <c r="V492" s="74"/>
      <c r="W492" s="74"/>
      <c r="X492" s="491">
        <f t="shared" si="2128"/>
        <v>1</v>
      </c>
      <c r="Y492" s="74"/>
      <c r="Z492" s="314">
        <v>197</v>
      </c>
      <c r="AA492" s="460">
        <f>IF(OR(E492="C",E492="Cr"),S492,0)</f>
        <v>0.2729166666666667</v>
      </c>
      <c r="AC492" s="534">
        <v>243</v>
      </c>
      <c r="AD492" s="314">
        <v>31</v>
      </c>
      <c r="AE492" s="314" t="s">
        <v>25</v>
      </c>
      <c r="AF492" s="111">
        <v>0.48541666666666666</v>
      </c>
      <c r="AG492" s="112">
        <v>0.78819444444444453</v>
      </c>
      <c r="AH492" s="460">
        <f t="shared" ref="AH492" si="2289">IF(OR(E599="C",E599="Cr"),S599,0)</f>
        <v>0.30277777777777787</v>
      </c>
      <c r="AI492" s="449">
        <f t="shared" si="2259"/>
        <v>0.30277777777777787</v>
      </c>
      <c r="AJ492" s="314">
        <v>243</v>
      </c>
      <c r="AK492" s="314">
        <v>243</v>
      </c>
      <c r="AL492" s="449">
        <f t="shared" ref="AL492" si="2290">LARGE($AH$8:$AH$738,AK492)</f>
        <v>0</v>
      </c>
      <c r="AM492" s="314">
        <f t="shared" ref="AM492" si="2291">INDEX($AC$8:$AJ$739,MATCH(AL492,$AI$8:$AI$739,0),1)</f>
        <v>1</v>
      </c>
    </row>
    <row r="493" spans="1:39" ht="15" customHeight="1" thickBot="1" x14ac:dyDescent="0.3">
      <c r="A493" s="229"/>
      <c r="B493" s="331"/>
      <c r="C493" s="331"/>
      <c r="D493" s="331"/>
      <c r="E493" s="484"/>
      <c r="F493" s="267" t="str">
        <f>IF(AND(A492="X",B492="dim"),"",IF(AND(A492="X",E492="TC"),"",IF(A492="X","X","")))</f>
        <v/>
      </c>
      <c r="G493" s="268"/>
      <c r="H493" s="211"/>
      <c r="I493" s="61">
        <f t="shared" ref="I493" si="2292">IF(E492="CA",1,0)</f>
        <v>0</v>
      </c>
      <c r="J493" s="61">
        <f t="shared" ref="J493" si="2293">IF(E492="TC",1,0)</f>
        <v>0</v>
      </c>
      <c r="K493" s="61">
        <f t="shared" ref="K493" si="2294">IF(E492="FNO",1,0)</f>
        <v>0</v>
      </c>
      <c r="L493" s="299"/>
      <c r="M493" s="123"/>
      <c r="N493" s="151"/>
      <c r="O493" s="86"/>
      <c r="P493" s="477"/>
      <c r="Q493" s="113"/>
      <c r="R493" s="114"/>
      <c r="S493" s="361"/>
      <c r="T493" s="167"/>
      <c r="U493" s="74"/>
      <c r="V493" s="74"/>
      <c r="W493" s="74"/>
      <c r="X493" s="493"/>
      <c r="Y493" s="74"/>
      <c r="Z493" s="331"/>
      <c r="AA493" s="461"/>
      <c r="AC493" s="535"/>
      <c r="AD493" s="331"/>
      <c r="AE493" s="331"/>
      <c r="AF493" s="113"/>
      <c r="AG493" s="114"/>
      <c r="AH493" s="461"/>
      <c r="AI493" s="450"/>
      <c r="AJ493" s="331"/>
      <c r="AK493" s="331"/>
      <c r="AL493" s="450"/>
      <c r="AM493" s="331"/>
    </row>
    <row r="494" spans="1:39" ht="15" customHeight="1" thickBot="1" x14ac:dyDescent="0.3">
      <c r="A494" s="228"/>
      <c r="B494" s="314" t="s">
        <v>9</v>
      </c>
      <c r="C494" s="314">
        <v>17</v>
      </c>
      <c r="D494" s="314" t="s">
        <v>24</v>
      </c>
      <c r="E494" s="483" t="s">
        <v>91</v>
      </c>
      <c r="F494" s="269"/>
      <c r="G494" s="270"/>
      <c r="H494" s="246"/>
      <c r="I494" s="116">
        <f t="shared" ref="I494" si="2295">IF(E494="repos",1,0)</f>
        <v>0</v>
      </c>
      <c r="J494" s="116">
        <f t="shared" ref="J494" si="2296">IF(E494="S",1,0)</f>
        <v>0</v>
      </c>
      <c r="K494" s="116">
        <f t="shared" ref="K494" si="2297">IF(E494="FO",1,0)</f>
        <v>0</v>
      </c>
      <c r="L494" s="302">
        <f>IF(AND(B494="dim",M494=130),1,0)</f>
        <v>0</v>
      </c>
      <c r="M494" s="125">
        <v>130</v>
      </c>
      <c r="N494" s="150"/>
      <c r="O494" s="52">
        <v>0.28888888888888892</v>
      </c>
      <c r="P494" s="476">
        <f>IF(F494="X",D459,0)+IF(F495="X",D459,0)+IF(G494="X",D460,0)+IF(G495="X",D461,0)+H494+H495+IF(N494&lt;N458,0,N494)+IF(N495&lt;N458,0,N495)</f>
        <v>0</v>
      </c>
      <c r="Q494" s="111">
        <v>0.75763888888888886</v>
      </c>
      <c r="R494" s="112">
        <v>1.0465277777777777</v>
      </c>
      <c r="S494" s="360">
        <f t="shared" ref="S494" si="2298">(R494-Q494)+(R495-Q495)</f>
        <v>0.28888888888888886</v>
      </c>
      <c r="T494" s="167"/>
      <c r="U494" s="74"/>
      <c r="V494" s="74"/>
      <c r="W494" s="74"/>
      <c r="X494" s="491">
        <f t="shared" si="2128"/>
        <v>1</v>
      </c>
      <c r="Y494" s="74"/>
      <c r="Z494" s="314">
        <v>198</v>
      </c>
      <c r="AA494" s="460">
        <f>IF(OR(E494="C",E494="Cr"),S494,0)</f>
        <v>0.28888888888888886</v>
      </c>
      <c r="AC494" s="534">
        <v>244</v>
      </c>
      <c r="AD494" s="314">
        <v>1</v>
      </c>
      <c r="AE494" s="314" t="s">
        <v>26</v>
      </c>
      <c r="AF494" s="111">
        <v>0.5</v>
      </c>
      <c r="AG494" s="112">
        <v>0.67986111111111114</v>
      </c>
      <c r="AH494" s="460">
        <f>IF(OR(E616="C",E616="Cr"),S616,0)</f>
        <v>0.17986111111111114</v>
      </c>
      <c r="AI494" s="449">
        <f>IF(OR($E616="C",$E616="Cr"),$S616,0)</f>
        <v>0.17986111111111114</v>
      </c>
      <c r="AJ494" s="314">
        <v>244</v>
      </c>
      <c r="AK494" s="314">
        <v>244</v>
      </c>
      <c r="AL494" s="449">
        <f t="shared" ref="AL494" si="2299">LARGE($AH$8:$AH$738,AK494)</f>
        <v>0</v>
      </c>
      <c r="AM494" s="314">
        <f t="shared" ref="AM494" si="2300">INDEX($AC$8:$AJ$739,MATCH(AL494,$AI$8:$AI$739,0),1)</f>
        <v>1</v>
      </c>
    </row>
    <row r="495" spans="1:39" ht="15" customHeight="1" thickBot="1" x14ac:dyDescent="0.3">
      <c r="A495" s="229"/>
      <c r="B495" s="331"/>
      <c r="C495" s="331"/>
      <c r="D495" s="331"/>
      <c r="E495" s="484"/>
      <c r="F495" s="267" t="str">
        <f>IF(AND(A494="X",B494="dim"),"",IF(AND(A494="X",E494="TC"),"",IF(A494="X","X","")))</f>
        <v/>
      </c>
      <c r="G495" s="268"/>
      <c r="H495" s="211"/>
      <c r="I495" s="61">
        <f t="shared" ref="I495" si="2301">IF(E494="CA",1,0)</f>
        <v>0</v>
      </c>
      <c r="J495" s="61">
        <f t="shared" ref="J495" si="2302">IF(E494="TC",1,0)</f>
        <v>0</v>
      </c>
      <c r="K495" s="61">
        <f t="shared" ref="K495" si="2303">IF(E494="FNO",1,0)</f>
        <v>0</v>
      </c>
      <c r="L495" s="299"/>
      <c r="M495" s="123"/>
      <c r="N495" s="151"/>
      <c r="O495" s="86"/>
      <c r="P495" s="477"/>
      <c r="Q495" s="113"/>
      <c r="R495" s="114"/>
      <c r="S495" s="361"/>
      <c r="T495" s="167"/>
      <c r="U495" s="74"/>
      <c r="V495" s="74"/>
      <c r="W495" s="74"/>
      <c r="X495" s="493"/>
      <c r="Y495" s="74"/>
      <c r="Z495" s="331"/>
      <c r="AA495" s="461"/>
      <c r="AC495" s="535"/>
      <c r="AD495" s="331"/>
      <c r="AE495" s="331"/>
      <c r="AF495" s="113"/>
      <c r="AG495" s="114"/>
      <c r="AH495" s="461"/>
      <c r="AI495" s="450"/>
      <c r="AJ495" s="331"/>
      <c r="AK495" s="331"/>
      <c r="AL495" s="450"/>
      <c r="AM495" s="331"/>
    </row>
    <row r="496" spans="1:39" ht="15" customHeight="1" thickBot="1" x14ac:dyDescent="0.3">
      <c r="A496" s="228"/>
      <c r="B496" s="314" t="s">
        <v>10</v>
      </c>
      <c r="C496" s="314">
        <v>18</v>
      </c>
      <c r="D496" s="314" t="s">
        <v>24</v>
      </c>
      <c r="E496" s="399" t="s">
        <v>7</v>
      </c>
      <c r="F496" s="269"/>
      <c r="G496" s="270"/>
      <c r="H496" s="246"/>
      <c r="I496" s="116">
        <f t="shared" ref="I496" si="2304">IF(E496="repos",1,0)</f>
        <v>1</v>
      </c>
      <c r="J496" s="116">
        <f t="shared" ref="J496" si="2305">IF(E496="S",1,0)</f>
        <v>0</v>
      </c>
      <c r="K496" s="116">
        <f t="shared" ref="K496" si="2306">IF(E496="FO",1,0)</f>
        <v>0</v>
      </c>
      <c r="L496" s="302">
        <f>IF(AND(B496="dim",M496=130),1,0)</f>
        <v>0</v>
      </c>
      <c r="M496" s="119">
        <v>660</v>
      </c>
      <c r="N496" s="150"/>
      <c r="O496" s="56"/>
      <c r="P496" s="476">
        <f>IF(F496="X",D459,0)+IF(F497="X",D459,0)+IF(G496="X",D460,0)+IF(G497="X",D461,0)+H496+H497+IF(N496&lt;N458,0,N496)+IF(N497&lt;N458,0,N497)</f>
        <v>0</v>
      </c>
      <c r="Q496" s="111"/>
      <c r="R496" s="112"/>
      <c r="S496" s="374">
        <f t="shared" ref="S496" si="2307">(R496-Q496)+(R497-Q497)</f>
        <v>0</v>
      </c>
      <c r="T496" s="167"/>
      <c r="U496" s="74"/>
      <c r="V496" s="74"/>
      <c r="W496" s="74"/>
      <c r="X496" s="491">
        <f t="shared" si="2128"/>
        <v>0</v>
      </c>
      <c r="Y496" s="74"/>
      <c r="Z496" s="314">
        <v>199</v>
      </c>
      <c r="AA496" s="460">
        <f>IF(OR(E496="C",E496="Cr"),S496,0)</f>
        <v>0</v>
      </c>
      <c r="AC496" s="534">
        <v>245</v>
      </c>
      <c r="AD496" s="314">
        <v>2</v>
      </c>
      <c r="AE496" s="314" t="s">
        <v>26</v>
      </c>
      <c r="AF496" s="111"/>
      <c r="AG496" s="112"/>
      <c r="AH496" s="460">
        <f t="shared" ref="AH496" si="2308">IF(OR(E618="C",E618="Cr"),S618,0)</f>
        <v>0</v>
      </c>
      <c r="AI496" s="449">
        <f t="shared" ref="AI496" si="2309">IF(OR($E618="C",$E618="Cr"),$S618,0)</f>
        <v>0</v>
      </c>
      <c r="AJ496" s="314">
        <v>245</v>
      </c>
      <c r="AK496" s="314">
        <v>245</v>
      </c>
      <c r="AL496" s="449">
        <f t="shared" ref="AL496" si="2310">LARGE($AH$8:$AH$738,AK496)</f>
        <v>0</v>
      </c>
      <c r="AM496" s="314">
        <f t="shared" ref="AM496" si="2311">INDEX($AC$8:$AJ$739,MATCH(AL496,$AI$8:$AI$739,0),1)</f>
        <v>1</v>
      </c>
    </row>
    <row r="497" spans="1:39" ht="15" customHeight="1" thickBot="1" x14ac:dyDescent="0.3">
      <c r="A497" s="229"/>
      <c r="B497" s="331"/>
      <c r="C497" s="331"/>
      <c r="D497" s="331"/>
      <c r="E497" s="401"/>
      <c r="F497" s="267" t="str">
        <f>IF(AND(A496="X",B496="dim"),"",IF(AND(A496="X",E496="TC"),"",IF(A496="X","X","")))</f>
        <v/>
      </c>
      <c r="G497" s="268"/>
      <c r="H497" s="211"/>
      <c r="I497" s="61">
        <f t="shared" ref="I497" si="2312">IF(E496="CA",1,0)</f>
        <v>0</v>
      </c>
      <c r="J497" s="61">
        <f t="shared" ref="J497" si="2313">IF(E496="TC",1,0)</f>
        <v>0</v>
      </c>
      <c r="K497" s="61">
        <f t="shared" ref="K497" si="2314">IF(E496="FNO",1,0)</f>
        <v>0</v>
      </c>
      <c r="L497" s="299"/>
      <c r="M497" s="117"/>
      <c r="N497" s="151"/>
      <c r="O497" s="107"/>
      <c r="P497" s="477"/>
      <c r="Q497" s="113"/>
      <c r="R497" s="114"/>
      <c r="S497" s="375"/>
      <c r="T497" s="167"/>
      <c r="U497" s="74"/>
      <c r="V497" s="74"/>
      <c r="W497" s="74"/>
      <c r="X497" s="493"/>
      <c r="Y497" s="74"/>
      <c r="Z497" s="331"/>
      <c r="AA497" s="461"/>
      <c r="AC497" s="535"/>
      <c r="AD497" s="331"/>
      <c r="AE497" s="331"/>
      <c r="AF497" s="113"/>
      <c r="AG497" s="114"/>
      <c r="AH497" s="461"/>
      <c r="AI497" s="450"/>
      <c r="AJ497" s="331"/>
      <c r="AK497" s="331"/>
      <c r="AL497" s="450"/>
      <c r="AM497" s="331"/>
    </row>
    <row r="498" spans="1:39" ht="15" customHeight="1" thickBot="1" x14ac:dyDescent="0.3">
      <c r="A498" s="228"/>
      <c r="B498" s="314" t="s">
        <v>11</v>
      </c>
      <c r="C498" s="314">
        <v>19</v>
      </c>
      <c r="D498" s="314" t="s">
        <v>24</v>
      </c>
      <c r="E498" s="399" t="s">
        <v>7</v>
      </c>
      <c r="F498" s="269"/>
      <c r="G498" s="270"/>
      <c r="H498" s="246"/>
      <c r="I498" s="116">
        <f t="shared" ref="I498" si="2315">IF(E498="repos",1,0)</f>
        <v>1</v>
      </c>
      <c r="J498" s="116">
        <f t="shared" ref="J498" si="2316">IF(E498="S",1,0)</f>
        <v>0</v>
      </c>
      <c r="K498" s="116">
        <f t="shared" ref="K498" si="2317">IF(E498="FO",1,0)</f>
        <v>0</v>
      </c>
      <c r="L498" s="302">
        <f>IF(AND(B498="dim",M498=130),1,0)</f>
        <v>0</v>
      </c>
      <c r="M498" s="119">
        <v>660</v>
      </c>
      <c r="N498" s="150"/>
      <c r="O498" s="56"/>
      <c r="P498" s="476">
        <f>IF(F498="X",D459,0)+IF(F499="X",D459,0)+IF(G498="X",D460,0)+IF(G499="X",D461,0)+H498+H499+IF(N498&lt;N458,0,N498)+IF(N499&lt;N458,0,N499)</f>
        <v>0</v>
      </c>
      <c r="Q498" s="111"/>
      <c r="R498" s="112"/>
      <c r="S498" s="374">
        <f t="shared" ref="S498" si="2318">(R498-Q498)+(R499-Q499)</f>
        <v>0</v>
      </c>
      <c r="T498" s="167"/>
      <c r="U498" s="74"/>
      <c r="V498" s="74"/>
      <c r="W498" s="74"/>
      <c r="X498" s="491">
        <f t="shared" si="2128"/>
        <v>0</v>
      </c>
      <c r="Y498" s="74"/>
      <c r="Z498" s="314">
        <v>200</v>
      </c>
      <c r="AA498" s="460">
        <f>IF(OR(E498="C",E498="Cr"),S498,0)</f>
        <v>0</v>
      </c>
      <c r="AC498" s="534">
        <v>246</v>
      </c>
      <c r="AD498" s="314">
        <v>3</v>
      </c>
      <c r="AE498" s="314" t="s">
        <v>26</v>
      </c>
      <c r="AF498" s="111"/>
      <c r="AG498" s="112"/>
      <c r="AH498" s="460">
        <f t="shared" ref="AH498" si="2319">IF(OR(E620="C",E620="Cr"),S620,0)</f>
        <v>0</v>
      </c>
      <c r="AI498" s="449">
        <f t="shared" ref="AI498" si="2320">IF(OR($E620="C",$E620="Cr"),$S620,0)</f>
        <v>0</v>
      </c>
      <c r="AJ498" s="314">
        <v>246</v>
      </c>
      <c r="AK498" s="314">
        <v>246</v>
      </c>
      <c r="AL498" s="449">
        <f t="shared" ref="AL498" si="2321">LARGE($AH$8:$AH$738,AK498)</f>
        <v>0</v>
      </c>
      <c r="AM498" s="314">
        <f t="shared" ref="AM498" si="2322">INDEX($AC$8:$AJ$739,MATCH(AL498,$AI$8:$AI$739,0),1)</f>
        <v>1</v>
      </c>
    </row>
    <row r="499" spans="1:39" ht="15" customHeight="1" thickBot="1" x14ac:dyDescent="0.3">
      <c r="A499" s="229"/>
      <c r="B499" s="331"/>
      <c r="C499" s="331"/>
      <c r="D499" s="331"/>
      <c r="E499" s="401"/>
      <c r="F499" s="267" t="str">
        <f>IF(AND(A498="X",B498="dim"),"",IF(AND(A498="X",E498="TC"),"",IF(A498="X","X","")))</f>
        <v/>
      </c>
      <c r="G499" s="268"/>
      <c r="H499" s="211"/>
      <c r="I499" s="61">
        <f t="shared" ref="I499" si="2323">IF(E498="CA",1,0)</f>
        <v>0</v>
      </c>
      <c r="J499" s="61">
        <f t="shared" ref="J499" si="2324">IF(E498="TC",1,0)</f>
        <v>0</v>
      </c>
      <c r="K499" s="61">
        <f t="shared" ref="K499" si="2325">IF(E498="FNO",1,0)</f>
        <v>0</v>
      </c>
      <c r="L499" s="299"/>
      <c r="M499" s="117"/>
      <c r="N499" s="151"/>
      <c r="O499" s="107"/>
      <c r="P499" s="477"/>
      <c r="Q499" s="113"/>
      <c r="R499" s="114"/>
      <c r="S499" s="375"/>
      <c r="T499" s="167"/>
      <c r="U499" s="74"/>
      <c r="V499" s="74"/>
      <c r="W499" s="74"/>
      <c r="X499" s="493"/>
      <c r="Y499" s="74"/>
      <c r="Z499" s="331"/>
      <c r="AA499" s="461"/>
      <c r="AC499" s="535"/>
      <c r="AD499" s="331"/>
      <c r="AE499" s="331"/>
      <c r="AF499" s="113"/>
      <c r="AG499" s="114"/>
      <c r="AH499" s="461"/>
      <c r="AI499" s="450"/>
      <c r="AJ499" s="331"/>
      <c r="AK499" s="331"/>
      <c r="AL499" s="450"/>
      <c r="AM499" s="331"/>
    </row>
    <row r="500" spans="1:39" ht="15" customHeight="1" thickBot="1" x14ac:dyDescent="0.3">
      <c r="A500" s="228"/>
      <c r="B500" s="314" t="s">
        <v>12</v>
      </c>
      <c r="C500" s="314">
        <v>20</v>
      </c>
      <c r="D500" s="314" t="s">
        <v>24</v>
      </c>
      <c r="E500" s="483" t="s">
        <v>91</v>
      </c>
      <c r="F500" s="269"/>
      <c r="G500" s="270"/>
      <c r="H500" s="246"/>
      <c r="I500" s="116">
        <f t="shared" ref="I500" si="2326">IF(E500="repos",1,0)</f>
        <v>0</v>
      </c>
      <c r="J500" s="116">
        <f t="shared" ref="J500" si="2327">IF(E500="S",1,0)</f>
        <v>0</v>
      </c>
      <c r="K500" s="116">
        <f t="shared" ref="K500" si="2328">IF(E500="FO",1,0)</f>
        <v>0</v>
      </c>
      <c r="L500" s="302">
        <f>IF(AND(B500="dim",M500=130),1,0)</f>
        <v>0</v>
      </c>
      <c r="M500" s="60">
        <v>59</v>
      </c>
      <c r="N500" s="150"/>
      <c r="O500" s="54">
        <v>0.15625</v>
      </c>
      <c r="P500" s="476">
        <f>IF(F500="X",D459,0)+IF(F501="X",D459,0)+IF(G500="X",D460,0)+IF(G501="X",D461,0)+H500+H501+IF(N500&lt;N458,0,N500)+IF(N501&lt;N458,0,N501)</f>
        <v>5.694444444444445E-2</v>
      </c>
      <c r="Q500" s="111">
        <v>0.29305555555555557</v>
      </c>
      <c r="R500" s="112">
        <v>0.44930555555555557</v>
      </c>
      <c r="S500" s="360">
        <f t="shared" ref="S500" si="2329">(R500-Q500)+(R501-Q501)</f>
        <v>0.33472222222222225</v>
      </c>
      <c r="T500" s="167"/>
      <c r="U500" s="74"/>
      <c r="V500" s="74"/>
      <c r="W500" s="74"/>
      <c r="X500" s="491">
        <f t="shared" si="2128"/>
        <v>1</v>
      </c>
      <c r="Y500" s="74"/>
      <c r="Z500" s="314">
        <v>201</v>
      </c>
      <c r="AA500" s="460">
        <f>IF(OR(E500="C",E500="Cr"),S500,0)</f>
        <v>0.33472222222222225</v>
      </c>
      <c r="AC500" s="536">
        <v>247</v>
      </c>
      <c r="AD500" s="314">
        <v>4</v>
      </c>
      <c r="AE500" s="314" t="s">
        <v>26</v>
      </c>
      <c r="AF500" s="111">
        <v>0.63541666666666663</v>
      </c>
      <c r="AG500" s="112">
        <v>0.91041666666666676</v>
      </c>
      <c r="AH500" s="460">
        <f t="shared" ref="AH500" si="2330">IF(OR(E622="C",E622="Cr"),S622,0)</f>
        <v>0.27500000000000013</v>
      </c>
      <c r="AI500" s="449">
        <f t="shared" ref="AI500" si="2331">IF(OR($E622="C",$E622="Cr"),$S622,0)</f>
        <v>0.27500000000000013</v>
      </c>
      <c r="AJ500" s="462">
        <v>247</v>
      </c>
      <c r="AK500" s="462">
        <v>247</v>
      </c>
      <c r="AL500" s="449">
        <f t="shared" ref="AL500" si="2332">LARGE($AH$8:$AH$738,AK500)</f>
        <v>0</v>
      </c>
      <c r="AM500" s="314">
        <f t="shared" ref="AM500" si="2333">INDEX($AC$8:$AJ$739,MATCH(AL500,$AI$8:$AI$739,0),1)</f>
        <v>1</v>
      </c>
    </row>
    <row r="501" spans="1:39" ht="15" customHeight="1" thickBot="1" x14ac:dyDescent="0.3">
      <c r="A501" s="229"/>
      <c r="B501" s="331"/>
      <c r="C501" s="331"/>
      <c r="D501" s="331"/>
      <c r="E501" s="484"/>
      <c r="F501" s="267" t="str">
        <f>IF(AND(A500="X",B500="dim"),"",IF(AND(A500="X",E500="TC"),"",IF(A500="X","X","")))</f>
        <v/>
      </c>
      <c r="G501" s="268" t="s">
        <v>72</v>
      </c>
      <c r="H501" s="211">
        <v>4.3055555555555562E-2</v>
      </c>
      <c r="I501" s="61">
        <f t="shared" ref="I501" si="2334">IF(E500="CA",1,0)</f>
        <v>0</v>
      </c>
      <c r="J501" s="61">
        <f t="shared" ref="J501" si="2335">IF(E500="TC",1,0)</f>
        <v>0</v>
      </c>
      <c r="K501" s="61">
        <f t="shared" ref="K501" si="2336">IF(E500="FNO",1,0)</f>
        <v>0</v>
      </c>
      <c r="L501" s="299"/>
      <c r="M501" s="61">
        <v>130</v>
      </c>
      <c r="N501" s="151"/>
      <c r="O501" s="50">
        <v>0.17847222222222223</v>
      </c>
      <c r="P501" s="477"/>
      <c r="Q501" s="113">
        <v>0.63472222222222219</v>
      </c>
      <c r="R501" s="114">
        <v>0.81319444444444444</v>
      </c>
      <c r="S501" s="361"/>
      <c r="T501" s="167"/>
      <c r="U501" s="74"/>
      <c r="V501" s="74"/>
      <c r="W501" s="74"/>
      <c r="X501" s="493"/>
      <c r="Y501" s="74"/>
      <c r="Z501" s="331"/>
      <c r="AA501" s="461"/>
      <c r="AC501" s="537"/>
      <c r="AD501" s="331"/>
      <c r="AE501" s="331"/>
      <c r="AF501" s="113"/>
      <c r="AG501" s="114"/>
      <c r="AH501" s="461"/>
      <c r="AI501" s="450"/>
      <c r="AJ501" s="463"/>
      <c r="AK501" s="463"/>
      <c r="AL501" s="450"/>
      <c r="AM501" s="331"/>
    </row>
    <row r="502" spans="1:39" ht="15" customHeight="1" thickBot="1" x14ac:dyDescent="0.3">
      <c r="A502" s="228"/>
      <c r="B502" s="314" t="s">
        <v>4</v>
      </c>
      <c r="C502" s="314">
        <v>21</v>
      </c>
      <c r="D502" s="314" t="s">
        <v>24</v>
      </c>
      <c r="E502" s="483" t="s">
        <v>91</v>
      </c>
      <c r="F502" s="269"/>
      <c r="G502" s="270"/>
      <c r="H502" s="246"/>
      <c r="I502" s="116">
        <f t="shared" ref="I502" si="2337">IF(E502="repos",1,0)</f>
        <v>0</v>
      </c>
      <c r="J502" s="116">
        <f t="shared" ref="J502" si="2338">IF(E502="S",1,0)</f>
        <v>0</v>
      </c>
      <c r="K502" s="116">
        <f t="shared" ref="K502" si="2339">IF(E502="FO",1,0)</f>
        <v>0</v>
      </c>
      <c r="L502" s="302">
        <f>IF(AND(B502="dim",M502=130),1,0)</f>
        <v>0</v>
      </c>
      <c r="M502" s="60">
        <v>59</v>
      </c>
      <c r="N502" s="150"/>
      <c r="O502" s="54">
        <v>0.15625</v>
      </c>
      <c r="P502" s="476">
        <f>IF(F502="X",D459,0)+IF(F503="X",D459,0)+IF(G502="X",D460,0)+IF(G503="X",D461,0)+H502+H503+IF(N502&lt;N458,0,N502)+IF(N503&lt;N458,0,N503)</f>
        <v>1.3888888888888888E-2</v>
      </c>
      <c r="Q502" s="111">
        <v>0.30555555555555552</v>
      </c>
      <c r="R502" s="112">
        <v>0.46180555555555558</v>
      </c>
      <c r="S502" s="360">
        <f t="shared" ref="S502" si="2340">(R502-Q502)+(R503-Q503)</f>
        <v>0.32916666666666666</v>
      </c>
      <c r="T502" s="167"/>
      <c r="U502" s="74"/>
      <c r="V502" s="74"/>
      <c r="W502" s="74"/>
      <c r="X502" s="491">
        <f t="shared" si="2128"/>
        <v>1</v>
      </c>
      <c r="Y502" s="74"/>
      <c r="Z502" s="314">
        <v>202</v>
      </c>
      <c r="AA502" s="460">
        <f>IF(OR(E502="C",E502="Cr"),S502,0)</f>
        <v>0.32916666666666666</v>
      </c>
      <c r="AC502" s="534">
        <v>248</v>
      </c>
      <c r="AD502" s="314">
        <v>5</v>
      </c>
      <c r="AE502" s="314" t="s">
        <v>26</v>
      </c>
      <c r="AF502" s="111">
        <v>0.77222222222222225</v>
      </c>
      <c r="AG502" s="112">
        <v>1.0618055555555557</v>
      </c>
      <c r="AH502" s="460">
        <f t="shared" ref="AH502" si="2341">IF(OR(E624="C",E624="Cr"),S624,0)</f>
        <v>0.28958333333333341</v>
      </c>
      <c r="AI502" s="449">
        <f t="shared" ref="AI502" si="2342">IF(OR($E624="C",$E624="Cr"),$S624,0)</f>
        <v>0.28958333333333341</v>
      </c>
      <c r="AJ502" s="314">
        <v>248</v>
      </c>
      <c r="AK502" s="314">
        <v>248</v>
      </c>
      <c r="AL502" s="449">
        <f t="shared" ref="AL502" si="2343">LARGE($AH$8:$AH$738,AK502)</f>
        <v>0</v>
      </c>
      <c r="AM502" s="314">
        <f t="shared" ref="AM502" si="2344">INDEX($AC$8:$AJ$739,MATCH(AL502,$AI$8:$AI$739,0),1)</f>
        <v>1</v>
      </c>
    </row>
    <row r="503" spans="1:39" ht="15" customHeight="1" thickBot="1" x14ac:dyDescent="0.3">
      <c r="A503" s="229"/>
      <c r="B503" s="331"/>
      <c r="C503" s="331"/>
      <c r="D503" s="331"/>
      <c r="E503" s="484"/>
      <c r="F503" s="267" t="str">
        <f>IF(AND(A502="X",B502="dim"),"",IF(AND(A502="X",E502="TC"),"",IF(A502="X","X","")))</f>
        <v/>
      </c>
      <c r="G503" s="268" t="s">
        <v>72</v>
      </c>
      <c r="H503" s="211"/>
      <c r="I503" s="61">
        <f t="shared" ref="I503" si="2345">IF(E502="CA",1,0)</f>
        <v>0</v>
      </c>
      <c r="J503" s="61">
        <f t="shared" ref="J503" si="2346">IF(E502="TC",1,0)</f>
        <v>0</v>
      </c>
      <c r="K503" s="61">
        <f t="shared" ref="K503" si="2347">IF(E502="FNO",1,0)</f>
        <v>0</v>
      </c>
      <c r="L503" s="299"/>
      <c r="M503" s="61">
        <v>130</v>
      </c>
      <c r="N503" s="151"/>
      <c r="O503" s="50">
        <v>0.17291666666666669</v>
      </c>
      <c r="P503" s="477"/>
      <c r="Q503" s="113">
        <v>0.64722222222222225</v>
      </c>
      <c r="R503" s="114">
        <v>0.82013888888888886</v>
      </c>
      <c r="S503" s="361"/>
      <c r="T503" s="167"/>
      <c r="U503" s="74"/>
      <c r="V503" s="74"/>
      <c r="W503" s="74"/>
      <c r="X503" s="493"/>
      <c r="Y503" s="74"/>
      <c r="Z503" s="331"/>
      <c r="AA503" s="461"/>
      <c r="AC503" s="535"/>
      <c r="AD503" s="331"/>
      <c r="AE503" s="331"/>
      <c r="AF503" s="113"/>
      <c r="AG503" s="114"/>
      <c r="AH503" s="461"/>
      <c r="AI503" s="450"/>
      <c r="AJ503" s="331"/>
      <c r="AK503" s="331"/>
      <c r="AL503" s="450"/>
      <c r="AM503" s="331"/>
    </row>
    <row r="504" spans="1:39" ht="15" customHeight="1" thickBot="1" x14ac:dyDescent="0.3">
      <c r="A504" s="228"/>
      <c r="B504" s="314" t="s">
        <v>6</v>
      </c>
      <c r="C504" s="314">
        <v>22</v>
      </c>
      <c r="D504" s="314" t="s">
        <v>24</v>
      </c>
      <c r="E504" s="399" t="s">
        <v>7</v>
      </c>
      <c r="F504" s="269"/>
      <c r="G504" s="270"/>
      <c r="H504" s="246"/>
      <c r="I504" s="116">
        <f t="shared" ref="I504" si="2348">IF(E504="repos",1,0)</f>
        <v>1</v>
      </c>
      <c r="J504" s="116">
        <f t="shared" ref="J504" si="2349">IF(E504="S",1,0)</f>
        <v>0</v>
      </c>
      <c r="K504" s="116">
        <f t="shared" ref="K504" si="2350">IF(E504="FO",1,0)</f>
        <v>0</v>
      </c>
      <c r="L504" s="302">
        <f>IF(AND(B504="dim",M504=130),1,0)</f>
        <v>0</v>
      </c>
      <c r="M504" s="119">
        <v>660</v>
      </c>
      <c r="N504" s="150"/>
      <c r="O504" s="56"/>
      <c r="P504" s="476">
        <f>IF(F504="X",D459,0)+IF(F505="X",D459,0)+IF(G504="X",D460,0)+IF(G505="X",D461,0)+H504+H505+IF(N504&lt;N458,0,N504)+IF(N505&lt;N458,0,N505)</f>
        <v>0</v>
      </c>
      <c r="Q504" s="111"/>
      <c r="R504" s="112"/>
      <c r="S504" s="374">
        <f t="shared" ref="S504" si="2351">(R504-Q504)+(R505-Q505)</f>
        <v>0</v>
      </c>
      <c r="T504" s="167"/>
      <c r="U504" s="74"/>
      <c r="V504" s="74"/>
      <c r="W504" s="74"/>
      <c r="X504" s="491">
        <f t="shared" si="2128"/>
        <v>0</v>
      </c>
      <c r="Y504" s="74"/>
      <c r="Z504" s="314">
        <v>203</v>
      </c>
      <c r="AA504" s="460">
        <f>IF(OR(E504="C",E504="Cr"),S504,0)</f>
        <v>0</v>
      </c>
      <c r="AC504" s="534">
        <v>249</v>
      </c>
      <c r="AD504" s="314">
        <v>6</v>
      </c>
      <c r="AE504" s="314" t="s">
        <v>26</v>
      </c>
      <c r="AF504" s="111">
        <v>0.63541666666666663</v>
      </c>
      <c r="AG504" s="112">
        <v>0.91041666666666676</v>
      </c>
      <c r="AH504" s="460">
        <f t="shared" ref="AH504" si="2352">IF(OR(E626="C",E626="Cr"),S626,0)</f>
        <v>0.27500000000000013</v>
      </c>
      <c r="AI504" s="449">
        <f t="shared" ref="AI504" si="2353">IF(OR($E626="C",$E626="Cr"),$S626,0)</f>
        <v>0.27500000000000013</v>
      </c>
      <c r="AJ504" s="314">
        <v>249</v>
      </c>
      <c r="AK504" s="314">
        <v>249</v>
      </c>
      <c r="AL504" s="449">
        <f t="shared" ref="AL504" si="2354">LARGE($AH$8:$AH$738,AK504)</f>
        <v>0</v>
      </c>
      <c r="AM504" s="314">
        <f t="shared" ref="AM504" si="2355">INDEX($AC$8:$AJ$739,MATCH(AL504,$AI$8:$AI$739,0),1)</f>
        <v>1</v>
      </c>
    </row>
    <row r="505" spans="1:39" ht="15" customHeight="1" thickBot="1" x14ac:dyDescent="0.3">
      <c r="A505" s="229"/>
      <c r="B505" s="331"/>
      <c r="C505" s="331"/>
      <c r="D505" s="331"/>
      <c r="E505" s="401"/>
      <c r="F505" s="267" t="str">
        <f>IF(AND(A504="X",B504="dim"),"",IF(AND(A504="X",E504="TC"),"",IF(A504="X","X","")))</f>
        <v/>
      </c>
      <c r="G505" s="268"/>
      <c r="H505" s="211"/>
      <c r="I505" s="61">
        <f t="shared" ref="I505" si="2356">IF(E504="CA",1,0)</f>
        <v>0</v>
      </c>
      <c r="J505" s="61">
        <f t="shared" ref="J505" si="2357">IF(E504="TC",1,0)</f>
        <v>0</v>
      </c>
      <c r="K505" s="61">
        <f t="shared" ref="K505" si="2358">IF(E504="FNO",1,0)</f>
        <v>0</v>
      </c>
      <c r="L505" s="299"/>
      <c r="M505" s="117"/>
      <c r="N505" s="151"/>
      <c r="O505" s="107"/>
      <c r="P505" s="477"/>
      <c r="Q505" s="113"/>
      <c r="R505" s="114"/>
      <c r="S505" s="375"/>
      <c r="T505" s="167"/>
      <c r="U505" s="74"/>
      <c r="V505" s="74"/>
      <c r="W505" s="74"/>
      <c r="X505" s="493"/>
      <c r="Y505" s="74"/>
      <c r="Z505" s="331"/>
      <c r="AA505" s="461"/>
      <c r="AC505" s="535"/>
      <c r="AD505" s="331"/>
      <c r="AE505" s="331"/>
      <c r="AF505" s="113"/>
      <c r="AG505" s="114"/>
      <c r="AH505" s="461"/>
      <c r="AI505" s="450"/>
      <c r="AJ505" s="331"/>
      <c r="AK505" s="331"/>
      <c r="AL505" s="450"/>
      <c r="AM505" s="331"/>
    </row>
    <row r="506" spans="1:39" ht="15" customHeight="1" thickBot="1" x14ac:dyDescent="0.3">
      <c r="A506" s="228"/>
      <c r="B506" s="314" t="s">
        <v>8</v>
      </c>
      <c r="C506" s="314">
        <v>23</v>
      </c>
      <c r="D506" s="314" t="s">
        <v>24</v>
      </c>
      <c r="E506" s="399" t="s">
        <v>54</v>
      </c>
      <c r="F506" s="269" t="s">
        <v>72</v>
      </c>
      <c r="G506" s="270"/>
      <c r="H506" s="246"/>
      <c r="I506" s="116">
        <f t="shared" ref="I506" si="2359">IF(E506="repos",1,0)</f>
        <v>0</v>
      </c>
      <c r="J506" s="116">
        <f t="shared" ref="J506" si="2360">IF(E506="S",1,0)</f>
        <v>1</v>
      </c>
      <c r="K506" s="116">
        <f t="shared" ref="K506" si="2361">IF(E506="FO",1,0)</f>
        <v>0</v>
      </c>
      <c r="L506" s="302">
        <f>IF(AND(B506="dim",M506=130),1,0)</f>
        <v>1</v>
      </c>
      <c r="M506" s="119">
        <v>130</v>
      </c>
      <c r="N506" s="150"/>
      <c r="O506" s="56"/>
      <c r="P506" s="476">
        <f>IF(F506="X",D459,0)+IF(F507="X",D459,0)+IF(G506="X",D460,0)+IF(G507="X",D461,0)+H506+H507+IF(N506&lt;N458,0,N506)+IF(N507&lt;N458,0,N507)</f>
        <v>0.29166666666666669</v>
      </c>
      <c r="Q506" s="111"/>
      <c r="R506" s="112"/>
      <c r="S506" s="374">
        <f t="shared" ref="S506" si="2362">(R506-Q506)+(R507-Q507)</f>
        <v>0</v>
      </c>
      <c r="T506" s="167"/>
      <c r="U506" s="74"/>
      <c r="V506" s="74"/>
      <c r="W506" s="74"/>
      <c r="X506" s="491">
        <f t="shared" si="2128"/>
        <v>0</v>
      </c>
      <c r="Y506" s="74"/>
      <c r="Z506" s="314">
        <v>204</v>
      </c>
      <c r="AA506" s="460">
        <f>IF(OR(E506="C",E506="Cr"),S506,0)</f>
        <v>0</v>
      </c>
      <c r="AC506" s="534">
        <v>250</v>
      </c>
      <c r="AD506" s="314">
        <v>7</v>
      </c>
      <c r="AE506" s="314" t="s">
        <v>26</v>
      </c>
      <c r="AF506" s="111">
        <v>0.77222222222222225</v>
      </c>
      <c r="AG506" s="112">
        <v>1.0618055555555557</v>
      </c>
      <c r="AH506" s="460">
        <f t="shared" ref="AH506" si="2363">IF(OR(E628="C",E628="Cr"),S628,0)</f>
        <v>0.28958333333333341</v>
      </c>
      <c r="AI506" s="449">
        <f t="shared" ref="AI506" si="2364">IF(OR($E628="C",$E628="Cr"),$S628,0)</f>
        <v>0.28958333333333341</v>
      </c>
      <c r="AJ506" s="314">
        <v>250</v>
      </c>
      <c r="AK506" s="314">
        <v>250</v>
      </c>
      <c r="AL506" s="449">
        <f t="shared" ref="AL506" si="2365">LARGE($AH$8:$AH$738,AK506)</f>
        <v>0</v>
      </c>
      <c r="AM506" s="314">
        <f t="shared" ref="AM506" si="2366">INDEX($AC$8:$AJ$739,MATCH(AL506,$AI$8:$AI$739,0),1)</f>
        <v>1</v>
      </c>
    </row>
    <row r="507" spans="1:39" ht="15" customHeight="1" thickBot="1" x14ac:dyDescent="0.3">
      <c r="A507" s="229"/>
      <c r="B507" s="331"/>
      <c r="C507" s="331"/>
      <c r="D507" s="331"/>
      <c r="E507" s="401"/>
      <c r="F507" s="267" t="str">
        <f>IF(AND(A506="X",B506="dim"),"",IF(AND(A506="X",E506="TC"),"",IF(A506="X","X","")))</f>
        <v/>
      </c>
      <c r="G507" s="268"/>
      <c r="H507" s="211"/>
      <c r="I507" s="61">
        <f t="shared" ref="I507" si="2367">IF(E506="CA",1,0)</f>
        <v>0</v>
      </c>
      <c r="J507" s="61">
        <f t="shared" ref="J507" si="2368">IF(E506="TC",1,0)</f>
        <v>0</v>
      </c>
      <c r="K507" s="61">
        <f t="shared" ref="K507" si="2369">IF(E506="FNO",1,0)</f>
        <v>0</v>
      </c>
      <c r="L507" s="299"/>
      <c r="M507" s="117"/>
      <c r="N507" s="151"/>
      <c r="O507" s="107"/>
      <c r="P507" s="477"/>
      <c r="Q507" s="113"/>
      <c r="R507" s="114"/>
      <c r="S507" s="375"/>
      <c r="T507" s="167"/>
      <c r="U507" s="74"/>
      <c r="V507" s="74"/>
      <c r="W507" s="74"/>
      <c r="X507" s="493"/>
      <c r="Y507" s="74"/>
      <c r="Z507" s="331"/>
      <c r="AA507" s="461"/>
      <c r="AC507" s="535"/>
      <c r="AD507" s="331"/>
      <c r="AE507" s="331"/>
      <c r="AF507" s="113"/>
      <c r="AG507" s="114"/>
      <c r="AH507" s="461"/>
      <c r="AI507" s="450"/>
      <c r="AJ507" s="331"/>
      <c r="AK507" s="331"/>
      <c r="AL507" s="450"/>
      <c r="AM507" s="331"/>
    </row>
    <row r="508" spans="1:39" ht="15" customHeight="1" thickBot="1" x14ac:dyDescent="0.3">
      <c r="A508" s="228"/>
      <c r="B508" s="314" t="s">
        <v>9</v>
      </c>
      <c r="C508" s="314">
        <v>24</v>
      </c>
      <c r="D508" s="314" t="s">
        <v>24</v>
      </c>
      <c r="E508" s="483" t="s">
        <v>91</v>
      </c>
      <c r="F508" s="269"/>
      <c r="G508" s="270"/>
      <c r="H508" s="246"/>
      <c r="I508" s="116">
        <f t="shared" ref="I508" si="2370">IF(E508="repos",1,0)</f>
        <v>0</v>
      </c>
      <c r="J508" s="116">
        <f t="shared" ref="J508" si="2371">IF(E508="S",1,0)</f>
        <v>0</v>
      </c>
      <c r="K508" s="116">
        <f t="shared" ref="K508" si="2372">IF(E508="FO",1,0)</f>
        <v>0</v>
      </c>
      <c r="L508" s="302">
        <f>IF(AND(B508="dim",M508=130),1,0)</f>
        <v>0</v>
      </c>
      <c r="M508" s="60">
        <v>130</v>
      </c>
      <c r="N508" s="150"/>
      <c r="O508" s="52">
        <v>0.28958333333333336</v>
      </c>
      <c r="P508" s="476">
        <f>IF(F508="X",D459,0)+IF(F509="X",D459,0)+IF(G508="X",D460,0)+IF(G509="X",D461,0)+H508+H509+IF(N508&lt;N458,0,N508)+IF(N509&lt;N458,0,N509)</f>
        <v>0</v>
      </c>
      <c r="Q508" s="111">
        <v>0.64652777777777781</v>
      </c>
      <c r="R508" s="112">
        <v>0.93611111111111101</v>
      </c>
      <c r="S508" s="360">
        <f t="shared" ref="S508" si="2373">(R508-Q508)+(R509-Q509)</f>
        <v>0.28958333333333319</v>
      </c>
      <c r="T508" s="167"/>
      <c r="U508" s="74"/>
      <c r="V508" s="74"/>
      <c r="W508" s="74"/>
      <c r="X508" s="491">
        <f t="shared" si="2128"/>
        <v>1</v>
      </c>
      <c r="Y508" s="74"/>
      <c r="Z508" s="314">
        <v>205</v>
      </c>
      <c r="AA508" s="460">
        <f>IF(OR(E508="C",E508="Cr"),S508,0)</f>
        <v>0.28958333333333319</v>
      </c>
      <c r="AC508" s="534">
        <v>251</v>
      </c>
      <c r="AD508" s="314">
        <v>8</v>
      </c>
      <c r="AE508" s="314" t="s">
        <v>26</v>
      </c>
      <c r="AF508" s="111">
        <v>0.63541666666666663</v>
      </c>
      <c r="AG508" s="112">
        <v>0.91041666666666676</v>
      </c>
      <c r="AH508" s="460">
        <f t="shared" ref="AH508" si="2374">IF(OR(E630="C",E630="Cr"),S630,0)</f>
        <v>0.27500000000000013</v>
      </c>
      <c r="AI508" s="449">
        <f t="shared" ref="AI508" si="2375">IF(OR($E630="C",$E630="Cr"),$S630,0)</f>
        <v>0.27500000000000013</v>
      </c>
      <c r="AJ508" s="314">
        <v>251</v>
      </c>
      <c r="AK508" s="314">
        <v>251</v>
      </c>
      <c r="AL508" s="449">
        <f t="shared" ref="AL508" si="2376">LARGE($AH$8:$AH$738,AK508)</f>
        <v>0</v>
      </c>
      <c r="AM508" s="314">
        <f t="shared" ref="AM508" si="2377">INDEX($AC$8:$AJ$739,MATCH(AL508,$AI$8:$AI$739,0),1)</f>
        <v>1</v>
      </c>
    </row>
    <row r="509" spans="1:39" ht="15" customHeight="1" thickBot="1" x14ac:dyDescent="0.3">
      <c r="A509" s="229"/>
      <c r="B509" s="331"/>
      <c r="C509" s="331"/>
      <c r="D509" s="331"/>
      <c r="E509" s="484"/>
      <c r="F509" s="267" t="str">
        <f>IF(AND(A508="X",B508="dim"),"",IF(AND(A508="X",E508="TC"),"",IF(A508="X","X","")))</f>
        <v/>
      </c>
      <c r="G509" s="268"/>
      <c r="H509" s="211"/>
      <c r="I509" s="61">
        <f t="shared" ref="I509" si="2378">IF(E508="CA",1,0)</f>
        <v>0</v>
      </c>
      <c r="J509" s="61">
        <f t="shared" ref="J509" si="2379">IF(E508="TC",1,0)</f>
        <v>0</v>
      </c>
      <c r="K509" s="61">
        <f t="shared" ref="K509" si="2380">IF(E508="FNO",1,0)</f>
        <v>0</v>
      </c>
      <c r="L509" s="299"/>
      <c r="M509" s="123"/>
      <c r="N509" s="151"/>
      <c r="O509" s="86"/>
      <c r="P509" s="477"/>
      <c r="Q509" s="113"/>
      <c r="R509" s="114"/>
      <c r="S509" s="361"/>
      <c r="T509" s="167"/>
      <c r="U509" s="74"/>
      <c r="V509" s="74"/>
      <c r="W509" s="74"/>
      <c r="X509" s="493"/>
      <c r="Y509" s="74"/>
      <c r="Z509" s="331"/>
      <c r="AA509" s="461"/>
      <c r="AC509" s="535"/>
      <c r="AD509" s="331"/>
      <c r="AE509" s="331"/>
      <c r="AF509" s="113"/>
      <c r="AG509" s="114"/>
      <c r="AH509" s="461"/>
      <c r="AI509" s="450"/>
      <c r="AJ509" s="331"/>
      <c r="AK509" s="331"/>
      <c r="AL509" s="450"/>
      <c r="AM509" s="331"/>
    </row>
    <row r="510" spans="1:39" ht="15" customHeight="1" thickBot="1" x14ac:dyDescent="0.3">
      <c r="A510" s="228"/>
      <c r="B510" s="314" t="s">
        <v>10</v>
      </c>
      <c r="C510" s="314">
        <v>25</v>
      </c>
      <c r="D510" s="314" t="s">
        <v>24</v>
      </c>
      <c r="E510" s="483" t="s">
        <v>91</v>
      </c>
      <c r="F510" s="269"/>
      <c r="G510" s="270"/>
      <c r="H510" s="246"/>
      <c r="I510" s="116">
        <f t="shared" ref="I510" si="2381">IF(E510="repos",1,0)</f>
        <v>0</v>
      </c>
      <c r="J510" s="116">
        <f t="shared" ref="J510" si="2382">IF(E510="S",1,0)</f>
        <v>0</v>
      </c>
      <c r="K510" s="116">
        <f t="shared" ref="K510" si="2383">IF(E510="FO",1,0)</f>
        <v>0</v>
      </c>
      <c r="L510" s="302">
        <f>IF(AND(B510="dim",M510=130),1,0)</f>
        <v>0</v>
      </c>
      <c r="M510" s="125">
        <v>130</v>
      </c>
      <c r="N510" s="150"/>
      <c r="O510" s="52">
        <v>0.29166666666666669</v>
      </c>
      <c r="P510" s="476">
        <f>IF(F510="X",D459,0)+IF(F511="X",D459,0)+IF(G510="X",D460,0)+IF(G511="X",D461,0)+H510+H511+IF(N510&lt;N458,0,N510)+IF(N511&lt;N458,0,N511)</f>
        <v>0</v>
      </c>
      <c r="Q510" s="111">
        <v>0.75208333333333333</v>
      </c>
      <c r="R510" s="112">
        <v>1.04375</v>
      </c>
      <c r="S510" s="360">
        <f t="shared" ref="S510" si="2384">(R510-Q510)+(R511-Q511)</f>
        <v>0.29166666666666663</v>
      </c>
      <c r="T510" s="167"/>
      <c r="U510" s="74"/>
      <c r="V510" s="74"/>
      <c r="W510" s="74"/>
      <c r="X510" s="491">
        <f t="shared" si="2128"/>
        <v>1</v>
      </c>
      <c r="Y510" s="74"/>
      <c r="Z510" s="314">
        <v>206</v>
      </c>
      <c r="AA510" s="460">
        <f>IF(OR(E510="C",E510="Cr"),S510,0)</f>
        <v>0.29166666666666663</v>
      </c>
      <c r="AC510" s="534">
        <v>252</v>
      </c>
      <c r="AD510" s="314">
        <v>9</v>
      </c>
      <c r="AE510" s="314" t="s">
        <v>26</v>
      </c>
      <c r="AF510" s="111">
        <v>0.77777777777777779</v>
      </c>
      <c r="AG510" s="112">
        <v>1.0618055555555557</v>
      </c>
      <c r="AH510" s="460">
        <f t="shared" ref="AH510" si="2385">IF(OR(E632="C",E632="Cr"),S632,0)</f>
        <v>0.28402777777777788</v>
      </c>
      <c r="AI510" s="449">
        <f t="shared" ref="AI510" si="2386">IF(OR($E632="C",$E632="Cr"),$S632,0)</f>
        <v>0.28402777777777788</v>
      </c>
      <c r="AJ510" s="314">
        <v>252</v>
      </c>
      <c r="AK510" s="314">
        <v>252</v>
      </c>
      <c r="AL510" s="449">
        <f t="shared" ref="AL510" si="2387">LARGE($AH$8:$AH$738,AK510)</f>
        <v>0</v>
      </c>
      <c r="AM510" s="314">
        <f t="shared" ref="AM510" si="2388">INDEX($AC$8:$AJ$739,MATCH(AL510,$AI$8:$AI$739,0),1)</f>
        <v>1</v>
      </c>
    </row>
    <row r="511" spans="1:39" ht="15" customHeight="1" thickBot="1" x14ac:dyDescent="0.3">
      <c r="A511" s="229"/>
      <c r="B511" s="331"/>
      <c r="C511" s="331"/>
      <c r="D511" s="331"/>
      <c r="E511" s="484"/>
      <c r="F511" s="267" t="str">
        <f>IF(AND(A510="X",B510="dim"),"",IF(AND(A510="X",E510="TC"),"",IF(A510="X","X","")))</f>
        <v/>
      </c>
      <c r="G511" s="268"/>
      <c r="H511" s="211"/>
      <c r="I511" s="61">
        <f t="shared" ref="I511" si="2389">IF(E510="CA",1,0)</f>
        <v>0</v>
      </c>
      <c r="J511" s="61">
        <f t="shared" ref="J511" si="2390">IF(E510="TC",1,0)</f>
        <v>0</v>
      </c>
      <c r="K511" s="61">
        <f t="shared" ref="K511" si="2391">IF(E510="FNO",1,0)</f>
        <v>0</v>
      </c>
      <c r="L511" s="299"/>
      <c r="M511" s="123"/>
      <c r="N511" s="151"/>
      <c r="O511" s="86"/>
      <c r="P511" s="477"/>
      <c r="Q511" s="113"/>
      <c r="R511" s="114"/>
      <c r="S511" s="361"/>
      <c r="T511" s="167"/>
      <c r="U511" s="74"/>
      <c r="V511" s="74"/>
      <c r="W511" s="74"/>
      <c r="X511" s="493"/>
      <c r="Y511" s="74"/>
      <c r="Z511" s="331"/>
      <c r="AA511" s="461"/>
      <c r="AC511" s="535"/>
      <c r="AD511" s="331"/>
      <c r="AE511" s="331"/>
      <c r="AF511" s="113"/>
      <c r="AG511" s="114"/>
      <c r="AH511" s="461"/>
      <c r="AI511" s="450"/>
      <c r="AJ511" s="331"/>
      <c r="AK511" s="331"/>
      <c r="AL511" s="450"/>
      <c r="AM511" s="331"/>
    </row>
    <row r="512" spans="1:39" ht="15" customHeight="1" thickBot="1" x14ac:dyDescent="0.3">
      <c r="A512" s="228"/>
      <c r="B512" s="314" t="s">
        <v>11</v>
      </c>
      <c r="C512" s="314">
        <v>26</v>
      </c>
      <c r="D512" s="314" t="s">
        <v>24</v>
      </c>
      <c r="E512" s="483" t="s">
        <v>92</v>
      </c>
      <c r="F512" s="269"/>
      <c r="G512" s="270"/>
      <c r="H512" s="246"/>
      <c r="I512" s="116">
        <f t="shared" ref="I512" si="2392">IF(E512="repos",1,0)</f>
        <v>0</v>
      </c>
      <c r="J512" s="116">
        <f t="shared" ref="J512" si="2393">IF(E512="S",1,0)</f>
        <v>0</v>
      </c>
      <c r="K512" s="116">
        <f t="shared" ref="K512" si="2394">IF(E512="FO",1,0)</f>
        <v>0</v>
      </c>
      <c r="L512" s="302">
        <f>IF(AND(B512="dim",M512=130),1,0)</f>
        <v>0</v>
      </c>
      <c r="M512" s="60">
        <v>90</v>
      </c>
      <c r="N512" s="150"/>
      <c r="O512" s="54">
        <v>0.29166666666666669</v>
      </c>
      <c r="P512" s="476">
        <f>IF(F512="X",D459,0)+IF(F513="X",D459,0)+IF(G512="X",D460,0)+IF(G513="X",D461,0)+H512+H513+IF(N512&lt;N458,0,N512)+IF(N513&lt;N458,0,N513)</f>
        <v>0</v>
      </c>
      <c r="Q512" s="111">
        <v>0.75208333333333333</v>
      </c>
      <c r="R512" s="112">
        <v>1.04375</v>
      </c>
      <c r="S512" s="366">
        <f t="shared" ref="S512" si="2395">(R512-Q512)+(R513-Q513)</f>
        <v>0.29166666666666663</v>
      </c>
      <c r="T512" s="167"/>
      <c r="U512" s="74"/>
      <c r="V512" s="74"/>
      <c r="W512" s="74"/>
      <c r="X512" s="491">
        <f t="shared" si="2128"/>
        <v>1</v>
      </c>
      <c r="Y512" s="74"/>
      <c r="Z512" s="314">
        <v>207</v>
      </c>
      <c r="AA512" s="460">
        <f t="shared" ref="AA512" si="2396">IF(OR(E512="C",E512="Cr"),S512,0)</f>
        <v>0.29166666666666663</v>
      </c>
      <c r="AC512" s="534">
        <v>253</v>
      </c>
      <c r="AD512" s="314">
        <v>10</v>
      </c>
      <c r="AE512" s="314" t="s">
        <v>26</v>
      </c>
      <c r="AF512" s="111"/>
      <c r="AG512" s="112"/>
      <c r="AH512" s="460">
        <f t="shared" ref="AH512" si="2397">IF(OR(E634="C",E634="Cr"),S634,0)</f>
        <v>0</v>
      </c>
      <c r="AI512" s="449">
        <f t="shared" ref="AI512" si="2398">IF(OR($E634="C",$E634="Cr"),$S634,0)</f>
        <v>0</v>
      </c>
      <c r="AJ512" s="314">
        <v>253</v>
      </c>
      <c r="AK512" s="314">
        <v>253</v>
      </c>
      <c r="AL512" s="449">
        <f t="shared" ref="AL512" si="2399">LARGE($AH$8:$AH$738,AK512)</f>
        <v>0</v>
      </c>
      <c r="AM512" s="314">
        <f t="shared" ref="AM512" si="2400">INDEX($AC$8:$AJ$739,MATCH(AL512,$AI$8:$AI$739,0),1)</f>
        <v>1</v>
      </c>
    </row>
    <row r="513" spans="1:39" ht="15" customHeight="1" thickBot="1" x14ac:dyDescent="0.3">
      <c r="A513" s="229"/>
      <c r="B513" s="331"/>
      <c r="C513" s="331"/>
      <c r="D513" s="331"/>
      <c r="E513" s="484"/>
      <c r="F513" s="267" t="str">
        <f>IF(AND(A512="X",B512="dim"),"",IF(AND(A512="X",E512="TC"),"",IF(A512="X","X","")))</f>
        <v/>
      </c>
      <c r="G513" s="268"/>
      <c r="H513" s="211"/>
      <c r="I513" s="61">
        <f t="shared" ref="I513" si="2401">IF(E512="CA",1,0)</f>
        <v>0</v>
      </c>
      <c r="J513" s="61">
        <f t="shared" ref="J513" si="2402">IF(E512="TC",1,0)</f>
        <v>0</v>
      </c>
      <c r="K513" s="61">
        <f t="shared" ref="K513" si="2403">IF(E512="FNO",1,0)</f>
        <v>0</v>
      </c>
      <c r="L513" s="299"/>
      <c r="M513" s="84"/>
      <c r="N513" s="151"/>
      <c r="O513" s="85"/>
      <c r="P513" s="477"/>
      <c r="Q513" s="113"/>
      <c r="R513" s="114"/>
      <c r="S513" s="367"/>
      <c r="T513" s="167"/>
      <c r="U513" s="74"/>
      <c r="V513" s="74"/>
      <c r="W513" s="74"/>
      <c r="X513" s="493"/>
      <c r="Y513" s="74"/>
      <c r="Z513" s="331"/>
      <c r="AA513" s="461"/>
      <c r="AC513" s="535"/>
      <c r="AD513" s="331"/>
      <c r="AE513" s="331"/>
      <c r="AF513" s="113"/>
      <c r="AG513" s="114"/>
      <c r="AH513" s="461"/>
      <c r="AI513" s="450"/>
      <c r="AJ513" s="331"/>
      <c r="AK513" s="331"/>
      <c r="AL513" s="450"/>
      <c r="AM513" s="331"/>
    </row>
    <row r="514" spans="1:39" ht="15" customHeight="1" thickBot="1" x14ac:dyDescent="0.3">
      <c r="A514" s="228"/>
      <c r="B514" s="314" t="s">
        <v>12</v>
      </c>
      <c r="C514" s="314">
        <v>27</v>
      </c>
      <c r="D514" s="314" t="s">
        <v>24</v>
      </c>
      <c r="E514" s="483" t="s">
        <v>91</v>
      </c>
      <c r="F514" s="269"/>
      <c r="G514" s="270"/>
      <c r="H514" s="246"/>
      <c r="I514" s="116">
        <f t="shared" ref="I514" si="2404">IF(E514="repos",1,0)</f>
        <v>0</v>
      </c>
      <c r="J514" s="116">
        <f t="shared" ref="J514" si="2405">IF(E514="S",1,0)</f>
        <v>0</v>
      </c>
      <c r="K514" s="116">
        <f t="shared" ref="K514" si="2406">IF(E514="FO",1,0)</f>
        <v>0</v>
      </c>
      <c r="L514" s="302">
        <f>IF(AND(B514="dim",M514=130),1,0)</f>
        <v>0</v>
      </c>
      <c r="M514" s="60">
        <v>130</v>
      </c>
      <c r="N514" s="150"/>
      <c r="O514" s="52">
        <v>0.28958333333333336</v>
      </c>
      <c r="P514" s="476">
        <f>IF(F514="X",D459,0)+IF(F515="X",D459,0)+IF(G514="X",D460,0)+IF(G515="X",D461,0)+H514+H515+IF(N514&lt;N458,0,N514)+IF(N515&lt;N458,0,N515)</f>
        <v>0</v>
      </c>
      <c r="Q514" s="111">
        <v>0.64652777777777781</v>
      </c>
      <c r="R514" s="112">
        <v>0.93611111111111101</v>
      </c>
      <c r="S514" s="360">
        <f t="shared" ref="S514" si="2407">(R514-Q514)+(R515-Q515)</f>
        <v>0.28958333333333319</v>
      </c>
      <c r="T514" s="167"/>
      <c r="U514" s="74"/>
      <c r="V514" s="74"/>
      <c r="W514" s="74"/>
      <c r="X514" s="491">
        <f t="shared" si="2128"/>
        <v>1</v>
      </c>
      <c r="Y514" s="74"/>
      <c r="Z514" s="314">
        <v>208</v>
      </c>
      <c r="AA514" s="460">
        <f t="shared" ref="AA514" si="2408">IF(OR(E514="C",E514="Cr"),S514,0)</f>
        <v>0.28958333333333319</v>
      </c>
      <c r="AC514" s="534">
        <v>254</v>
      </c>
      <c r="AD514" s="314">
        <v>11</v>
      </c>
      <c r="AE514" s="314" t="s">
        <v>26</v>
      </c>
      <c r="AF514" s="111"/>
      <c r="AG514" s="112"/>
      <c r="AH514" s="460">
        <f t="shared" ref="AH514" si="2409">IF(OR(E636="C",E636="Cr"),S636,0)</f>
        <v>0</v>
      </c>
      <c r="AI514" s="449">
        <f t="shared" ref="AI514" si="2410">IF(OR($E636="C",$E636="Cr"),$S636,0)</f>
        <v>0</v>
      </c>
      <c r="AJ514" s="314">
        <v>254</v>
      </c>
      <c r="AK514" s="314">
        <v>254</v>
      </c>
      <c r="AL514" s="449">
        <f t="shared" ref="AL514" si="2411">LARGE($AH$8:$AH$738,AK514)</f>
        <v>0</v>
      </c>
      <c r="AM514" s="314">
        <f t="shared" ref="AM514" si="2412">INDEX($AC$8:$AJ$739,MATCH(AL514,$AI$8:$AI$739,0),1)</f>
        <v>1</v>
      </c>
    </row>
    <row r="515" spans="1:39" ht="15" customHeight="1" thickBot="1" x14ac:dyDescent="0.3">
      <c r="A515" s="229"/>
      <c r="B515" s="331"/>
      <c r="C515" s="331"/>
      <c r="D515" s="331"/>
      <c r="E515" s="484"/>
      <c r="F515" s="267" t="str">
        <f>IF(AND(A514="X",B514="dim"),"",IF(AND(A514="X",E514="TC"),"",IF(A514="X","X","")))</f>
        <v/>
      </c>
      <c r="G515" s="268"/>
      <c r="H515" s="211"/>
      <c r="I515" s="61">
        <f t="shared" ref="I515" si="2413">IF(E514="CA",1,0)</f>
        <v>0</v>
      </c>
      <c r="J515" s="61">
        <f t="shared" ref="J515" si="2414">IF(E514="TC",1,0)</f>
        <v>0</v>
      </c>
      <c r="K515" s="61">
        <f t="shared" ref="K515" si="2415">IF(E514="FNO",1,0)</f>
        <v>0</v>
      </c>
      <c r="L515" s="299"/>
      <c r="M515" s="123"/>
      <c r="N515" s="151"/>
      <c r="O515" s="86"/>
      <c r="P515" s="477"/>
      <c r="Q515" s="113"/>
      <c r="R515" s="114"/>
      <c r="S515" s="361"/>
      <c r="T515" s="167"/>
      <c r="U515" s="74"/>
      <c r="V515" s="74"/>
      <c r="W515" s="74"/>
      <c r="X515" s="493"/>
      <c r="Y515" s="74"/>
      <c r="Z515" s="331"/>
      <c r="AA515" s="461"/>
      <c r="AC515" s="535"/>
      <c r="AD515" s="331"/>
      <c r="AE515" s="331"/>
      <c r="AF515" s="113"/>
      <c r="AG515" s="114"/>
      <c r="AH515" s="461"/>
      <c r="AI515" s="450"/>
      <c r="AJ515" s="331"/>
      <c r="AK515" s="331"/>
      <c r="AL515" s="450"/>
      <c r="AM515" s="331"/>
    </row>
    <row r="516" spans="1:39" ht="15" customHeight="1" thickBot="1" x14ac:dyDescent="0.3">
      <c r="A516" s="228"/>
      <c r="B516" s="314" t="s">
        <v>4</v>
      </c>
      <c r="C516" s="314">
        <v>28</v>
      </c>
      <c r="D516" s="314" t="s">
        <v>24</v>
      </c>
      <c r="E516" s="483" t="s">
        <v>92</v>
      </c>
      <c r="F516" s="269"/>
      <c r="G516" s="270"/>
      <c r="H516" s="246"/>
      <c r="I516" s="116">
        <f t="shared" ref="I516" si="2416">IF(E516="repos",1,0)</f>
        <v>0</v>
      </c>
      <c r="J516" s="116">
        <f t="shared" ref="J516" si="2417">IF(E516="S",1,0)</f>
        <v>0</v>
      </c>
      <c r="K516" s="116">
        <f t="shared" ref="K516" si="2418">IF(E516="FO",1,0)</f>
        <v>0</v>
      </c>
      <c r="L516" s="302">
        <f>IF(AND(B516="dim",M516=130),1,0)</f>
        <v>0</v>
      </c>
      <c r="M516" s="60">
        <v>59</v>
      </c>
      <c r="N516" s="150"/>
      <c r="O516" s="54">
        <v>0.3034722222222222</v>
      </c>
      <c r="P516" s="476">
        <f>IF(F516="X",D459,0)+IF(F517="X",D459,0)+IF(G516="X",D460,0)+IF(G517="X",D461,0)+H516+H517+IF(N516&lt;N458,0,N516)+IF(N517&lt;N458,0,N517)</f>
        <v>0</v>
      </c>
      <c r="Q516" s="111">
        <v>0.5</v>
      </c>
      <c r="R516" s="112">
        <v>0.80347222222222225</v>
      </c>
      <c r="S516" s="366">
        <f t="shared" ref="S516" si="2419">(R516-Q516)+(R517-Q517)</f>
        <v>0.30347222222222225</v>
      </c>
      <c r="T516" s="167"/>
      <c r="U516" s="74"/>
      <c r="V516" s="74"/>
      <c r="W516" s="74"/>
      <c r="X516" s="491">
        <f t="shared" si="2128"/>
        <v>1</v>
      </c>
      <c r="Y516" s="74"/>
      <c r="Z516" s="314">
        <v>209</v>
      </c>
      <c r="AA516" s="460">
        <f t="shared" ref="AA516" si="2420">IF(OR(E516="C",E516="Cr"),S516,0)</f>
        <v>0.30347222222222225</v>
      </c>
      <c r="AC516" s="534">
        <v>255</v>
      </c>
      <c r="AD516" s="314">
        <v>12</v>
      </c>
      <c r="AE516" s="314" t="s">
        <v>26</v>
      </c>
      <c r="AF516" s="111">
        <v>0.28958333333333336</v>
      </c>
      <c r="AG516" s="112">
        <v>0.57708333333333328</v>
      </c>
      <c r="AH516" s="460">
        <f t="shared" ref="AH516" si="2421">IF(OR(E638="C",E638="Cr"),S638,0)</f>
        <v>0.28749999999999992</v>
      </c>
      <c r="AI516" s="449">
        <f t="shared" ref="AI516" si="2422">IF(OR($E638="C",$E638="Cr"),$S638,0)</f>
        <v>0.28749999999999992</v>
      </c>
      <c r="AJ516" s="314">
        <v>255</v>
      </c>
      <c r="AK516" s="314">
        <v>255</v>
      </c>
      <c r="AL516" s="449">
        <f t="shared" ref="AL516" si="2423">LARGE($AH$8:$AH$738,AK516)</f>
        <v>0</v>
      </c>
      <c r="AM516" s="314">
        <f t="shared" ref="AM516" si="2424">INDEX($AC$8:$AJ$739,MATCH(AL516,$AI$8:$AI$739,0),1)</f>
        <v>1</v>
      </c>
    </row>
    <row r="517" spans="1:39" ht="15" customHeight="1" thickBot="1" x14ac:dyDescent="0.3">
      <c r="A517" s="229"/>
      <c r="B517" s="331"/>
      <c r="C517" s="331"/>
      <c r="D517" s="331"/>
      <c r="E517" s="484"/>
      <c r="F517" s="267" t="str">
        <f>IF(AND(A516="X",B516="dim"),"",IF(AND(A516="X",E516="TC"),"",IF(A516="X","X","")))</f>
        <v/>
      </c>
      <c r="G517" s="268"/>
      <c r="H517" s="211"/>
      <c r="I517" s="61">
        <f t="shared" ref="I517" si="2425">IF(E516="CA",1,0)</f>
        <v>0</v>
      </c>
      <c r="J517" s="61">
        <f t="shared" ref="J517" si="2426">IF(E516="TC",1,0)</f>
        <v>0</v>
      </c>
      <c r="K517" s="61">
        <f t="shared" ref="K517" si="2427">IF(E516="FNO",1,0)</f>
        <v>0</v>
      </c>
      <c r="L517" s="299"/>
      <c r="M517" s="84"/>
      <c r="N517" s="151"/>
      <c r="O517" s="85"/>
      <c r="P517" s="477"/>
      <c r="Q517" s="113"/>
      <c r="R517" s="114"/>
      <c r="S517" s="367"/>
      <c r="T517" s="167"/>
      <c r="U517" s="74"/>
      <c r="V517" s="74"/>
      <c r="W517" s="74"/>
      <c r="X517" s="493"/>
      <c r="Y517" s="74"/>
      <c r="Z517" s="331"/>
      <c r="AA517" s="461"/>
      <c r="AC517" s="535"/>
      <c r="AD517" s="331"/>
      <c r="AE517" s="331"/>
      <c r="AF517" s="113"/>
      <c r="AG517" s="114"/>
      <c r="AH517" s="461"/>
      <c r="AI517" s="450"/>
      <c r="AJ517" s="331"/>
      <c r="AK517" s="331"/>
      <c r="AL517" s="450"/>
      <c r="AM517" s="331"/>
    </row>
    <row r="518" spans="1:39" ht="15" customHeight="1" thickBot="1" x14ac:dyDescent="0.3">
      <c r="A518" s="228"/>
      <c r="B518" s="314" t="s">
        <v>6</v>
      </c>
      <c r="C518" s="314">
        <v>29</v>
      </c>
      <c r="D518" s="314" t="s">
        <v>24</v>
      </c>
      <c r="E518" s="399" t="s">
        <v>7</v>
      </c>
      <c r="F518" s="269"/>
      <c r="G518" s="270"/>
      <c r="H518" s="246"/>
      <c r="I518" s="116">
        <f t="shared" ref="I518" si="2428">IF(E518="repos",1,0)</f>
        <v>1</v>
      </c>
      <c r="J518" s="116">
        <f t="shared" ref="J518" si="2429">IF(E518="S",1,0)</f>
        <v>0</v>
      </c>
      <c r="K518" s="116">
        <f t="shared" ref="K518" si="2430">IF(E518="FO",1,0)</f>
        <v>0</v>
      </c>
      <c r="L518" s="302">
        <f>IF(AND(B518="dim",M518=130),1,0)</f>
        <v>0</v>
      </c>
      <c r="M518" s="119">
        <v>660</v>
      </c>
      <c r="N518" s="150"/>
      <c r="O518" s="56"/>
      <c r="P518" s="476">
        <f>IF(F518="X",D459,0)+IF(F519="X",D459,0)+IF(G518="X",D460,0)+IF(G519="X",D461,0)+H518+H519+IF(N518&lt;N458,0,N518)+IF(N519&lt;N458,0,N519)</f>
        <v>0</v>
      </c>
      <c r="Q518" s="111"/>
      <c r="R518" s="112"/>
      <c r="S518" s="374">
        <f t="shared" ref="S518" si="2431">(R518-Q518)+(R519-Q519)</f>
        <v>0</v>
      </c>
      <c r="T518" s="167"/>
      <c r="U518" s="74"/>
      <c r="V518" s="74"/>
      <c r="W518" s="74"/>
      <c r="X518" s="491">
        <f t="shared" si="2128"/>
        <v>0</v>
      </c>
      <c r="Y518" s="74"/>
      <c r="Z518" s="314">
        <v>210</v>
      </c>
      <c r="AA518" s="460">
        <f t="shared" ref="AA518" si="2432">IF(OR(E518="C",E518="Cr"),S518,0)</f>
        <v>0</v>
      </c>
      <c r="AC518" s="534">
        <v>256</v>
      </c>
      <c r="AD518" s="314">
        <v>13</v>
      </c>
      <c r="AE518" s="314" t="s">
        <v>26</v>
      </c>
      <c r="AF518" s="111">
        <v>0.54999999999999993</v>
      </c>
      <c r="AG518" s="112">
        <v>0.82777777777777783</v>
      </c>
      <c r="AH518" s="460">
        <f t="shared" ref="AH518" si="2433">IF(OR(E640="C",E640="Cr"),S640,0)</f>
        <v>0.2777777777777779</v>
      </c>
      <c r="AI518" s="449">
        <f t="shared" ref="AI518" si="2434">IF(OR($E640="C",$E640="Cr"),$S640,0)</f>
        <v>0.2777777777777779</v>
      </c>
      <c r="AJ518" s="314">
        <v>256</v>
      </c>
      <c r="AK518" s="314">
        <v>256</v>
      </c>
      <c r="AL518" s="449">
        <f t="shared" ref="AL518" si="2435">LARGE($AH$8:$AH$738,AK518)</f>
        <v>0</v>
      </c>
      <c r="AM518" s="314">
        <f t="shared" ref="AM518" si="2436">INDEX($AC$8:$AJ$739,MATCH(AL518,$AI$8:$AI$739,0),1)</f>
        <v>1</v>
      </c>
    </row>
    <row r="519" spans="1:39" ht="15" customHeight="1" thickBot="1" x14ac:dyDescent="0.3">
      <c r="A519" s="229"/>
      <c r="B519" s="331"/>
      <c r="C519" s="331"/>
      <c r="D519" s="331"/>
      <c r="E519" s="401"/>
      <c r="F519" s="267" t="str">
        <f>IF(AND(A518="X",B518="dim"),"",IF(AND(A518="X",E518="TC"),"",IF(A518="X","X","")))</f>
        <v/>
      </c>
      <c r="G519" s="268"/>
      <c r="H519" s="211"/>
      <c r="I519" s="61">
        <f t="shared" ref="I519" si="2437">IF(E518="CA",1,0)</f>
        <v>0</v>
      </c>
      <c r="J519" s="61">
        <f t="shared" ref="J519" si="2438">IF(E518="TC",1,0)</f>
        <v>0</v>
      </c>
      <c r="K519" s="61">
        <f t="shared" ref="K519" si="2439">IF(E518="FNO",1,0)</f>
        <v>0</v>
      </c>
      <c r="L519" s="299"/>
      <c r="M519" s="117"/>
      <c r="N519" s="151"/>
      <c r="O519" s="107"/>
      <c r="P519" s="477"/>
      <c r="Q519" s="113"/>
      <c r="R519" s="114"/>
      <c r="S519" s="375"/>
      <c r="T519" s="167"/>
      <c r="U519" s="74"/>
      <c r="V519" s="74"/>
      <c r="W519" s="74"/>
      <c r="X519" s="493"/>
      <c r="Y519" s="74"/>
      <c r="Z519" s="331"/>
      <c r="AA519" s="461"/>
      <c r="AC519" s="535"/>
      <c r="AD519" s="331"/>
      <c r="AE519" s="331"/>
      <c r="AF519" s="113"/>
      <c r="AG519" s="114"/>
      <c r="AH519" s="461"/>
      <c r="AI519" s="450"/>
      <c r="AJ519" s="331"/>
      <c r="AK519" s="331"/>
      <c r="AL519" s="450"/>
      <c r="AM519" s="331"/>
    </row>
    <row r="520" spans="1:39" ht="15" customHeight="1" thickBot="1" x14ac:dyDescent="0.3">
      <c r="A520" s="228"/>
      <c r="B520" s="314" t="s">
        <v>8</v>
      </c>
      <c r="C520" s="314">
        <v>30</v>
      </c>
      <c r="D520" s="314" t="s">
        <v>24</v>
      </c>
      <c r="E520" s="399" t="s">
        <v>7</v>
      </c>
      <c r="F520" s="269"/>
      <c r="G520" s="270"/>
      <c r="H520" s="246"/>
      <c r="I520" s="116">
        <f t="shared" ref="I520" si="2440">IF(E520="repos",1,0)</f>
        <v>1</v>
      </c>
      <c r="J520" s="116">
        <f t="shared" ref="J520" si="2441">IF(E520="S",1,0)</f>
        <v>0</v>
      </c>
      <c r="K520" s="116">
        <f t="shared" ref="K520" si="2442">IF(E520="FO",1,0)</f>
        <v>0</v>
      </c>
      <c r="L520" s="302">
        <f>IF(AND(B520="dim",M520=130),1,0)</f>
        <v>0</v>
      </c>
      <c r="M520" s="119">
        <v>660</v>
      </c>
      <c r="N520" s="150"/>
      <c r="O520" s="56"/>
      <c r="P520" s="476">
        <f>IF(F520="X",D459,0)+IF(F521="X",D459,0)+IF(G520="X",D460,0)+IF(G521="X",D461,0)+H520+H521+IF(N520&lt;N458,0,N520)+IF(N521&lt;N458,0,N521)</f>
        <v>0</v>
      </c>
      <c r="Q520" s="111"/>
      <c r="R520" s="112"/>
      <c r="S520" s="374">
        <f t="shared" ref="S520" si="2443">(R520-Q520)+(R521-Q521)</f>
        <v>0</v>
      </c>
      <c r="T520" s="167"/>
      <c r="U520" s="74"/>
      <c r="V520" s="74"/>
      <c r="W520" s="74"/>
      <c r="X520" s="491">
        <f t="shared" si="2128"/>
        <v>0</v>
      </c>
      <c r="Y520" s="74"/>
      <c r="Z520" s="314">
        <v>211</v>
      </c>
      <c r="AA520" s="460">
        <f t="shared" ref="AA520" si="2444">IF(OR(E520="C",E520="Cr"),S520,0)</f>
        <v>0</v>
      </c>
      <c r="AC520" s="534">
        <v>257</v>
      </c>
      <c r="AD520" s="314">
        <v>14</v>
      </c>
      <c r="AE520" s="314" t="s">
        <v>26</v>
      </c>
      <c r="AF520" s="111">
        <v>0.54999999999999993</v>
      </c>
      <c r="AG520" s="112">
        <v>0.82777777777777783</v>
      </c>
      <c r="AH520" s="460">
        <f t="shared" ref="AH520" si="2445">IF(OR(E642="C",E642="Cr"),S642,0)</f>
        <v>0.2777777777777779</v>
      </c>
      <c r="AI520" s="449">
        <f t="shared" ref="AI520" si="2446">IF(OR($E642="C",$E642="Cr"),$S642,0)</f>
        <v>0.2777777777777779</v>
      </c>
      <c r="AJ520" s="314">
        <v>257</v>
      </c>
      <c r="AK520" s="314">
        <v>257</v>
      </c>
      <c r="AL520" s="449">
        <f t="shared" ref="AL520" si="2447">LARGE($AH$8:$AH$738,AK520)</f>
        <v>0</v>
      </c>
      <c r="AM520" s="314">
        <f t="shared" ref="AM520" si="2448">INDEX($AC$8:$AJ$739,MATCH(AL520,$AI$8:$AI$739,0),1)</f>
        <v>1</v>
      </c>
    </row>
    <row r="521" spans="1:39" ht="15" customHeight="1" thickBot="1" x14ac:dyDescent="0.3">
      <c r="A521" s="229"/>
      <c r="B521" s="331"/>
      <c r="C521" s="331"/>
      <c r="D521" s="331"/>
      <c r="E521" s="401"/>
      <c r="F521" s="267" t="str">
        <f>IF(AND(A520="X",B520="dim"),"",IF(AND(A520="X",E520="TC"),"",IF(A520="X","X","")))</f>
        <v/>
      </c>
      <c r="G521" s="268"/>
      <c r="H521" s="205"/>
      <c r="I521" s="61">
        <f t="shared" ref="I521" si="2449">IF(E520="CA",1,0)</f>
        <v>0</v>
      </c>
      <c r="J521" s="61">
        <f t="shared" ref="J521" si="2450">IF(E520="TC",1,0)</f>
        <v>0</v>
      </c>
      <c r="K521" s="61">
        <f t="shared" ref="K521" si="2451">IF(E520="FNO",1,0)</f>
        <v>0</v>
      </c>
      <c r="L521" s="302"/>
      <c r="M521" s="117"/>
      <c r="N521" s="151"/>
      <c r="O521" s="107"/>
      <c r="P521" s="477"/>
      <c r="Q521" s="113"/>
      <c r="R521" s="114"/>
      <c r="S521" s="375"/>
      <c r="T521" s="167"/>
      <c r="U521" s="74"/>
      <c r="V521" s="74"/>
      <c r="W521" s="74"/>
      <c r="X521" s="493"/>
      <c r="Y521" s="74"/>
      <c r="Z521" s="331"/>
      <c r="AA521" s="461"/>
      <c r="AC521" s="535"/>
      <c r="AD521" s="331"/>
      <c r="AE521" s="331"/>
      <c r="AF521" s="113"/>
      <c r="AG521" s="114"/>
      <c r="AH521" s="461"/>
      <c r="AI521" s="450"/>
      <c r="AJ521" s="331"/>
      <c r="AK521" s="331"/>
      <c r="AL521" s="450"/>
      <c r="AM521" s="331"/>
    </row>
    <row r="522" spans="1:39" ht="15" customHeight="1" thickBot="1" x14ac:dyDescent="0.3">
      <c r="A522" s="228"/>
      <c r="B522" s="314" t="s">
        <v>9</v>
      </c>
      <c r="C522" s="314">
        <v>31</v>
      </c>
      <c r="D522" s="314" t="s">
        <v>24</v>
      </c>
      <c r="E522" s="483" t="s">
        <v>15</v>
      </c>
      <c r="F522" s="269"/>
      <c r="G522" s="270"/>
      <c r="H522" s="246"/>
      <c r="I522" s="116">
        <f t="shared" ref="I522" si="2452">IF(E522="repos",1,0)</f>
        <v>0</v>
      </c>
      <c r="J522" s="116">
        <f t="shared" ref="J522" si="2453">IF(E522="S",1,0)</f>
        <v>0</v>
      </c>
      <c r="K522" s="116">
        <f t="shared" ref="K522" si="2454">IF(E522="FO",1,0)</f>
        <v>0</v>
      </c>
      <c r="L522" s="298">
        <f>IF(AND(B522="dim",M522=130),1,0)</f>
        <v>0</v>
      </c>
      <c r="M522" s="60">
        <v>700</v>
      </c>
      <c r="N522" s="150"/>
      <c r="O522" s="56"/>
      <c r="P522" s="476">
        <f>IF(F522="X",D459,0)+IF(F523="X",D459,0)+IF(G522="X",D460,0)+IF(G523="X",D461,0)+H522+H523+IF(N522&lt;N458,0,N522)+IF(N523&lt;N458,0,N523)</f>
        <v>0</v>
      </c>
      <c r="Q522" s="111"/>
      <c r="R522" s="112"/>
      <c r="S522" s="374">
        <f t="shared" ref="S522" si="2455">(R522-Q522)+(R523-Q523)</f>
        <v>0</v>
      </c>
      <c r="T522" s="167"/>
      <c r="U522" s="74"/>
      <c r="V522" s="74"/>
      <c r="W522" s="74"/>
      <c r="X522" s="491">
        <f t="shared" si="2128"/>
        <v>0</v>
      </c>
      <c r="Y522" s="74"/>
      <c r="Z522" s="314">
        <v>212</v>
      </c>
      <c r="AA522" s="460">
        <f t="shared" ref="AA522" si="2456">IF(OR(E522="C",E522="Cr"),S522,0)</f>
        <v>0</v>
      </c>
      <c r="AC522" s="534">
        <v>258</v>
      </c>
      <c r="AD522" s="314">
        <v>15</v>
      </c>
      <c r="AE522" s="314" t="s">
        <v>26</v>
      </c>
      <c r="AF522" s="111">
        <v>0.55972222222222223</v>
      </c>
      <c r="AG522" s="112">
        <v>0.82986111111111116</v>
      </c>
      <c r="AH522" s="460">
        <f t="shared" ref="AH522" si="2457">IF(OR(E644="C",E644="Cr"),S644,0)</f>
        <v>0.27013888888888893</v>
      </c>
      <c r="AI522" s="449">
        <f t="shared" ref="AI522" si="2458">IF(OR($E644="C",$E644="Cr"),$S644,0)</f>
        <v>0.27013888888888893</v>
      </c>
      <c r="AJ522" s="314">
        <v>258</v>
      </c>
      <c r="AK522" s="314">
        <v>258</v>
      </c>
      <c r="AL522" s="449">
        <f t="shared" ref="AL522" si="2459">LARGE($AH$8:$AH$738,AK522)</f>
        <v>0</v>
      </c>
      <c r="AM522" s="314">
        <f t="shared" ref="AM522" si="2460">INDEX($AC$8:$AJ$739,MATCH(AL522,$AI$8:$AI$739,0),1)</f>
        <v>1</v>
      </c>
    </row>
    <row r="523" spans="1:39" ht="15" customHeight="1" thickBot="1" x14ac:dyDescent="0.3">
      <c r="A523" s="229"/>
      <c r="B523" s="331"/>
      <c r="C523" s="331"/>
      <c r="D523" s="331"/>
      <c r="E523" s="484"/>
      <c r="F523" s="260" t="str">
        <f>IF(AND(A522="X",B522="dim"),"",IF(AND(A522="X",E522="TC"),"",IF(A522="X","X","")))</f>
        <v/>
      </c>
      <c r="G523" s="261"/>
      <c r="H523" s="211"/>
      <c r="I523" s="61">
        <f t="shared" ref="I523" si="2461">IF(E522="CA",1,0)</f>
        <v>1</v>
      </c>
      <c r="J523" s="61">
        <f t="shared" ref="J523" si="2462">IF(E522="TC",1,0)</f>
        <v>0</v>
      </c>
      <c r="K523" s="61">
        <f t="shared" ref="K523" si="2463">IF(E522="FNO",1,0)</f>
        <v>0</v>
      </c>
      <c r="L523" s="299"/>
      <c r="M523" s="118"/>
      <c r="N523" s="151"/>
      <c r="O523" s="107"/>
      <c r="P523" s="477"/>
      <c r="Q523" s="113"/>
      <c r="R523" s="114"/>
      <c r="S523" s="375"/>
      <c r="T523" s="167"/>
      <c r="U523" s="74"/>
      <c r="V523" s="74"/>
      <c r="W523" s="74"/>
      <c r="X523" s="493"/>
      <c r="Y523" s="74"/>
      <c r="Z523" s="331"/>
      <c r="AA523" s="461"/>
      <c r="AC523" s="535"/>
      <c r="AD523" s="331"/>
      <c r="AE523" s="331"/>
      <c r="AF523" s="113"/>
      <c r="AG523" s="114"/>
      <c r="AH523" s="461"/>
      <c r="AI523" s="450"/>
      <c r="AJ523" s="331"/>
      <c r="AK523" s="331"/>
      <c r="AL523" s="450"/>
      <c r="AM523" s="331"/>
    </row>
    <row r="524" spans="1:39" ht="15" customHeight="1" thickBot="1" x14ac:dyDescent="0.3"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170"/>
      <c r="P524" s="171"/>
      <c r="Q524" s="167"/>
      <c r="R524" s="167"/>
      <c r="S524" s="167"/>
      <c r="T524" s="167"/>
      <c r="U524" s="96"/>
      <c r="V524" s="96"/>
      <c r="W524" s="96"/>
      <c r="X524" s="31"/>
      <c r="Y524" s="96"/>
      <c r="AC524" s="534">
        <v>259</v>
      </c>
      <c r="AD524" s="314">
        <v>16</v>
      </c>
      <c r="AE524" s="314" t="s">
        <v>26</v>
      </c>
      <c r="AF524" s="111">
        <v>0.49652777777777773</v>
      </c>
      <c r="AG524" s="112">
        <v>0.6958333333333333</v>
      </c>
      <c r="AH524" s="460">
        <f t="shared" ref="AH524" si="2464">IF(OR(E646="C",E646="Cr"),S646,0)</f>
        <v>0.19930555555555557</v>
      </c>
      <c r="AI524" s="449">
        <f t="shared" ref="AI524" si="2465">IF(OR($E646="C",$E646="Cr"),$S646,0)</f>
        <v>0.19930555555555557</v>
      </c>
      <c r="AJ524" s="314">
        <v>259</v>
      </c>
      <c r="AK524" s="314">
        <v>259</v>
      </c>
      <c r="AL524" s="449">
        <f t="shared" ref="AL524" si="2466">LARGE($AH$8:$AH$738,AK524)</f>
        <v>0</v>
      </c>
      <c r="AM524" s="314">
        <f t="shared" ref="AM524" si="2467">INDEX($AC$8:$AJ$739,MATCH(AL524,$AI$8:$AI$739,0),1)</f>
        <v>1</v>
      </c>
    </row>
    <row r="525" spans="1:39" ht="15" customHeight="1" thickBot="1" x14ac:dyDescent="0.3">
      <c r="B525" s="314">
        <f>C522</f>
        <v>31</v>
      </c>
      <c r="C525" s="388" t="s">
        <v>13</v>
      </c>
      <c r="D525" s="389"/>
      <c r="E525" s="10">
        <v>10</v>
      </c>
      <c r="F525" s="258"/>
      <c r="G525" s="259"/>
      <c r="H525" s="196">
        <f>H466+H468+H470+H472+H474+H476+H478+H480+H482+H484+H486+H488+H490+H492+H494+H496+H498+H500+H502+H504+H506+H508+H510+H512+H514+H516+H518+H520+H522</f>
        <v>1.9444444444444445E-2</v>
      </c>
      <c r="I525" s="62" t="str">
        <f t="shared" ref="I525" si="2468">IF(E525="repos",1,"")</f>
        <v/>
      </c>
      <c r="J525" s="62"/>
      <c r="K525" s="62"/>
      <c r="L525" s="306">
        <f>L462+L464+L466+L468+L470+L472+L474+L476+L478+L480+L482+L484+L486+L488+L490+L492+L494+L496+L498+L500+L502+L504+L506+L508+L510+L512+L514+L516+L518+L520+L522</f>
        <v>3</v>
      </c>
      <c r="M525" s="306">
        <f>M448+L525</f>
        <v>14</v>
      </c>
      <c r="N525" s="474">
        <f>IF(N462&lt;N458,0,N462)+IF(N463&lt;N458,0,N463)+IF(N464&lt;N458,0,N464)+IF(N465&lt;N458,0,N465)+IF(N466&lt;N458,0,N466)+IF(N467&lt;N458,0,N467)+IF(N468&lt;N458,0,N468)+IF(N469&lt;N458,0,N469)+IF(N470&lt;N458,0,N470)+IF(N471&lt;N458,0,N471)+IF(N472&lt;N458,0,N472)+IF(N473&lt;N458,0,N473)+IF(N474&lt;N458,0,N474)+IF(N475&lt;N458,0,N475)+IF(N476&lt;N458,0,N476)+IF(N477&lt;N458,0,N477)+IF(N478&lt;N458,0,N478)+IF(N479&lt;N458,0,N479)+IF(N480&lt;N458,0,N480)+IF(N481&lt;N458,0,N481)+IF(N482&lt;N458,0,N482)+IF(N483&lt;N458,0,N483)+IF(N484&lt;N458,0,N484)+IF(N485&lt;N458,0,N485)+IF(N486&lt;N458,0,N486)+IF(N487&lt;N458,0,N487)+IF(N488&lt;N458,0,N488)+IF(N489&lt;N458,0,N489)+IF(N490&lt;N458,0,N490)+IF(N491&lt;N458,0,N491)+IF(N492&lt;N458,0,N492)+IF(N493&lt;N458,0,N493)+IF(N494&lt;N458,0,N494)+IF(N495&lt;N458,0,N495)+IF(N496&lt;N458,0,N496)+IF(N497&lt;N458,0,N497)+IF(N498&lt;N458,0,N498)+IF(N499&lt;N458,0,N499)+IF(N500&lt;N458,0,N500)+IF(N501&lt;N458,0,N501)+IF(N502&lt;N458,0,N502)+IF(N503&lt;N458,0,N503)+IF(N504&lt;N458,0,N504)+IF(N505&lt;N458,0,N505)+IF(N506&lt;N458,0,N506)+IF(N507&lt;N458,0,N507)+IF(N508&lt;N458,0,N508)+IF(N509&lt;N458,0,N509)+IF(N510&lt;N458,0,N510)+IF(N511&lt;N458,0,N511)+IF(N512&lt;N458,0,N512)+IF(N513&lt;N458,0,N513)+IF(N514&lt;N458,0,N514)+IF(N515&lt;N458,0,N515)+IF(N516&lt;N458,0,N516)+IF(N517&lt;N458,0,N517)+IF(N518&lt;N458,0,N518)+IF(N519&lt;N458,0,N519)+IF(N520&lt;N458,0,N520)+IF(N521&lt;N458,0,N521)+IF(N522&lt;N458,0,N522)+IF(N523&lt;N458,0,N523)</f>
        <v>2.4999999999999998E-2</v>
      </c>
      <c r="O525" s="370">
        <f>O462+O463+O464+O465+O466+O467+O468+O469+O470+O471+O472+O473+O474+O475+O476+O477+O478+O479+O480+O481+O482+O483+O484+O485+O486+O487+O488+O489+O490+O491+O492+O493+O494+O495+O496+O497+O498+O499+O500+O501+O502+O503+O504+O505+O506+O507+O508+O509+O510+O511+O512+O513+O514+O515+O516+O517+O518+O519+O520+O521+O522+O523</f>
        <v>5.4777777777777796</v>
      </c>
      <c r="P525" s="480">
        <f>P462+P464+P466+P468+P470+P472+P474+P476+P478+P480+P482+P484+P486+P488+P490+P492+P494+P496+P498+P500+P502+P504+P506+P508+P510+P512+P514+P516+P518+P520+P522</f>
        <v>0.69861111111111118</v>
      </c>
      <c r="S525" s="370">
        <f>S462+S464+S466+S468+S470+S472+S474+S476+S478+S480+S482+S484+S486+S488+S490+S492+S494+S496+S498+S500+S502+S504+S506+S508+S510+S512+S514+S516+S518+S520+S522</f>
        <v>5.477777777777777</v>
      </c>
      <c r="T525" s="176"/>
      <c r="U525" s="358">
        <f>S462+S470+S476+S478+S484+S486+S488+S490+S492+S494+O501+O503+S508+S510+S514</f>
        <v>4.0062499999999996</v>
      </c>
      <c r="V525" s="506">
        <f>S468+S472+O500+O502+S512+S516</f>
        <v>1.4715277777777778</v>
      </c>
      <c r="X525" s="354">
        <f>SUM(X462:X523)</f>
        <v>19</v>
      </c>
      <c r="AC525" s="535"/>
      <c r="AD525" s="331"/>
      <c r="AE525" s="331"/>
      <c r="AF525" s="113"/>
      <c r="AG525" s="114"/>
      <c r="AH525" s="461"/>
      <c r="AI525" s="450"/>
      <c r="AJ525" s="331"/>
      <c r="AK525" s="331"/>
      <c r="AL525" s="450"/>
      <c r="AM525" s="331"/>
    </row>
    <row r="526" spans="1:39" ht="15" customHeight="1" thickBot="1" x14ac:dyDescent="0.3">
      <c r="B526" s="331"/>
      <c r="C526" s="386" t="s">
        <v>52</v>
      </c>
      <c r="D526" s="387"/>
      <c r="E526" s="33">
        <f>I462+I464+I466+I468+I470+I472+I474+I476+I478+I480+I482+I484+I486+I488+I490+I492+I494+I496+I498+I500+I502+I504+I506+I508+I510+I512+I514+I516+I518+I520+I522</f>
        <v>9</v>
      </c>
      <c r="F526" s="260">
        <f>IF(F463="X",1,0)+IF(F465="X",1,0)+IF(F467="X",1,0)+IF(F469="X",1,0)+IF(F471="X",1,0)+IF(F473="X",1,0)+IF(F475="X",1,0)+IF(F477="X",1,0)+IF(F479="X",1,0)+IF(F481="X",1,0)+IF(F483="X",1,0)+IF(F485="X",1,0)+IF(F487="X",1,0)+IF(F489="X",1,0)+IF(F491="X",1,0)+IF(F493="X",1,0)+IF(F495="X",1,0)+IF(F497="X",1,0)+IF(F499="X",1,0)+IF(F501="X",1,0)+IF(F503="X",1,0)+IF(F505="X",1,0)+IF(F507="X",1,0)+IF(F509="X",1,0)+IF(F511="X",1,0)+IF(F513="X",1,0)+IF(F515="X",1,0)+IF(F517="X",1,0)+IF(F519="X",1,0)+IF(F521="X",1,0)+IF(F523="X",1,0)</f>
        <v>1</v>
      </c>
      <c r="G526" s="261"/>
      <c r="H526" s="206">
        <f>H467+H469+H471+H473+H475+H477+H479+H481+H483+H485+H487+H489+H491+H493+H495+H497+H499+H501+H503+H505+H507+H509+H511+H513+H515+H517+H519+H521+H523</f>
        <v>4.3055555555555562E-2</v>
      </c>
      <c r="I526" s="62"/>
      <c r="J526" s="62"/>
      <c r="K526" s="62"/>
      <c r="L526" s="30"/>
      <c r="M526" s="2"/>
      <c r="N526" s="475"/>
      <c r="O526" s="371"/>
      <c r="P526" s="481"/>
      <c r="S526" s="371"/>
      <c r="T526" s="176"/>
      <c r="U526" s="359"/>
      <c r="V526" s="507"/>
      <c r="X526" s="355"/>
      <c r="AC526" s="534">
        <v>260</v>
      </c>
      <c r="AD526" s="314">
        <v>17</v>
      </c>
      <c r="AE526" s="314" t="s">
        <v>26</v>
      </c>
      <c r="AF526" s="111"/>
      <c r="AG526" s="112"/>
      <c r="AH526" s="460">
        <f t="shared" ref="AH526" si="2469">IF(OR(E648="C",E648="Cr"),S648,0)</f>
        <v>0</v>
      </c>
      <c r="AI526" s="449">
        <f t="shared" ref="AI526" si="2470">IF(OR($E648="C",$E648="Cr"),$S648,0)</f>
        <v>0</v>
      </c>
      <c r="AJ526" s="314">
        <v>260</v>
      </c>
      <c r="AK526" s="314">
        <v>260</v>
      </c>
      <c r="AL526" s="449">
        <f t="shared" ref="AL526" si="2471">LARGE($AH$8:$AH$738,AK526)</f>
        <v>0</v>
      </c>
      <c r="AM526" s="314">
        <f t="shared" ref="AM526" si="2472">INDEX($AC$8:$AJ$739,MATCH(AL526,$AI$8:$AI$739,0),1)</f>
        <v>1</v>
      </c>
    </row>
    <row r="527" spans="1:39" ht="15" customHeight="1" thickBot="1" x14ac:dyDescent="0.35">
      <c r="C527" s="386" t="s">
        <v>51</v>
      </c>
      <c r="D527" s="387"/>
      <c r="E527" s="33">
        <f>J462+J464+J466+J468+J470+J472+J474+J476+J478+J480+J482+J484+J486+J488+J490+J492+J494+J496+J498+J500+J502+J504+J506+J508+J510+J512+J514+J516+J518+J520+J522+J525</f>
        <v>1</v>
      </c>
      <c r="I527" s="62" t="str">
        <f t="shared" ref="I527:I534" si="2473">IF(E527="repos",1,"")</f>
        <v/>
      </c>
      <c r="J527" s="62"/>
      <c r="K527" s="62"/>
      <c r="L527" s="30"/>
      <c r="O527" s="405" t="s">
        <v>85</v>
      </c>
      <c r="P527" s="406"/>
      <c r="U527" s="354">
        <v>15</v>
      </c>
      <c r="V527" s="346">
        <v>4</v>
      </c>
      <c r="AC527" s="535"/>
      <c r="AD527" s="331"/>
      <c r="AE527" s="331"/>
      <c r="AF527" s="113"/>
      <c r="AG527" s="114"/>
      <c r="AH527" s="461"/>
      <c r="AI527" s="450"/>
      <c r="AJ527" s="331"/>
      <c r="AK527" s="331"/>
      <c r="AL527" s="450"/>
      <c r="AM527" s="331"/>
    </row>
    <row r="528" spans="1:39" ht="15" customHeight="1" thickBot="1" x14ac:dyDescent="0.35">
      <c r="C528" s="386" t="s">
        <v>15</v>
      </c>
      <c r="D528" s="387"/>
      <c r="E528" s="33">
        <f>I463+I465+I467+I469+I471+I473+I475+I477+I479+I481+I483+I485+I487+I489+I491+I493+I495+I497+I499+I501+I503+I505+I507+I509+I511+I513+I515+I517+I519+I521+I523</f>
        <v>1</v>
      </c>
      <c r="G528" s="464">
        <f>IF(F462="X",D459,0)+IF(F464="X",D459,0)+IF(F466="X",D459,0)+IF(F468="X",D459,0)+IF(F470="X",D459,0)+IF(F472="X",D459,0)+IF(F474="X",D459,0)+IF(F476="X",D459,0)+IF(F478="X",D459,0)+IF(F480="X",D459,0)+IF(F482="X",D459,0)+IF(F484="X",D459,0)+IF(F486="X",D459,0)+IF(F488="X",D459,0)+IF(F490="X",D459,0)+IF(F492="X",D459,0)+IF(F494="X",D459,0)+IF(F496="X",D459,0)+IF(F498="X",D459,0)+IF(F500="X",D459,0)+IF(F502="X",D459,0)+IF(F504="X",D459,0)+IF(F506="X",D459,0)+IF(F508="X",D459,0)+IF(F510="X",D459,0)+IF(F512="X",D459,0)+IF(F514="X",D459,0)+IF(F516="X",D459,0)+IF(F518="X",D459,0)+IF(F520="X",D459,0)+IF(F522="X",D459,0)</f>
        <v>0.29166666666666669</v>
      </c>
      <c r="H528" s="465"/>
      <c r="I528" s="464">
        <f>IF(G462="X",D460,0)+IF(G464="X",D460,0)+IF(G466="X",D460,0)+IF(G468="X",D460,0)+IF(G470="X",D460,0)+IF(G472="X",D460,0)+IF(G474="X",D460,0)+IF(G476="X",D460,0)+IF(G478="X",D460,0)+IF(G480="X",D460,0)+IF(G482="X",D460,0)+IF(G484="X",D460,0)+IF(G486="X",D460,0)+IF(G488="X",D460,0)+IF(G490="X",D460,0)+IF(G492="X",D460,0)+IF(G494="X",D460,0)+IF(G496="X",D460,0)+IF(G498="X",D460,0)+IF(G500="X",D460,0)+IF(G502="X",D460,0)+IF(G504="X",D460,0)+IF(G506="X",D460,0)+IF(G508="X",D460,0)+IF(G510="X",D460,0)+IF(G512="X",D460,0)+IF(G514="X",D460,0)+IF(G516="X",D460,0)+IF(G518="X",D460,0)+IF(G520="X",D460,0)+IF(G522="X",D460,0)</f>
        <v>0</v>
      </c>
      <c r="J528" s="466"/>
      <c r="K528" s="465"/>
      <c r="L528" s="171"/>
      <c r="O528" s="204" t="s">
        <v>83</v>
      </c>
      <c r="P528" s="205"/>
      <c r="Q528" s="202" t="s">
        <v>83</v>
      </c>
      <c r="R528" s="197" t="s">
        <v>16</v>
      </c>
      <c r="S528" s="188" t="s">
        <v>84</v>
      </c>
      <c r="U528" s="355"/>
      <c r="V528" s="357"/>
      <c r="AC528" s="534">
        <v>261</v>
      </c>
      <c r="AD528" s="314">
        <v>18</v>
      </c>
      <c r="AE528" s="314" t="s">
        <v>26</v>
      </c>
      <c r="AF528" s="111"/>
      <c r="AG528" s="112"/>
      <c r="AH528" s="460">
        <f t="shared" ref="AH528" si="2474">IF(OR(E650="C",E650="Cr"),S650,0)</f>
        <v>0</v>
      </c>
      <c r="AI528" s="449">
        <f t="shared" ref="AI528" si="2475">IF(OR($E650="C",$E650="Cr"),$S650,0)</f>
        <v>0</v>
      </c>
      <c r="AJ528" s="314">
        <v>261</v>
      </c>
      <c r="AK528" s="314">
        <v>261</v>
      </c>
      <c r="AL528" s="449">
        <f t="shared" ref="AL528" si="2476">LARGE($AH$8:$AH$738,AK528)</f>
        <v>0</v>
      </c>
      <c r="AM528" s="314">
        <f t="shared" ref="AM528" si="2477">INDEX($AC$8:$AJ$739,MATCH(AL528,$AI$8:$AI$739,0),1)</f>
        <v>1</v>
      </c>
    </row>
    <row r="529" spans="1:39" ht="15" customHeight="1" thickBot="1" x14ac:dyDescent="0.35">
      <c r="C529" s="386" t="s">
        <v>16</v>
      </c>
      <c r="D529" s="387"/>
      <c r="E529" s="33">
        <f>J463+J465+J467+J469+J471+J473+J475+J477+J479+J481+J483+J485+J487+J489+J491+J493+J495+J497+J499+J501+J503+J505+J507+J509+J511+J513+J515+J517+J519+J521+J523</f>
        <v>0</v>
      </c>
      <c r="G529" s="467">
        <f>IF(F463="X",D459,0)+IF(F465="X",D459,0)+IF(F467="X",D459,0)+IF(F469="X",D459,0)+IF(F471="X",D459,0)+IF(F473="X",D459,0)+IF(F475="X",D459,0)+IF(F477="X",D459,0)+IF(F479="X",D459,0)+IF(F481="X",D459,0)+IF(F483="X",D459,0)+IF(F485="X",D459,0)+IF(F487="X",D459,0)+IF(F489="X",D459,0)+IF(F491="X",D459,0)+IF(F493="X",D459,0)+IF(F495="X",D459,0)+IF(F497="X",D459,0)+IF(F499="X",D459,0)+IF(F501="X",D459,0)+IF(F503="X",D459,0)+IF(F505="X",D459,0)+IF(F507="X",D459,0)+IF(F509="X",D459,0)+IF(F511="X",D459,0)+IF(F513="X",D459,0)+IF(F515="X",D459,0)+IF(F517="X",D459,0)+IF(F519="X",D459,0)+IF(F521="X",D459,0)+IF(F523="X",D459,0)</f>
        <v>0.29166666666666669</v>
      </c>
      <c r="H529" s="468"/>
      <c r="I529" s="469">
        <f>IF(G463="X",D461,0)+IF(G465="X",D461,0)+IF(G467="X",D461,0)+IF(G469="X",D461,0)+IF(G471="X",D461,0)+IF(G473="X",D461,0)+IF(G475="X",D461,0)+IF(G477="X",D461,0)+IF(G479="X",D461,0)+IF(G481="X",D461,0)+IF(G483="X",D461,0)+IF(G485="X",D461,0)+IF(G487="X",D461,0)+IF(G489="X",D461,0)+IF(G491="X",D461,0)+IF(G493="X",D461,0)+IF(G495="X",D461,0)+IF(G497="X",D461,0)+IF(G499="X",D461,0)+IF(G501="X",D461,0)+IF(G503="X",D461,0)+IF(G505="X",D461,0)+IF(G507="X",D461,0)+IF(G509="X",D461,0)+IF(G511="X",D461,0)+IF(G513="X",D461,0)+IF(G515="X",D461,0)+IF(G517="X",D461,0)+IF(G519="X",D461,0)+IF(G521="X",D461,0)+IF(G523="X",D461,0)</f>
        <v>2.7777777777777776E-2</v>
      </c>
      <c r="J529" s="470"/>
      <c r="K529" s="471"/>
      <c r="L529" s="171"/>
      <c r="O529" s="199" t="s">
        <v>16</v>
      </c>
      <c r="P529" s="200"/>
      <c r="Q529" s="203">
        <f>Q455</f>
        <v>0.37708333333333321</v>
      </c>
      <c r="R529" s="198">
        <f>R455</f>
        <v>9.3055555555555503E-2</v>
      </c>
      <c r="S529" s="189">
        <f>S455</f>
        <v>2.0833333333333037E-2</v>
      </c>
      <c r="U529" s="350">
        <f>U525+V525</f>
        <v>5.4777777777777779</v>
      </c>
      <c r="V529" s="351"/>
      <c r="AC529" s="535"/>
      <c r="AD529" s="331"/>
      <c r="AE529" s="331"/>
      <c r="AF529" s="113"/>
      <c r="AG529" s="114"/>
      <c r="AH529" s="461"/>
      <c r="AI529" s="450"/>
      <c r="AJ529" s="331"/>
      <c r="AK529" s="331"/>
      <c r="AL529" s="450"/>
      <c r="AM529" s="331"/>
    </row>
    <row r="530" spans="1:39" ht="15" customHeight="1" thickBot="1" x14ac:dyDescent="0.35">
      <c r="C530" s="386" t="s">
        <v>17</v>
      </c>
      <c r="D530" s="387"/>
      <c r="E530" s="33">
        <f>K462+K464+K466+K468+K470+K472+K474+K476+K478+K480+K482+K484+K486+K488+K490+K492+K494+K496+K498+K500+K502+K504+K506+K508+K510+K512+K514+K516+K518+K520+K522</f>
        <v>0</v>
      </c>
      <c r="I530" s="62"/>
      <c r="J530" s="62"/>
      <c r="K530" s="62"/>
      <c r="L530" s="30"/>
      <c r="O530" s="190" t="s">
        <v>84</v>
      </c>
      <c r="P530" s="191"/>
      <c r="U530" s="352"/>
      <c r="V530" s="353"/>
      <c r="AC530" s="534">
        <v>262</v>
      </c>
      <c r="AD530" s="314">
        <v>19</v>
      </c>
      <c r="AE530" s="314" t="s">
        <v>26</v>
      </c>
      <c r="AF530" s="111"/>
      <c r="AG530" s="112"/>
      <c r="AH530" s="460">
        <f t="shared" ref="AH530" si="2478">IF(OR(E652="C",E652="Cr"),S652,0)</f>
        <v>0</v>
      </c>
      <c r="AI530" s="449">
        <f t="shared" ref="AI530" si="2479">IF(OR($E652="C",$E652="Cr"),$S652,0)</f>
        <v>0</v>
      </c>
      <c r="AJ530" s="314">
        <v>262</v>
      </c>
      <c r="AK530" s="314">
        <v>262</v>
      </c>
      <c r="AL530" s="449">
        <f t="shared" ref="AL530" si="2480">LARGE($AH$8:$AH$738,AK530)</f>
        <v>0</v>
      </c>
      <c r="AM530" s="314">
        <f t="shared" ref="AM530" si="2481">INDEX($AC$8:$AJ$739,MATCH(AL530,$AI$8:$AI$739,0),1)</f>
        <v>1</v>
      </c>
    </row>
    <row r="531" spans="1:39" ht="15" customHeight="1" thickBot="1" x14ac:dyDescent="0.35">
      <c r="C531" s="390" t="s">
        <v>18</v>
      </c>
      <c r="D531" s="391"/>
      <c r="E531" s="33">
        <f>K463+K465+K467+K469+K471+K473+K475+K477+K479+K481+K483+K485+K487+K489+K491+K493+K495+K497+K499+K501+K503+K505+K507+K509+K511+K513+K515+K517+K519+K521+K523</f>
        <v>1</v>
      </c>
      <c r="I531" s="62" t="str">
        <f t="shared" si="2473"/>
        <v/>
      </c>
      <c r="J531" s="62"/>
      <c r="K531" s="62"/>
      <c r="L531" s="30"/>
      <c r="P531" s="449">
        <f>P458+P525-P528-P529-P530</f>
        <v>1.1895833333333323</v>
      </c>
      <c r="Q531" s="202" t="s">
        <v>83</v>
      </c>
      <c r="R531" s="197" t="s">
        <v>16</v>
      </c>
      <c r="S531" s="188" t="s">
        <v>84</v>
      </c>
      <c r="U531" s="319">
        <f>U527+V527</f>
        <v>19</v>
      </c>
      <c r="V531" s="321"/>
      <c r="AC531" s="535"/>
      <c r="AD531" s="331"/>
      <c r="AE531" s="331"/>
      <c r="AF531" s="113"/>
      <c r="AG531" s="114"/>
      <c r="AH531" s="461"/>
      <c r="AI531" s="450"/>
      <c r="AJ531" s="331"/>
      <c r="AK531" s="331"/>
      <c r="AL531" s="450"/>
      <c r="AM531" s="331"/>
    </row>
    <row r="532" spans="1:39" ht="15" customHeight="1" thickBot="1" x14ac:dyDescent="0.35">
      <c r="C532" s="508" t="s">
        <v>80</v>
      </c>
      <c r="D532" s="509"/>
      <c r="E532" s="124">
        <f>B525-E526-E527-E528-E529-E530-E531</f>
        <v>19</v>
      </c>
      <c r="I532" s="62"/>
      <c r="J532" s="62"/>
      <c r="K532" s="62"/>
      <c r="L532" s="30"/>
      <c r="P532" s="450"/>
      <c r="Q532" s="203">
        <f>Q529+H526+G528+I528+N525-P528</f>
        <v>0.73680555555555549</v>
      </c>
      <c r="R532" s="198">
        <f>R529+H525+I529-P529</f>
        <v>0.14027777777777772</v>
      </c>
      <c r="S532" s="189">
        <f>S529+G529-P530</f>
        <v>0.31249999999999972</v>
      </c>
      <c r="U532" s="325"/>
      <c r="V532" s="327"/>
      <c r="AC532" s="534">
        <v>263</v>
      </c>
      <c r="AD532" s="314">
        <v>20</v>
      </c>
      <c r="AE532" s="314" t="s">
        <v>26</v>
      </c>
      <c r="AF532" s="111">
        <v>0.31597222222222221</v>
      </c>
      <c r="AG532" s="112">
        <v>0.44513888888888892</v>
      </c>
      <c r="AH532" s="460">
        <f t="shared" ref="AH532" si="2482">IF(OR(E654="C",E654="Cr"),S654,0)</f>
        <v>0.30624999999999997</v>
      </c>
      <c r="AI532" s="449">
        <f t="shared" ref="AI532" si="2483">IF(OR($E654="C",$E654="Cr"),$S654,0)</f>
        <v>0.30624999999999997</v>
      </c>
      <c r="AJ532" s="314">
        <v>263</v>
      </c>
      <c r="AK532" s="314">
        <v>263</v>
      </c>
      <c r="AL532" s="449">
        <f t="shared" ref="AL532" si="2484">LARGE($AH$8:$AH$738,AK532)</f>
        <v>0</v>
      </c>
      <c r="AM532" s="314">
        <f t="shared" ref="AM532" si="2485">INDEX($AC$8:$AJ$739,MATCH(AL532,$AI$8:$AI$739,0),1)</f>
        <v>1</v>
      </c>
    </row>
    <row r="533" spans="1:39" ht="15" customHeight="1" thickBot="1" x14ac:dyDescent="0.35">
      <c r="C533" s="30"/>
      <c r="D533" s="30"/>
      <c r="E533" s="30"/>
      <c r="I533" s="140"/>
      <c r="J533" s="140"/>
      <c r="K533" s="140"/>
      <c r="L533" s="30"/>
      <c r="U533" s="136"/>
      <c r="V533" s="136"/>
      <c r="AC533" s="535"/>
      <c r="AD533" s="331"/>
      <c r="AE533" s="331"/>
      <c r="AF533" s="113">
        <v>0.67708333333333337</v>
      </c>
      <c r="AG533" s="114">
        <v>0.85416666666666663</v>
      </c>
      <c r="AH533" s="461"/>
      <c r="AI533" s="450"/>
      <c r="AJ533" s="331"/>
      <c r="AK533" s="331"/>
      <c r="AL533" s="450"/>
      <c r="AM533" s="331"/>
    </row>
    <row r="534" spans="1:39" ht="15" customHeight="1" thickBot="1" x14ac:dyDescent="0.35">
      <c r="B534" s="155"/>
      <c r="C534" s="155"/>
      <c r="D534" s="155"/>
      <c r="E534" s="155"/>
      <c r="F534" s="156"/>
      <c r="G534" s="156"/>
      <c r="H534" s="156"/>
      <c r="I534" s="157" t="str">
        <f t="shared" si="2473"/>
        <v/>
      </c>
      <c r="J534" s="157"/>
      <c r="K534" s="157"/>
      <c r="L534" s="157"/>
      <c r="M534" s="155"/>
      <c r="N534" s="155"/>
      <c r="O534" s="158"/>
      <c r="P534" s="155"/>
      <c r="Q534" s="159"/>
      <c r="R534" s="159"/>
      <c r="S534" s="159"/>
      <c r="T534" s="159"/>
      <c r="U534" s="155"/>
      <c r="V534" s="155"/>
      <c r="W534" s="155"/>
      <c r="X534" s="276"/>
      <c r="Y534" s="155"/>
      <c r="AC534" s="534">
        <v>264</v>
      </c>
      <c r="AD534" s="314">
        <v>21</v>
      </c>
      <c r="AE534" s="314" t="s">
        <v>26</v>
      </c>
      <c r="AF534" s="111">
        <v>0.31597222222222221</v>
      </c>
      <c r="AG534" s="112">
        <v>0.44513888888888892</v>
      </c>
      <c r="AH534" s="460">
        <f t="shared" ref="AH534" si="2486">IF(OR(E656="C",E656="Cr"),S656,0)</f>
        <v>0.30624999999999997</v>
      </c>
      <c r="AI534" s="449">
        <f t="shared" ref="AI534" si="2487">IF(OR($E656="C",$E656="Cr"),$S656,0)</f>
        <v>0.30624999999999997</v>
      </c>
      <c r="AJ534" s="314">
        <v>264</v>
      </c>
      <c r="AK534" s="314">
        <v>264</v>
      </c>
      <c r="AL534" s="449">
        <f t="shared" ref="AL534" si="2488">LARGE($AH$8:$AH$738,AK534)</f>
        <v>0</v>
      </c>
      <c r="AM534" s="314">
        <f t="shared" ref="AM534" si="2489">INDEX($AC$8:$AJ$739,MATCH(AL534,$AI$8:$AI$739,0),1)</f>
        <v>1</v>
      </c>
    </row>
    <row r="535" spans="1:39" ht="15" customHeight="1" thickBot="1" x14ac:dyDescent="0.35">
      <c r="B535" s="74"/>
      <c r="C535" s="74"/>
      <c r="D535" s="74"/>
      <c r="E535" s="74"/>
      <c r="F535" s="160"/>
      <c r="G535" s="160"/>
      <c r="H535" s="160"/>
      <c r="I535" s="30"/>
      <c r="J535" s="30"/>
      <c r="K535" s="30"/>
      <c r="L535" s="30"/>
      <c r="M535" s="74"/>
      <c r="N535" s="153">
        <v>1.0416666666666666E-2</v>
      </c>
      <c r="O535" s="161"/>
      <c r="P535" s="181">
        <f>P531</f>
        <v>1.1895833333333323</v>
      </c>
      <c r="Q535" s="162"/>
      <c r="R535" s="162"/>
      <c r="S535" s="162"/>
      <c r="U535" s="74"/>
      <c r="V535" s="74"/>
      <c r="W535" s="74"/>
      <c r="X535" s="277"/>
      <c r="Y535" s="74"/>
      <c r="AC535" s="535"/>
      <c r="AD535" s="331"/>
      <c r="AE535" s="331"/>
      <c r="AF535" s="113">
        <v>0.67708333333333337</v>
      </c>
      <c r="AG535" s="114">
        <v>0.85416666666666663</v>
      </c>
      <c r="AH535" s="461"/>
      <c r="AI535" s="450"/>
      <c r="AJ535" s="331"/>
      <c r="AK535" s="331"/>
      <c r="AL535" s="450"/>
      <c r="AM535" s="331"/>
    </row>
    <row r="536" spans="1:39" ht="15" customHeight="1" thickBot="1" x14ac:dyDescent="0.3">
      <c r="B536" s="386" t="s">
        <v>74</v>
      </c>
      <c r="C536" s="387"/>
      <c r="D536" s="153">
        <v>0.29166666666666669</v>
      </c>
      <c r="E536" s="2"/>
      <c r="F536" s="386" t="s">
        <v>54</v>
      </c>
      <c r="G536" s="482"/>
      <c r="H536" s="387"/>
      <c r="I536" s="62"/>
      <c r="J536" s="62"/>
      <c r="K536" s="62"/>
      <c r="L536" s="30"/>
      <c r="M536" s="314" t="s">
        <v>0</v>
      </c>
      <c r="N536" s="57" t="s">
        <v>49</v>
      </c>
      <c r="O536" s="4" t="s">
        <v>1</v>
      </c>
      <c r="P536" s="314" t="s">
        <v>73</v>
      </c>
      <c r="Q536" s="41" t="s">
        <v>61</v>
      </c>
      <c r="R536" s="42" t="s">
        <v>62</v>
      </c>
      <c r="S536" s="66" t="s">
        <v>1</v>
      </c>
      <c r="T536" s="167"/>
      <c r="X536" s="272" t="s">
        <v>69</v>
      </c>
      <c r="AC536" s="534">
        <v>265</v>
      </c>
      <c r="AD536" s="314">
        <v>22</v>
      </c>
      <c r="AE536" s="314" t="s">
        <v>26</v>
      </c>
      <c r="AF536" s="111">
        <v>0.31597222222222221</v>
      </c>
      <c r="AG536" s="112">
        <v>0.44513888888888892</v>
      </c>
      <c r="AH536" s="460">
        <f t="shared" ref="AH536" si="2490">IF(OR(E658="C",E658="Cr"),S658,0)</f>
        <v>0.30624999999999997</v>
      </c>
      <c r="AI536" s="449">
        <f t="shared" ref="AI536" si="2491">IF(OR($E658="C",$E658="Cr"),$S658,0)</f>
        <v>0.30624999999999997</v>
      </c>
      <c r="AJ536" s="314">
        <v>265</v>
      </c>
      <c r="AK536" s="314">
        <v>265</v>
      </c>
      <c r="AL536" s="449">
        <f t="shared" ref="AL536" si="2492">LARGE($AH$8:$AH$738,AK536)</f>
        <v>0</v>
      </c>
      <c r="AM536" s="314">
        <f t="shared" ref="AM536" si="2493">INDEX($AC$8:$AJ$739,MATCH(AL536,$AI$8:$AI$739,0),1)</f>
        <v>1</v>
      </c>
    </row>
    <row r="537" spans="1:39" ht="15" customHeight="1" thickBot="1" x14ac:dyDescent="0.3">
      <c r="B537" s="386" t="s">
        <v>78</v>
      </c>
      <c r="C537" s="387"/>
      <c r="D537" s="153">
        <v>4.1666666666666664E-2</v>
      </c>
      <c r="E537" s="2"/>
      <c r="F537" s="132" t="s">
        <v>43</v>
      </c>
      <c r="G537" s="139" t="s">
        <v>76</v>
      </c>
      <c r="H537" s="11" t="s">
        <v>88</v>
      </c>
      <c r="I537" s="11" t="s">
        <v>53</v>
      </c>
      <c r="J537" s="11" t="s">
        <v>54</v>
      </c>
      <c r="K537" s="11" t="s">
        <v>56</v>
      </c>
      <c r="L537" s="306" t="s">
        <v>100</v>
      </c>
      <c r="M537" s="312"/>
      <c r="N537" s="59" t="s">
        <v>50</v>
      </c>
      <c r="O537" s="6" t="s">
        <v>2</v>
      </c>
      <c r="P537" s="312"/>
      <c r="Q537" s="309" t="s">
        <v>63</v>
      </c>
      <c r="R537" s="310"/>
      <c r="S537" s="37" t="s">
        <v>64</v>
      </c>
      <c r="T537" s="167"/>
      <c r="X537" s="274" t="s">
        <v>70</v>
      </c>
      <c r="AC537" s="535"/>
      <c r="AD537" s="331"/>
      <c r="AE537" s="331"/>
      <c r="AF537" s="113">
        <v>0.67708333333333337</v>
      </c>
      <c r="AG537" s="114">
        <v>0.85416666666666663</v>
      </c>
      <c r="AH537" s="461"/>
      <c r="AI537" s="450"/>
      <c r="AJ537" s="331"/>
      <c r="AK537" s="331"/>
      <c r="AL537" s="450"/>
      <c r="AM537" s="331"/>
    </row>
    <row r="538" spans="1:39" ht="15" customHeight="1" thickBot="1" x14ac:dyDescent="0.3">
      <c r="B538" s="386" t="s">
        <v>79</v>
      </c>
      <c r="C538" s="387"/>
      <c r="D538" s="153">
        <v>1.3888888888888888E-2</v>
      </c>
      <c r="E538" s="2"/>
      <c r="F538" s="223" t="s">
        <v>75</v>
      </c>
      <c r="G538" s="224" t="s">
        <v>77</v>
      </c>
      <c r="H538" s="11" t="s">
        <v>89</v>
      </c>
      <c r="I538" s="11" t="s">
        <v>15</v>
      </c>
      <c r="J538" s="11" t="s">
        <v>55</v>
      </c>
      <c r="K538" s="32" t="s">
        <v>57</v>
      </c>
      <c r="L538" s="303"/>
      <c r="M538" s="331"/>
      <c r="N538" s="59"/>
      <c r="O538" s="6" t="s">
        <v>3</v>
      </c>
      <c r="P538" s="331"/>
      <c r="Q538" s="43"/>
      <c r="R538" s="44"/>
      <c r="S538" s="67" t="s">
        <v>65</v>
      </c>
      <c r="T538" s="167"/>
      <c r="X538" s="273" t="s">
        <v>71</v>
      </c>
      <c r="AC538" s="534">
        <v>266</v>
      </c>
      <c r="AD538" s="314">
        <v>23</v>
      </c>
      <c r="AE538" s="314" t="s">
        <v>26</v>
      </c>
      <c r="AF538" s="111">
        <v>0.58680555555555558</v>
      </c>
      <c r="AG538" s="112">
        <v>0.86319444444444438</v>
      </c>
      <c r="AH538" s="460">
        <f t="shared" ref="AH538" si="2494">IF(OR(E660="C",E660="Cr"),S660,0)</f>
        <v>0.2763888888888888</v>
      </c>
      <c r="AI538" s="449">
        <f t="shared" ref="AI538" si="2495">IF(OR($E660="C",$E660="Cr"),$S660,0)</f>
        <v>0.2763888888888888</v>
      </c>
      <c r="AJ538" s="314">
        <v>266</v>
      </c>
      <c r="AK538" s="314">
        <v>266</v>
      </c>
      <c r="AL538" s="449">
        <f t="shared" ref="AL538" si="2496">LARGE($AH$8:$AH$738,AK538)</f>
        <v>0</v>
      </c>
      <c r="AM538" s="314">
        <f t="shared" ref="AM538" si="2497">INDEX($AC$8:$AJ$739,MATCH(AL538,$AI$8:$AI$739,0),1)</f>
        <v>1</v>
      </c>
    </row>
    <row r="539" spans="1:39" ht="15" customHeight="1" thickBot="1" x14ac:dyDescent="0.3">
      <c r="A539" s="228"/>
      <c r="B539" s="314" t="s">
        <v>10</v>
      </c>
      <c r="C539" s="314">
        <v>1</v>
      </c>
      <c r="D539" s="314" t="s">
        <v>25</v>
      </c>
      <c r="E539" s="483" t="s">
        <v>15</v>
      </c>
      <c r="F539" s="258"/>
      <c r="G539" s="259"/>
      <c r="H539" s="246"/>
      <c r="I539" s="59">
        <f>IF(E539="repos",1,0)</f>
        <v>0</v>
      </c>
      <c r="J539" s="59">
        <f>IF(E539="S",1,0)</f>
        <v>0</v>
      </c>
      <c r="K539" s="59">
        <f>IF(E539="FO",1,0)</f>
        <v>0</v>
      </c>
      <c r="L539" s="302">
        <f>IF(AND(B539="dim",M539=130),1,0)</f>
        <v>0</v>
      </c>
      <c r="M539" s="120">
        <v>700</v>
      </c>
      <c r="N539" s="150"/>
      <c r="O539" s="56"/>
      <c r="P539" s="476">
        <f>IF(F539="X",D536,0)+IF(F540="X",D536,0)+IF(G539="X",D537,0)+IF(G540="X",D538,0)+H539+H540+IF(N539&lt;N535,0,N539)+IF(N540&lt;N535,0,N540)</f>
        <v>0</v>
      </c>
      <c r="Q539" s="111"/>
      <c r="R539" s="112"/>
      <c r="S539" s="374">
        <f>(R539-Q539)+(R540-Q540)</f>
        <v>0</v>
      </c>
      <c r="T539" s="167"/>
      <c r="X539" s="491">
        <f t="shared" ref="X539:X599" si="2498">IF(OR(E539="C",E539="Cr",E539="FO"),1,0)</f>
        <v>0</v>
      </c>
      <c r="Z539" s="314">
        <v>213</v>
      </c>
      <c r="AA539" s="460">
        <f t="shared" ref="AA539" si="2499">IF(OR(E539="C",E539="Cr"),S539,0)</f>
        <v>0</v>
      </c>
      <c r="AC539" s="535"/>
      <c r="AD539" s="331"/>
      <c r="AE539" s="331"/>
      <c r="AF539" s="113"/>
      <c r="AG539" s="114"/>
      <c r="AH539" s="461"/>
      <c r="AI539" s="450"/>
      <c r="AJ539" s="331"/>
      <c r="AK539" s="331"/>
      <c r="AL539" s="450"/>
      <c r="AM539" s="331"/>
    </row>
    <row r="540" spans="1:39" ht="15" customHeight="1" thickBot="1" x14ac:dyDescent="0.3">
      <c r="A540" s="229"/>
      <c r="B540" s="331"/>
      <c r="C540" s="331"/>
      <c r="D540" s="331"/>
      <c r="E540" s="484"/>
      <c r="F540" s="267" t="str">
        <f>IF(AND(A539="X",B539="dim"),"",IF(AND(A539="X",E539="TC"),"",IF(A539="X","X","")))</f>
        <v/>
      </c>
      <c r="G540" s="268"/>
      <c r="H540" s="211"/>
      <c r="I540" s="58">
        <f>IF(E539="CA",1,0)</f>
        <v>1</v>
      </c>
      <c r="J540" s="58">
        <f>IF(E539="TC",1,0)</f>
        <v>0</v>
      </c>
      <c r="K540" s="58">
        <f>IF(E539="FNO",1,0)</f>
        <v>0</v>
      </c>
      <c r="L540" s="299"/>
      <c r="M540" s="118"/>
      <c r="N540" s="151"/>
      <c r="O540" s="107"/>
      <c r="P540" s="477"/>
      <c r="Q540" s="113"/>
      <c r="R540" s="114"/>
      <c r="S540" s="375"/>
      <c r="T540" s="167"/>
      <c r="X540" s="493"/>
      <c r="Z540" s="331"/>
      <c r="AA540" s="461"/>
      <c r="AC540" s="534">
        <v>267</v>
      </c>
      <c r="AD540" s="314">
        <v>24</v>
      </c>
      <c r="AE540" s="314" t="s">
        <v>26</v>
      </c>
      <c r="AF540" s="111"/>
      <c r="AG540" s="112"/>
      <c r="AH540" s="460">
        <f t="shared" ref="AH540" si="2500">IF(OR(E662="C",E662="Cr"),S662,0)</f>
        <v>0</v>
      </c>
      <c r="AI540" s="449">
        <f t="shared" ref="AI540" si="2501">IF(OR($E662="C",$E662="Cr"),$S662,0)</f>
        <v>0</v>
      </c>
      <c r="AJ540" s="314">
        <v>267</v>
      </c>
      <c r="AK540" s="314">
        <v>267</v>
      </c>
      <c r="AL540" s="449">
        <f t="shared" ref="AL540" si="2502">LARGE($AH$8:$AH$738,AK540)</f>
        <v>0</v>
      </c>
      <c r="AM540" s="314">
        <f t="shared" ref="AM540" si="2503">INDEX($AC$8:$AJ$739,MATCH(AL540,$AI$8:$AI$739,0),1)</f>
        <v>1</v>
      </c>
    </row>
    <row r="541" spans="1:39" ht="15" customHeight="1" thickBot="1" x14ac:dyDescent="0.3">
      <c r="A541" s="228"/>
      <c r="B541" s="314" t="s">
        <v>11</v>
      </c>
      <c r="C541" s="314">
        <v>2</v>
      </c>
      <c r="D541" s="314" t="s">
        <v>25</v>
      </c>
      <c r="E541" s="483" t="s">
        <v>15</v>
      </c>
      <c r="F541" s="269"/>
      <c r="G541" s="270"/>
      <c r="H541" s="246"/>
      <c r="I541" s="59">
        <f t="shared" ref="I541" si="2504">IF(E541="repos",1,0)</f>
        <v>0</v>
      </c>
      <c r="J541" s="59">
        <f t="shared" ref="J541" si="2505">IF(E541="S",1,0)</f>
        <v>0</v>
      </c>
      <c r="K541" s="59">
        <f t="shared" ref="K541" si="2506">IF(E541="FO",1,0)</f>
        <v>0</v>
      </c>
      <c r="L541" s="302">
        <f>IF(AND(B541="dim",M541=130),1,0)</f>
        <v>0</v>
      </c>
      <c r="M541" s="120">
        <v>700</v>
      </c>
      <c r="N541" s="150"/>
      <c r="O541" s="115"/>
      <c r="P541" s="476">
        <f>IF(F541="X",D536,0)+IF(F542="X",D536,0)+IF(G541="X",D537,0)+IF(G542="X",D538,0)+H541+H542+IF(N541&lt;N535,0,N541)+IF(N542&lt;N535,0,N542)</f>
        <v>0</v>
      </c>
      <c r="Q541" s="111"/>
      <c r="R541" s="112"/>
      <c r="S541" s="374">
        <f t="shared" ref="S541" si="2507">(R541-Q541)+(R542-Q542)</f>
        <v>0</v>
      </c>
      <c r="T541" s="167"/>
      <c r="X541" s="491">
        <f t="shared" si="2498"/>
        <v>0</v>
      </c>
      <c r="Z541" s="314">
        <v>214</v>
      </c>
      <c r="AA541" s="460">
        <f t="shared" ref="AA541" si="2508">IF(OR(E541="C",E541="Cr"),S541,0)</f>
        <v>0</v>
      </c>
      <c r="AC541" s="535"/>
      <c r="AD541" s="331"/>
      <c r="AE541" s="331"/>
      <c r="AF541" s="113"/>
      <c r="AG541" s="114"/>
      <c r="AH541" s="461"/>
      <c r="AI541" s="450"/>
      <c r="AJ541" s="331"/>
      <c r="AK541" s="331"/>
      <c r="AL541" s="450"/>
      <c r="AM541" s="331"/>
    </row>
    <row r="542" spans="1:39" ht="15" customHeight="1" thickBot="1" x14ac:dyDescent="0.3">
      <c r="A542" s="229"/>
      <c r="B542" s="331"/>
      <c r="C542" s="331"/>
      <c r="D542" s="331"/>
      <c r="E542" s="484"/>
      <c r="F542" s="267" t="str">
        <f>IF(AND(A541="X",B541="dim"),"",IF(AND(A541="X",E541="TC"),"",IF(A541="X","X","")))</f>
        <v/>
      </c>
      <c r="G542" s="268"/>
      <c r="H542" s="211"/>
      <c r="I542" s="58">
        <f t="shared" ref="I542" si="2509">IF(E541="CA",1,0)</f>
        <v>1</v>
      </c>
      <c r="J542" s="58">
        <f t="shared" ref="J542" si="2510">IF(E541="TC",1,0)</f>
        <v>0</v>
      </c>
      <c r="K542" s="58">
        <f t="shared" ref="K542" si="2511">IF(E541="FNO",1,0)</f>
        <v>0</v>
      </c>
      <c r="L542" s="299"/>
      <c r="M542" s="118"/>
      <c r="N542" s="151"/>
      <c r="O542" s="107"/>
      <c r="P542" s="477"/>
      <c r="Q542" s="113"/>
      <c r="R542" s="114"/>
      <c r="S542" s="375"/>
      <c r="T542" s="167"/>
      <c r="X542" s="493"/>
      <c r="Z542" s="331"/>
      <c r="AA542" s="461"/>
      <c r="AC542" s="534">
        <v>268</v>
      </c>
      <c r="AD542" s="314">
        <v>25</v>
      </c>
      <c r="AE542" s="314" t="s">
        <v>26</v>
      </c>
      <c r="AF542" s="111">
        <v>0.31597222222222221</v>
      </c>
      <c r="AG542" s="112">
        <v>0.44513888888888892</v>
      </c>
      <c r="AH542" s="460">
        <f t="shared" ref="AH542" si="2512">IF(OR(E664="C",E664="Cr"),S664,0)</f>
        <v>0.30624999999999997</v>
      </c>
      <c r="AI542" s="449">
        <f t="shared" ref="AI542" si="2513">IF(OR($E664="C",$E664="Cr"),$S664,0)</f>
        <v>0.30624999999999997</v>
      </c>
      <c r="AJ542" s="314">
        <v>268</v>
      </c>
      <c r="AK542" s="314">
        <v>268</v>
      </c>
      <c r="AL542" s="449">
        <f t="shared" ref="AL542" si="2514">LARGE($AH$8:$AH$738,AK542)</f>
        <v>0</v>
      </c>
      <c r="AM542" s="314">
        <f t="shared" ref="AM542" si="2515">INDEX($AC$8:$AJ$739,MATCH(AL542,$AI$8:$AI$739,0),1)</f>
        <v>1</v>
      </c>
    </row>
    <row r="543" spans="1:39" ht="15" customHeight="1" thickBot="1" x14ac:dyDescent="0.3">
      <c r="A543" s="228"/>
      <c r="B543" s="314" t="s">
        <v>12</v>
      </c>
      <c r="C543" s="314">
        <v>3</v>
      </c>
      <c r="D543" s="314" t="s">
        <v>25</v>
      </c>
      <c r="E543" s="483" t="s">
        <v>15</v>
      </c>
      <c r="F543" s="269"/>
      <c r="G543" s="270"/>
      <c r="H543" s="246"/>
      <c r="I543" s="59">
        <f t="shared" ref="I543" si="2516">IF(E543="repos",1,0)</f>
        <v>0</v>
      </c>
      <c r="J543" s="59">
        <f t="shared" ref="J543" si="2517">IF(E543="S",1,0)</f>
        <v>0</v>
      </c>
      <c r="K543" s="59">
        <f t="shared" ref="K543" si="2518">IF(E543="FO",1,0)</f>
        <v>0</v>
      </c>
      <c r="L543" s="302">
        <f>IF(AND(B543="dim",M543=130),1,0)</f>
        <v>0</v>
      </c>
      <c r="M543" s="120">
        <v>700</v>
      </c>
      <c r="N543" s="150"/>
      <c r="O543" s="115"/>
      <c r="P543" s="476">
        <f>IF(F543="X",D536,0)+IF(F544="X",D536,0)+IF(G543="X",D537,0)+IF(G544="X",D538,0)+H543+H544+IF(N543&lt;N535,0,N543)+IF(N544&lt;N535,0,N544)</f>
        <v>0</v>
      </c>
      <c r="Q543" s="111"/>
      <c r="R543" s="112"/>
      <c r="S543" s="374">
        <f t="shared" ref="S543" si="2519">(R543-Q543)+(R544-Q544)</f>
        <v>0</v>
      </c>
      <c r="T543" s="167"/>
      <c r="X543" s="491">
        <f t="shared" si="2498"/>
        <v>0</v>
      </c>
      <c r="Z543" s="314">
        <v>215</v>
      </c>
      <c r="AA543" s="460">
        <f t="shared" ref="AA543" si="2520">IF(OR(E543="C",E543="Cr"),S543,0)</f>
        <v>0</v>
      </c>
      <c r="AC543" s="535"/>
      <c r="AD543" s="331"/>
      <c r="AE543" s="331"/>
      <c r="AF543" s="113">
        <v>0.67708333333333337</v>
      </c>
      <c r="AG543" s="114">
        <v>0.85416666666666663</v>
      </c>
      <c r="AH543" s="461"/>
      <c r="AI543" s="450"/>
      <c r="AJ543" s="331"/>
      <c r="AK543" s="331"/>
      <c r="AL543" s="450"/>
      <c r="AM543" s="331"/>
    </row>
    <row r="544" spans="1:39" ht="15" customHeight="1" thickBot="1" x14ac:dyDescent="0.3">
      <c r="A544" s="229"/>
      <c r="B544" s="331"/>
      <c r="C544" s="331"/>
      <c r="D544" s="331"/>
      <c r="E544" s="484"/>
      <c r="F544" s="267" t="str">
        <f>IF(AND(A543="X",B543="dim"),"",IF(AND(A543="X",E543="TC"),"",IF(A543="X","X","")))</f>
        <v/>
      </c>
      <c r="G544" s="268"/>
      <c r="H544" s="211"/>
      <c r="I544" s="58">
        <f t="shared" ref="I544" si="2521">IF(E543="CA",1,0)</f>
        <v>1</v>
      </c>
      <c r="J544" s="58">
        <f t="shared" ref="J544" si="2522">IF(E543="TC",1,0)</f>
        <v>0</v>
      </c>
      <c r="K544" s="58">
        <f t="shared" ref="K544" si="2523">IF(E543="FNO",1,0)</f>
        <v>0</v>
      </c>
      <c r="L544" s="299"/>
      <c r="M544" s="118"/>
      <c r="N544" s="151"/>
      <c r="O544" s="107"/>
      <c r="P544" s="477"/>
      <c r="Q544" s="113"/>
      <c r="R544" s="114"/>
      <c r="S544" s="375"/>
      <c r="T544" s="167"/>
      <c r="X544" s="493"/>
      <c r="Z544" s="331"/>
      <c r="AA544" s="461"/>
      <c r="AC544" s="534">
        <v>269</v>
      </c>
      <c r="AD544" s="314">
        <v>26</v>
      </c>
      <c r="AE544" s="314" t="s">
        <v>26</v>
      </c>
      <c r="AF544" s="111"/>
      <c r="AG544" s="112"/>
      <c r="AH544" s="460">
        <f t="shared" ref="AH544" si="2524">IF(OR(E666="C",E666="Cr"),S666,0)</f>
        <v>0</v>
      </c>
      <c r="AI544" s="449">
        <f t="shared" ref="AI544" si="2525">IF(OR($E666="C",$E666="Cr"),$S666,0)</f>
        <v>0</v>
      </c>
      <c r="AJ544" s="314">
        <v>269</v>
      </c>
      <c r="AK544" s="314">
        <v>269</v>
      </c>
      <c r="AL544" s="449">
        <f t="shared" ref="AL544" si="2526">LARGE($AH$8:$AH$738,AK544)</f>
        <v>0</v>
      </c>
      <c r="AM544" s="314">
        <f t="shared" ref="AM544" si="2527">INDEX($AC$8:$AJ$739,MATCH(AL544,$AI$8:$AI$739,0),1)</f>
        <v>1</v>
      </c>
    </row>
    <row r="545" spans="1:39" ht="15" customHeight="1" thickBot="1" x14ac:dyDescent="0.3">
      <c r="A545" s="228"/>
      <c r="B545" s="314" t="s">
        <v>4</v>
      </c>
      <c r="C545" s="314">
        <v>4</v>
      </c>
      <c r="D545" s="314" t="s">
        <v>25</v>
      </c>
      <c r="E545" s="483" t="s">
        <v>15</v>
      </c>
      <c r="F545" s="269"/>
      <c r="G545" s="270"/>
      <c r="H545" s="246"/>
      <c r="I545" s="59">
        <f t="shared" ref="I545" si="2528">IF(E545="repos",1,0)</f>
        <v>0</v>
      </c>
      <c r="J545" s="59">
        <f t="shared" ref="J545" si="2529">IF(E545="S",1,0)</f>
        <v>0</v>
      </c>
      <c r="K545" s="59">
        <f t="shared" ref="K545" si="2530">IF(E545="FO",1,0)</f>
        <v>0</v>
      </c>
      <c r="L545" s="302">
        <f>IF(AND(B545="dim",M545=130),1,0)</f>
        <v>0</v>
      </c>
      <c r="M545" s="120">
        <v>700</v>
      </c>
      <c r="N545" s="150"/>
      <c r="O545" s="56"/>
      <c r="P545" s="476">
        <f>IF(F545="X",D536,0)+IF(F546="X",D536,0)+IF(G545="X",D537,0)+IF(G546="X",D538,0)+H545+H546+IF(N545&lt;N535,0,N545)+IF(N546&lt;N535,0,N546)</f>
        <v>0</v>
      </c>
      <c r="Q545" s="111"/>
      <c r="R545" s="112"/>
      <c r="S545" s="374">
        <f t="shared" ref="S545" si="2531">(R545-Q545)+(R546-Q546)</f>
        <v>0</v>
      </c>
      <c r="T545" s="167"/>
      <c r="X545" s="491">
        <f t="shared" si="2498"/>
        <v>0</v>
      </c>
      <c r="Z545" s="314">
        <v>216</v>
      </c>
      <c r="AA545" s="460">
        <f t="shared" ref="AA545" si="2532">IF(OR(E545="C",E545="Cr"),S545,0)</f>
        <v>0</v>
      </c>
      <c r="AC545" s="535"/>
      <c r="AD545" s="331"/>
      <c r="AE545" s="331"/>
      <c r="AF545" s="113"/>
      <c r="AG545" s="114"/>
      <c r="AH545" s="461"/>
      <c r="AI545" s="450"/>
      <c r="AJ545" s="331"/>
      <c r="AK545" s="331"/>
      <c r="AL545" s="450"/>
      <c r="AM545" s="331"/>
    </row>
    <row r="546" spans="1:39" ht="15" customHeight="1" thickBot="1" x14ac:dyDescent="0.3">
      <c r="A546" s="229"/>
      <c r="B546" s="331"/>
      <c r="C546" s="331"/>
      <c r="D546" s="331"/>
      <c r="E546" s="484"/>
      <c r="F546" s="267" t="str">
        <f>IF(AND(A545="X",B545="dim"),"",IF(AND(A545="X",E545="TC"),"",IF(A545="X","X","")))</f>
        <v/>
      </c>
      <c r="G546" s="268"/>
      <c r="H546" s="211"/>
      <c r="I546" s="58">
        <f t="shared" ref="I546" si="2533">IF(E545="CA",1,0)</f>
        <v>1</v>
      </c>
      <c r="J546" s="58">
        <f t="shared" ref="J546" si="2534">IF(E545="TC",1,0)</f>
        <v>0</v>
      </c>
      <c r="K546" s="58">
        <f t="shared" ref="K546" si="2535">IF(E545="FNO",1,0)</f>
        <v>0</v>
      </c>
      <c r="L546" s="299"/>
      <c r="M546" s="118"/>
      <c r="N546" s="151"/>
      <c r="O546" s="107"/>
      <c r="P546" s="477"/>
      <c r="Q546" s="113"/>
      <c r="R546" s="114"/>
      <c r="S546" s="375"/>
      <c r="T546" s="167"/>
      <c r="X546" s="493"/>
      <c r="Z546" s="331"/>
      <c r="AA546" s="461"/>
      <c r="AC546" s="534">
        <v>270</v>
      </c>
      <c r="AD546" s="314">
        <v>27</v>
      </c>
      <c r="AE546" s="314" t="s">
        <v>26</v>
      </c>
      <c r="AF546" s="111"/>
      <c r="AG546" s="112"/>
      <c r="AH546" s="460">
        <f t="shared" ref="AH546" si="2536">IF(OR(E668="C",E668="Cr"),S668,0)</f>
        <v>0</v>
      </c>
      <c r="AI546" s="449">
        <f t="shared" ref="AI546:AI552" si="2537">IF(OR($E668="C",$E668="Cr"),$S668,0)</f>
        <v>0</v>
      </c>
      <c r="AJ546" s="314">
        <v>270</v>
      </c>
      <c r="AK546" s="314">
        <v>270</v>
      </c>
      <c r="AL546" s="449">
        <f t="shared" ref="AL546" si="2538">LARGE($AH$8:$AH$738,AK546)</f>
        <v>0</v>
      </c>
      <c r="AM546" s="314">
        <f t="shared" ref="AM546" si="2539">INDEX($AC$8:$AJ$739,MATCH(AL546,$AI$8:$AI$739,0),1)</f>
        <v>1</v>
      </c>
    </row>
    <row r="547" spans="1:39" ht="15" customHeight="1" thickBot="1" x14ac:dyDescent="0.3">
      <c r="A547" s="228"/>
      <c r="B547" s="314" t="s">
        <v>6</v>
      </c>
      <c r="C547" s="314">
        <v>5</v>
      </c>
      <c r="D547" s="314" t="s">
        <v>25</v>
      </c>
      <c r="E547" s="483" t="s">
        <v>15</v>
      </c>
      <c r="F547" s="269"/>
      <c r="G547" s="270"/>
      <c r="H547" s="246"/>
      <c r="I547" s="59">
        <f t="shared" ref="I547" si="2540">IF(E547="repos",1,0)</f>
        <v>0</v>
      </c>
      <c r="J547" s="59">
        <f t="shared" ref="J547" si="2541">IF(E547="S",1,0)</f>
        <v>0</v>
      </c>
      <c r="K547" s="59">
        <f t="shared" ref="K547" si="2542">IF(E547="FO",1,0)</f>
        <v>0</v>
      </c>
      <c r="L547" s="302">
        <f>IF(AND(B547="dim",M547=130),1,0)</f>
        <v>0</v>
      </c>
      <c r="M547" s="120">
        <v>700</v>
      </c>
      <c r="N547" s="150"/>
      <c r="O547" s="56"/>
      <c r="P547" s="476">
        <f>IF(F547="X",D536,0)+IF(F548="X",D536,0)+IF(G547="X",D537,0)+IF(G548="X",D538,0)+H547+H548+IF(N547&lt;N535,0,N547)+IF(N548&lt;N535,0,N548)</f>
        <v>0</v>
      </c>
      <c r="Q547" s="111"/>
      <c r="R547" s="112"/>
      <c r="S547" s="374">
        <f t="shared" ref="S547" si="2543">(R547-Q547)+(R548-Q548)</f>
        <v>0</v>
      </c>
      <c r="T547" s="167"/>
      <c r="X547" s="491">
        <f t="shared" si="2498"/>
        <v>0</v>
      </c>
      <c r="Z547" s="314">
        <v>217</v>
      </c>
      <c r="AA547" s="460">
        <f t="shared" ref="AA547" si="2544">IF(OR(E547="C",E547="Cr"),S547,0)</f>
        <v>0</v>
      </c>
      <c r="AC547" s="535"/>
      <c r="AD547" s="331"/>
      <c r="AE547" s="331"/>
      <c r="AF547" s="113"/>
      <c r="AG547" s="114"/>
      <c r="AH547" s="461"/>
      <c r="AI547" s="450"/>
      <c r="AJ547" s="331"/>
      <c r="AK547" s="331"/>
      <c r="AL547" s="450"/>
      <c r="AM547" s="331"/>
    </row>
    <row r="548" spans="1:39" ht="15" customHeight="1" thickBot="1" x14ac:dyDescent="0.3">
      <c r="A548" s="229"/>
      <c r="B548" s="331"/>
      <c r="C548" s="331"/>
      <c r="D548" s="331"/>
      <c r="E548" s="484"/>
      <c r="F548" s="267" t="str">
        <f>IF(AND(A547="X",B547="dim"),"",IF(AND(A547="X",E547="TC"),"",IF(A547="X","X","")))</f>
        <v/>
      </c>
      <c r="G548" s="268"/>
      <c r="H548" s="211"/>
      <c r="I548" s="58">
        <f t="shared" ref="I548" si="2545">IF(E547="CA",1,0)</f>
        <v>1</v>
      </c>
      <c r="J548" s="58">
        <f t="shared" ref="J548" si="2546">IF(E547="TC",1,0)</f>
        <v>0</v>
      </c>
      <c r="K548" s="58">
        <f t="shared" ref="K548" si="2547">IF(E547="FNO",1,0)</f>
        <v>0</v>
      </c>
      <c r="L548" s="299"/>
      <c r="M548" s="118"/>
      <c r="N548" s="151"/>
      <c r="O548" s="107"/>
      <c r="P548" s="477"/>
      <c r="Q548" s="113"/>
      <c r="R548" s="114"/>
      <c r="S548" s="375"/>
      <c r="T548" s="167"/>
      <c r="X548" s="493"/>
      <c r="Z548" s="331"/>
      <c r="AA548" s="461"/>
      <c r="AC548" s="534">
        <v>271</v>
      </c>
      <c r="AD548" s="314">
        <v>28</v>
      </c>
      <c r="AE548" s="314" t="s">
        <v>26</v>
      </c>
      <c r="AF548" s="111">
        <v>0.50763888888888886</v>
      </c>
      <c r="AG548" s="112">
        <v>0.77916666666666667</v>
      </c>
      <c r="AH548" s="460">
        <f t="shared" ref="AH548" si="2548">IF(OR(E670="C",E670="Cr"),S670,0)</f>
        <v>0.27152777777777781</v>
      </c>
      <c r="AI548" s="449">
        <f t="shared" si="2537"/>
        <v>0.27152777777777781</v>
      </c>
      <c r="AJ548" s="314">
        <v>271</v>
      </c>
      <c r="AK548" s="314">
        <v>271</v>
      </c>
      <c r="AL548" s="449">
        <f t="shared" ref="AL548" si="2549">LARGE($AH$8:$AH$738,AK548)</f>
        <v>0</v>
      </c>
      <c r="AM548" s="314">
        <f t="shared" ref="AM548" si="2550">INDEX($AC$8:$AJ$739,MATCH(AL548,$AI$8:$AI$739,0),1)</f>
        <v>1</v>
      </c>
    </row>
    <row r="549" spans="1:39" ht="15" customHeight="1" thickBot="1" x14ac:dyDescent="0.3">
      <c r="A549" s="228"/>
      <c r="B549" s="314" t="s">
        <v>8</v>
      </c>
      <c r="C549" s="314">
        <v>6</v>
      </c>
      <c r="D549" s="314" t="s">
        <v>25</v>
      </c>
      <c r="E549" s="399" t="s">
        <v>7</v>
      </c>
      <c r="F549" s="269"/>
      <c r="G549" s="270"/>
      <c r="H549" s="246"/>
      <c r="I549" s="59">
        <f t="shared" ref="I549" si="2551">IF(E549="repos",1,0)</f>
        <v>1</v>
      </c>
      <c r="J549" s="59">
        <f t="shared" ref="J549" si="2552">IF(E549="S",1,0)</f>
        <v>0</v>
      </c>
      <c r="K549" s="59">
        <f t="shared" ref="K549" si="2553">IF(E549="FO",1,0)</f>
        <v>0</v>
      </c>
      <c r="L549" s="302">
        <f>IF(AND(B549="dim",M549=130),1,0)</f>
        <v>0</v>
      </c>
      <c r="M549" s="60">
        <v>660</v>
      </c>
      <c r="N549" s="150"/>
      <c r="O549" s="56"/>
      <c r="P549" s="476">
        <f>IF(F549="X",D536,0)+IF(F550="X",D536,0)+IF(G549="X",D537,0)+IF(G550="X",D538,0)+H549+H550+IF(N549&lt;N535,0,N549)+IF(N550&lt;N535,0,N550)</f>
        <v>0</v>
      </c>
      <c r="Q549" s="111"/>
      <c r="R549" s="112"/>
      <c r="S549" s="374">
        <f t="shared" ref="S549" si="2554">(R549-Q549)+(R550-Q550)</f>
        <v>0</v>
      </c>
      <c r="T549" s="167"/>
      <c r="X549" s="491">
        <f t="shared" si="2498"/>
        <v>0</v>
      </c>
      <c r="Z549" s="314">
        <v>218</v>
      </c>
      <c r="AA549" s="460">
        <f t="shared" ref="AA549" si="2555">IF(OR(E549="C",E549="Cr"),S549,0)</f>
        <v>0</v>
      </c>
      <c r="AC549" s="535"/>
      <c r="AD549" s="331"/>
      <c r="AE549" s="331"/>
      <c r="AF549" s="113"/>
      <c r="AG549" s="114"/>
      <c r="AH549" s="461"/>
      <c r="AI549" s="450"/>
      <c r="AJ549" s="331"/>
      <c r="AK549" s="331"/>
      <c r="AL549" s="450"/>
      <c r="AM549" s="331"/>
    </row>
    <row r="550" spans="1:39" ht="15" customHeight="1" thickBot="1" x14ac:dyDescent="0.3">
      <c r="A550" s="229"/>
      <c r="B550" s="331"/>
      <c r="C550" s="331"/>
      <c r="D550" s="331"/>
      <c r="E550" s="401"/>
      <c r="F550" s="267" t="str">
        <f>IF(AND(A549="X",B549="dim"),"",IF(AND(A549="X",E549="TC"),"",IF(A549="X","X","")))</f>
        <v/>
      </c>
      <c r="G550" s="268"/>
      <c r="H550" s="211"/>
      <c r="I550" s="58">
        <f t="shared" ref="I550" si="2556">IF(E549="CA",1,0)</f>
        <v>0</v>
      </c>
      <c r="J550" s="58">
        <f t="shared" ref="J550" si="2557">IF(E549="TC",1,0)</f>
        <v>0</v>
      </c>
      <c r="K550" s="58">
        <f t="shared" ref="K550" si="2558">IF(E549="FNO",1,0)</f>
        <v>0</v>
      </c>
      <c r="L550" s="299"/>
      <c r="M550" s="117"/>
      <c r="N550" s="151"/>
      <c r="O550" s="107"/>
      <c r="P550" s="477"/>
      <c r="Q550" s="113"/>
      <c r="R550" s="114"/>
      <c r="S550" s="375"/>
      <c r="T550" s="167"/>
      <c r="X550" s="493"/>
      <c r="Z550" s="331"/>
      <c r="AA550" s="461"/>
      <c r="AC550" s="534">
        <v>272</v>
      </c>
      <c r="AD550" s="314">
        <v>29</v>
      </c>
      <c r="AE550" s="314" t="s">
        <v>26</v>
      </c>
      <c r="AF550" s="111">
        <v>0.57361111111111118</v>
      </c>
      <c r="AG550" s="112">
        <v>0.85763888888888884</v>
      </c>
      <c r="AH550" s="460">
        <f t="shared" ref="AH550" si="2559">IF(OR(E672="C",E672="Cr"),S672,0)</f>
        <v>0.28402777777777766</v>
      </c>
      <c r="AI550" s="449">
        <f t="shared" si="2537"/>
        <v>0.28402777777777766</v>
      </c>
      <c r="AJ550" s="314">
        <v>272</v>
      </c>
      <c r="AK550" s="314">
        <v>272</v>
      </c>
      <c r="AL550" s="449">
        <f t="shared" ref="AL550" si="2560">LARGE($AH$8:$AH$738,AK550)</f>
        <v>0</v>
      </c>
      <c r="AM550" s="314">
        <f t="shared" ref="AM550" si="2561">INDEX($AC$8:$AJ$739,MATCH(AL550,$AI$8:$AI$739,0),1)</f>
        <v>1</v>
      </c>
    </row>
    <row r="551" spans="1:39" ht="15" customHeight="1" thickBot="1" x14ac:dyDescent="0.3">
      <c r="A551" s="228"/>
      <c r="B551" s="314" t="s">
        <v>9</v>
      </c>
      <c r="C551" s="314">
        <v>7</v>
      </c>
      <c r="D551" s="314" t="s">
        <v>25</v>
      </c>
      <c r="E551" s="483" t="s">
        <v>15</v>
      </c>
      <c r="F551" s="269"/>
      <c r="G551" s="270"/>
      <c r="H551" s="246"/>
      <c r="I551" s="59">
        <f t="shared" ref="I551" si="2562">IF(E551="repos",1,0)</f>
        <v>0</v>
      </c>
      <c r="J551" s="59">
        <f t="shared" ref="J551" si="2563">IF(E551="S",1,0)</f>
        <v>0</v>
      </c>
      <c r="K551" s="59">
        <f t="shared" ref="K551" si="2564">IF(E551="FO",1,0)</f>
        <v>0</v>
      </c>
      <c r="L551" s="302">
        <f>IF(AND(B551="dim",M551=130),1,0)</f>
        <v>0</v>
      </c>
      <c r="M551" s="120">
        <v>700</v>
      </c>
      <c r="N551" s="150"/>
      <c r="O551" s="56"/>
      <c r="P551" s="476">
        <f>IF(F551="X",D536,0)+IF(F552="X",D536,0)+IF(G551="X",D537,0)+IF(G552="X",D538,0)+H551+H552+IF(N551&lt;N535,0,N551)+IF(N552&lt;N535,0,N552)</f>
        <v>0</v>
      </c>
      <c r="Q551" s="111"/>
      <c r="R551" s="112"/>
      <c r="S551" s="374">
        <f t="shared" ref="S551" si="2565">(R551-Q551)+(R552-Q552)</f>
        <v>0</v>
      </c>
      <c r="T551" s="167"/>
      <c r="X551" s="491">
        <f t="shared" si="2498"/>
        <v>0</v>
      </c>
      <c r="Z551" s="314">
        <v>219</v>
      </c>
      <c r="AA551" s="460">
        <f t="shared" ref="AA551" si="2566">IF(OR(E551="C",E551="Cr"),S551,0)</f>
        <v>0</v>
      </c>
      <c r="AC551" s="535"/>
      <c r="AD551" s="331"/>
      <c r="AE551" s="331"/>
      <c r="AF551" s="113"/>
      <c r="AG551" s="114"/>
      <c r="AH551" s="461"/>
      <c r="AI551" s="450"/>
      <c r="AJ551" s="331"/>
      <c r="AK551" s="331"/>
      <c r="AL551" s="450"/>
      <c r="AM551" s="331"/>
    </row>
    <row r="552" spans="1:39" ht="15" customHeight="1" thickBot="1" x14ac:dyDescent="0.3">
      <c r="A552" s="229"/>
      <c r="B552" s="331"/>
      <c r="C552" s="331"/>
      <c r="D552" s="331"/>
      <c r="E552" s="484"/>
      <c r="F552" s="267" t="str">
        <f>IF(AND(A551="X",B551="dim"),"",IF(AND(A551="X",E551="TC"),"",IF(A551="X","X","")))</f>
        <v/>
      </c>
      <c r="G552" s="268"/>
      <c r="H552" s="211"/>
      <c r="I552" s="58">
        <f t="shared" ref="I552" si="2567">IF(E551="CA",1,0)</f>
        <v>1</v>
      </c>
      <c r="J552" s="58">
        <f t="shared" ref="J552" si="2568">IF(E551="TC",1,0)</f>
        <v>0</v>
      </c>
      <c r="K552" s="58">
        <f t="shared" ref="K552" si="2569">IF(E551="FNO",1,0)</f>
        <v>0</v>
      </c>
      <c r="L552" s="299"/>
      <c r="M552" s="118"/>
      <c r="N552" s="151"/>
      <c r="O552" s="107"/>
      <c r="P552" s="477"/>
      <c r="Q552" s="113"/>
      <c r="R552" s="114"/>
      <c r="S552" s="375"/>
      <c r="T552" s="167"/>
      <c r="X552" s="493"/>
      <c r="Z552" s="331"/>
      <c r="AA552" s="461"/>
      <c r="AC552" s="534">
        <v>273</v>
      </c>
      <c r="AD552" s="314">
        <v>30</v>
      </c>
      <c r="AE552" s="314" t="s">
        <v>26</v>
      </c>
      <c r="AF552" s="111"/>
      <c r="AG552" s="112"/>
      <c r="AH552" s="460">
        <f t="shared" ref="AH552" si="2570">IF(OR(E674="C",E674="Cr"),S674,0)</f>
        <v>0</v>
      </c>
      <c r="AI552" s="449">
        <f t="shared" si="2537"/>
        <v>0</v>
      </c>
      <c r="AJ552" s="314">
        <v>273</v>
      </c>
      <c r="AK552" s="314">
        <v>273</v>
      </c>
      <c r="AL552" s="449">
        <f t="shared" ref="AL552" si="2571">LARGE($AH$8:$AH$738,AK552)</f>
        <v>0</v>
      </c>
      <c r="AM552" s="314">
        <f t="shared" ref="AM552" si="2572">INDEX($AC$8:$AJ$739,MATCH(AL552,$AI$8:$AI$739,0),1)</f>
        <v>1</v>
      </c>
    </row>
    <row r="553" spans="1:39" ht="15" customHeight="1" thickBot="1" x14ac:dyDescent="0.3">
      <c r="A553" s="228"/>
      <c r="B553" s="314" t="s">
        <v>10</v>
      </c>
      <c r="C553" s="314">
        <v>8</v>
      </c>
      <c r="D553" s="314" t="s">
        <v>25</v>
      </c>
      <c r="E553" s="483" t="s">
        <v>15</v>
      </c>
      <c r="F553" s="269"/>
      <c r="G553" s="270"/>
      <c r="H553" s="246"/>
      <c r="I553" s="59">
        <f t="shared" ref="I553" si="2573">IF(E553="repos",1,0)</f>
        <v>0</v>
      </c>
      <c r="J553" s="59">
        <f t="shared" ref="J553" si="2574">IF(E553="S",1,0)</f>
        <v>0</v>
      </c>
      <c r="K553" s="59">
        <f t="shared" ref="K553" si="2575">IF(E553="FO",1,0)</f>
        <v>0</v>
      </c>
      <c r="L553" s="302">
        <f>IF(AND(B553="dim",M553=130),1,0)</f>
        <v>0</v>
      </c>
      <c r="M553" s="120">
        <v>700</v>
      </c>
      <c r="N553" s="150"/>
      <c r="O553" s="56"/>
      <c r="P553" s="476">
        <f>IF(F553="X",D536,0)+IF(F554="X",D536,0)+IF(G553="X",D537,0)+IF(G554="X",D538,0)+H553+H554+IF(N553&lt;N535,0,N553)+IF(N554&lt;N535,0,N554)</f>
        <v>0</v>
      </c>
      <c r="Q553" s="111"/>
      <c r="R553" s="112"/>
      <c r="S553" s="374">
        <f t="shared" ref="S553" si="2576">(R553-Q553)+(R554-Q554)</f>
        <v>0</v>
      </c>
      <c r="T553" s="167"/>
      <c r="X553" s="491">
        <f t="shared" si="2498"/>
        <v>0</v>
      </c>
      <c r="Z553" s="314">
        <v>220</v>
      </c>
      <c r="AA553" s="460">
        <f>IF(OR(E553="C",E553="Cr"),S553,0)</f>
        <v>0</v>
      </c>
      <c r="AC553" s="535"/>
      <c r="AD553" s="331"/>
      <c r="AE553" s="331"/>
      <c r="AF553" s="113"/>
      <c r="AG553" s="114"/>
      <c r="AH553" s="461"/>
      <c r="AI553" s="450"/>
      <c r="AJ553" s="331"/>
      <c r="AK553" s="331"/>
      <c r="AL553" s="450"/>
      <c r="AM553" s="331"/>
    </row>
    <row r="554" spans="1:39" ht="15" customHeight="1" thickBot="1" x14ac:dyDescent="0.3">
      <c r="A554" s="229"/>
      <c r="B554" s="331"/>
      <c r="C554" s="331"/>
      <c r="D554" s="331"/>
      <c r="E554" s="484"/>
      <c r="F554" s="267" t="str">
        <f>IF(AND(A553="X",B553="dim"),"",IF(AND(A553="X",E553="TC"),"",IF(A553="X","X","")))</f>
        <v/>
      </c>
      <c r="G554" s="268"/>
      <c r="H554" s="211"/>
      <c r="I554" s="58">
        <f t="shared" ref="I554" si="2577">IF(E553="CA",1,0)</f>
        <v>1</v>
      </c>
      <c r="J554" s="58">
        <f t="shared" ref="J554" si="2578">IF(E553="TC",1,0)</f>
        <v>0</v>
      </c>
      <c r="K554" s="58">
        <f t="shared" ref="K554" si="2579">IF(E553="FNO",1,0)</f>
        <v>0</v>
      </c>
      <c r="L554" s="299"/>
      <c r="M554" s="118"/>
      <c r="N554" s="151"/>
      <c r="O554" s="107"/>
      <c r="P554" s="477"/>
      <c r="Q554" s="113"/>
      <c r="R554" s="114"/>
      <c r="S554" s="375"/>
      <c r="T554" s="167"/>
      <c r="X554" s="493"/>
      <c r="Z554" s="331"/>
      <c r="AA554" s="461"/>
      <c r="AC554" s="534">
        <v>274</v>
      </c>
      <c r="AD554" s="314">
        <v>1</v>
      </c>
      <c r="AE554" s="314" t="s">
        <v>27</v>
      </c>
      <c r="AF554" s="111"/>
      <c r="AG554" s="112"/>
      <c r="AH554" s="460">
        <f>IF(OR(E691="C",E691="Cr"),S691,0)</f>
        <v>0</v>
      </c>
      <c r="AI554" s="449">
        <f>IF(OR($E691="C",$E691="Cr"),$S691,0)</f>
        <v>0</v>
      </c>
      <c r="AJ554" s="314">
        <v>274</v>
      </c>
      <c r="AK554" s="314">
        <v>274</v>
      </c>
      <c r="AL554" s="449">
        <f t="shared" ref="AL554" si="2580">LARGE($AH$8:$AH$738,AK554)</f>
        <v>0</v>
      </c>
      <c r="AM554" s="314">
        <f t="shared" ref="AM554" si="2581">INDEX($AC$8:$AJ$739,MATCH(AL554,$AI$8:$AI$739,0),1)</f>
        <v>1</v>
      </c>
    </row>
    <row r="555" spans="1:39" ht="15" customHeight="1" thickBot="1" x14ac:dyDescent="0.3">
      <c r="A555" s="228"/>
      <c r="B555" s="314" t="s">
        <v>11</v>
      </c>
      <c r="C555" s="314">
        <v>9</v>
      </c>
      <c r="D555" s="314" t="s">
        <v>25</v>
      </c>
      <c r="E555" s="399" t="s">
        <v>7</v>
      </c>
      <c r="F555" s="269"/>
      <c r="G555" s="270"/>
      <c r="H555" s="246"/>
      <c r="I555" s="59">
        <f t="shared" ref="I555" si="2582">IF(E555="repos",1,0)</f>
        <v>1</v>
      </c>
      <c r="J555" s="59">
        <f t="shared" ref="J555" si="2583">IF(E555="S",1,0)</f>
        <v>0</v>
      </c>
      <c r="K555" s="59">
        <f t="shared" ref="K555" si="2584">IF(E555="FO",1,0)</f>
        <v>0</v>
      </c>
      <c r="L555" s="302">
        <f>IF(AND(B555="dim",M555=130),1,0)</f>
        <v>0</v>
      </c>
      <c r="M555" s="60">
        <v>660</v>
      </c>
      <c r="N555" s="150"/>
      <c r="O555" s="115"/>
      <c r="P555" s="476">
        <f>IF(F555="X",D536,0)+IF(F556="X",D536,0)+IF(G555="X",D537,0)+IF(G556="X",D538,0)+H555+H556+IF(N555&lt;N535,0,N555)+IF(N556&lt;N535,0,N556)</f>
        <v>0</v>
      </c>
      <c r="Q555" s="111"/>
      <c r="R555" s="112"/>
      <c r="S555" s="374">
        <f t="shared" ref="S555" si="2585">(R555-Q555)+(R556-Q556)</f>
        <v>0</v>
      </c>
      <c r="T555" s="167"/>
      <c r="X555" s="491">
        <f t="shared" si="2498"/>
        <v>0</v>
      </c>
      <c r="Z555" s="314">
        <v>221</v>
      </c>
      <c r="AA555" s="460">
        <f>IF(OR(E555="C",E555="Cr"),S555,0)</f>
        <v>0</v>
      </c>
      <c r="AC555" s="535"/>
      <c r="AD555" s="331"/>
      <c r="AE555" s="331"/>
      <c r="AF555" s="113"/>
      <c r="AG555" s="114"/>
      <c r="AH555" s="461"/>
      <c r="AI555" s="450"/>
      <c r="AJ555" s="331"/>
      <c r="AK555" s="331"/>
      <c r="AL555" s="450"/>
      <c r="AM555" s="331"/>
    </row>
    <row r="556" spans="1:39" ht="15" customHeight="1" thickBot="1" x14ac:dyDescent="0.3">
      <c r="A556" s="229"/>
      <c r="B556" s="331"/>
      <c r="C556" s="331"/>
      <c r="D556" s="331"/>
      <c r="E556" s="401"/>
      <c r="F556" s="267" t="str">
        <f>IF(AND(A555="X",B555="dim"),"",IF(AND(A555="X",E555="TC"),"",IF(A555="X","X","")))</f>
        <v/>
      </c>
      <c r="G556" s="268"/>
      <c r="H556" s="211"/>
      <c r="I556" s="58">
        <f t="shared" ref="I556" si="2586">IF(E555="CA",1,0)</f>
        <v>0</v>
      </c>
      <c r="J556" s="58">
        <f t="shared" ref="J556" si="2587">IF(E555="TC",1,0)</f>
        <v>0</v>
      </c>
      <c r="K556" s="58">
        <f t="shared" ref="K556" si="2588">IF(E555="FNO",1,0)</f>
        <v>0</v>
      </c>
      <c r="L556" s="299"/>
      <c r="M556" s="117"/>
      <c r="N556" s="151"/>
      <c r="O556" s="107"/>
      <c r="P556" s="477"/>
      <c r="Q556" s="113"/>
      <c r="R556" s="114"/>
      <c r="S556" s="375"/>
      <c r="T556" s="167"/>
      <c r="X556" s="493"/>
      <c r="Z556" s="331"/>
      <c r="AA556" s="461"/>
      <c r="AC556" s="534">
        <v>275</v>
      </c>
      <c r="AD556" s="314">
        <v>2</v>
      </c>
      <c r="AE556" s="314" t="s">
        <v>27</v>
      </c>
      <c r="AF556" s="111">
        <v>0.56388888888888888</v>
      </c>
      <c r="AG556" s="112">
        <v>0.82777777777777783</v>
      </c>
      <c r="AH556" s="460">
        <f t="shared" ref="AH556" si="2589">IF(OR(E693="C",E693="Cr"),S693,0)</f>
        <v>0.26388888888888895</v>
      </c>
      <c r="AI556" s="449">
        <f t="shared" ref="AI556" si="2590">IF(OR($E693="C",$E693="Cr"),$S693,0)</f>
        <v>0.26388888888888895</v>
      </c>
      <c r="AJ556" s="314">
        <v>275</v>
      </c>
      <c r="AK556" s="314">
        <v>275</v>
      </c>
      <c r="AL556" s="449">
        <f t="shared" ref="AL556" si="2591">LARGE($AH$8:$AH$738,AK556)</f>
        <v>0</v>
      </c>
      <c r="AM556" s="314">
        <f t="shared" ref="AM556" si="2592">INDEX($AC$8:$AJ$739,MATCH(AL556,$AI$8:$AI$739,0),1)</f>
        <v>1</v>
      </c>
    </row>
    <row r="557" spans="1:39" ht="15" customHeight="1" thickBot="1" x14ac:dyDescent="0.3">
      <c r="A557" s="228"/>
      <c r="B557" s="314" t="s">
        <v>12</v>
      </c>
      <c r="C557" s="314">
        <v>10</v>
      </c>
      <c r="D557" s="314" t="s">
        <v>25</v>
      </c>
      <c r="E557" s="399" t="s">
        <v>7</v>
      </c>
      <c r="F557" s="269"/>
      <c r="G557" s="270"/>
      <c r="H557" s="246"/>
      <c r="I557" s="59">
        <f t="shared" ref="I557" si="2593">IF(E557="repos",1,0)</f>
        <v>1</v>
      </c>
      <c r="J557" s="59">
        <f t="shared" ref="J557" si="2594">IF(E557="S",1,0)</f>
        <v>0</v>
      </c>
      <c r="K557" s="59">
        <f t="shared" ref="K557" si="2595">IF(E557="FO",1,0)</f>
        <v>0</v>
      </c>
      <c r="L557" s="302">
        <f>IF(AND(B557="dim",M557=130),1,0)</f>
        <v>0</v>
      </c>
      <c r="M557" s="119">
        <v>660</v>
      </c>
      <c r="N557" s="150"/>
      <c r="O557" s="115"/>
      <c r="P557" s="476">
        <f>IF(F557="X",D536,0)+IF(F558="X",D536,0)+IF(G557="X",D537,0)+IF(G558="X",D538,0)+H557+H558+IF(N557&lt;N535,0,N557)+IF(N558&lt;N535,0,N558)</f>
        <v>0</v>
      </c>
      <c r="Q557" s="111"/>
      <c r="R557" s="112"/>
      <c r="S557" s="374">
        <f t="shared" ref="S557" si="2596">(R557-Q557)+(R558-Q558)</f>
        <v>0</v>
      </c>
      <c r="T557" s="167"/>
      <c r="X557" s="491">
        <f t="shared" si="2498"/>
        <v>0</v>
      </c>
      <c r="Z557" s="314">
        <v>222</v>
      </c>
      <c r="AA557" s="460">
        <f>IF(OR(E557="C",E557="Cr"),S557,0)</f>
        <v>0</v>
      </c>
      <c r="AC557" s="535"/>
      <c r="AD557" s="331"/>
      <c r="AE557" s="331"/>
      <c r="AF557" s="113"/>
      <c r="AG557" s="114"/>
      <c r="AH557" s="461"/>
      <c r="AI557" s="450"/>
      <c r="AJ557" s="331"/>
      <c r="AK557" s="331"/>
      <c r="AL557" s="450"/>
      <c r="AM557" s="331"/>
    </row>
    <row r="558" spans="1:39" ht="15" customHeight="1" thickBot="1" x14ac:dyDescent="0.3">
      <c r="A558" s="229"/>
      <c r="B558" s="331"/>
      <c r="C558" s="331"/>
      <c r="D558" s="331"/>
      <c r="E558" s="401"/>
      <c r="F558" s="267" t="str">
        <f>IF(AND(A557="X",B557="dim"),"",IF(AND(A557="X",E557="TC"),"",IF(A557="X","X","")))</f>
        <v/>
      </c>
      <c r="G558" s="268"/>
      <c r="H558" s="211"/>
      <c r="I558" s="58">
        <f t="shared" ref="I558" si="2597">IF(E557="CA",1,0)</f>
        <v>0</v>
      </c>
      <c r="J558" s="58">
        <f t="shared" ref="J558" si="2598">IF(E557="TC",1,0)</f>
        <v>0</v>
      </c>
      <c r="K558" s="58">
        <f t="shared" ref="K558" si="2599">IF(E557="FNO",1,0)</f>
        <v>0</v>
      </c>
      <c r="L558" s="299"/>
      <c r="M558" s="117"/>
      <c r="N558" s="151"/>
      <c r="O558" s="107"/>
      <c r="P558" s="477"/>
      <c r="Q558" s="113"/>
      <c r="R558" s="114"/>
      <c r="S558" s="375"/>
      <c r="T558" s="167"/>
      <c r="X558" s="493"/>
      <c r="Z558" s="331"/>
      <c r="AA558" s="461"/>
      <c r="AC558" s="534">
        <v>276</v>
      </c>
      <c r="AD558" s="314">
        <v>3</v>
      </c>
      <c r="AE558" s="314" t="s">
        <v>27</v>
      </c>
      <c r="AF558" s="111">
        <v>0.56388888888888888</v>
      </c>
      <c r="AG558" s="112">
        <v>0.82777777777777783</v>
      </c>
      <c r="AH558" s="460">
        <f t="shared" ref="AH558" si="2600">IF(OR(E695="C",E695="Cr"),S695,0)</f>
        <v>0.26388888888888895</v>
      </c>
      <c r="AI558" s="449">
        <f t="shared" ref="AI558" si="2601">IF(OR($E695="C",$E695="Cr"),$S695,0)</f>
        <v>0.26388888888888895</v>
      </c>
      <c r="AJ558" s="314">
        <v>276</v>
      </c>
      <c r="AK558" s="314">
        <v>276</v>
      </c>
      <c r="AL558" s="449">
        <f t="shared" ref="AL558" si="2602">LARGE($AH$8:$AH$738,AK558)</f>
        <v>0</v>
      </c>
      <c r="AM558" s="314">
        <f t="shared" ref="AM558" si="2603">INDEX($AC$8:$AJ$739,MATCH(AL558,$AI$8:$AI$739,0),1)</f>
        <v>1</v>
      </c>
    </row>
    <row r="559" spans="1:39" ht="15" customHeight="1" thickBot="1" x14ac:dyDescent="0.3">
      <c r="A559" s="228"/>
      <c r="B559" s="314" t="s">
        <v>4</v>
      </c>
      <c r="C559" s="314">
        <v>11</v>
      </c>
      <c r="D559" s="314" t="s">
        <v>25</v>
      </c>
      <c r="E559" s="483" t="s">
        <v>15</v>
      </c>
      <c r="F559" s="269"/>
      <c r="G559" s="270"/>
      <c r="H559" s="246"/>
      <c r="I559" s="59">
        <f t="shared" ref="I559" si="2604">IF(E559="repos",1,0)</f>
        <v>0</v>
      </c>
      <c r="J559" s="59">
        <f t="shared" ref="J559" si="2605">IF(E559="S",1,0)</f>
        <v>0</v>
      </c>
      <c r="K559" s="59">
        <f t="shared" ref="K559" si="2606">IF(E559="FO",1,0)</f>
        <v>0</v>
      </c>
      <c r="L559" s="302">
        <f>IF(AND(B559="dim",M559=130),1,0)</f>
        <v>0</v>
      </c>
      <c r="M559" s="120">
        <v>700</v>
      </c>
      <c r="N559" s="150"/>
      <c r="O559" s="56"/>
      <c r="P559" s="476">
        <f>IF(F559="X",D536,0)+IF(F560="X",D536,0)+IF(G559="X",D537,0)+IF(G560="X",D538,0)+H559+H560+IF(N559&lt;N535,0,N559)+IF(N560&lt;N535,0,N560)</f>
        <v>0</v>
      </c>
      <c r="Q559" s="111"/>
      <c r="R559" s="112"/>
      <c r="S559" s="374">
        <f t="shared" ref="S559" si="2607">(R559-Q559)+(R560-Q560)</f>
        <v>0</v>
      </c>
      <c r="T559" s="167"/>
      <c r="X559" s="491">
        <f t="shared" si="2498"/>
        <v>0</v>
      </c>
      <c r="Z559" s="462">
        <v>223</v>
      </c>
      <c r="AA559" s="460">
        <f>IF(OR(E559="C",E559="Cr"),S559,0)</f>
        <v>0</v>
      </c>
      <c r="AC559" s="535"/>
      <c r="AD559" s="331"/>
      <c r="AE559" s="331"/>
      <c r="AF559" s="113"/>
      <c r="AG559" s="114"/>
      <c r="AH559" s="461"/>
      <c r="AI559" s="450"/>
      <c r="AJ559" s="331"/>
      <c r="AK559" s="331"/>
      <c r="AL559" s="450"/>
      <c r="AM559" s="331"/>
    </row>
    <row r="560" spans="1:39" ht="15" customHeight="1" thickBot="1" x14ac:dyDescent="0.3">
      <c r="A560" s="229"/>
      <c r="B560" s="331"/>
      <c r="C560" s="331"/>
      <c r="D560" s="331"/>
      <c r="E560" s="484"/>
      <c r="F560" s="267" t="str">
        <f>IF(AND(A559="X",B559="dim"),"",IF(AND(A559="X",E559="TC"),"",IF(A559="X","X","")))</f>
        <v/>
      </c>
      <c r="G560" s="268"/>
      <c r="H560" s="211"/>
      <c r="I560" s="58">
        <f t="shared" ref="I560" si="2608">IF(E559="CA",1,0)</f>
        <v>1</v>
      </c>
      <c r="J560" s="58">
        <f t="shared" ref="J560" si="2609">IF(E559="TC",1,0)</f>
        <v>0</v>
      </c>
      <c r="K560" s="58">
        <f t="shared" ref="K560" si="2610">IF(E559="FNO",1,0)</f>
        <v>0</v>
      </c>
      <c r="L560" s="299"/>
      <c r="M560" s="118"/>
      <c r="N560" s="151"/>
      <c r="O560" s="107"/>
      <c r="P560" s="477"/>
      <c r="Q560" s="113"/>
      <c r="R560" s="114"/>
      <c r="S560" s="375"/>
      <c r="T560" s="167"/>
      <c r="X560" s="493"/>
      <c r="Z560" s="463"/>
      <c r="AA560" s="461"/>
      <c r="AC560" s="536">
        <v>277</v>
      </c>
      <c r="AD560" s="314">
        <v>4</v>
      </c>
      <c r="AE560" s="314" t="s">
        <v>27</v>
      </c>
      <c r="AF560" s="111">
        <v>0.62986111111111109</v>
      </c>
      <c r="AG560" s="112">
        <v>0.92152777777777783</v>
      </c>
      <c r="AH560" s="460">
        <f t="shared" ref="AH560" si="2611">IF(OR(E697="C",E697="Cr"),S697,0)</f>
        <v>0.29166666666666674</v>
      </c>
      <c r="AI560" s="449">
        <f t="shared" ref="AI560" si="2612">IF(OR($E697="C",$E697="Cr"),$S697,0)</f>
        <v>0.29166666666666674</v>
      </c>
      <c r="AJ560" s="462">
        <v>277</v>
      </c>
      <c r="AK560" s="462">
        <v>277</v>
      </c>
      <c r="AL560" s="449">
        <f t="shared" ref="AL560" si="2613">LARGE($AH$8:$AH$738,AK560)</f>
        <v>0</v>
      </c>
      <c r="AM560" s="314">
        <f t="shared" ref="AM560" si="2614">INDEX($AC$8:$AJ$739,MATCH(AL560,$AI$8:$AI$739,0),1)</f>
        <v>1</v>
      </c>
    </row>
    <row r="561" spans="1:39" ht="15" customHeight="1" thickBot="1" x14ac:dyDescent="0.3">
      <c r="A561" s="228"/>
      <c r="B561" s="314" t="s">
        <v>6</v>
      </c>
      <c r="C561" s="314">
        <v>12</v>
      </c>
      <c r="D561" s="314" t="s">
        <v>25</v>
      </c>
      <c r="E561" s="483" t="s">
        <v>15</v>
      </c>
      <c r="F561" s="269"/>
      <c r="G561" s="270"/>
      <c r="H561" s="246"/>
      <c r="I561" s="59">
        <f t="shared" ref="I561" si="2615">IF(E561="repos",1,0)</f>
        <v>0</v>
      </c>
      <c r="J561" s="59">
        <f t="shared" ref="J561" si="2616">IF(E561="S",1,0)</f>
        <v>0</v>
      </c>
      <c r="K561" s="59">
        <f t="shared" ref="K561" si="2617">IF(E561="FO",1,0)</f>
        <v>0</v>
      </c>
      <c r="L561" s="302">
        <f>IF(AND(B561="dim",M561=130),1,0)</f>
        <v>0</v>
      </c>
      <c r="M561" s="120">
        <v>700</v>
      </c>
      <c r="N561" s="150"/>
      <c r="O561" s="56"/>
      <c r="P561" s="476">
        <f>IF(F561="X",D536,0)+IF(F562="X",D536,0)+IF(G561="X",D537,0)+IF(G562="X",D538,0)+H561+H562+IF(N561&lt;N535,0,N561)+IF(N562&lt;N535,0,N562)</f>
        <v>0</v>
      </c>
      <c r="Q561" s="111"/>
      <c r="R561" s="112"/>
      <c r="S561" s="374">
        <f t="shared" ref="S561" si="2618">(R561-Q561)+(R562-Q562)</f>
        <v>0</v>
      </c>
      <c r="T561" s="167"/>
      <c r="X561" s="491">
        <f t="shared" si="2498"/>
        <v>0</v>
      </c>
      <c r="Z561" s="314">
        <v>224</v>
      </c>
      <c r="AA561" s="460">
        <f>IF(OR(E561="C",E561="Cr"),S561,0)</f>
        <v>0</v>
      </c>
      <c r="AC561" s="537"/>
      <c r="AD561" s="331"/>
      <c r="AE561" s="331"/>
      <c r="AF561" s="113"/>
      <c r="AG561" s="114"/>
      <c r="AH561" s="461"/>
      <c r="AI561" s="450"/>
      <c r="AJ561" s="463"/>
      <c r="AK561" s="463"/>
      <c r="AL561" s="450"/>
      <c r="AM561" s="331"/>
    </row>
    <row r="562" spans="1:39" ht="15" customHeight="1" thickBot="1" x14ac:dyDescent="0.3">
      <c r="A562" s="229"/>
      <c r="B562" s="331"/>
      <c r="C562" s="331"/>
      <c r="D562" s="331"/>
      <c r="E562" s="484"/>
      <c r="F562" s="267" t="str">
        <f>IF(AND(A561="X",B561="dim"),"",IF(AND(A561="X",E561="TC"),"",IF(A561="X","X","")))</f>
        <v/>
      </c>
      <c r="G562" s="268"/>
      <c r="H562" s="211"/>
      <c r="I562" s="58">
        <f t="shared" ref="I562" si="2619">IF(E561="CA",1,0)</f>
        <v>1</v>
      </c>
      <c r="J562" s="58">
        <f t="shared" ref="J562" si="2620">IF(E561="TC",1,0)</f>
        <v>0</v>
      </c>
      <c r="K562" s="58">
        <f t="shared" ref="K562" si="2621">IF(E561="FNO",1,0)</f>
        <v>0</v>
      </c>
      <c r="L562" s="299"/>
      <c r="M562" s="118"/>
      <c r="N562" s="151"/>
      <c r="O562" s="107"/>
      <c r="P562" s="477"/>
      <c r="Q562" s="113"/>
      <c r="R562" s="114"/>
      <c r="S562" s="375"/>
      <c r="T562" s="167"/>
      <c r="X562" s="493"/>
      <c r="Z562" s="331"/>
      <c r="AA562" s="461"/>
      <c r="AC562" s="534">
        <v>278</v>
      </c>
      <c r="AD562" s="314">
        <v>5</v>
      </c>
      <c r="AE562" s="314" t="s">
        <v>27</v>
      </c>
      <c r="AF562" s="111">
        <v>0.62986111111111109</v>
      </c>
      <c r="AG562" s="112">
        <v>0.92152777777777783</v>
      </c>
      <c r="AH562" s="460">
        <f t="shared" ref="AH562" si="2622">IF(OR(E699="C",E699="Cr"),S699,0)</f>
        <v>0.29166666666666674</v>
      </c>
      <c r="AI562" s="449">
        <f t="shared" ref="AI562" si="2623">IF(OR($E699="C",$E699="Cr"),$S699,0)</f>
        <v>0.29166666666666674</v>
      </c>
      <c r="AJ562" s="314">
        <v>278</v>
      </c>
      <c r="AK562" s="314">
        <v>278</v>
      </c>
      <c r="AL562" s="449">
        <f t="shared" ref="AL562" si="2624">LARGE($AH$8:$AH$738,AK562)</f>
        <v>0</v>
      </c>
      <c r="AM562" s="314">
        <f t="shared" ref="AM562" si="2625">INDEX($AC$8:$AJ$739,MATCH(AL562,$AI$8:$AI$739,0),1)</f>
        <v>1</v>
      </c>
    </row>
    <row r="563" spans="1:39" ht="15" customHeight="1" thickBot="1" x14ac:dyDescent="0.3">
      <c r="A563" s="228"/>
      <c r="B563" s="314" t="s">
        <v>8</v>
      </c>
      <c r="C563" s="314">
        <v>13</v>
      </c>
      <c r="D563" s="314" t="s">
        <v>25</v>
      </c>
      <c r="E563" s="483" t="s">
        <v>15</v>
      </c>
      <c r="F563" s="269"/>
      <c r="G563" s="270"/>
      <c r="H563" s="246"/>
      <c r="I563" s="59">
        <f t="shared" ref="I563" si="2626">IF(E563="repos",1,0)</f>
        <v>0</v>
      </c>
      <c r="J563" s="59">
        <f t="shared" ref="J563" si="2627">IF(E563="S",1,0)</f>
        <v>0</v>
      </c>
      <c r="K563" s="59">
        <f t="shared" ref="K563" si="2628">IF(E563="FO",1,0)</f>
        <v>0</v>
      </c>
      <c r="L563" s="302">
        <f>IF(AND(B563="dim",M563=130),1,0)</f>
        <v>0</v>
      </c>
      <c r="M563" s="120">
        <v>700</v>
      </c>
      <c r="N563" s="150"/>
      <c r="O563" s="56"/>
      <c r="P563" s="476">
        <f>IF(F563="X",D536,0)+IF(F564="X",D536,0)+IF(G563="X",D537,0)+IF(G564="X",D538,0)+H563+H564+IF(N563&lt;N535,0,N563)+IF(N564&lt;N535,0,N564)</f>
        <v>0</v>
      </c>
      <c r="Q563" s="111"/>
      <c r="R563" s="112"/>
      <c r="S563" s="374">
        <f t="shared" ref="S563" si="2629">(R563-Q563)+(R564-Q564)</f>
        <v>0</v>
      </c>
      <c r="T563" s="167"/>
      <c r="X563" s="491">
        <f t="shared" si="2498"/>
        <v>0</v>
      </c>
      <c r="Z563" s="314">
        <v>225</v>
      </c>
      <c r="AA563" s="460">
        <f>IF(OR(E563="C",E563="Cr"),S563,0)</f>
        <v>0</v>
      </c>
      <c r="AC563" s="535"/>
      <c r="AD563" s="331"/>
      <c r="AE563" s="331"/>
      <c r="AF563" s="113"/>
      <c r="AG563" s="114"/>
      <c r="AH563" s="461"/>
      <c r="AI563" s="450"/>
      <c r="AJ563" s="331"/>
      <c r="AK563" s="331"/>
      <c r="AL563" s="450"/>
      <c r="AM563" s="331"/>
    </row>
    <row r="564" spans="1:39" ht="15" customHeight="1" thickBot="1" x14ac:dyDescent="0.3">
      <c r="A564" s="229"/>
      <c r="B564" s="331"/>
      <c r="C564" s="331"/>
      <c r="D564" s="331"/>
      <c r="E564" s="484"/>
      <c r="F564" s="267" t="str">
        <f>IF(AND(A563="X",B563="dim"),"",IF(AND(A563="X",E563="TC"),"",IF(A563="X","X","")))</f>
        <v/>
      </c>
      <c r="G564" s="268"/>
      <c r="H564" s="211"/>
      <c r="I564" s="58">
        <f t="shared" ref="I564" si="2630">IF(E563="CA",1,0)</f>
        <v>1</v>
      </c>
      <c r="J564" s="58">
        <f t="shared" ref="J564" si="2631">IF(E563="TC",1,0)</f>
        <v>0</v>
      </c>
      <c r="K564" s="58">
        <f t="shared" ref="K564" si="2632">IF(E563="FNO",1,0)</f>
        <v>0</v>
      </c>
      <c r="L564" s="299"/>
      <c r="M564" s="118"/>
      <c r="N564" s="151"/>
      <c r="O564" s="107"/>
      <c r="P564" s="477"/>
      <c r="Q564" s="113"/>
      <c r="R564" s="114"/>
      <c r="S564" s="375"/>
      <c r="T564" s="167"/>
      <c r="X564" s="493"/>
      <c r="Z564" s="331"/>
      <c r="AA564" s="461"/>
      <c r="AC564" s="534">
        <v>279</v>
      </c>
      <c r="AD564" s="314">
        <v>6</v>
      </c>
      <c r="AE564" s="314" t="s">
        <v>27</v>
      </c>
      <c r="AF564" s="111"/>
      <c r="AG564" s="112"/>
      <c r="AH564" s="460">
        <f t="shared" ref="AH564" si="2633">IF(OR(E701="C",E701="Cr"),S701,0)</f>
        <v>0</v>
      </c>
      <c r="AI564" s="449">
        <f t="shared" ref="AI564" si="2634">IF(OR($E701="C",$E701="Cr"),$S701,0)</f>
        <v>0</v>
      </c>
      <c r="AJ564" s="314">
        <v>279</v>
      </c>
      <c r="AK564" s="314">
        <v>279</v>
      </c>
      <c r="AL564" s="449">
        <f t="shared" ref="AL564" si="2635">LARGE($AH$8:$AH$738,AK564)</f>
        <v>0</v>
      </c>
      <c r="AM564" s="314">
        <f t="shared" ref="AM564" si="2636">INDEX($AC$8:$AJ$739,MATCH(AL564,$AI$8:$AI$739,0),1)</f>
        <v>1</v>
      </c>
    </row>
    <row r="565" spans="1:39" ht="15" customHeight="1" thickBot="1" x14ac:dyDescent="0.3">
      <c r="A565" s="228"/>
      <c r="B565" s="314" t="s">
        <v>9</v>
      </c>
      <c r="C565" s="314">
        <v>14</v>
      </c>
      <c r="D565" s="314" t="s">
        <v>25</v>
      </c>
      <c r="E565" s="483" t="s">
        <v>15</v>
      </c>
      <c r="F565" s="269"/>
      <c r="G565" s="270"/>
      <c r="H565" s="246"/>
      <c r="I565" s="59">
        <f t="shared" ref="I565" si="2637">IF(E565="repos",1,0)</f>
        <v>0</v>
      </c>
      <c r="J565" s="59">
        <f t="shared" ref="J565" si="2638">IF(E565="S",1,0)</f>
        <v>0</v>
      </c>
      <c r="K565" s="59">
        <f t="shared" ref="K565" si="2639">IF(E565="FO",1,0)</f>
        <v>0</v>
      </c>
      <c r="L565" s="302">
        <f>IF(AND(B565="dim",M565=130),1,0)</f>
        <v>0</v>
      </c>
      <c r="M565" s="120">
        <v>700</v>
      </c>
      <c r="N565" s="150"/>
      <c r="O565" s="56"/>
      <c r="P565" s="476">
        <f>IF(F565="X",D536,0)+IF(F566="X",D536,0)+IF(G565="X",D537,0)+IF(G566="X",D538,0)+H565+H566+IF(N565&lt;N535,0,N565)+IF(N566&lt;N535,0,N566)</f>
        <v>0</v>
      </c>
      <c r="Q565" s="111"/>
      <c r="R565" s="112"/>
      <c r="S565" s="374">
        <f t="shared" ref="S565" si="2640">(R565-Q565)+(R566-Q566)</f>
        <v>0</v>
      </c>
      <c r="T565" s="167"/>
      <c r="X565" s="491">
        <f t="shared" si="2498"/>
        <v>0</v>
      </c>
      <c r="Z565" s="314">
        <v>226</v>
      </c>
      <c r="AA565" s="460">
        <f>IF(OR(E565="C",E565="Cr"),S565,0)</f>
        <v>0</v>
      </c>
      <c r="AC565" s="535"/>
      <c r="AD565" s="331"/>
      <c r="AE565" s="331"/>
      <c r="AF565" s="113"/>
      <c r="AG565" s="114"/>
      <c r="AH565" s="461"/>
      <c r="AI565" s="450"/>
      <c r="AJ565" s="331"/>
      <c r="AK565" s="331"/>
      <c r="AL565" s="450"/>
      <c r="AM565" s="331"/>
    </row>
    <row r="566" spans="1:39" ht="15" customHeight="1" thickBot="1" x14ac:dyDescent="0.3">
      <c r="A566" s="229"/>
      <c r="B566" s="331"/>
      <c r="C566" s="331"/>
      <c r="D566" s="331"/>
      <c r="E566" s="484"/>
      <c r="F566" s="267" t="str">
        <f>IF(AND(A565="X",B565="dim"),"",IF(AND(A565="X",E565="TC"),"",IF(A565="X","X","")))</f>
        <v/>
      </c>
      <c r="G566" s="268"/>
      <c r="H566" s="211"/>
      <c r="I566" s="58">
        <f t="shared" ref="I566" si="2641">IF(E565="CA",1,0)</f>
        <v>1</v>
      </c>
      <c r="J566" s="58">
        <f t="shared" ref="J566" si="2642">IF(E565="TC",1,0)</f>
        <v>0</v>
      </c>
      <c r="K566" s="58">
        <f t="shared" ref="K566" si="2643">IF(E565="FNO",1,0)</f>
        <v>0</v>
      </c>
      <c r="L566" s="299"/>
      <c r="M566" s="118"/>
      <c r="N566" s="151"/>
      <c r="O566" s="107"/>
      <c r="P566" s="477"/>
      <c r="Q566" s="113"/>
      <c r="R566" s="114"/>
      <c r="S566" s="375"/>
      <c r="T566" s="167"/>
      <c r="X566" s="493"/>
      <c r="Z566" s="331"/>
      <c r="AA566" s="461"/>
      <c r="AC566" s="534">
        <v>280</v>
      </c>
      <c r="AD566" s="314">
        <v>7</v>
      </c>
      <c r="AE566" s="314" t="s">
        <v>27</v>
      </c>
      <c r="AF566" s="111"/>
      <c r="AG566" s="112"/>
      <c r="AH566" s="460">
        <f t="shared" ref="AH566" si="2644">IF(OR(E703="C",E703="Cr"),S703,0)</f>
        <v>0</v>
      </c>
      <c r="AI566" s="449">
        <f t="shared" ref="AI566" si="2645">IF(OR($E703="C",$E703="Cr"),$S703,0)</f>
        <v>0</v>
      </c>
      <c r="AJ566" s="314">
        <v>280</v>
      </c>
      <c r="AK566" s="314">
        <v>280</v>
      </c>
      <c r="AL566" s="449">
        <f t="shared" ref="AL566" si="2646">LARGE($AH$8:$AH$738,AK566)</f>
        <v>0</v>
      </c>
      <c r="AM566" s="314">
        <f t="shared" ref="AM566" si="2647">INDEX($AC$8:$AJ$739,MATCH(AL566,$AI$8:$AI$739,0),1)</f>
        <v>1</v>
      </c>
    </row>
    <row r="567" spans="1:39" ht="15" customHeight="1" thickBot="1" x14ac:dyDescent="0.3">
      <c r="A567" s="254" t="s">
        <v>72</v>
      </c>
      <c r="B567" s="520" t="s">
        <v>10</v>
      </c>
      <c r="C567" s="520">
        <v>15</v>
      </c>
      <c r="D567" s="520" t="s">
        <v>25</v>
      </c>
      <c r="E567" s="432" t="s">
        <v>16</v>
      </c>
      <c r="F567" s="269"/>
      <c r="G567" s="270"/>
      <c r="H567" s="246"/>
      <c r="I567" s="59">
        <f t="shared" ref="I567" si="2648">IF(E567="repos",1,0)</f>
        <v>0</v>
      </c>
      <c r="J567" s="59">
        <f t="shared" ref="J567" si="2649">IF(E567="S",1,0)</f>
        <v>0</v>
      </c>
      <c r="K567" s="59">
        <f t="shared" ref="K567" si="2650">IF(E567="FO",1,0)</f>
        <v>0</v>
      </c>
      <c r="L567" s="302">
        <f>IF(AND(B567="dim",M567=130),1,0)</f>
        <v>0</v>
      </c>
      <c r="M567" s="121">
        <v>31</v>
      </c>
      <c r="N567" s="150"/>
      <c r="O567" s="56"/>
      <c r="P567" s="476">
        <f>IF(F567="X",D536,0)+IF(F568="X",D536,0)+IF(G567="X",D537,0)+IF(G568="X",D538,0)+H567+H568+IF(N567&lt;N535,0,N567)+IF(N568&lt;N535,0,N568)</f>
        <v>0</v>
      </c>
      <c r="Q567" s="111"/>
      <c r="R567" s="112"/>
      <c r="S567" s="374">
        <f t="shared" ref="S567" si="2651">(R567-Q567)+(R568-Q568)</f>
        <v>0</v>
      </c>
      <c r="T567" s="167"/>
      <c r="X567" s="491">
        <f t="shared" si="2498"/>
        <v>0</v>
      </c>
      <c r="Z567" s="314">
        <v>227</v>
      </c>
      <c r="AA567" s="460">
        <f>IF(OR(E567="C",E567="Cr"),S567,0)</f>
        <v>0</v>
      </c>
      <c r="AC567" s="535"/>
      <c r="AD567" s="331"/>
      <c r="AE567" s="331"/>
      <c r="AF567" s="113"/>
      <c r="AG567" s="114"/>
      <c r="AH567" s="461"/>
      <c r="AI567" s="450"/>
      <c r="AJ567" s="331"/>
      <c r="AK567" s="331"/>
      <c r="AL567" s="450"/>
      <c r="AM567" s="331"/>
    </row>
    <row r="568" spans="1:39" ht="15" customHeight="1" thickBot="1" x14ac:dyDescent="0.3">
      <c r="A568" s="255"/>
      <c r="B568" s="521"/>
      <c r="C568" s="521"/>
      <c r="D568" s="521"/>
      <c r="E568" s="526"/>
      <c r="F568" s="267" t="str">
        <f>IF(AND(A567="X",B567="dim"),"",IF(AND(A567="X",E567="TC"),"",IF(A567="X","X","")))</f>
        <v/>
      </c>
      <c r="G568" s="268"/>
      <c r="H568" s="211"/>
      <c r="I568" s="58">
        <f t="shared" ref="I568" si="2652">IF(E567="CA",1,0)</f>
        <v>0</v>
      </c>
      <c r="J568" s="58">
        <f t="shared" ref="J568" si="2653">IF(E567="TC",1,0)</f>
        <v>1</v>
      </c>
      <c r="K568" s="58">
        <f t="shared" ref="K568" si="2654">IF(E567="FNO",1,0)</f>
        <v>0</v>
      </c>
      <c r="L568" s="299"/>
      <c r="M568" s="122"/>
      <c r="N568" s="151"/>
      <c r="O568" s="107"/>
      <c r="P568" s="477"/>
      <c r="Q568" s="113"/>
      <c r="R568" s="114"/>
      <c r="S568" s="375"/>
      <c r="T568" s="167"/>
      <c r="X568" s="493"/>
      <c r="Z568" s="331"/>
      <c r="AA568" s="461"/>
      <c r="AC568" s="534">
        <v>281</v>
      </c>
      <c r="AD568" s="314">
        <v>8</v>
      </c>
      <c r="AE568" s="314" t="s">
        <v>27</v>
      </c>
      <c r="AF568" s="111"/>
      <c r="AG568" s="112"/>
      <c r="AH568" s="460">
        <f t="shared" ref="AH568" si="2655">IF(OR(E705="C",E705="Cr"),S705,0)</f>
        <v>0</v>
      </c>
      <c r="AI568" s="449">
        <f t="shared" ref="AI568" si="2656">IF(OR($E705="C",$E705="Cr"),$S705,0)</f>
        <v>0</v>
      </c>
      <c r="AJ568" s="314">
        <v>281</v>
      </c>
      <c r="AK568" s="314">
        <v>281</v>
      </c>
      <c r="AL568" s="449">
        <f t="shared" ref="AL568" si="2657">LARGE($AH$8:$AH$738,AK568)</f>
        <v>0</v>
      </c>
      <c r="AM568" s="314">
        <f t="shared" ref="AM568" si="2658">INDEX($AC$8:$AJ$739,MATCH(AL568,$AI$8:$AI$739,0),1)</f>
        <v>1</v>
      </c>
    </row>
    <row r="569" spans="1:39" ht="15" customHeight="1" thickBot="1" x14ac:dyDescent="0.3">
      <c r="A569" s="228"/>
      <c r="B569" s="314" t="s">
        <v>11</v>
      </c>
      <c r="C569" s="314">
        <v>16</v>
      </c>
      <c r="D569" s="314" t="s">
        <v>25</v>
      </c>
      <c r="E569" s="483" t="s">
        <v>15</v>
      </c>
      <c r="F569" s="269"/>
      <c r="G569" s="270"/>
      <c r="H569" s="246"/>
      <c r="I569" s="59">
        <f t="shared" ref="I569" si="2659">IF(E569="repos",1,0)</f>
        <v>0</v>
      </c>
      <c r="J569" s="59">
        <f t="shared" ref="J569" si="2660">IF(E569="S",1,0)</f>
        <v>0</v>
      </c>
      <c r="K569" s="59">
        <f t="shared" ref="K569" si="2661">IF(E569="FO",1,0)</f>
        <v>0</v>
      </c>
      <c r="L569" s="302">
        <f>IF(AND(B569="dim",M569=130),1,0)</f>
        <v>0</v>
      </c>
      <c r="M569" s="60">
        <v>700</v>
      </c>
      <c r="N569" s="150"/>
      <c r="O569" s="56"/>
      <c r="P569" s="476">
        <f>IF(F569="X",D536,0)+IF(F570="X",D536,0)+IF(G569="X",D537,0)+IF(G570="X",D538,0)+H569+H570+IF(N569&lt;N535,0,N569)+IF(N570&lt;N535,0,N570)</f>
        <v>0</v>
      </c>
      <c r="Q569" s="111"/>
      <c r="R569" s="112"/>
      <c r="S569" s="374">
        <f t="shared" ref="S569" si="2662">(R569-Q569)+(R570-Q570)</f>
        <v>0</v>
      </c>
      <c r="T569" s="167"/>
      <c r="X569" s="491">
        <f t="shared" si="2498"/>
        <v>0</v>
      </c>
      <c r="Z569" s="314">
        <v>228</v>
      </c>
      <c r="AA569" s="460">
        <f>IF(OR(E569="C",E569="Cr"),S569,0)</f>
        <v>0</v>
      </c>
      <c r="AC569" s="535"/>
      <c r="AD569" s="331"/>
      <c r="AE569" s="331"/>
      <c r="AF569" s="113"/>
      <c r="AG569" s="114"/>
      <c r="AH569" s="461"/>
      <c r="AI569" s="450"/>
      <c r="AJ569" s="331"/>
      <c r="AK569" s="331"/>
      <c r="AL569" s="450"/>
      <c r="AM569" s="331"/>
    </row>
    <row r="570" spans="1:39" ht="15" customHeight="1" thickBot="1" x14ac:dyDescent="0.3">
      <c r="A570" s="229"/>
      <c r="B570" s="331"/>
      <c r="C570" s="331"/>
      <c r="D570" s="331"/>
      <c r="E570" s="484"/>
      <c r="F570" s="267" t="str">
        <f>IF(AND(A569="X",B569="dim"),"",IF(AND(A569="X",E569="TC"),"",IF(A569="X","X","")))</f>
        <v/>
      </c>
      <c r="G570" s="268"/>
      <c r="H570" s="211"/>
      <c r="I570" s="58">
        <f t="shared" ref="I570" si="2663">IF(E569="CA",1,0)</f>
        <v>1</v>
      </c>
      <c r="J570" s="58">
        <f t="shared" ref="J570" si="2664">IF(E569="TC",1,0)</f>
        <v>0</v>
      </c>
      <c r="K570" s="58">
        <f t="shared" ref="K570" si="2665">IF(E569="FNO",1,0)</f>
        <v>0</v>
      </c>
      <c r="L570" s="299"/>
      <c r="M570" s="118"/>
      <c r="N570" s="151"/>
      <c r="O570" s="107"/>
      <c r="P570" s="477"/>
      <c r="Q570" s="113"/>
      <c r="R570" s="114"/>
      <c r="S570" s="375"/>
      <c r="T570" s="167"/>
      <c r="X570" s="493"/>
      <c r="Z570" s="331"/>
      <c r="AA570" s="461"/>
      <c r="AC570" s="534">
        <v>282</v>
      </c>
      <c r="AD570" s="314">
        <v>9</v>
      </c>
      <c r="AE570" s="314" t="s">
        <v>27</v>
      </c>
      <c r="AF570" s="111">
        <v>0.48402777777777778</v>
      </c>
      <c r="AG570" s="112">
        <v>0.77083333333333337</v>
      </c>
      <c r="AH570" s="460">
        <f t="shared" ref="AH570" si="2666">IF(OR(E707="C",E707="Cr"),S707,0)</f>
        <v>0.28680555555555559</v>
      </c>
      <c r="AI570" s="449">
        <f t="shared" ref="AI570" si="2667">IF(OR($E707="C",$E707="Cr"),$S707,0)</f>
        <v>0.28680555555555559</v>
      </c>
      <c r="AJ570" s="314">
        <v>282</v>
      </c>
      <c r="AK570" s="314">
        <v>282</v>
      </c>
      <c r="AL570" s="449">
        <f t="shared" ref="AL570" si="2668">LARGE($AH$8:$AH$738,AK570)</f>
        <v>0</v>
      </c>
      <c r="AM570" s="314">
        <f t="shared" ref="AM570" si="2669">INDEX($AC$8:$AJ$739,MATCH(AL570,$AI$8:$AI$739,0),1)</f>
        <v>1</v>
      </c>
    </row>
    <row r="571" spans="1:39" ht="15" customHeight="1" thickBot="1" x14ac:dyDescent="0.3">
      <c r="A571" s="228"/>
      <c r="B571" s="314" t="s">
        <v>12</v>
      </c>
      <c r="C571" s="314">
        <v>17</v>
      </c>
      <c r="D571" s="314" t="s">
        <v>25</v>
      </c>
      <c r="E571" s="399" t="s">
        <v>7</v>
      </c>
      <c r="F571" s="269"/>
      <c r="G571" s="270"/>
      <c r="H571" s="246"/>
      <c r="I571" s="59">
        <f t="shared" ref="I571" si="2670">IF(E571="repos",1,0)</f>
        <v>1</v>
      </c>
      <c r="J571" s="59">
        <f t="shared" ref="J571" si="2671">IF(E571="S",1,0)</f>
        <v>0</v>
      </c>
      <c r="K571" s="59">
        <f t="shared" ref="K571" si="2672">IF(E571="FO",1,0)</f>
        <v>0</v>
      </c>
      <c r="L571" s="302">
        <f>IF(AND(B571="dim",M571=130),1,0)</f>
        <v>0</v>
      </c>
      <c r="M571" s="119">
        <v>660</v>
      </c>
      <c r="N571" s="150"/>
      <c r="O571" s="56"/>
      <c r="P571" s="476">
        <f>IF(F571="X",D536,0)+IF(F572="X",D536,0)+IF(G571="X",D537,0)+IF(G572="X",D538,0)+H571+H572+IF(N571&lt;N535,0,N571)+IF(N572&lt;N535,0,N572)</f>
        <v>0</v>
      </c>
      <c r="Q571" s="111"/>
      <c r="R571" s="112"/>
      <c r="S571" s="374">
        <f t="shared" ref="S571" si="2673">(R571-Q571)+(R572-Q572)</f>
        <v>0</v>
      </c>
      <c r="T571" s="167"/>
      <c r="X571" s="491">
        <f t="shared" si="2498"/>
        <v>0</v>
      </c>
      <c r="Z571" s="314">
        <v>229</v>
      </c>
      <c r="AA571" s="460">
        <f>IF(OR(E571="C",E571="Cr"),S571,0)</f>
        <v>0</v>
      </c>
      <c r="AC571" s="535"/>
      <c r="AD571" s="331"/>
      <c r="AE571" s="331"/>
      <c r="AF571" s="113"/>
      <c r="AG571" s="114"/>
      <c r="AH571" s="461"/>
      <c r="AI571" s="450"/>
      <c r="AJ571" s="331"/>
      <c r="AK571" s="331"/>
      <c r="AL571" s="450"/>
      <c r="AM571" s="331"/>
    </row>
    <row r="572" spans="1:39" ht="15" customHeight="1" thickBot="1" x14ac:dyDescent="0.3">
      <c r="A572" s="229"/>
      <c r="B572" s="331"/>
      <c r="C572" s="331"/>
      <c r="D572" s="331"/>
      <c r="E572" s="401"/>
      <c r="F572" s="267" t="str">
        <f>IF(AND(A571="X",B571="dim"),"",IF(AND(A571="X",E571="TC"),"",IF(A571="X","X","")))</f>
        <v/>
      </c>
      <c r="G572" s="268"/>
      <c r="H572" s="211"/>
      <c r="I572" s="58">
        <f t="shared" ref="I572" si="2674">IF(E571="CA",1,0)</f>
        <v>0</v>
      </c>
      <c r="J572" s="58">
        <f t="shared" ref="J572" si="2675">IF(E571="TC",1,0)</f>
        <v>0</v>
      </c>
      <c r="K572" s="58">
        <f t="shared" ref="K572" si="2676">IF(E571="FNO",1,0)</f>
        <v>0</v>
      </c>
      <c r="L572" s="299"/>
      <c r="M572" s="117"/>
      <c r="N572" s="151"/>
      <c r="O572" s="107"/>
      <c r="P572" s="477"/>
      <c r="Q572" s="113"/>
      <c r="R572" s="114"/>
      <c r="S572" s="375"/>
      <c r="T572" s="167"/>
      <c r="X572" s="493"/>
      <c r="Z572" s="331"/>
      <c r="AA572" s="461"/>
      <c r="AC572" s="534">
        <v>283</v>
      </c>
      <c r="AD572" s="314">
        <v>10</v>
      </c>
      <c r="AE572" s="314" t="s">
        <v>27</v>
      </c>
      <c r="AF572" s="111"/>
      <c r="AG572" s="112"/>
      <c r="AH572" s="460">
        <f t="shared" ref="AH572" si="2677">IF(OR(E709="C",E709="Cr"),S709,0)</f>
        <v>0</v>
      </c>
      <c r="AI572" s="449">
        <f t="shared" ref="AI572" si="2678">IF(OR($E709="C",$E709="Cr"),$S709,0)</f>
        <v>0</v>
      </c>
      <c r="AJ572" s="314">
        <v>283</v>
      </c>
      <c r="AK572" s="314">
        <v>283</v>
      </c>
      <c r="AL572" s="449">
        <f t="shared" ref="AL572" si="2679">LARGE($AH$8:$AH$738,AK572)</f>
        <v>0</v>
      </c>
      <c r="AM572" s="314">
        <f t="shared" ref="AM572" si="2680">INDEX($AC$8:$AJ$739,MATCH(AL572,$AI$8:$AI$739,0),1)</f>
        <v>1</v>
      </c>
    </row>
    <row r="573" spans="1:39" ht="15" customHeight="1" thickBot="1" x14ac:dyDescent="0.3">
      <c r="A573" s="228"/>
      <c r="B573" s="314" t="s">
        <v>4</v>
      </c>
      <c r="C573" s="314">
        <v>18</v>
      </c>
      <c r="D573" s="314" t="s">
        <v>25</v>
      </c>
      <c r="E573" s="399" t="s">
        <v>7</v>
      </c>
      <c r="F573" s="269"/>
      <c r="G573" s="270"/>
      <c r="H573" s="246"/>
      <c r="I573" s="59">
        <f t="shared" ref="I573" si="2681">IF(E573="repos",1,0)</f>
        <v>1</v>
      </c>
      <c r="J573" s="59">
        <f t="shared" ref="J573" si="2682">IF(E573="S",1,0)</f>
        <v>0</v>
      </c>
      <c r="K573" s="59">
        <f t="shared" ref="K573" si="2683">IF(E573="FO",1,0)</f>
        <v>0</v>
      </c>
      <c r="L573" s="302">
        <f>IF(AND(B573="dim",M573=130),1,0)</f>
        <v>0</v>
      </c>
      <c r="M573" s="119">
        <v>660</v>
      </c>
      <c r="N573" s="150"/>
      <c r="O573" s="56"/>
      <c r="P573" s="476">
        <f>IF(F573="X",D536,0)+IF(F574="X",D536,0)+IF(G573="X",D537,0)+IF(G574="X",D538,0)+H573+H574+IF(N573&lt;N535,0,N573)+IF(N574&lt;N535,0,N574)</f>
        <v>0</v>
      </c>
      <c r="Q573" s="111"/>
      <c r="R573" s="112"/>
      <c r="S573" s="374">
        <f t="shared" ref="S573" si="2684">(R573-Q573)+(R574-Q574)</f>
        <v>0</v>
      </c>
      <c r="T573" s="167"/>
      <c r="X573" s="491">
        <f t="shared" si="2498"/>
        <v>0</v>
      </c>
      <c r="Z573" s="314">
        <v>230</v>
      </c>
      <c r="AA573" s="460">
        <f>IF(OR(E573="C",E573="Cr"),S573,0)</f>
        <v>0</v>
      </c>
      <c r="AC573" s="535"/>
      <c r="AD573" s="331"/>
      <c r="AE573" s="331"/>
      <c r="AF573" s="113"/>
      <c r="AG573" s="114"/>
      <c r="AH573" s="461"/>
      <c r="AI573" s="450"/>
      <c r="AJ573" s="331"/>
      <c r="AK573" s="331"/>
      <c r="AL573" s="450"/>
      <c r="AM573" s="331"/>
    </row>
    <row r="574" spans="1:39" ht="15" customHeight="1" thickBot="1" x14ac:dyDescent="0.3">
      <c r="A574" s="229"/>
      <c r="B574" s="331"/>
      <c r="C574" s="331"/>
      <c r="D574" s="331"/>
      <c r="E574" s="401"/>
      <c r="F574" s="267" t="str">
        <f>IF(AND(A573="X",B573="dim"),"",IF(AND(A573="X",E573="TC"),"",IF(A573="X","X","")))</f>
        <v/>
      </c>
      <c r="G574" s="268"/>
      <c r="H574" s="211"/>
      <c r="I574" s="58">
        <f t="shared" ref="I574" si="2685">IF(E573="CA",1,0)</f>
        <v>0</v>
      </c>
      <c r="J574" s="58">
        <f t="shared" ref="J574" si="2686">IF(E573="TC",1,0)</f>
        <v>0</v>
      </c>
      <c r="K574" s="58">
        <f t="shared" ref="K574" si="2687">IF(E573="FNO",1,0)</f>
        <v>0</v>
      </c>
      <c r="L574" s="299"/>
      <c r="M574" s="117"/>
      <c r="N574" s="151"/>
      <c r="O574" s="107"/>
      <c r="P574" s="477"/>
      <c r="Q574" s="113"/>
      <c r="R574" s="114"/>
      <c r="S574" s="375"/>
      <c r="T574" s="167"/>
      <c r="X574" s="493"/>
      <c r="Z574" s="331"/>
      <c r="AA574" s="461"/>
      <c r="AC574" s="534">
        <v>284</v>
      </c>
      <c r="AD574" s="314">
        <v>11</v>
      </c>
      <c r="AE574" s="314" t="s">
        <v>27</v>
      </c>
      <c r="AF574" s="111">
        <v>0.48402777777777778</v>
      </c>
      <c r="AG574" s="112">
        <v>0.77083333333333337</v>
      </c>
      <c r="AH574" s="460">
        <f t="shared" ref="AH574" si="2688">IF(OR(E711="C",E711="Cr"),S711,0)</f>
        <v>0.28680555555555559</v>
      </c>
      <c r="AI574" s="449">
        <f t="shared" ref="AI574" si="2689">IF(OR($E711="C",$E711="Cr"),$S711,0)</f>
        <v>0.28680555555555559</v>
      </c>
      <c r="AJ574" s="314">
        <v>284</v>
      </c>
      <c r="AK574" s="314">
        <v>284</v>
      </c>
      <c r="AL574" s="449">
        <f t="shared" ref="AL574" si="2690">LARGE($AH$8:$AH$738,AK574)</f>
        <v>0</v>
      </c>
      <c r="AM574" s="314">
        <f t="shared" ref="AM574" si="2691">INDEX($AC$8:$AJ$739,MATCH(AL574,$AI$8:$AI$739,0),1)</f>
        <v>1</v>
      </c>
    </row>
    <row r="575" spans="1:39" ht="15" customHeight="1" thickBot="1" x14ac:dyDescent="0.3">
      <c r="A575" s="228"/>
      <c r="B575" s="314" t="s">
        <v>6</v>
      </c>
      <c r="C575" s="314">
        <v>19</v>
      </c>
      <c r="D575" s="314" t="s">
        <v>25</v>
      </c>
      <c r="E575" s="483" t="s">
        <v>91</v>
      </c>
      <c r="F575" s="269"/>
      <c r="G575" s="270"/>
      <c r="H575" s="246"/>
      <c r="I575" s="59">
        <f t="shared" ref="I575" si="2692">IF(E575="repos",1,0)</f>
        <v>0</v>
      </c>
      <c r="J575" s="59">
        <f t="shared" ref="J575" si="2693">IF(E575="S",1,0)</f>
        <v>0</v>
      </c>
      <c r="K575" s="59">
        <f t="shared" ref="K575" si="2694">IF(E575="FO",1,0)</f>
        <v>0</v>
      </c>
      <c r="L575" s="302">
        <f>IF(AND(B575="dim",M575=130),1,0)</f>
        <v>0</v>
      </c>
      <c r="M575" s="60">
        <v>130</v>
      </c>
      <c r="N575" s="150"/>
      <c r="O575" s="52">
        <v>0.30416666666666664</v>
      </c>
      <c r="P575" s="476">
        <f>IF(F575="X",D536,0)+IF(F576="X",D536,0)+IF(G575="X",D537,0)+IF(G576="X",D538,0)+H575+H576+IF(N575&lt;N535,0,N575)+IF(N576&lt;N535,0,N576)</f>
        <v>0</v>
      </c>
      <c r="Q575" s="111">
        <v>0.52361111111111114</v>
      </c>
      <c r="R575" s="112">
        <v>0.82777777777777783</v>
      </c>
      <c r="S575" s="360">
        <f t="shared" ref="S575" si="2695">(R575-Q575)+(R576-Q576)</f>
        <v>0.3041666666666667</v>
      </c>
      <c r="T575" s="167"/>
      <c r="X575" s="491">
        <f t="shared" si="2498"/>
        <v>1</v>
      </c>
      <c r="Z575" s="314">
        <v>231</v>
      </c>
      <c r="AA575" s="460">
        <f>IF(OR(E575="C",E575="Cr"),S575,0)</f>
        <v>0.3041666666666667</v>
      </c>
      <c r="AC575" s="535"/>
      <c r="AD575" s="331"/>
      <c r="AE575" s="331"/>
      <c r="AF575" s="113"/>
      <c r="AG575" s="114"/>
      <c r="AH575" s="461"/>
      <c r="AI575" s="450"/>
      <c r="AJ575" s="331"/>
      <c r="AK575" s="331"/>
      <c r="AL575" s="450"/>
      <c r="AM575" s="331"/>
    </row>
    <row r="576" spans="1:39" ht="15" customHeight="1" thickBot="1" x14ac:dyDescent="0.3">
      <c r="A576" s="229"/>
      <c r="B576" s="331"/>
      <c r="C576" s="331"/>
      <c r="D576" s="331"/>
      <c r="E576" s="484"/>
      <c r="F576" s="267" t="str">
        <f>IF(AND(A575="X",B575="dim"),"",IF(AND(A575="X",E575="TC"),"",IF(A575="X","X","")))</f>
        <v/>
      </c>
      <c r="G576" s="268"/>
      <c r="H576" s="211"/>
      <c r="I576" s="58">
        <f t="shared" ref="I576" si="2696">IF(E575="CA",1,0)</f>
        <v>0</v>
      </c>
      <c r="J576" s="58">
        <f t="shared" ref="J576" si="2697">IF(E575="TC",1,0)</f>
        <v>0</v>
      </c>
      <c r="K576" s="58">
        <f t="shared" ref="K576" si="2698">IF(E575="FNO",1,0)</f>
        <v>0</v>
      </c>
      <c r="L576" s="299"/>
      <c r="M576" s="123"/>
      <c r="N576" s="151"/>
      <c r="O576" s="86"/>
      <c r="P576" s="477"/>
      <c r="Q576" s="113"/>
      <c r="R576" s="114"/>
      <c r="S576" s="361"/>
      <c r="T576" s="167"/>
      <c r="X576" s="493"/>
      <c r="Z576" s="331"/>
      <c r="AA576" s="461"/>
      <c r="AC576" s="534">
        <v>285</v>
      </c>
      <c r="AD576" s="314">
        <v>12</v>
      </c>
      <c r="AE576" s="314" t="s">
        <v>27</v>
      </c>
      <c r="AF576" s="111">
        <v>0.48402777777777778</v>
      </c>
      <c r="AG576" s="112">
        <v>0.77083333333333337</v>
      </c>
      <c r="AH576" s="460">
        <f t="shared" ref="AH576" si="2699">IF(OR(E713="C",E713="Cr"),S713,0)</f>
        <v>0.28680555555555559</v>
      </c>
      <c r="AI576" s="449">
        <f t="shared" ref="AI576" si="2700">IF(OR($E713="C",$E713="Cr"),$S713,0)</f>
        <v>0.28680555555555559</v>
      </c>
      <c r="AJ576" s="314">
        <v>285</v>
      </c>
      <c r="AK576" s="314">
        <v>285</v>
      </c>
      <c r="AL576" s="449">
        <f t="shared" ref="AL576" si="2701">LARGE($AH$8:$AH$738,AK576)</f>
        <v>0</v>
      </c>
      <c r="AM576" s="314">
        <f t="shared" ref="AM576" si="2702">INDEX($AC$8:$AJ$739,MATCH(AL576,$AI$8:$AI$739,0),1)</f>
        <v>1</v>
      </c>
    </row>
    <row r="577" spans="1:39" ht="15" customHeight="1" thickBot="1" x14ac:dyDescent="0.3">
      <c r="A577" s="228"/>
      <c r="B577" s="314" t="s">
        <v>8</v>
      </c>
      <c r="C577" s="314">
        <v>20</v>
      </c>
      <c r="D577" s="314" t="s">
        <v>25</v>
      </c>
      <c r="E577" s="483" t="s">
        <v>91</v>
      </c>
      <c r="F577" s="269"/>
      <c r="G577" s="270"/>
      <c r="H577" s="246"/>
      <c r="I577" s="59">
        <f t="shared" ref="I577" si="2703">IF(E577="repos",1,0)</f>
        <v>0</v>
      </c>
      <c r="J577" s="59">
        <f t="shared" ref="J577" si="2704">IF(E577="S",1,0)</f>
        <v>0</v>
      </c>
      <c r="K577" s="59">
        <f t="shared" ref="K577" si="2705">IF(E577="FO",1,0)</f>
        <v>0</v>
      </c>
      <c r="L577" s="302">
        <f>IF(AND(B577="dim",M577=130),1,0)</f>
        <v>1</v>
      </c>
      <c r="M577" s="125">
        <v>130</v>
      </c>
      <c r="N577" s="150"/>
      <c r="O577" s="52">
        <v>0.24027777777777778</v>
      </c>
      <c r="P577" s="476">
        <f>IF(F577="X",D536,0)+IF(F578="X",D536,0)+IF(G577="X",D537,0)+IF(G578="X",D538,0)+H577+H578+IF(N577&lt;N535,0,N577)+IF(N578&lt;N535,0,N578)</f>
        <v>0</v>
      </c>
      <c r="Q577" s="111">
        <v>0.48194444444444445</v>
      </c>
      <c r="R577" s="112">
        <v>0.72222222222222221</v>
      </c>
      <c r="S577" s="360">
        <f t="shared" ref="S577" si="2706">(R577-Q577)+(R578-Q578)</f>
        <v>0.24027777777777776</v>
      </c>
      <c r="T577" s="167"/>
      <c r="X577" s="491">
        <f t="shared" si="2498"/>
        <v>1</v>
      </c>
      <c r="Z577" s="314">
        <v>232</v>
      </c>
      <c r="AA577" s="460">
        <f>IF(OR(E577="C",E577="Cr"),S577,0)</f>
        <v>0.24027777777777776</v>
      </c>
      <c r="AC577" s="535"/>
      <c r="AD577" s="331"/>
      <c r="AE577" s="331"/>
      <c r="AF577" s="113"/>
      <c r="AG577" s="114"/>
      <c r="AH577" s="461"/>
      <c r="AI577" s="450"/>
      <c r="AJ577" s="331"/>
      <c r="AK577" s="331"/>
      <c r="AL577" s="450"/>
      <c r="AM577" s="331"/>
    </row>
    <row r="578" spans="1:39" ht="15" customHeight="1" thickBot="1" x14ac:dyDescent="0.3">
      <c r="A578" s="229"/>
      <c r="B578" s="331"/>
      <c r="C578" s="331"/>
      <c r="D578" s="331"/>
      <c r="E578" s="484"/>
      <c r="F578" s="267" t="str">
        <f>IF(AND(A577="X",B577="dim"),"",IF(AND(A577="X",E577="TC"),"",IF(A577="X","X","")))</f>
        <v/>
      </c>
      <c r="G578" s="268"/>
      <c r="H578" s="211"/>
      <c r="I578" s="58">
        <f t="shared" ref="I578" si="2707">IF(E577="CA",1,0)</f>
        <v>0</v>
      </c>
      <c r="J578" s="58">
        <f t="shared" ref="J578" si="2708">IF(E577="TC",1,0)</f>
        <v>0</v>
      </c>
      <c r="K578" s="58">
        <f t="shared" ref="K578" si="2709">IF(E577="FNO",1,0)</f>
        <v>0</v>
      </c>
      <c r="L578" s="299"/>
      <c r="M578" s="123"/>
      <c r="N578" s="151"/>
      <c r="O578" s="86"/>
      <c r="P578" s="477"/>
      <c r="Q578" s="113"/>
      <c r="R578" s="114"/>
      <c r="S578" s="361"/>
      <c r="T578" s="167"/>
      <c r="X578" s="493"/>
      <c r="Z578" s="331"/>
      <c r="AA578" s="461"/>
      <c r="AC578" s="534">
        <v>286</v>
      </c>
      <c r="AD578" s="314">
        <v>13</v>
      </c>
      <c r="AE578" s="314" t="s">
        <v>27</v>
      </c>
      <c r="AF578" s="111">
        <v>0.48402777777777778</v>
      </c>
      <c r="AG578" s="112">
        <v>0.77083333333333337</v>
      </c>
      <c r="AH578" s="460">
        <f t="shared" ref="AH578" si="2710">IF(OR(E715="C",E715="Cr"),S715,0)</f>
        <v>0.28680555555555559</v>
      </c>
      <c r="AI578" s="449">
        <f t="shared" ref="AI578" si="2711">IF(OR($E715="C",$E715="Cr"),$S715,0)</f>
        <v>0.28680555555555559</v>
      </c>
      <c r="AJ578" s="314">
        <v>286</v>
      </c>
      <c r="AK578" s="314">
        <v>286</v>
      </c>
      <c r="AL578" s="449">
        <f t="shared" ref="AL578" si="2712">LARGE($AH$8:$AH$738,AK578)</f>
        <v>0</v>
      </c>
      <c r="AM578" s="314">
        <f t="shared" ref="AM578" si="2713">INDEX($AC$8:$AJ$739,MATCH(AL578,$AI$8:$AI$739,0),1)</f>
        <v>1</v>
      </c>
    </row>
    <row r="579" spans="1:39" ht="15" customHeight="1" thickBot="1" x14ac:dyDescent="0.3">
      <c r="A579" s="228"/>
      <c r="B579" s="314" t="s">
        <v>9</v>
      </c>
      <c r="C579" s="314">
        <v>21</v>
      </c>
      <c r="D579" s="314" t="s">
        <v>25</v>
      </c>
      <c r="E579" s="483" t="s">
        <v>91</v>
      </c>
      <c r="F579" s="269"/>
      <c r="G579" s="270"/>
      <c r="H579" s="246"/>
      <c r="I579" s="59">
        <f t="shared" ref="I579" si="2714">IF(E579="repos",1,0)</f>
        <v>0</v>
      </c>
      <c r="J579" s="59">
        <f t="shared" ref="J579" si="2715">IF(E579="S",1,0)</f>
        <v>0</v>
      </c>
      <c r="K579" s="59">
        <f t="shared" ref="K579" si="2716">IF(E579="FO",1,0)</f>
        <v>0</v>
      </c>
      <c r="L579" s="302">
        <f>IF(AND(B579="dim",M579=130),1,0)</f>
        <v>0</v>
      </c>
      <c r="M579" s="60">
        <v>59</v>
      </c>
      <c r="N579" s="150"/>
      <c r="O579" s="54">
        <v>0.11388888888888889</v>
      </c>
      <c r="P579" s="476">
        <f>IF(F579="X",D536,0)+IF(F580="X",D536,0)+IF(G579="X",D537,0)+IF(G580="X",D538,0)+H579+H580+IF(N579&lt;N535,0,N579)+IF(N580&lt;N535,0,N580)</f>
        <v>2.2916666666666669E-2</v>
      </c>
      <c r="Q579" s="111">
        <v>0.3</v>
      </c>
      <c r="R579" s="112">
        <v>0.41388888888888892</v>
      </c>
      <c r="S579" s="360">
        <f t="shared" ref="S579" si="2717">(R579-Q579)+(R580-Q580)</f>
        <v>0.30069444444444449</v>
      </c>
      <c r="T579" s="167"/>
      <c r="X579" s="491">
        <f t="shared" si="2498"/>
        <v>1</v>
      </c>
      <c r="Z579" s="314">
        <v>233</v>
      </c>
      <c r="AA579" s="460">
        <f>IF(OR(E579="C",E579="Cr"),S579,0)</f>
        <v>0.30069444444444449</v>
      </c>
      <c r="AC579" s="535"/>
      <c r="AD579" s="331"/>
      <c r="AE579" s="331"/>
      <c r="AF579" s="113"/>
      <c r="AG579" s="114"/>
      <c r="AH579" s="461"/>
      <c r="AI579" s="450"/>
      <c r="AJ579" s="331"/>
      <c r="AK579" s="331"/>
      <c r="AL579" s="450"/>
      <c r="AM579" s="331"/>
    </row>
    <row r="580" spans="1:39" ht="15" customHeight="1" thickBot="1" x14ac:dyDescent="0.3">
      <c r="A580" s="229"/>
      <c r="B580" s="331"/>
      <c r="C580" s="331"/>
      <c r="D580" s="331"/>
      <c r="E580" s="484"/>
      <c r="F580" s="267" t="str">
        <f>IF(AND(A579="X",B579="dim"),"",IF(AND(A579="X",E579="TC"),"",IF(A579="X","X","")))</f>
        <v/>
      </c>
      <c r="G580" s="268" t="s">
        <v>72</v>
      </c>
      <c r="H580" s="211">
        <v>9.0277777777777787E-3</v>
      </c>
      <c r="I580" s="58">
        <f t="shared" ref="I580" si="2718">IF(E579="CA",1,0)</f>
        <v>0</v>
      </c>
      <c r="J580" s="58">
        <f t="shared" ref="J580" si="2719">IF(E579="TC",1,0)</f>
        <v>0</v>
      </c>
      <c r="K580" s="58">
        <f t="shared" ref="K580" si="2720">IF(E579="FNO",1,0)</f>
        <v>0</v>
      </c>
      <c r="L580" s="299"/>
      <c r="M580" s="61">
        <v>130</v>
      </c>
      <c r="N580" s="151"/>
      <c r="O580" s="50">
        <v>0.18680555555555556</v>
      </c>
      <c r="P580" s="477"/>
      <c r="Q580" s="113">
        <v>0.65486111111111112</v>
      </c>
      <c r="R580" s="114">
        <v>0.84166666666666667</v>
      </c>
      <c r="S580" s="361"/>
      <c r="T580" s="167"/>
      <c r="X580" s="493"/>
      <c r="Z580" s="331"/>
      <c r="AA580" s="461"/>
      <c r="AC580" s="534">
        <v>287</v>
      </c>
      <c r="AD580" s="314">
        <v>14</v>
      </c>
      <c r="AE580" s="314" t="s">
        <v>27</v>
      </c>
      <c r="AF580" s="111"/>
      <c r="AG580" s="112"/>
      <c r="AH580" s="460">
        <f t="shared" ref="AH580" si="2721">IF(OR(E717="C",E717="Cr"),S717,0)</f>
        <v>0</v>
      </c>
      <c r="AI580" s="449">
        <f t="shared" ref="AI580" si="2722">IF(OR($E717="C",$E717="Cr"),$S717,0)</f>
        <v>0</v>
      </c>
      <c r="AJ580" s="314">
        <v>287</v>
      </c>
      <c r="AK580" s="314">
        <v>287</v>
      </c>
      <c r="AL580" s="449">
        <f t="shared" ref="AL580" si="2723">LARGE($AH$8:$AH$738,AK580)</f>
        <v>0</v>
      </c>
      <c r="AM580" s="314">
        <f t="shared" ref="AM580" si="2724">INDEX($AC$8:$AJ$739,MATCH(AL580,$AI$8:$AI$739,0),1)</f>
        <v>1</v>
      </c>
    </row>
    <row r="581" spans="1:39" ht="15" customHeight="1" thickBot="1" x14ac:dyDescent="0.3">
      <c r="A581" s="228"/>
      <c r="B581" s="314" t="s">
        <v>10</v>
      </c>
      <c r="C581" s="314">
        <v>22</v>
      </c>
      <c r="D581" s="314" t="s">
        <v>25</v>
      </c>
      <c r="E581" s="483" t="s">
        <v>91</v>
      </c>
      <c r="F581" s="269"/>
      <c r="G581" s="270"/>
      <c r="H581" s="246"/>
      <c r="I581" s="59">
        <f t="shared" ref="I581" si="2725">IF(E581="repos",1,0)</f>
        <v>0</v>
      </c>
      <c r="J581" s="59">
        <f t="shared" ref="J581" si="2726">IF(E581="S",1,0)</f>
        <v>0</v>
      </c>
      <c r="K581" s="59">
        <f t="shared" ref="K581" si="2727">IF(E581="FO",1,0)</f>
        <v>0</v>
      </c>
      <c r="L581" s="302">
        <f>IF(AND(B581="dim",M581=130),1,0)</f>
        <v>0</v>
      </c>
      <c r="M581" s="125">
        <v>130</v>
      </c>
      <c r="N581" s="150"/>
      <c r="O581" s="52">
        <v>0.29097222222222224</v>
      </c>
      <c r="P581" s="476">
        <f>IF(F581="X",D536,0)+IF(F582="X",D536,0)+IF(G581="X",D537,0)+IF(G582="X",D538,0)+H581+H582+IF(N581&lt;N535,0,N581)+IF(N582&lt;N535,0,N582)</f>
        <v>0</v>
      </c>
      <c r="Q581" s="111">
        <v>0.51458333333333328</v>
      </c>
      <c r="R581" s="112">
        <v>0.80555555555555547</v>
      </c>
      <c r="S581" s="360">
        <f t="shared" ref="S581" si="2728">(R581-Q581)+(R582-Q582)</f>
        <v>0.29097222222222219</v>
      </c>
      <c r="T581" s="167"/>
      <c r="X581" s="491">
        <f t="shared" si="2498"/>
        <v>1</v>
      </c>
      <c r="Z581" s="314">
        <v>234</v>
      </c>
      <c r="AA581" s="460">
        <f>IF(OR(E581="C",E581="Cr"),S581,0)</f>
        <v>0.29097222222222219</v>
      </c>
      <c r="AC581" s="535"/>
      <c r="AD581" s="331"/>
      <c r="AE581" s="331"/>
      <c r="AF581" s="113"/>
      <c r="AG581" s="114"/>
      <c r="AH581" s="461"/>
      <c r="AI581" s="450"/>
      <c r="AJ581" s="331"/>
      <c r="AK581" s="331"/>
      <c r="AL581" s="450"/>
      <c r="AM581" s="331"/>
    </row>
    <row r="582" spans="1:39" ht="15" customHeight="1" thickBot="1" x14ac:dyDescent="0.3">
      <c r="A582" s="229"/>
      <c r="B582" s="331"/>
      <c r="C582" s="331"/>
      <c r="D582" s="331"/>
      <c r="E582" s="484"/>
      <c r="F582" s="267" t="str">
        <f>IF(AND(A581="X",B581="dim"),"",IF(AND(A581="X",E581="TC"),"",IF(A581="X","X","")))</f>
        <v/>
      </c>
      <c r="G582" s="268"/>
      <c r="H582" s="211"/>
      <c r="I582" s="58">
        <f t="shared" ref="I582" si="2729">IF(E581="CA",1,0)</f>
        <v>0</v>
      </c>
      <c r="J582" s="58">
        <f t="shared" ref="J582" si="2730">IF(E581="TC",1,0)</f>
        <v>0</v>
      </c>
      <c r="K582" s="58">
        <f t="shared" ref="K582" si="2731">IF(E581="FNO",1,0)</f>
        <v>0</v>
      </c>
      <c r="L582" s="299"/>
      <c r="M582" s="123"/>
      <c r="N582" s="151"/>
      <c r="O582" s="86"/>
      <c r="P582" s="477"/>
      <c r="Q582" s="113"/>
      <c r="R582" s="114"/>
      <c r="S582" s="361"/>
      <c r="T582" s="167"/>
      <c r="X582" s="493"/>
      <c r="Z582" s="331"/>
      <c r="AA582" s="461"/>
      <c r="AC582" s="534">
        <v>288</v>
      </c>
      <c r="AD582" s="314">
        <v>15</v>
      </c>
      <c r="AE582" s="314" t="s">
        <v>27</v>
      </c>
      <c r="AF582" s="111"/>
      <c r="AG582" s="112"/>
      <c r="AH582" s="460">
        <f t="shared" ref="AH582" si="2732">IF(OR(E719="C",E719="Cr"),S719,0)</f>
        <v>0</v>
      </c>
      <c r="AI582" s="449">
        <f t="shared" ref="AI582" si="2733">IF(OR($E719="C",$E719="Cr"),$S719,0)</f>
        <v>0</v>
      </c>
      <c r="AJ582" s="314">
        <v>288</v>
      </c>
      <c r="AK582" s="314">
        <v>288</v>
      </c>
      <c r="AL582" s="449">
        <f t="shared" ref="AL582" si="2734">LARGE($AH$8:$AH$738,AK582)</f>
        <v>0</v>
      </c>
      <c r="AM582" s="314">
        <f t="shared" ref="AM582" si="2735">INDEX($AC$8:$AJ$739,MATCH(AL582,$AI$8:$AI$739,0),1)</f>
        <v>1</v>
      </c>
    </row>
    <row r="583" spans="1:39" ht="15" customHeight="1" thickBot="1" x14ac:dyDescent="0.3">
      <c r="A583" s="228"/>
      <c r="B583" s="314" t="s">
        <v>11</v>
      </c>
      <c r="C583" s="314">
        <v>23</v>
      </c>
      <c r="D583" s="314" t="s">
        <v>25</v>
      </c>
      <c r="E583" s="483" t="s">
        <v>91</v>
      </c>
      <c r="F583" s="269"/>
      <c r="G583" s="270"/>
      <c r="H583" s="246"/>
      <c r="I583" s="59">
        <f t="shared" ref="I583" si="2736">IF(E583="repos",1,0)</f>
        <v>0</v>
      </c>
      <c r="J583" s="59">
        <f t="shared" ref="J583" si="2737">IF(E583="S",1,0)</f>
        <v>0</v>
      </c>
      <c r="K583" s="59">
        <f t="shared" ref="K583" si="2738">IF(E583="FO",1,0)</f>
        <v>0</v>
      </c>
      <c r="L583" s="302">
        <f>IF(AND(B583="dim",M583=130),1,0)</f>
        <v>0</v>
      </c>
      <c r="M583" s="60">
        <v>59</v>
      </c>
      <c r="N583" s="150"/>
      <c r="O583" s="54">
        <v>0.10902777777777778</v>
      </c>
      <c r="P583" s="476">
        <f>IF(F583="X",D536,0)+IF(F584="X",D536,0)+IF(G583="X",D537,0)+IF(G584="X",D538,0)+H583+H584+IF(N583&lt;N535,0,N583)+IF(N584&lt;N535,0,N584)</f>
        <v>1.3888888888888888E-2</v>
      </c>
      <c r="Q583" s="111">
        <v>0.38194444444444442</v>
      </c>
      <c r="R583" s="112">
        <v>0.4909722222222222</v>
      </c>
      <c r="S583" s="360">
        <f t="shared" ref="S583" si="2739">(R583-Q583)+(R584-Q584)</f>
        <v>0.27916666666666662</v>
      </c>
      <c r="T583" s="167"/>
      <c r="X583" s="491">
        <f t="shared" si="2498"/>
        <v>1</v>
      </c>
      <c r="Z583" s="314">
        <v>235</v>
      </c>
      <c r="AA583" s="460">
        <f>IF(OR(E583="C",E583="Cr"),S583,0)</f>
        <v>0.27916666666666662</v>
      </c>
      <c r="AC583" s="535"/>
      <c r="AD583" s="331"/>
      <c r="AE583" s="331"/>
      <c r="AF583" s="113"/>
      <c r="AG583" s="114"/>
      <c r="AH583" s="461"/>
      <c r="AI583" s="450"/>
      <c r="AJ583" s="331"/>
      <c r="AK583" s="331"/>
      <c r="AL583" s="450"/>
      <c r="AM583" s="331"/>
    </row>
    <row r="584" spans="1:39" ht="15" customHeight="1" thickBot="1" x14ac:dyDescent="0.3">
      <c r="A584" s="229"/>
      <c r="B584" s="331"/>
      <c r="C584" s="331"/>
      <c r="D584" s="331"/>
      <c r="E584" s="484"/>
      <c r="F584" s="267" t="str">
        <f>IF(AND(A583="X",B583="dim"),"",IF(AND(A583="X",E583="TC"),"",IF(A583="X","X","")))</f>
        <v/>
      </c>
      <c r="G584" s="268" t="s">
        <v>72</v>
      </c>
      <c r="H584" s="211"/>
      <c r="I584" s="58">
        <f t="shared" ref="I584" si="2740">IF(E583="CA",1,0)</f>
        <v>0</v>
      </c>
      <c r="J584" s="58">
        <f t="shared" ref="J584" si="2741">IF(E583="TC",1,0)</f>
        <v>0</v>
      </c>
      <c r="K584" s="58">
        <f t="shared" ref="K584" si="2742">IF(E583="FNO",1,0)</f>
        <v>0</v>
      </c>
      <c r="L584" s="299"/>
      <c r="M584" s="61">
        <v>130</v>
      </c>
      <c r="N584" s="151"/>
      <c r="O584" s="50">
        <v>0.17013888888888887</v>
      </c>
      <c r="P584" s="477"/>
      <c r="Q584" s="113">
        <v>0.65833333333333333</v>
      </c>
      <c r="R584" s="114">
        <v>0.82847222222222217</v>
      </c>
      <c r="S584" s="361"/>
      <c r="T584" s="167"/>
      <c r="X584" s="493"/>
      <c r="Z584" s="331"/>
      <c r="AA584" s="461"/>
      <c r="AC584" s="534">
        <v>289</v>
      </c>
      <c r="AD584" s="314">
        <v>16</v>
      </c>
      <c r="AE584" s="314" t="s">
        <v>27</v>
      </c>
      <c r="AF584" s="111"/>
      <c r="AG584" s="112"/>
      <c r="AH584" s="460">
        <f t="shared" ref="AH584" si="2743">IF(OR(E721="C",E721="Cr"),S721,0)</f>
        <v>0</v>
      </c>
      <c r="AI584" s="449">
        <f t="shared" ref="AI584" si="2744">IF(OR($E721="C",$E721="Cr"),$S721,0)</f>
        <v>0</v>
      </c>
      <c r="AJ584" s="314">
        <v>289</v>
      </c>
      <c r="AK584" s="314">
        <v>289</v>
      </c>
      <c r="AL584" s="449">
        <f t="shared" ref="AL584" si="2745">LARGE($AH$8:$AH$738,AK584)</f>
        <v>0</v>
      </c>
      <c r="AM584" s="314">
        <f t="shared" ref="AM584" si="2746">INDEX($AC$8:$AJ$739,MATCH(AL584,$AI$8:$AI$739,0),1)</f>
        <v>1</v>
      </c>
    </row>
    <row r="585" spans="1:39" ht="15" customHeight="1" thickBot="1" x14ac:dyDescent="0.3">
      <c r="A585" s="228"/>
      <c r="B585" s="314" t="s">
        <v>12</v>
      </c>
      <c r="C585" s="314">
        <v>24</v>
      </c>
      <c r="D585" s="314" t="s">
        <v>25</v>
      </c>
      <c r="E585" s="399" t="s">
        <v>7</v>
      </c>
      <c r="F585" s="269"/>
      <c r="G585" s="270"/>
      <c r="H585" s="246"/>
      <c r="I585" s="59">
        <f t="shared" ref="I585" si="2747">IF(E585="repos",1,0)</f>
        <v>1</v>
      </c>
      <c r="J585" s="59">
        <f t="shared" ref="J585" si="2748">IF(E585="S",1,0)</f>
        <v>0</v>
      </c>
      <c r="K585" s="59">
        <f t="shared" ref="K585" si="2749">IF(E585="FO",1,0)</f>
        <v>0</v>
      </c>
      <c r="L585" s="302">
        <f>IF(AND(B585="dim",M585=130),1,0)</f>
        <v>0</v>
      </c>
      <c r="M585" s="119">
        <v>660</v>
      </c>
      <c r="N585" s="150"/>
      <c r="O585" s="115"/>
      <c r="P585" s="476">
        <f>IF(F585="X",D536,0)+IF(F586="X",D536,0)+IF(G585="X",D537,0)+IF(G586="X",D538,0)+H585+H586+IF(N585&lt;N535,0,N585)+IF(N586&lt;N535,0,N586)</f>
        <v>0</v>
      </c>
      <c r="Q585" s="111"/>
      <c r="R585" s="112"/>
      <c r="S585" s="374">
        <f t="shared" ref="S585" si="2750">(R585-Q585)+(R586-Q586)</f>
        <v>0</v>
      </c>
      <c r="T585" s="167"/>
      <c r="X585" s="491">
        <f t="shared" si="2498"/>
        <v>0</v>
      </c>
      <c r="Z585" s="314">
        <v>236</v>
      </c>
      <c r="AA585" s="460">
        <f>IF(OR(E585="C",E585="Cr"),S585,0)</f>
        <v>0</v>
      </c>
      <c r="AC585" s="535"/>
      <c r="AD585" s="331"/>
      <c r="AE585" s="331"/>
      <c r="AF585" s="113"/>
      <c r="AG585" s="114"/>
      <c r="AH585" s="461"/>
      <c r="AI585" s="450"/>
      <c r="AJ585" s="331"/>
      <c r="AK585" s="331"/>
      <c r="AL585" s="450"/>
      <c r="AM585" s="331"/>
    </row>
    <row r="586" spans="1:39" ht="15" customHeight="1" thickBot="1" x14ac:dyDescent="0.3">
      <c r="A586" s="229"/>
      <c r="B586" s="331"/>
      <c r="C586" s="331"/>
      <c r="D586" s="331"/>
      <c r="E586" s="401"/>
      <c r="F586" s="267" t="str">
        <f>IF(AND(A585="X",B585="dim"),"",IF(AND(A585="X",E585="TC"),"",IF(A585="X","X","")))</f>
        <v/>
      </c>
      <c r="G586" s="268"/>
      <c r="H586" s="211"/>
      <c r="I586" s="58">
        <f t="shared" ref="I586" si="2751">IF(E585="CA",1,0)</f>
        <v>0</v>
      </c>
      <c r="J586" s="58">
        <f t="shared" ref="J586" si="2752">IF(E585="TC",1,0)</f>
        <v>0</v>
      </c>
      <c r="K586" s="58">
        <f t="shared" ref="K586" si="2753">IF(E585="FNO",1,0)</f>
        <v>0</v>
      </c>
      <c r="L586" s="299"/>
      <c r="M586" s="117"/>
      <c r="N586" s="151"/>
      <c r="O586" s="107"/>
      <c r="P586" s="477"/>
      <c r="Q586" s="113"/>
      <c r="R586" s="114"/>
      <c r="S586" s="375"/>
      <c r="T586" s="167"/>
      <c r="X586" s="493"/>
      <c r="Z586" s="331"/>
      <c r="AA586" s="461"/>
      <c r="AC586" s="534">
        <v>290</v>
      </c>
      <c r="AD586" s="314">
        <v>17</v>
      </c>
      <c r="AE586" s="314" t="s">
        <v>27</v>
      </c>
      <c r="AF586" s="111">
        <v>0.21249999999999999</v>
      </c>
      <c r="AG586" s="112">
        <v>0.4604166666666667</v>
      </c>
      <c r="AH586" s="460">
        <f t="shared" ref="AH586" si="2754">IF(OR(E723="C",E723="Cr"),S723,0)</f>
        <v>0.2479166666666667</v>
      </c>
      <c r="AI586" s="449">
        <f t="shared" ref="AI586" si="2755">IF(OR($E723="C",$E723="Cr"),$S723,0)</f>
        <v>0.2479166666666667</v>
      </c>
      <c r="AJ586" s="314">
        <v>290</v>
      </c>
      <c r="AK586" s="314">
        <v>290</v>
      </c>
      <c r="AL586" s="449">
        <f t="shared" ref="AL586" si="2756">LARGE($AH$8:$AH$738,AK586)</f>
        <v>0</v>
      </c>
      <c r="AM586" s="314">
        <f t="shared" ref="AM586" si="2757">INDEX($AC$8:$AJ$739,MATCH(AL586,$AI$8:$AI$739,0),1)</f>
        <v>1</v>
      </c>
    </row>
    <row r="587" spans="1:39" ht="15" customHeight="1" thickBot="1" x14ac:dyDescent="0.3">
      <c r="A587" s="228"/>
      <c r="B587" s="314" t="s">
        <v>4</v>
      </c>
      <c r="C587" s="314">
        <v>25</v>
      </c>
      <c r="D587" s="314" t="s">
        <v>25</v>
      </c>
      <c r="E587" s="399" t="s">
        <v>7</v>
      </c>
      <c r="F587" s="269"/>
      <c r="G587" s="270"/>
      <c r="H587" s="246"/>
      <c r="I587" s="59">
        <f t="shared" ref="I587" si="2758">IF(E587="repos",1,0)</f>
        <v>1</v>
      </c>
      <c r="J587" s="59">
        <f t="shared" ref="J587" si="2759">IF(E587="S",1,0)</f>
        <v>0</v>
      </c>
      <c r="K587" s="59">
        <f t="shared" ref="K587" si="2760">IF(E587="FO",1,0)</f>
        <v>0</v>
      </c>
      <c r="L587" s="302">
        <f>IF(AND(B587="dim",M587=130),1,0)</f>
        <v>0</v>
      </c>
      <c r="M587" s="119">
        <v>660</v>
      </c>
      <c r="N587" s="150"/>
      <c r="O587" s="56"/>
      <c r="P587" s="476">
        <f>IF(F587="X",D536,0)+IF(F588="X",D536,0)+IF(G587="X",D537,0)+IF(G588="X",D538,0)+H587+H588+IF(N587&lt;N535,0,N587)+IF(N588&lt;N535,0,N588)</f>
        <v>0</v>
      </c>
      <c r="Q587" s="111"/>
      <c r="R587" s="112"/>
      <c r="S587" s="374">
        <f t="shared" ref="S587" si="2761">(R587-Q587)+(R588-Q588)</f>
        <v>0</v>
      </c>
      <c r="T587" s="167"/>
      <c r="X587" s="491">
        <f t="shared" si="2498"/>
        <v>0</v>
      </c>
      <c r="Z587" s="314">
        <v>237</v>
      </c>
      <c r="AA587" s="460">
        <f>IF(OR(E587="C",E587="Cr"),S587,0)</f>
        <v>0</v>
      </c>
      <c r="AC587" s="535"/>
      <c r="AD587" s="331"/>
      <c r="AE587" s="331"/>
      <c r="AF587" s="113"/>
      <c r="AG587" s="114"/>
      <c r="AH587" s="461"/>
      <c r="AI587" s="450"/>
      <c r="AJ587" s="331"/>
      <c r="AK587" s="331"/>
      <c r="AL587" s="450"/>
      <c r="AM587" s="331"/>
    </row>
    <row r="588" spans="1:39" ht="15" customHeight="1" thickBot="1" x14ac:dyDescent="0.3">
      <c r="A588" s="229"/>
      <c r="B588" s="331"/>
      <c r="C588" s="331"/>
      <c r="D588" s="331"/>
      <c r="E588" s="401"/>
      <c r="F588" s="267" t="str">
        <f>IF(AND(A587="X",B587="dim"),"",IF(AND(A587="X",E587="TC"),"",IF(A587="X","X","")))</f>
        <v/>
      </c>
      <c r="G588" s="268"/>
      <c r="H588" s="211"/>
      <c r="I588" s="58">
        <f t="shared" ref="I588" si="2762">IF(E587="CA",1,0)</f>
        <v>0</v>
      </c>
      <c r="J588" s="58">
        <f t="shared" ref="J588" si="2763">IF(E587="TC",1,0)</f>
        <v>0</v>
      </c>
      <c r="K588" s="58">
        <f t="shared" ref="K588" si="2764">IF(E587="FNO",1,0)</f>
        <v>0</v>
      </c>
      <c r="L588" s="299"/>
      <c r="M588" s="117"/>
      <c r="N588" s="151"/>
      <c r="O588" s="107"/>
      <c r="P588" s="477"/>
      <c r="Q588" s="113"/>
      <c r="R588" s="114"/>
      <c r="S588" s="375"/>
      <c r="T588" s="167"/>
      <c r="X588" s="493"/>
      <c r="Z588" s="331"/>
      <c r="AA588" s="461"/>
      <c r="AC588" s="534">
        <v>291</v>
      </c>
      <c r="AD588" s="314">
        <v>18</v>
      </c>
      <c r="AE588" s="314" t="s">
        <v>27</v>
      </c>
      <c r="AF588" s="111"/>
      <c r="AG588" s="112"/>
      <c r="AH588" s="460">
        <f t="shared" ref="AH588" si="2765">IF(OR(E725="C",E725="Cr"),S725,0)</f>
        <v>0</v>
      </c>
      <c r="AI588" s="449">
        <f t="shared" ref="AI588" si="2766">IF(OR($E725="C",$E725="Cr"),$S725,0)</f>
        <v>0</v>
      </c>
      <c r="AJ588" s="314">
        <v>291</v>
      </c>
      <c r="AK588" s="314">
        <v>291</v>
      </c>
      <c r="AL588" s="449">
        <f t="shared" ref="AL588" si="2767">LARGE($AH$8:$AH$738,AK588)</f>
        <v>0</v>
      </c>
      <c r="AM588" s="314">
        <f t="shared" ref="AM588" si="2768">INDEX($AC$8:$AJ$739,MATCH(AL588,$AI$8:$AI$739,0),1)</f>
        <v>1</v>
      </c>
    </row>
    <row r="589" spans="1:39" ht="15" customHeight="1" thickBot="1" x14ac:dyDescent="0.3">
      <c r="A589" s="228"/>
      <c r="B589" s="314" t="s">
        <v>6</v>
      </c>
      <c r="C589" s="314">
        <v>26</v>
      </c>
      <c r="D589" s="314" t="s">
        <v>25</v>
      </c>
      <c r="E589" s="399" t="s">
        <v>7</v>
      </c>
      <c r="F589" s="269"/>
      <c r="G589" s="270"/>
      <c r="H589" s="246"/>
      <c r="I589" s="59">
        <f t="shared" ref="I589" si="2769">IF(E589="repos",1,0)</f>
        <v>1</v>
      </c>
      <c r="J589" s="59">
        <f t="shared" ref="J589" si="2770">IF(E589="S",1,0)</f>
        <v>0</v>
      </c>
      <c r="K589" s="59">
        <f t="shared" ref="K589" si="2771">IF(E589="FO",1,0)</f>
        <v>0</v>
      </c>
      <c r="L589" s="302">
        <f>IF(AND(B589="dim",M589=130),1,0)</f>
        <v>0</v>
      </c>
      <c r="M589" s="119">
        <v>660</v>
      </c>
      <c r="N589" s="150"/>
      <c r="O589" s="56"/>
      <c r="P589" s="476">
        <f>IF(F589="X",D536,0)+IF(F590="X",D536,0)+IF(G589="X",D537,0)+IF(G590="X",D538,0)+H589+H590+IF(N589&lt;N535,0,N589)+IF(N590&lt;N535,0,N590)</f>
        <v>0</v>
      </c>
      <c r="Q589" s="111"/>
      <c r="R589" s="112"/>
      <c r="S589" s="374">
        <f t="shared" ref="S589" si="2772">(R589-Q589)+(R590-Q590)</f>
        <v>0</v>
      </c>
      <c r="T589" s="167"/>
      <c r="X589" s="491">
        <f t="shared" si="2498"/>
        <v>0</v>
      </c>
      <c r="Z589" s="314">
        <v>238</v>
      </c>
      <c r="AA589" s="460">
        <f>IF(OR(E589="C",E589="Cr"),S589,0)</f>
        <v>0</v>
      </c>
      <c r="AC589" s="535"/>
      <c r="AD589" s="331"/>
      <c r="AE589" s="331"/>
      <c r="AF589" s="113"/>
      <c r="AG589" s="114"/>
      <c r="AH589" s="461"/>
      <c r="AI589" s="450"/>
      <c r="AJ589" s="331"/>
      <c r="AK589" s="331"/>
      <c r="AL589" s="450"/>
      <c r="AM589" s="331"/>
    </row>
    <row r="590" spans="1:39" ht="15" customHeight="1" thickBot="1" x14ac:dyDescent="0.3">
      <c r="A590" s="229"/>
      <c r="B590" s="331"/>
      <c r="C590" s="331"/>
      <c r="D590" s="331"/>
      <c r="E590" s="401"/>
      <c r="F590" s="267" t="str">
        <f>IF(AND(A589="X",B589="dim"),"",IF(AND(A589="X",E589="TC"),"",IF(A589="X","X","")))</f>
        <v/>
      </c>
      <c r="G590" s="268"/>
      <c r="H590" s="211"/>
      <c r="I590" s="58">
        <f t="shared" ref="I590" si="2773">IF(E589="CA",1,0)</f>
        <v>0</v>
      </c>
      <c r="J590" s="58">
        <f t="shared" ref="J590" si="2774">IF(E589="TC",1,0)</f>
        <v>0</v>
      </c>
      <c r="K590" s="58">
        <f t="shared" ref="K590" si="2775">IF(E589="FNO",1,0)</f>
        <v>0</v>
      </c>
      <c r="L590" s="299"/>
      <c r="M590" s="117"/>
      <c r="N590" s="151"/>
      <c r="O590" s="107"/>
      <c r="P590" s="477"/>
      <c r="Q590" s="113"/>
      <c r="R590" s="114"/>
      <c r="S590" s="375"/>
      <c r="T590" s="167"/>
      <c r="X590" s="493"/>
      <c r="Z590" s="331"/>
      <c r="AA590" s="461"/>
      <c r="AC590" s="534">
        <v>292</v>
      </c>
      <c r="AD590" s="314">
        <v>19</v>
      </c>
      <c r="AE590" s="314" t="s">
        <v>27</v>
      </c>
      <c r="AF590" s="111">
        <v>0.1986111111111111</v>
      </c>
      <c r="AG590" s="112">
        <v>0.48749999999999999</v>
      </c>
      <c r="AH590" s="460">
        <f t="shared" ref="AH590" si="2776">IF(OR(E727="C",E727="Cr"),S727,0)</f>
        <v>0.28888888888888886</v>
      </c>
      <c r="AI590" s="449">
        <f t="shared" ref="AI590" si="2777">IF(OR($E727="C",$E727="Cr"),$S727,0)</f>
        <v>0.28888888888888886</v>
      </c>
      <c r="AJ590" s="314">
        <v>292</v>
      </c>
      <c r="AK590" s="314">
        <v>292</v>
      </c>
      <c r="AL590" s="449">
        <f t="shared" ref="AL590" si="2778">LARGE($AH$8:$AH$738,AK590)</f>
        <v>0</v>
      </c>
      <c r="AM590" s="314">
        <f t="shared" ref="AM590" si="2779">INDEX($AC$8:$AJ$739,MATCH(AL590,$AI$8:$AI$739,0),1)</f>
        <v>1</v>
      </c>
    </row>
    <row r="591" spans="1:39" ht="15" customHeight="1" thickBot="1" x14ac:dyDescent="0.3">
      <c r="A591" s="228"/>
      <c r="B591" s="314" t="s">
        <v>8</v>
      </c>
      <c r="C591" s="314">
        <v>27</v>
      </c>
      <c r="D591" s="314" t="s">
        <v>25</v>
      </c>
      <c r="E591" s="399" t="s">
        <v>7</v>
      </c>
      <c r="F591" s="269"/>
      <c r="G591" s="270"/>
      <c r="H591" s="246"/>
      <c r="I591" s="59">
        <f t="shared" ref="I591" si="2780">IF(E591="repos",1,0)</f>
        <v>1</v>
      </c>
      <c r="J591" s="59">
        <f t="shared" ref="J591" si="2781">IF(E591="S",1,0)</f>
        <v>0</v>
      </c>
      <c r="K591" s="59">
        <f t="shared" ref="K591" si="2782">IF(E591="FO",1,0)</f>
        <v>0</v>
      </c>
      <c r="L591" s="302">
        <f>IF(AND(B591="dim",M591=130),1,0)</f>
        <v>0</v>
      </c>
      <c r="M591" s="119">
        <v>660</v>
      </c>
      <c r="N591" s="150"/>
      <c r="O591" s="56"/>
      <c r="P591" s="476">
        <f>IF(F591="X",D536,0)+IF(F592="X",D536,0)+IF(G591="X",D537,0)+IF(G592="X",D538,0)+H591+H592+IF(N591&lt;N535,0,N591)+IF(N592&lt;N535,0,N592)</f>
        <v>0</v>
      </c>
      <c r="Q591" s="111"/>
      <c r="R591" s="112"/>
      <c r="S591" s="374">
        <f t="shared" ref="S591" si="2783">(R591-Q591)+(R592-Q592)</f>
        <v>0</v>
      </c>
      <c r="T591" s="167"/>
      <c r="X591" s="491">
        <f t="shared" si="2498"/>
        <v>0</v>
      </c>
      <c r="Z591" s="314">
        <v>239</v>
      </c>
      <c r="AA591" s="460">
        <f>IF(OR(E591="C",E591="Cr"),S591,0)</f>
        <v>0</v>
      </c>
      <c r="AC591" s="535"/>
      <c r="AD591" s="331"/>
      <c r="AE591" s="331"/>
      <c r="AF591" s="113"/>
      <c r="AG591" s="114"/>
      <c r="AH591" s="461"/>
      <c r="AI591" s="450"/>
      <c r="AJ591" s="331"/>
      <c r="AK591" s="331"/>
      <c r="AL591" s="450"/>
      <c r="AM591" s="331"/>
    </row>
    <row r="592" spans="1:39" ht="15" customHeight="1" thickBot="1" x14ac:dyDescent="0.3">
      <c r="A592" s="229"/>
      <c r="B592" s="331"/>
      <c r="C592" s="331"/>
      <c r="D592" s="331"/>
      <c r="E592" s="401"/>
      <c r="F592" s="267" t="str">
        <f>IF(AND(A591="X",B591="dim"),"",IF(AND(A591="X",E591="TC"),"",IF(A591="X","X","")))</f>
        <v/>
      </c>
      <c r="G592" s="268"/>
      <c r="H592" s="211"/>
      <c r="I592" s="58">
        <f t="shared" ref="I592" si="2784">IF(E591="CA",1,0)</f>
        <v>0</v>
      </c>
      <c r="J592" s="58">
        <f t="shared" ref="J592" si="2785">IF(E591="TC",1,0)</f>
        <v>0</v>
      </c>
      <c r="K592" s="58">
        <f t="shared" ref="K592" si="2786">IF(E591="FNO",1,0)</f>
        <v>0</v>
      </c>
      <c r="L592" s="299"/>
      <c r="M592" s="117"/>
      <c r="N592" s="151"/>
      <c r="O592" s="105"/>
      <c r="P592" s="477"/>
      <c r="Q592" s="113"/>
      <c r="R592" s="114"/>
      <c r="S592" s="375"/>
      <c r="T592" s="167"/>
      <c r="X592" s="493"/>
      <c r="Z592" s="331"/>
      <c r="AA592" s="461"/>
      <c r="AC592" s="534">
        <v>293</v>
      </c>
      <c r="AD592" s="314">
        <v>20</v>
      </c>
      <c r="AE592" s="314" t="s">
        <v>27</v>
      </c>
      <c r="AF592" s="111">
        <v>0.1986111111111111</v>
      </c>
      <c r="AG592" s="112">
        <v>0.48749999999999999</v>
      </c>
      <c r="AH592" s="460">
        <f t="shared" ref="AH592" si="2787">IF(OR(E729="C",E729="Cr"),S729,0)</f>
        <v>0.28888888888888886</v>
      </c>
      <c r="AI592" s="449">
        <f t="shared" ref="AI592" si="2788">IF(OR($E729="C",$E729="Cr"),$S729,0)</f>
        <v>0.28888888888888886</v>
      </c>
      <c r="AJ592" s="314">
        <v>293</v>
      </c>
      <c r="AK592" s="314">
        <v>293</v>
      </c>
      <c r="AL592" s="449">
        <f t="shared" ref="AL592" si="2789">LARGE($AH$8:$AH$738,AK592)</f>
        <v>0</v>
      </c>
      <c r="AM592" s="314">
        <f t="shared" ref="AM592" si="2790">INDEX($AC$8:$AJ$739,MATCH(AL592,$AI$8:$AI$739,0),1)</f>
        <v>1</v>
      </c>
    </row>
    <row r="593" spans="1:39" ht="15" customHeight="1" thickBot="1" x14ac:dyDescent="0.3">
      <c r="A593" s="228"/>
      <c r="B593" s="314" t="s">
        <v>9</v>
      </c>
      <c r="C593" s="314">
        <v>28</v>
      </c>
      <c r="D593" s="314" t="s">
        <v>25</v>
      </c>
      <c r="E593" s="483" t="s">
        <v>92</v>
      </c>
      <c r="F593" s="269"/>
      <c r="G593" s="270"/>
      <c r="H593" s="246"/>
      <c r="I593" s="59">
        <f t="shared" ref="I593" si="2791">IF(E593="repos",1,0)</f>
        <v>0</v>
      </c>
      <c r="J593" s="59">
        <f t="shared" ref="J593" si="2792">IF(E593="S",1,0)</f>
        <v>0</v>
      </c>
      <c r="K593" s="59">
        <f t="shared" ref="K593" si="2793">IF(E593="FO",1,0)</f>
        <v>0</v>
      </c>
      <c r="L593" s="302">
        <f>IF(AND(B593="dim",M593=130),1,0)</f>
        <v>0</v>
      </c>
      <c r="M593" s="60">
        <v>59</v>
      </c>
      <c r="N593" s="150"/>
      <c r="O593" s="54">
        <v>0.21180555555555555</v>
      </c>
      <c r="P593" s="476">
        <f>IF(F593="X",D536,0)+IF(F594="X",D536,0)+IF(G593="X",D537,0)+IF(G594="X",D538,0)+H593+H594+IF(N593&lt;N535,0,N593)+IF(N594&lt;N535,0,N594)</f>
        <v>0</v>
      </c>
      <c r="Q593" s="111">
        <v>0.22847222222222222</v>
      </c>
      <c r="R593" s="112">
        <v>0.44027777777777777</v>
      </c>
      <c r="S593" s="366">
        <f t="shared" ref="S593" si="2794">(R593-Q593)+(R594-Q594)</f>
        <v>0.21180555555555555</v>
      </c>
      <c r="T593" s="167"/>
      <c r="X593" s="491">
        <f t="shared" si="2498"/>
        <v>1</v>
      </c>
      <c r="Z593" s="314">
        <v>240</v>
      </c>
      <c r="AA593" s="460">
        <f>IF(OR(E593="C",E593="Cr"),S593,0)</f>
        <v>0.21180555555555555</v>
      </c>
      <c r="AC593" s="535"/>
      <c r="AD593" s="331"/>
      <c r="AE593" s="331"/>
      <c r="AF593" s="113"/>
      <c r="AG593" s="114"/>
      <c r="AH593" s="461"/>
      <c r="AI593" s="450"/>
      <c r="AJ593" s="331"/>
      <c r="AK593" s="331"/>
      <c r="AL593" s="450"/>
      <c r="AM593" s="331"/>
    </row>
    <row r="594" spans="1:39" ht="15" customHeight="1" thickBot="1" x14ac:dyDescent="0.3">
      <c r="A594" s="229"/>
      <c r="B594" s="331"/>
      <c r="C594" s="331"/>
      <c r="D594" s="331"/>
      <c r="E594" s="484"/>
      <c r="F594" s="267" t="str">
        <f>IF(AND(A593="X",B593="dim"),"",IF(AND(A593="X",E593="TC"),"",IF(A593="X","X","")))</f>
        <v/>
      </c>
      <c r="G594" s="268"/>
      <c r="H594" s="211"/>
      <c r="I594" s="58">
        <f t="shared" ref="I594" si="2795">IF(E593="CA",1,0)</f>
        <v>0</v>
      </c>
      <c r="J594" s="58">
        <f t="shared" ref="J594" si="2796">IF(E593="TC",1,0)</f>
        <v>0</v>
      </c>
      <c r="K594" s="58">
        <f t="shared" ref="K594" si="2797">IF(E593="FNO",1,0)</f>
        <v>0</v>
      </c>
      <c r="L594" s="299"/>
      <c r="M594" s="84"/>
      <c r="N594" s="151"/>
      <c r="O594" s="85"/>
      <c r="P594" s="477"/>
      <c r="Q594" s="113"/>
      <c r="R594" s="114"/>
      <c r="S594" s="367"/>
      <c r="T594" s="167"/>
      <c r="X594" s="493"/>
      <c r="Z594" s="331"/>
      <c r="AA594" s="461"/>
      <c r="AC594" s="534">
        <v>294</v>
      </c>
      <c r="AD594" s="314">
        <v>21</v>
      </c>
      <c r="AE594" s="314" t="s">
        <v>27</v>
      </c>
      <c r="AF594" s="111">
        <v>0.85763888888888884</v>
      </c>
      <c r="AG594" s="112">
        <v>1.1090277777777777</v>
      </c>
      <c r="AH594" s="460">
        <f t="shared" ref="AH594" si="2798">IF(OR(E731="C",E731="Cr"),S731,0)</f>
        <v>0.25138888888888888</v>
      </c>
      <c r="AI594" s="449">
        <f t="shared" ref="AI594" si="2799">IF(OR($E731="C",$E731="Cr"),$S731,0)</f>
        <v>0.25138888888888888</v>
      </c>
      <c r="AJ594" s="314">
        <v>294</v>
      </c>
      <c r="AK594" s="314">
        <v>294</v>
      </c>
      <c r="AL594" s="449">
        <f t="shared" ref="AL594" si="2800">LARGE($AH$8:$AH$738,AK594)</f>
        <v>0</v>
      </c>
      <c r="AM594" s="314">
        <f t="shared" ref="AM594" si="2801">INDEX($AC$8:$AJ$739,MATCH(AL594,$AI$8:$AI$739,0),1)</f>
        <v>1</v>
      </c>
    </row>
    <row r="595" spans="1:39" ht="15" customHeight="1" thickBot="1" x14ac:dyDescent="0.3">
      <c r="A595" s="228"/>
      <c r="B595" s="314" t="s">
        <v>10</v>
      </c>
      <c r="C595" s="314">
        <v>29</v>
      </c>
      <c r="D595" s="314" t="s">
        <v>25</v>
      </c>
      <c r="E595" s="483" t="s">
        <v>91</v>
      </c>
      <c r="F595" s="269"/>
      <c r="G595" s="270"/>
      <c r="H595" s="246"/>
      <c r="I595" s="59">
        <f t="shared" ref="I595" si="2802">IF(E595="repos",1,0)</f>
        <v>0</v>
      </c>
      <c r="J595" s="59">
        <f t="shared" ref="J595" si="2803">IF(E595="S",1,0)</f>
        <v>0</v>
      </c>
      <c r="K595" s="59">
        <f t="shared" ref="K595" si="2804">IF(E595="FO",1,0)</f>
        <v>0</v>
      </c>
      <c r="L595" s="302">
        <f>IF(AND(B595="dim",M595=130),1,0)</f>
        <v>0</v>
      </c>
      <c r="M595" s="125">
        <v>130</v>
      </c>
      <c r="N595" s="150"/>
      <c r="O595" s="52">
        <v>0.23402777777777781</v>
      </c>
      <c r="P595" s="476">
        <f>IF(F595="X",D536,0)+IF(F596="X",D536,0)+IF(G595="X",D537,0)+IF(G596="X",D538,0)+H595+H596+IF(N595&lt;N535,0,N595)+IF(N596&lt;N535,0,N596)</f>
        <v>0</v>
      </c>
      <c r="Q595" s="111">
        <v>0.80069444444444438</v>
      </c>
      <c r="R595" s="112">
        <v>1.0347222222222221</v>
      </c>
      <c r="S595" s="360">
        <f t="shared" ref="S595" si="2805">(R595-Q595)+(R596-Q596)</f>
        <v>0.23402777777777772</v>
      </c>
      <c r="T595" s="167"/>
      <c r="X595" s="491">
        <f t="shared" si="2498"/>
        <v>1</v>
      </c>
      <c r="Z595" s="314">
        <v>241</v>
      </c>
      <c r="AA595" s="460">
        <f>IF(OR(E595="C",E595="Cr"),S595,0)</f>
        <v>0.23402777777777772</v>
      </c>
      <c r="AC595" s="535"/>
      <c r="AD595" s="331"/>
      <c r="AE595" s="331"/>
      <c r="AF595" s="113"/>
      <c r="AG595" s="114"/>
      <c r="AH595" s="461"/>
      <c r="AI595" s="450"/>
      <c r="AJ595" s="331"/>
      <c r="AK595" s="331"/>
      <c r="AL595" s="450"/>
      <c r="AM595" s="331"/>
    </row>
    <row r="596" spans="1:39" ht="15" customHeight="1" thickBot="1" x14ac:dyDescent="0.3">
      <c r="A596" s="229"/>
      <c r="B596" s="331"/>
      <c r="C596" s="331"/>
      <c r="D596" s="331"/>
      <c r="E596" s="484"/>
      <c r="F596" s="267" t="str">
        <f>IF(AND(A595="X",B595="dim"),"",IF(AND(A595="X",E595="TC"),"",IF(A595="X","X","")))</f>
        <v/>
      </c>
      <c r="G596" s="268"/>
      <c r="H596" s="211"/>
      <c r="I596" s="58">
        <f t="shared" ref="I596" si="2806">IF(E595="CA",1,0)</f>
        <v>0</v>
      </c>
      <c r="J596" s="58">
        <f t="shared" ref="J596" si="2807">IF(E595="TC",1,0)</f>
        <v>0</v>
      </c>
      <c r="K596" s="58">
        <f t="shared" ref="K596" si="2808">IF(E595="FNO",1,0)</f>
        <v>0</v>
      </c>
      <c r="L596" s="299"/>
      <c r="M596" s="123"/>
      <c r="N596" s="151"/>
      <c r="O596" s="86"/>
      <c r="P596" s="477"/>
      <c r="Q596" s="113"/>
      <c r="R596" s="114"/>
      <c r="S596" s="361"/>
      <c r="T596" s="167"/>
      <c r="X596" s="493"/>
      <c r="Z596" s="331"/>
      <c r="AA596" s="461"/>
      <c r="AC596" s="534">
        <v>295</v>
      </c>
      <c r="AD596" s="314">
        <v>22</v>
      </c>
      <c r="AE596" s="314" t="s">
        <v>27</v>
      </c>
      <c r="AF596" s="111">
        <v>0.65763888888888888</v>
      </c>
      <c r="AG596" s="112">
        <v>0.9472222222222223</v>
      </c>
      <c r="AH596" s="460">
        <f t="shared" ref="AH596" si="2809">IF(OR(E733="C",E733="Cr"),S733,0)</f>
        <v>0.28958333333333341</v>
      </c>
      <c r="AI596" s="449">
        <f t="shared" ref="AI596" si="2810">IF(OR($E733="C",$E733="Cr"),$S733,0)</f>
        <v>0.28958333333333341</v>
      </c>
      <c r="AJ596" s="314">
        <v>295</v>
      </c>
      <c r="AK596" s="314">
        <v>295</v>
      </c>
      <c r="AL596" s="449">
        <f t="shared" ref="AL596" si="2811">LARGE($AH$8:$AH$738,AK596)</f>
        <v>0</v>
      </c>
      <c r="AM596" s="314">
        <f t="shared" ref="AM596" si="2812">INDEX($AC$8:$AJ$739,MATCH(AL596,$AI$8:$AI$739,0),1)</f>
        <v>1</v>
      </c>
    </row>
    <row r="597" spans="1:39" ht="15" customHeight="1" thickBot="1" x14ac:dyDescent="0.3">
      <c r="A597" s="228"/>
      <c r="B597" s="314" t="s">
        <v>11</v>
      </c>
      <c r="C597" s="314">
        <v>30</v>
      </c>
      <c r="D597" s="314" t="s">
        <v>25</v>
      </c>
      <c r="E597" s="483" t="s">
        <v>91</v>
      </c>
      <c r="F597" s="269"/>
      <c r="G597" s="270"/>
      <c r="H597" s="246"/>
      <c r="I597" s="59">
        <f t="shared" ref="I597" si="2813">IF(E597="repos",1,0)</f>
        <v>0</v>
      </c>
      <c r="J597" s="59">
        <f t="shared" ref="J597" si="2814">IF(E597="S",1,0)</f>
        <v>0</v>
      </c>
      <c r="K597" s="59">
        <f t="shared" ref="K597" si="2815">IF(E597="FO",1,0)</f>
        <v>0</v>
      </c>
      <c r="L597" s="302">
        <f>IF(AND(B597="dim",M597=130),1,0)</f>
        <v>0</v>
      </c>
      <c r="M597" s="125">
        <v>130</v>
      </c>
      <c r="N597" s="150"/>
      <c r="O597" s="52">
        <v>0.28472222222222221</v>
      </c>
      <c r="P597" s="476">
        <f>IF(F597="X",D536,0)+IF(F598="X",D536,0)+IF(G597="X",D537,0)+IF(G598="X",D538,0)+H597+H598+IF(N597&lt;N535,0,N597)+IF(N598&lt;N535,0,N598)</f>
        <v>0</v>
      </c>
      <c r="Q597" s="111">
        <v>0.54375000000000007</v>
      </c>
      <c r="R597" s="112">
        <v>0.82847222222222217</v>
      </c>
      <c r="S597" s="360">
        <f t="shared" ref="S597" si="2816">(R597-Q597)+(R598-Q598)</f>
        <v>0.2847222222222221</v>
      </c>
      <c r="T597" s="167"/>
      <c r="X597" s="491">
        <f t="shared" si="2498"/>
        <v>1</v>
      </c>
      <c r="Z597" s="314">
        <v>242</v>
      </c>
      <c r="AA597" s="460">
        <f>IF(OR(E597="C",E597="Cr"),S597,0)</f>
        <v>0.2847222222222221</v>
      </c>
      <c r="AC597" s="535"/>
      <c r="AD597" s="331"/>
      <c r="AE597" s="331"/>
      <c r="AF597" s="113"/>
      <c r="AG597" s="114"/>
      <c r="AH597" s="461"/>
      <c r="AI597" s="450"/>
      <c r="AJ597" s="331"/>
      <c r="AK597" s="331"/>
      <c r="AL597" s="450"/>
      <c r="AM597" s="331"/>
    </row>
    <row r="598" spans="1:39" ht="15" customHeight="1" thickBot="1" x14ac:dyDescent="0.3">
      <c r="A598" s="229"/>
      <c r="B598" s="331"/>
      <c r="C598" s="331"/>
      <c r="D598" s="331"/>
      <c r="E598" s="484"/>
      <c r="F598" s="267" t="str">
        <f>IF(AND(A597="X",B597="dim"),"",IF(AND(A597="X",E597="TC"),"",IF(A597="X","X","")))</f>
        <v/>
      </c>
      <c r="G598" s="268"/>
      <c r="H598" s="205"/>
      <c r="I598" s="58">
        <f t="shared" ref="I598" si="2817">IF(E597="CA",1,0)</f>
        <v>0</v>
      </c>
      <c r="J598" s="58">
        <f t="shared" ref="J598" si="2818">IF(E597="TC",1,0)</f>
        <v>0</v>
      </c>
      <c r="K598" s="58">
        <f t="shared" ref="K598" si="2819">IF(E597="FNO",1,0)</f>
        <v>0</v>
      </c>
      <c r="L598" s="302"/>
      <c r="M598" s="123"/>
      <c r="N598" s="151"/>
      <c r="O598" s="86"/>
      <c r="P598" s="477"/>
      <c r="Q598" s="113"/>
      <c r="R598" s="114"/>
      <c r="S598" s="361"/>
      <c r="T598" s="167"/>
      <c r="X598" s="493"/>
      <c r="Z598" s="331"/>
      <c r="AA598" s="461"/>
      <c r="AC598" s="534">
        <v>296</v>
      </c>
      <c r="AD598" s="314">
        <v>23</v>
      </c>
      <c r="AE598" s="314" t="s">
        <v>27</v>
      </c>
      <c r="AF598" s="111"/>
      <c r="AG598" s="112"/>
      <c r="AH598" s="460">
        <f t="shared" ref="AH598" si="2820">IF(OR(E735="C",E735="Cr"),S735,0)</f>
        <v>0</v>
      </c>
      <c r="AI598" s="449">
        <f t="shared" ref="AI598" si="2821">IF(OR($E735="C",$E735="Cr"),$S735,0)</f>
        <v>0</v>
      </c>
      <c r="AJ598" s="314">
        <v>296</v>
      </c>
      <c r="AK598" s="314">
        <v>296</v>
      </c>
      <c r="AL598" s="449">
        <f t="shared" ref="AL598" si="2822">LARGE($AH$8:$AH$738,AK598)</f>
        <v>0</v>
      </c>
      <c r="AM598" s="314">
        <f t="shared" ref="AM598" si="2823">INDEX($AC$8:$AJ$739,MATCH(AL598,$AI$8:$AI$739,0),1)</f>
        <v>1</v>
      </c>
    </row>
    <row r="599" spans="1:39" ht="15" customHeight="1" thickBot="1" x14ac:dyDescent="0.3">
      <c r="A599" s="228"/>
      <c r="B599" s="314" t="s">
        <v>12</v>
      </c>
      <c r="C599" s="314">
        <v>31</v>
      </c>
      <c r="D599" s="314" t="s">
        <v>25</v>
      </c>
      <c r="E599" s="483" t="s">
        <v>91</v>
      </c>
      <c r="F599" s="269"/>
      <c r="G599" s="270"/>
      <c r="H599" s="246"/>
      <c r="I599" s="59">
        <f t="shared" ref="I599" si="2824">IF(E599="repos",1,0)</f>
        <v>0</v>
      </c>
      <c r="J599" s="59">
        <f t="shared" ref="J599" si="2825">IF(E599="S",1,0)</f>
        <v>0</v>
      </c>
      <c r="K599" s="59">
        <f t="shared" ref="K599" si="2826">IF(E599="FO",1,0)</f>
        <v>0</v>
      </c>
      <c r="L599" s="298">
        <f>IF(AND(B599="dim",M599=130),1,0)</f>
        <v>0</v>
      </c>
      <c r="M599" s="125">
        <v>130</v>
      </c>
      <c r="N599" s="150"/>
      <c r="O599" s="52">
        <v>0.30277777777777776</v>
      </c>
      <c r="P599" s="476">
        <f>IF(F599="X",D536,0)+IF(F600="X",D536,0)+IF(G599="X",D537,0)+IF(G600="X",D538,0)+H599+H600+IF(N599&lt;N535,0,N599)+IF(N600&lt;N535,0,N600)</f>
        <v>0</v>
      </c>
      <c r="Q599" s="111">
        <v>0.48541666666666666</v>
      </c>
      <c r="R599" s="112">
        <v>0.78819444444444453</v>
      </c>
      <c r="S599" s="360">
        <f t="shared" ref="S599" si="2827">(R599-Q599)+(R600-Q600)</f>
        <v>0.30277777777777787</v>
      </c>
      <c r="T599" s="167"/>
      <c r="X599" s="491">
        <f t="shared" si="2498"/>
        <v>1</v>
      </c>
      <c r="Z599" s="314">
        <v>243</v>
      </c>
      <c r="AA599" s="460">
        <f>IF(OR(E599="C",E599="Cr"),S599,0)</f>
        <v>0.30277777777777787</v>
      </c>
      <c r="AC599" s="535"/>
      <c r="AD599" s="331"/>
      <c r="AE599" s="331"/>
      <c r="AF599" s="113"/>
      <c r="AG599" s="114"/>
      <c r="AH599" s="461"/>
      <c r="AI599" s="450"/>
      <c r="AJ599" s="331"/>
      <c r="AK599" s="331"/>
      <c r="AL599" s="450"/>
      <c r="AM599" s="331"/>
    </row>
    <row r="600" spans="1:39" ht="15" customHeight="1" thickBot="1" x14ac:dyDescent="0.3">
      <c r="A600" s="229"/>
      <c r="B600" s="331"/>
      <c r="C600" s="331"/>
      <c r="D600" s="331"/>
      <c r="E600" s="484"/>
      <c r="F600" s="260" t="str">
        <f>IF(AND(A599="X",B599="dim"),"",IF(AND(A599="X",E599="TC"),"",IF(A599="X","X","")))</f>
        <v/>
      </c>
      <c r="G600" s="261"/>
      <c r="H600" s="211"/>
      <c r="I600" s="58">
        <f t="shared" ref="I600" si="2828">IF(E599="CA",1,0)</f>
        <v>0</v>
      </c>
      <c r="J600" s="58">
        <f t="shared" ref="J600" si="2829">IF(E599="TC",1,0)</f>
        <v>0</v>
      </c>
      <c r="K600" s="58">
        <f t="shared" ref="K600" si="2830">IF(E599="FNO",1,0)</f>
        <v>0</v>
      </c>
      <c r="L600" s="299"/>
      <c r="M600" s="123"/>
      <c r="N600" s="151"/>
      <c r="O600" s="86"/>
      <c r="P600" s="477"/>
      <c r="Q600" s="113"/>
      <c r="R600" s="114"/>
      <c r="S600" s="361"/>
      <c r="T600" s="167"/>
      <c r="X600" s="493"/>
      <c r="Z600" s="331"/>
      <c r="AA600" s="461"/>
      <c r="AC600" s="534">
        <v>297</v>
      </c>
      <c r="AD600" s="314">
        <v>24</v>
      </c>
      <c r="AE600" s="314" t="s">
        <v>27</v>
      </c>
      <c r="AF600" s="111"/>
      <c r="AG600" s="112"/>
      <c r="AH600" s="460">
        <f t="shared" ref="AH600" si="2831">IF(OR(E737="C",E737="Cr"),S737,0)</f>
        <v>0</v>
      </c>
      <c r="AI600" s="449">
        <f t="shared" ref="AI600" si="2832">IF(OR($E737="C",$E737="Cr"),$S737,0)</f>
        <v>0</v>
      </c>
      <c r="AJ600" s="314">
        <v>297</v>
      </c>
      <c r="AK600" s="314">
        <v>297</v>
      </c>
      <c r="AL600" s="449">
        <f t="shared" ref="AL600" si="2833">LARGE($AH$8:$AH$738,AK600)</f>
        <v>0</v>
      </c>
      <c r="AM600" s="314">
        <f t="shared" ref="AM600" si="2834">INDEX($AC$8:$AJ$739,MATCH(AL600,$AI$8:$AI$739,0),1)</f>
        <v>1</v>
      </c>
    </row>
    <row r="601" spans="1:39" ht="15" customHeight="1" thickBot="1" x14ac:dyDescent="0.3"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170"/>
      <c r="P601" s="171"/>
      <c r="Q601" s="167"/>
      <c r="R601" s="167"/>
      <c r="S601" s="167"/>
      <c r="T601" s="167"/>
      <c r="U601" s="96"/>
      <c r="V601" s="96"/>
      <c r="W601" s="96"/>
      <c r="X601" s="31"/>
      <c r="Y601" s="96"/>
      <c r="AC601" s="535"/>
      <c r="AD601" s="331"/>
      <c r="AE601" s="331"/>
      <c r="AF601" s="113"/>
      <c r="AG601" s="114"/>
      <c r="AH601" s="461"/>
      <c r="AI601" s="450"/>
      <c r="AJ601" s="331"/>
      <c r="AK601" s="331"/>
      <c r="AL601" s="450"/>
      <c r="AM601" s="331"/>
    </row>
    <row r="602" spans="1:39" ht="15" customHeight="1" thickBot="1" x14ac:dyDescent="0.3">
      <c r="B602" s="314">
        <f>C599</f>
        <v>31</v>
      </c>
      <c r="C602" s="388" t="s">
        <v>13</v>
      </c>
      <c r="D602" s="389"/>
      <c r="E602" s="10">
        <v>9</v>
      </c>
      <c r="F602" s="258"/>
      <c r="G602" s="259"/>
      <c r="H602" s="196">
        <f>H543+H545+H547+H549+H551+H553+H555+H557+H559+H561+H563+H565+H567+H569+H571+H573+H575+H577+H579+H581+H583+H585+H587+H589+H591+H593+H595+H597+H599</f>
        <v>0</v>
      </c>
      <c r="I602" s="62" t="str">
        <f t="shared" ref="I602:I611" si="2835">IF(E602="repos",1,"")</f>
        <v/>
      </c>
      <c r="J602" s="62"/>
      <c r="K602" s="62"/>
      <c r="L602" s="306">
        <f>L539+L541+L543+L545+L547+L549+L551+L553+L555+L557+L559+L561+L563+L565+L567+L569+L571+L573+L575+L577+L579+L581+L583+L585+L587+L589+L591+L593+L595+L597+L599</f>
        <v>1</v>
      </c>
      <c r="M602" s="306">
        <f>M525+L602</f>
        <v>15</v>
      </c>
      <c r="N602" s="474">
        <f>IF(N539&lt;N535,0,N539)+IF(N540&lt;N535,0,N540)+IF(N541&lt;N535,0,N541)+IF(N542&lt;N535,0,N542)+IF(N543&lt;N535,0,N543)+IF(N544&lt;N535,0,N544)+IF(N545&lt;N535,0,N545)+IF(N546&lt;N535,0,N546)+IF(N547&lt;N535,0,N547)+IF(N548&lt;N535,0,N548)+IF(N549&lt;N535,0,N549)+IF(N550&lt;N535,0,N550)+IF(N551&lt;N535,0,N551)+IF(N552&lt;N535,0,N552)+IF(N553&lt;N535,0,N553)+IF(N554&lt;N535,0,N554)+IF(N555&lt;N535,0,N555)+IF(N556&lt;N535,0,N556)+IF(N557&lt;N535,0,N557)+IF(N558&lt;N535,0,N558)+IF(N559&lt;N535,0,N559)+IF(N560&lt;N535,0,N560)+IF(N561&lt;N535,0,N561)+IF(N562&lt;N535,0,N562)+IF(N563&lt;N535,0,N563)+IF(N564&lt;N535,0,N564)+IF(N565&lt;N535,0,N565)+IF(N566&lt;N535,0,N566)+IF(N567&lt;N535,0,N567)+IF(N568&lt;N535,0,N568)+IF(N569&lt;N535,0,N569)+IF(N570&lt;N535,0,N570)+IF(N571&lt;N535,0,N571)+IF(N572&lt;N535,0,N572)+IF(N573&lt;N535,0,N573)+IF(N574&lt;N535,0,N574)+IF(N575&lt;N535,0,N575)+IF(N576&lt;N535,0,N576)+IF(N577&lt;N535,0,N577)+IF(N578&lt;N535,0,N578)+IF(N579&lt;N535,0,N579)+IF(N580&lt;N535,0,N580)+IF(N581&lt;N535,0,N581)+IF(N582&lt;N535,0,N582)+IF(N583&lt;N535,0,N583)+IF(N584&lt;N535,0,N584)+IF(N585&lt;N535,0,N585)+IF(N586&lt;N535,0,N586)+IF(N587&lt;N535,0,N587)+IF(N588&lt;N535,0,N588)+IF(N585&lt;N535,0,N589)+IF(N590&lt;N535,0,N590)+IF(N591&lt;N535,0,N591)+IF(N592&lt;N535,0,N592)+IF(N593&lt;N535,0,N593)+IF(N594&lt;N535,0,N594)+IF(N595&lt;N535,0,N595)+IF(N596&lt;N535,0,N596)+IF(N597&lt;N535,0,N597)+IF(N598&lt;N535,0,N598)+IF(N599&lt;N535,0,N599)+IF(N600&lt;N535,0,N600)</f>
        <v>0</v>
      </c>
      <c r="O602" s="370">
        <f>O539+O540+O541+O542+O543+O544+O545+O546+O547+O548+O549+O550+O551+O552+O553+O554+O555+O556+O557+O558+O559+O560+O561+O562+O563+O564+O565+O566+O567+O568+O569+O570+O571+O572+O573+O574+O575+O576+O577+O578+O579+O580+O581+O582+O583+O584+O585+O586+O587+O588+O589+O590+O591+O592+O593+O594+O595+O596+O597+O598+O599+O600</f>
        <v>2.4486111111111106</v>
      </c>
      <c r="P602" s="480">
        <f>P539+P541+P543+P545+P547+P549+P551+P553+P555+P557+P559+P561+P563+P565+P567+P569+P571+P573+P575+P577+P579+P581+P583+P585+P587+P589+P591+P593+P595+P597+P599</f>
        <v>3.6805555555555557E-2</v>
      </c>
      <c r="S602" s="370">
        <f>S539+S541+S543+S545+S547+S549+S551+S553+S555+S557+S559+S561+S563+S565+S567+S569+S571+S573+S575+S577+S579+S581+S583+S585+S587+S589+S591+S593+S595+S597+S599</f>
        <v>2.4486111111111111</v>
      </c>
      <c r="T602" s="176"/>
      <c r="U602" s="358">
        <f>S575+S577+O580+S581+O584+S595+S597+S599</f>
        <v>2.0138888888888888</v>
      </c>
      <c r="V602" s="506">
        <f>O579+O583+S593</f>
        <v>0.43472222222222223</v>
      </c>
      <c r="X602" s="354">
        <f>SUM(X539:X600)</f>
        <v>9</v>
      </c>
      <c r="AC602" s="534">
        <v>298</v>
      </c>
      <c r="AD602" s="314">
        <v>25</v>
      </c>
      <c r="AE602" s="314" t="s">
        <v>27</v>
      </c>
      <c r="AF602" s="111">
        <v>0.67638888888888893</v>
      </c>
      <c r="AG602" s="112">
        <v>0.95624999999999993</v>
      </c>
      <c r="AH602" s="460">
        <f t="shared" ref="AH602" si="2836">IF(OR(E739="C",E739="Cr"),S739,0)</f>
        <v>0.27986111111111101</v>
      </c>
      <c r="AI602" s="449">
        <f t="shared" ref="AI602" si="2837">IF(OR($E739="C",$E739="Cr"),$S739,0)</f>
        <v>0.27986111111111101</v>
      </c>
      <c r="AJ602" s="314">
        <v>298</v>
      </c>
      <c r="AK602" s="314">
        <v>298</v>
      </c>
      <c r="AL602" s="449">
        <f t="shared" ref="AL602" si="2838">LARGE($AH$8:$AH$738,AK602)</f>
        <v>0</v>
      </c>
      <c r="AM602" s="314">
        <f t="shared" ref="AM602" si="2839">INDEX($AC$8:$AJ$739,MATCH(AL602,$AI$8:$AI$739,0),1)</f>
        <v>1</v>
      </c>
    </row>
    <row r="603" spans="1:39" ht="15" customHeight="1" thickBot="1" x14ac:dyDescent="0.3">
      <c r="B603" s="331"/>
      <c r="C603" s="386" t="s">
        <v>52</v>
      </c>
      <c r="D603" s="387"/>
      <c r="E603" s="33">
        <f>I539+I541+I543+I545+I547+I549+I551+I553+I555+I557+I559+I561+I563+I565+I567+I569+I571+I573+I575+I577+I579+I581+I583+I585+I587+I589+I591+I593+I595+I597+I599</f>
        <v>9</v>
      </c>
      <c r="F603" s="260">
        <f>IF(F540="X",1,0)+IF(F542="X",1,0)+IF(F544="X",1,0)+IF(F546="X",1,0)+IF(F548="X",1,0)+IF(F550="X",1,0)+IF(F552="X",1,0)+IF(F554="X",1,0)+IF(F556="X",1,0)+IF(F558="X",1,0)+IF(F560="X",1,0)+IF(F562="X",1,0)+IF(F564="X",1,0)+IF(F566="X",1,0)+IF(F568="X",1,0)+IF(F570="X",1,0)+IF(F572="X",1,0)+IF(F574="X",1,0)+IF(F576="X",1,0)+IF(F578="X",1,0)+IF(F580="X",1,0)+IF(F582="X",1,0)+IF(F584="X",1,0)+IF(F586="X",1,0)+IF(F588="X",1,0)+IF(F590="X",1,0)+IF(F592="X",1,0)+IF(F594="X",1,0)+IF(F596="X",1,0)+IF(F598="X",1,0)+IF(F600="X",1,0)</f>
        <v>0</v>
      </c>
      <c r="G603" s="261"/>
      <c r="H603" s="206">
        <f>H544+H546+H548+H550+H552+H554+H556+H558+H560+H562+H564+H566+H568+H570+H572+H574+H576+H578+H580+H582+H584+H586+H588+H590+H592+H594+H596+H598+H600</f>
        <v>9.0277777777777787E-3</v>
      </c>
      <c r="I603" s="62"/>
      <c r="J603" s="62"/>
      <c r="K603" s="62"/>
      <c r="L603" s="30"/>
      <c r="M603" s="2"/>
      <c r="N603" s="475"/>
      <c r="O603" s="371"/>
      <c r="P603" s="481"/>
      <c r="S603" s="371"/>
      <c r="T603" s="176"/>
      <c r="U603" s="359"/>
      <c r="V603" s="507"/>
      <c r="X603" s="355"/>
      <c r="AC603" s="535"/>
      <c r="AD603" s="331"/>
      <c r="AE603" s="331"/>
      <c r="AF603" s="113"/>
      <c r="AG603" s="114"/>
      <c r="AH603" s="461"/>
      <c r="AI603" s="450"/>
      <c r="AJ603" s="331"/>
      <c r="AK603" s="331"/>
      <c r="AL603" s="450"/>
      <c r="AM603" s="331"/>
    </row>
    <row r="604" spans="1:39" ht="15" customHeight="1" thickBot="1" x14ac:dyDescent="0.35">
      <c r="C604" s="386" t="s">
        <v>51</v>
      </c>
      <c r="D604" s="387"/>
      <c r="E604" s="33">
        <f>J539+J541+J543+J545+J547+J549+J551+J553+J555+J557+J559+J561+J563+J565+J567+J569+J571+J573+J575+J577+J579+J581+J583+J585+J587+J589+J591+J593+J595+J597+J599+J602</f>
        <v>0</v>
      </c>
      <c r="I604" s="62" t="str">
        <f t="shared" si="2835"/>
        <v/>
      </c>
      <c r="J604" s="62"/>
      <c r="K604" s="62"/>
      <c r="L604" s="30"/>
      <c r="O604" s="405" t="s">
        <v>85</v>
      </c>
      <c r="P604" s="406"/>
      <c r="U604" s="354">
        <v>8</v>
      </c>
      <c r="V604" s="346">
        <v>1</v>
      </c>
      <c r="AC604" s="534">
        <v>299</v>
      </c>
      <c r="AD604" s="314">
        <v>26</v>
      </c>
      <c r="AE604" s="314" t="s">
        <v>27</v>
      </c>
      <c r="AF604" s="111"/>
      <c r="AG604" s="112"/>
      <c r="AH604" s="460">
        <f t="shared" ref="AH604" si="2840">IF(OR(E741="C",E741="Cr"),S741,0)</f>
        <v>0</v>
      </c>
      <c r="AI604" s="449">
        <f t="shared" ref="AI604" si="2841">IF(OR($E741="C",$E741="Cr"),$S741,0)</f>
        <v>0</v>
      </c>
      <c r="AJ604" s="314">
        <v>299</v>
      </c>
      <c r="AK604" s="314">
        <v>299</v>
      </c>
      <c r="AL604" s="449">
        <f t="shared" ref="AL604" si="2842">LARGE($AH$8:$AH$738,AK604)</f>
        <v>0</v>
      </c>
      <c r="AM604" s="314">
        <f t="shared" ref="AM604" si="2843">INDEX($AC$8:$AJ$739,MATCH(AL604,$AI$8:$AI$739,0),1)</f>
        <v>1</v>
      </c>
    </row>
    <row r="605" spans="1:39" ht="15" customHeight="1" thickBot="1" x14ac:dyDescent="0.35">
      <c r="C605" s="386" t="s">
        <v>15</v>
      </c>
      <c r="D605" s="387"/>
      <c r="E605" s="33">
        <f>I540+I542+I544+I546+I548+I550+I552+I554+I556+I558+I560+I562+I564+I566+I568+I570+I572+I574+I576+I578+I580+I582+I584+I586+I588+I590+I592+I594+I596+I598+I600</f>
        <v>12</v>
      </c>
      <c r="G605" s="464">
        <f>IF(F539="X",D536,0)+IF(F541="X",D536,0)+IF(F543="X",D536,0)+IF(F545="X",D536,0)+IF(F547="X",D536,0)+IF(F549="X",D536,0)+IF(F551="X",D536,0)+IF(F553="X",D536,0)+IF(F555="X",D536,0)+IF(F557="X",D536,0)+IF(F559="X",D536,0)+IF(F561="X",D536,0)+IF(F563="X",D536,0)+IF(F565="X",D536,0)+IF(F567="X",D536,0)+IF(F569="X",D536,0)+IF(F571="X",D536,0)+IF(F573="X",D536,0)+IF(F575="X",D536,0)+IF(F577="X",D536,0)+IF(F579="X",D536,0)+IF(F581="X",D536,0)+IF(F583="X",D536,0)+IF(F585="X",D536,0)+IF(F587="X",D536,0)+IF(F589="X",D536,0)+IF(F591="X",D536,0)+IF(F593="X",D536,0)+IF(F595="X",D536,0)+IF(F597="X",D536,0)+IF(F599="X",D536,0)</f>
        <v>0</v>
      </c>
      <c r="H605" s="465"/>
      <c r="I605" s="464">
        <f>IF(G539="X",D537,0)+IF(G541="X",D537,0)+IF(G543="X",D537,0)+IF(G545="X",D537,0)+IF(G547="X",D537,0)+IF(G549="X",D537,0)+IF(G551="X",D537,0)+IF(G553="X",D537,0)+IF(G555="X",D537,0)+IF(G557="X",D537,0)+IF(G559="X",D537,0)+IF(G561="X",D537,0)+IF(G563="X",D537,0)+IF(G565="X",D537,0)+IF(G567="X",D537,0)+IF(G569="X",D537,0)+IF(G571="X",D537,0)+IF(G573="X",D537,0)+IF(G575="X",D537,0)+IF(G577="X",D537,0)+IF(G579="X",D537,0)+IF(G581="X",D537,0)+IF(G583="X",D537,0)+IF(G585="X",D537,0)+IF(G587="X",D537,0)+IF(G589="X",D537,0)+IF(G591="X",D537,0)+IF(G593="X",D537,0)+IF(G595="X",D537,0)+IF(G597="X",D537,0)+IF(G599="X",D537,0)</f>
        <v>0</v>
      </c>
      <c r="J605" s="466"/>
      <c r="K605" s="465"/>
      <c r="L605" s="171"/>
      <c r="O605" s="204" t="s">
        <v>83</v>
      </c>
      <c r="P605" s="205"/>
      <c r="Q605" s="202" t="s">
        <v>83</v>
      </c>
      <c r="R605" s="197" t="s">
        <v>16</v>
      </c>
      <c r="S605" s="188" t="s">
        <v>84</v>
      </c>
      <c r="U605" s="355"/>
      <c r="V605" s="357"/>
      <c r="AC605" s="535"/>
      <c r="AD605" s="331"/>
      <c r="AE605" s="331"/>
      <c r="AF605" s="113"/>
      <c r="AG605" s="114"/>
      <c r="AH605" s="461"/>
      <c r="AI605" s="450"/>
      <c r="AJ605" s="331"/>
      <c r="AK605" s="331"/>
      <c r="AL605" s="450"/>
      <c r="AM605" s="331"/>
    </row>
    <row r="606" spans="1:39" ht="15" customHeight="1" thickBot="1" x14ac:dyDescent="0.35">
      <c r="C606" s="386" t="s">
        <v>16</v>
      </c>
      <c r="D606" s="387"/>
      <c r="E606" s="33">
        <f>J540+J542+J544+J546+J548+J550+J552+J554+J556+J558+J560+J562+J564+J566+J568+J570+J572+J574+J576+J578+J580+J582+J584+J586+J588+J590+J592+J594+J596+J598+J600</f>
        <v>1</v>
      </c>
      <c r="G606" s="467">
        <f>IF(F540="X",D536,0)+IF(F542="X",D536,0)+IF(F544="X",D536,0)+IF(F546="X",D536,0)+IF(F548="X",D536,0)+IF(F550="X",D536,0)+IF(F552="X",D536,0)+IF(F554="X",D536,0)+IF(F556="X",D536,0)+IF(F558="X",D536,0)+IF(F560="X",D536,0)+IF(F562="X",D536,0)+IF(F564="X",D536,0)+IF(F566="X",D536,0)+IF(F568="X",D536,0)+IF(F570="X",D536,0)+IF(F572="X",D536,0)+IF(F574="X",D536,0)+IF(F576="X",D536,0)+IF(F578="X",D536,0)+IF(F580="X",D536,0)+IF(F582="X",D536,0)+IF(F584="X",D536,0)+IF(F586="X",D536,0)+IF(F588="X",D536,0)+IF(F590="X",D536,0)+IF(F592="X",D536,0)+IF(F594="X",D536,0)+IF(F596="X",D536,0)+IF(F598="X",D536,0)+IF(F600="X",D536,0)</f>
        <v>0</v>
      </c>
      <c r="H606" s="468"/>
      <c r="I606" s="469">
        <f>IF(G540="X",D538,0)+IF(G542="X",D538,0)+IF(G544="X",D538,0)+IF(G546="X",D538,0)+IF(G548="X",D538,0)+IF(G550="X",D538,0)+IF(G552="X",D538,0)+IF(G554="X",D538,0)+IF(G556="X",D538,0)+IF(G558="X",D538,0)+IF(G560="X",D538,0)+IF(G562="X",D538,0)+IF(G564="X",D538,0)+IF(G566="X",D538,0)+IF(G568="X",D538,0)+IF(G570="X",D538,0)+IF(G572="X",D538,0)+IF(G574="X",D538,0)+IF(G576="X",D538,0)+IF(G578="X",D538,0)+IF(G580="X",D538,0)+IF(G582="X",D538,0)+IF(G584="X",D538,0)+IF(G586="X",D538,0)+IF(G588="X",D538,0)+IF(G590="X",D538,0)+IF(G592="X",D538,0)+IF(G594="X",D538,0)+IF(G596="X",D538,0)+IF(G598="X",D538,0)+IF(G600="X",D538,0)</f>
        <v>2.7777777777777776E-2</v>
      </c>
      <c r="J606" s="470"/>
      <c r="K606" s="471"/>
      <c r="L606" s="171"/>
      <c r="O606" s="199" t="s">
        <v>16</v>
      </c>
      <c r="P606" s="200"/>
      <c r="Q606" s="203">
        <f>Q532</f>
        <v>0.73680555555555549</v>
      </c>
      <c r="R606" s="198">
        <f>R532</f>
        <v>0.14027777777777772</v>
      </c>
      <c r="S606" s="189">
        <f>S532</f>
        <v>0.31249999999999972</v>
      </c>
      <c r="U606" s="350">
        <f>U602+V602</f>
        <v>2.4486111111111111</v>
      </c>
      <c r="V606" s="351"/>
      <c r="AC606" s="534">
        <v>300</v>
      </c>
      <c r="AD606" s="314">
        <v>27</v>
      </c>
      <c r="AE606" s="314" t="s">
        <v>27</v>
      </c>
      <c r="AF606" s="111">
        <v>0.67638888888888893</v>
      </c>
      <c r="AG606" s="112">
        <v>0.95624999999999993</v>
      </c>
      <c r="AH606" s="460">
        <f t="shared" ref="AH606" si="2844">IF(OR(E743="C",E743="Cr"),S743,0)</f>
        <v>0.27986111111111101</v>
      </c>
      <c r="AI606" s="449">
        <f t="shared" ref="AI606" si="2845">IF(OR($E743="C",$E743="Cr"),$S743,0)</f>
        <v>0.27986111111111101</v>
      </c>
      <c r="AJ606" s="314">
        <v>300</v>
      </c>
      <c r="AK606" s="314">
        <v>300</v>
      </c>
      <c r="AL606" s="449">
        <f t="shared" ref="AL606" si="2846">LARGE($AH$8:$AH$738,AK606)</f>
        <v>0</v>
      </c>
      <c r="AM606" s="314">
        <f t="shared" ref="AM606" si="2847">INDEX($AC$8:$AJ$739,MATCH(AL606,$AI$8:$AI$739,0),1)</f>
        <v>1</v>
      </c>
    </row>
    <row r="607" spans="1:39" ht="15" customHeight="1" thickBot="1" x14ac:dyDescent="0.35">
      <c r="C607" s="386" t="s">
        <v>17</v>
      </c>
      <c r="D607" s="387"/>
      <c r="E607" s="33">
        <f>K539+K541+K543+K545+K547+K549+K551+K553+K555+K557+K559+K561+K563+K565+K567+K569+K571+K573+K575+K577+K579+K581+K583+K585+K587+K589+K591+K593+K595+K597+K599</f>
        <v>0</v>
      </c>
      <c r="I607" s="62"/>
      <c r="J607" s="62"/>
      <c r="K607" s="62"/>
      <c r="L607" s="30"/>
      <c r="O607" s="190" t="s">
        <v>84</v>
      </c>
      <c r="P607" s="191"/>
      <c r="U607" s="352"/>
      <c r="V607" s="353"/>
      <c r="AC607" s="535"/>
      <c r="AD607" s="331"/>
      <c r="AE607" s="331"/>
      <c r="AF607" s="113"/>
      <c r="AG607" s="114"/>
      <c r="AH607" s="461"/>
      <c r="AI607" s="450"/>
      <c r="AJ607" s="331"/>
      <c r="AK607" s="331"/>
      <c r="AL607" s="450"/>
      <c r="AM607" s="331"/>
    </row>
    <row r="608" spans="1:39" ht="15" customHeight="1" thickBot="1" x14ac:dyDescent="0.35">
      <c r="C608" s="390" t="s">
        <v>18</v>
      </c>
      <c r="D608" s="391"/>
      <c r="E608" s="33">
        <f>K540+K542+K544+K546+K548+K550+K552+K554+K556+K558+K560+K562+K564+K566+K568+K570+K572+K574+K576+K578+K580+K582+K584+K586+K588+K590+K592+K594+K596+K598+K600</f>
        <v>0</v>
      </c>
      <c r="I608" s="62" t="str">
        <f t="shared" si="2835"/>
        <v/>
      </c>
      <c r="J608" s="62"/>
      <c r="K608" s="62"/>
      <c r="L608" s="30"/>
      <c r="P608" s="449">
        <f>P535+P602-P605-P606-P607</f>
        <v>1.2263888888888879</v>
      </c>
      <c r="Q608" s="202" t="s">
        <v>83</v>
      </c>
      <c r="R608" s="197" t="s">
        <v>16</v>
      </c>
      <c r="S608" s="188" t="s">
        <v>84</v>
      </c>
      <c r="U608" s="319">
        <f>U604+V604</f>
        <v>9</v>
      </c>
      <c r="V608" s="321"/>
      <c r="AC608" s="534">
        <v>301</v>
      </c>
      <c r="AD608" s="314">
        <v>28</v>
      </c>
      <c r="AE608" s="314" t="s">
        <v>27</v>
      </c>
      <c r="AF608" s="111">
        <v>0.72083333333333333</v>
      </c>
      <c r="AG608" s="112">
        <v>0.9555555555555556</v>
      </c>
      <c r="AH608" s="460">
        <f t="shared" ref="AH608" si="2848">IF(OR(E745="C",E745="Cr"),S745,0)</f>
        <v>0.23472222222222228</v>
      </c>
      <c r="AI608" s="449">
        <f t="shared" ref="AI608" si="2849">IF(OR($E745="C",$E745="Cr"),$S745,0)</f>
        <v>0.23472222222222228</v>
      </c>
      <c r="AJ608" s="314">
        <v>301</v>
      </c>
      <c r="AK608" s="314">
        <v>301</v>
      </c>
      <c r="AL608" s="449">
        <f t="shared" ref="AL608" si="2850">LARGE($AH$8:$AH$738,AK608)</f>
        <v>0</v>
      </c>
      <c r="AM608" s="314">
        <f t="shared" ref="AM608" si="2851">INDEX($AC$8:$AJ$739,MATCH(AL608,$AI$8:$AI$739,0),1)</f>
        <v>1</v>
      </c>
    </row>
    <row r="609" spans="1:39" ht="15" customHeight="1" thickBot="1" x14ac:dyDescent="0.35">
      <c r="C609" s="508" t="s">
        <v>80</v>
      </c>
      <c r="D609" s="509"/>
      <c r="E609" s="124">
        <f>B602-E603-E604-E605-E606-E607-E608</f>
        <v>9</v>
      </c>
      <c r="I609" s="62"/>
      <c r="J609" s="62"/>
      <c r="K609" s="62"/>
      <c r="L609" s="30"/>
      <c r="P609" s="450"/>
      <c r="Q609" s="203">
        <f>Q606+H603+G605+I605+N602-P605</f>
        <v>0.74583333333333324</v>
      </c>
      <c r="R609" s="198">
        <f>R606+H602+I606-P606</f>
        <v>0.16805555555555551</v>
      </c>
      <c r="S609" s="189">
        <f>S606+G606-P607</f>
        <v>0.31249999999999972</v>
      </c>
      <c r="U609" s="325"/>
      <c r="V609" s="327"/>
      <c r="AC609" s="535"/>
      <c r="AD609" s="331"/>
      <c r="AE609" s="331"/>
      <c r="AF609" s="113"/>
      <c r="AG609" s="114"/>
      <c r="AH609" s="461"/>
      <c r="AI609" s="450"/>
      <c r="AJ609" s="331"/>
      <c r="AK609" s="331"/>
      <c r="AL609" s="450"/>
      <c r="AM609" s="331"/>
    </row>
    <row r="610" spans="1:39" ht="15" customHeight="1" x14ac:dyDescent="0.3">
      <c r="C610" s="30"/>
      <c r="D610" s="30"/>
      <c r="E610" s="30"/>
      <c r="I610" s="140"/>
      <c r="J610" s="140"/>
      <c r="K610" s="140"/>
      <c r="L610" s="30"/>
      <c r="U610" s="136"/>
      <c r="V610" s="136"/>
      <c r="AC610" s="534">
        <v>302</v>
      </c>
      <c r="AD610" s="314">
        <v>29</v>
      </c>
      <c r="AE610" s="314" t="s">
        <v>27</v>
      </c>
      <c r="AF610" s="111">
        <v>0.66597222222222219</v>
      </c>
      <c r="AG610" s="112">
        <v>0.95486111111111116</v>
      </c>
      <c r="AH610" s="460">
        <f t="shared" ref="AH610" si="2852">IF(OR(E747="C",E747="Cr"),S747,0)</f>
        <v>0.28888888888888897</v>
      </c>
      <c r="AI610" s="449">
        <f t="shared" ref="AI610" si="2853">IF(OR($E747="C",$E747="Cr"),$S747,0)</f>
        <v>0.28888888888888897</v>
      </c>
      <c r="AJ610" s="314">
        <v>302</v>
      </c>
      <c r="AK610" s="314">
        <v>302</v>
      </c>
      <c r="AL610" s="449">
        <f t="shared" ref="AL610" si="2854">LARGE($AH$8:$AH$738,AK610)</f>
        <v>0</v>
      </c>
      <c r="AM610" s="314">
        <f t="shared" ref="AM610" si="2855">INDEX($AC$8:$AJ$739,MATCH(AL610,$AI$8:$AI$739,0),1)</f>
        <v>1</v>
      </c>
    </row>
    <row r="611" spans="1:39" ht="15" customHeight="1" thickBot="1" x14ac:dyDescent="0.35">
      <c r="B611" s="155"/>
      <c r="C611" s="155"/>
      <c r="D611" s="155"/>
      <c r="E611" s="155"/>
      <c r="F611" s="156"/>
      <c r="G611" s="156"/>
      <c r="H611" s="156"/>
      <c r="I611" s="157" t="str">
        <f t="shared" si="2835"/>
        <v/>
      </c>
      <c r="J611" s="157"/>
      <c r="K611" s="157"/>
      <c r="L611" s="157"/>
      <c r="M611" s="155"/>
      <c r="N611" s="155"/>
      <c r="O611" s="158"/>
      <c r="P611" s="155"/>
      <c r="Q611" s="159"/>
      <c r="R611" s="159"/>
      <c r="S611" s="159"/>
      <c r="T611" s="159"/>
      <c r="U611" s="155"/>
      <c r="V611" s="155"/>
      <c r="W611" s="155"/>
      <c r="X611" s="276"/>
      <c r="Y611" s="155"/>
      <c r="Z611" s="214"/>
      <c r="AA611" s="281"/>
      <c r="AC611" s="535"/>
      <c r="AD611" s="331"/>
      <c r="AE611" s="331"/>
      <c r="AF611" s="113"/>
      <c r="AG611" s="114"/>
      <c r="AH611" s="461"/>
      <c r="AI611" s="450"/>
      <c r="AJ611" s="331"/>
      <c r="AK611" s="331"/>
      <c r="AL611" s="450"/>
      <c r="AM611" s="331"/>
    </row>
    <row r="612" spans="1:39" ht="15" customHeight="1" thickBot="1" x14ac:dyDescent="0.35">
      <c r="B612" s="74"/>
      <c r="C612" s="74"/>
      <c r="D612" s="74"/>
      <c r="E612" s="74"/>
      <c r="F612" s="160"/>
      <c r="G612" s="160"/>
      <c r="H612" s="160"/>
      <c r="I612" s="30"/>
      <c r="J612" s="30"/>
      <c r="K612" s="30"/>
      <c r="L612" s="30"/>
      <c r="M612" s="74"/>
      <c r="N612" s="153">
        <v>1.0416666666666666E-2</v>
      </c>
      <c r="O612" s="161"/>
      <c r="P612" s="181">
        <f>P608</f>
        <v>1.2263888888888879</v>
      </c>
      <c r="Q612" s="162"/>
      <c r="R612" s="162"/>
      <c r="S612" s="162"/>
      <c r="U612" s="74"/>
      <c r="V612" s="74"/>
      <c r="W612" s="74"/>
      <c r="X612" s="277"/>
      <c r="Y612" s="74"/>
      <c r="AC612" s="534">
        <v>303</v>
      </c>
      <c r="AD612" s="314">
        <v>30</v>
      </c>
      <c r="AE612" s="314" t="s">
        <v>27</v>
      </c>
      <c r="AF612" s="111">
        <v>0.67638888888888893</v>
      </c>
      <c r="AG612" s="112">
        <v>0.95624999999999993</v>
      </c>
      <c r="AH612" s="460">
        <f t="shared" ref="AH612" si="2856">IF(OR(E749="C",E749="Cr"),S749,0)</f>
        <v>0.27986111111111101</v>
      </c>
      <c r="AI612" s="449">
        <f t="shared" ref="AI612" si="2857">IF(OR($E749="C",$E749="Cr"),$S749,0)</f>
        <v>0.27986111111111101</v>
      </c>
      <c r="AJ612" s="314">
        <v>303</v>
      </c>
      <c r="AK612" s="314">
        <v>303</v>
      </c>
      <c r="AL612" s="449">
        <f t="shared" ref="AL612" si="2858">LARGE($AH$8:$AH$738,AK612)</f>
        <v>0</v>
      </c>
      <c r="AM612" s="314">
        <f t="shared" ref="AM612" si="2859">INDEX($AC$8:$AJ$739,MATCH(AL612,$AI$8:$AI$739,0),1)</f>
        <v>1</v>
      </c>
    </row>
    <row r="613" spans="1:39" ht="15" customHeight="1" thickBot="1" x14ac:dyDescent="0.3">
      <c r="B613" s="386" t="s">
        <v>74</v>
      </c>
      <c r="C613" s="387"/>
      <c r="D613" s="153">
        <v>0.27638888888888885</v>
      </c>
      <c r="E613" s="2"/>
      <c r="F613" s="386" t="s">
        <v>54</v>
      </c>
      <c r="G613" s="482"/>
      <c r="H613" s="387"/>
      <c r="I613" s="62"/>
      <c r="J613" s="62"/>
      <c r="K613" s="62"/>
      <c r="L613" s="30"/>
      <c r="M613" s="314" t="s">
        <v>0</v>
      </c>
      <c r="N613" s="57" t="s">
        <v>49</v>
      </c>
      <c r="O613" s="4" t="s">
        <v>1</v>
      </c>
      <c r="P613" s="314" t="s">
        <v>73</v>
      </c>
      <c r="Q613" s="41" t="s">
        <v>61</v>
      </c>
      <c r="R613" s="42" t="s">
        <v>62</v>
      </c>
      <c r="S613" s="66" t="s">
        <v>1</v>
      </c>
      <c r="T613" s="167"/>
      <c r="X613" s="272" t="s">
        <v>69</v>
      </c>
      <c r="AC613" s="535"/>
      <c r="AD613" s="331"/>
      <c r="AE613" s="331"/>
      <c r="AF613" s="113"/>
      <c r="AG613" s="114"/>
      <c r="AH613" s="461"/>
      <c r="AI613" s="450"/>
      <c r="AJ613" s="331"/>
      <c r="AK613" s="331"/>
      <c r="AL613" s="450"/>
      <c r="AM613" s="331"/>
    </row>
    <row r="614" spans="1:39" ht="15" customHeight="1" thickBot="1" x14ac:dyDescent="0.3">
      <c r="B614" s="386" t="s">
        <v>78</v>
      </c>
      <c r="C614" s="387"/>
      <c r="D614" s="153">
        <v>4.1666666666666664E-2</v>
      </c>
      <c r="E614" s="2"/>
      <c r="F614" s="132" t="s">
        <v>43</v>
      </c>
      <c r="G614" s="139" t="s">
        <v>76</v>
      </c>
      <c r="H614" s="11" t="s">
        <v>88</v>
      </c>
      <c r="I614" s="11" t="s">
        <v>53</v>
      </c>
      <c r="J614" s="11" t="s">
        <v>54</v>
      </c>
      <c r="K614" s="11" t="s">
        <v>56</v>
      </c>
      <c r="L614" s="306" t="s">
        <v>100</v>
      </c>
      <c r="M614" s="312"/>
      <c r="N614" s="59" t="s">
        <v>50</v>
      </c>
      <c r="O614" s="6" t="s">
        <v>2</v>
      </c>
      <c r="P614" s="312"/>
      <c r="Q614" s="309" t="s">
        <v>63</v>
      </c>
      <c r="R614" s="310"/>
      <c r="S614" s="37" t="s">
        <v>64</v>
      </c>
      <c r="T614" s="167"/>
      <c r="X614" s="274" t="s">
        <v>70</v>
      </c>
      <c r="AC614" s="534">
        <v>304</v>
      </c>
      <c r="AD614" s="314">
        <v>31</v>
      </c>
      <c r="AE614" s="314" t="s">
        <v>27</v>
      </c>
      <c r="AF614" s="111"/>
      <c r="AG614" s="112"/>
      <c r="AH614" s="460">
        <f t="shared" ref="AH614" si="2860">IF(OR(E751="C",E751="Cr"),S751,0)</f>
        <v>0</v>
      </c>
      <c r="AI614" s="449">
        <f t="shared" ref="AI614" si="2861">IF(OR($E751="C",$E751="Cr"),$S751,0)</f>
        <v>0</v>
      </c>
      <c r="AJ614" s="314">
        <v>304</v>
      </c>
      <c r="AK614" s="314">
        <v>304</v>
      </c>
      <c r="AL614" s="449">
        <f t="shared" ref="AL614" si="2862">LARGE($AH$8:$AH$738,AK614)</f>
        <v>0</v>
      </c>
      <c r="AM614" s="314">
        <f t="shared" ref="AM614" si="2863">INDEX($AC$8:$AJ$739,MATCH(AL614,$AI$8:$AI$739,0),1)</f>
        <v>1</v>
      </c>
    </row>
    <row r="615" spans="1:39" ht="15" customHeight="1" thickBot="1" x14ac:dyDescent="0.3">
      <c r="B615" s="386" t="s">
        <v>79</v>
      </c>
      <c r="C615" s="387"/>
      <c r="D615" s="153">
        <v>1.3888888888888888E-2</v>
      </c>
      <c r="E615" s="2"/>
      <c r="F615" s="223" t="s">
        <v>75</v>
      </c>
      <c r="G615" s="224" t="s">
        <v>77</v>
      </c>
      <c r="H615" s="11" t="s">
        <v>89</v>
      </c>
      <c r="I615" s="11" t="s">
        <v>15</v>
      </c>
      <c r="J615" s="11" t="s">
        <v>55</v>
      </c>
      <c r="K615" s="32" t="s">
        <v>57</v>
      </c>
      <c r="L615" s="303"/>
      <c r="M615" s="331"/>
      <c r="N615" s="59"/>
      <c r="O615" s="6" t="s">
        <v>3</v>
      </c>
      <c r="P615" s="331"/>
      <c r="Q615" s="43"/>
      <c r="R615" s="44"/>
      <c r="S615" s="67" t="s">
        <v>65</v>
      </c>
      <c r="T615" s="167"/>
      <c r="X615" s="273" t="s">
        <v>71</v>
      </c>
      <c r="AC615" s="535"/>
      <c r="AD615" s="331"/>
      <c r="AE615" s="331"/>
      <c r="AF615" s="113"/>
      <c r="AG615" s="114"/>
      <c r="AH615" s="461"/>
      <c r="AI615" s="450"/>
      <c r="AJ615" s="331"/>
      <c r="AK615" s="331"/>
      <c r="AL615" s="450"/>
      <c r="AM615" s="331"/>
    </row>
    <row r="616" spans="1:39" ht="15" customHeight="1" thickBot="1" x14ac:dyDescent="0.3">
      <c r="A616" s="228"/>
      <c r="B616" s="314" t="s">
        <v>4</v>
      </c>
      <c r="C616" s="314">
        <v>1</v>
      </c>
      <c r="D616" s="314" t="s">
        <v>26</v>
      </c>
      <c r="E616" s="483" t="s">
        <v>92</v>
      </c>
      <c r="F616" s="258"/>
      <c r="G616" s="259"/>
      <c r="H616" s="246"/>
      <c r="I616" s="116">
        <f>IF(E616="repos",1,0)</f>
        <v>0</v>
      </c>
      <c r="J616" s="116">
        <f>IF(E616="S",1,0)</f>
        <v>0</v>
      </c>
      <c r="K616" s="116">
        <f>IF(E616="FO",1,0)</f>
        <v>0</v>
      </c>
      <c r="L616" s="302">
        <f>IF(AND(B616="dim",M616=130),1,0)</f>
        <v>0</v>
      </c>
      <c r="M616" s="60">
        <v>59</v>
      </c>
      <c r="N616" s="150"/>
      <c r="O616" s="56">
        <v>0.17986111111111111</v>
      </c>
      <c r="P616" s="476">
        <f>IF(F616="X",D613,0)+IF(F617="X",D613,0)+IF(G616="X",D614,0)+IF(G617="X",D615,0)+H616+H617+IF(N616&lt;N612,0,N616)+IF(N617&lt;N612,0,N617)</f>
        <v>0</v>
      </c>
      <c r="Q616" s="111">
        <v>0.5</v>
      </c>
      <c r="R616" s="112">
        <v>0.67986111111111114</v>
      </c>
      <c r="S616" s="366">
        <f>(R616-Q616)+(R617-Q617)</f>
        <v>0.17986111111111114</v>
      </c>
      <c r="T616" s="167"/>
      <c r="U616" s="74"/>
      <c r="V616" s="74"/>
      <c r="W616" s="74"/>
      <c r="X616" s="491">
        <f t="shared" ref="X616:X674" si="2864">IF(OR(E616="C",E616="Cr",E616="FO"),1,0)</f>
        <v>1</v>
      </c>
      <c r="Z616" s="314">
        <v>244</v>
      </c>
      <c r="AA616" s="460">
        <f>IF(OR(E616="C",E616="Cr"),S616,0)</f>
        <v>0.17986111111111114</v>
      </c>
      <c r="AC616" s="534">
        <v>305</v>
      </c>
      <c r="AD616" s="520">
        <v>1</v>
      </c>
      <c r="AE616" s="520" t="s">
        <v>28</v>
      </c>
      <c r="AF616" s="111"/>
      <c r="AG616" s="112"/>
      <c r="AH616" s="460">
        <f>IF(OR(E768="C",E768="Cr"),S768,0)</f>
        <v>0</v>
      </c>
      <c r="AI616" s="449">
        <f>IF(OR($E768="C",$E768="Cr"),$S768,0)</f>
        <v>0</v>
      </c>
      <c r="AJ616" s="314">
        <v>305</v>
      </c>
      <c r="AK616" s="314">
        <v>305</v>
      </c>
      <c r="AL616" s="449">
        <f t="shared" ref="AL616" si="2865">LARGE($AH$8:$AH$738,AK616)</f>
        <v>0</v>
      </c>
      <c r="AM616" s="314">
        <f t="shared" ref="AM616" si="2866">INDEX($AC$8:$AJ$739,MATCH(AL616,$AI$8:$AI$739,0),1)</f>
        <v>1</v>
      </c>
    </row>
    <row r="617" spans="1:39" ht="15" customHeight="1" thickBot="1" x14ac:dyDescent="0.3">
      <c r="A617" s="229"/>
      <c r="B617" s="331"/>
      <c r="C617" s="331"/>
      <c r="D617" s="331"/>
      <c r="E617" s="484"/>
      <c r="F617" s="267" t="str">
        <f>IF(AND(A616="X",B616="dim"),"",IF(AND(A616="X",E616="TC"),"",IF(A616="X","X","")))</f>
        <v/>
      </c>
      <c r="G617" s="268"/>
      <c r="H617" s="211"/>
      <c r="I617" s="61">
        <f>IF(E616="CA",1,0)</f>
        <v>0</v>
      </c>
      <c r="J617" s="61">
        <f>IF(E616="TC",1,0)</f>
        <v>0</v>
      </c>
      <c r="K617" s="61">
        <f>IF(E616="FNO",1,0)</f>
        <v>0</v>
      </c>
      <c r="L617" s="299"/>
      <c r="M617" s="84"/>
      <c r="N617" s="151"/>
      <c r="O617" s="107"/>
      <c r="P617" s="477"/>
      <c r="Q617" s="113"/>
      <c r="R617" s="114"/>
      <c r="S617" s="367"/>
      <c r="T617" s="167"/>
      <c r="U617" s="74"/>
      <c r="V617" s="74"/>
      <c r="W617" s="74"/>
      <c r="X617" s="493"/>
      <c r="Z617" s="331"/>
      <c r="AA617" s="461"/>
      <c r="AC617" s="535"/>
      <c r="AD617" s="521"/>
      <c r="AE617" s="521"/>
      <c r="AF617" s="113"/>
      <c r="AG617" s="114"/>
      <c r="AH617" s="461"/>
      <c r="AI617" s="450"/>
      <c r="AJ617" s="331"/>
      <c r="AK617" s="331"/>
      <c r="AL617" s="450"/>
      <c r="AM617" s="331"/>
    </row>
    <row r="618" spans="1:39" ht="15" customHeight="1" thickBot="1" x14ac:dyDescent="0.3">
      <c r="A618" s="228"/>
      <c r="B618" s="314" t="s">
        <v>6</v>
      </c>
      <c r="C618" s="314">
        <v>2</v>
      </c>
      <c r="D618" s="314" t="s">
        <v>26</v>
      </c>
      <c r="E618" s="399" t="s">
        <v>7</v>
      </c>
      <c r="F618" s="269"/>
      <c r="G618" s="270"/>
      <c r="H618" s="246"/>
      <c r="I618" s="116">
        <f t="shared" ref="I618" si="2867">IF(E618="repos",1,0)</f>
        <v>1</v>
      </c>
      <c r="J618" s="116">
        <f t="shared" ref="J618" si="2868">IF(E618="S",1,0)</f>
        <v>0</v>
      </c>
      <c r="K618" s="116">
        <f t="shared" ref="K618" si="2869">IF(E618="FO",1,0)</f>
        <v>0</v>
      </c>
      <c r="L618" s="302">
        <f>IF(AND(B618="dim",M618=130),1,0)</f>
        <v>0</v>
      </c>
      <c r="M618" s="127">
        <v>660</v>
      </c>
      <c r="N618" s="150"/>
      <c r="O618" s="115"/>
      <c r="P618" s="476">
        <f>IF(F618="X",D613,0)+IF(F619="X",D613,0)+IF(G618="X",D614,0)+IF(G619="X",D615,0)+H618+H619+IF(N618&lt;N612,0,N618)+IF(N619&lt;N612,0,N619)</f>
        <v>0</v>
      </c>
      <c r="Q618" s="111"/>
      <c r="R618" s="112"/>
      <c r="S618" s="374">
        <f t="shared" ref="S618" si="2870">(R618-Q618)+(R619-Q619)</f>
        <v>0</v>
      </c>
      <c r="T618" s="167"/>
      <c r="U618" s="74"/>
      <c r="V618" s="74"/>
      <c r="W618" s="74"/>
      <c r="X618" s="491">
        <f t="shared" si="2864"/>
        <v>0</v>
      </c>
      <c r="Z618" s="314">
        <v>245</v>
      </c>
      <c r="AA618" s="460">
        <f>IF(OR(E618="C",E618="Cr"),S618,0)</f>
        <v>0</v>
      </c>
      <c r="AC618" s="534">
        <v>306</v>
      </c>
      <c r="AD618" s="314">
        <v>2</v>
      </c>
      <c r="AE618" s="314" t="s">
        <v>28</v>
      </c>
      <c r="AF618" s="111">
        <v>0.49722222222222223</v>
      </c>
      <c r="AG618" s="112">
        <v>0.80763888888888891</v>
      </c>
      <c r="AH618" s="460">
        <f t="shared" ref="AH618" si="2871">IF(OR(E770="C",E770="Cr"),S770,0)</f>
        <v>0.31041666666666667</v>
      </c>
      <c r="AI618" s="449">
        <f t="shared" ref="AI618" si="2872">IF(OR($E770="C",$E770="Cr"),$S770,0)</f>
        <v>0.31041666666666667</v>
      </c>
      <c r="AJ618" s="314">
        <v>306</v>
      </c>
      <c r="AK618" s="314">
        <v>306</v>
      </c>
      <c r="AL618" s="449">
        <f t="shared" ref="AL618" si="2873">LARGE($AH$8:$AH$738,AK618)</f>
        <v>0</v>
      </c>
      <c r="AM618" s="314">
        <f t="shared" ref="AM618" si="2874">INDEX($AC$8:$AJ$739,MATCH(AL618,$AI$8:$AI$739,0),1)</f>
        <v>1</v>
      </c>
    </row>
    <row r="619" spans="1:39" ht="15" customHeight="1" thickBot="1" x14ac:dyDescent="0.3">
      <c r="A619" s="229"/>
      <c r="B619" s="331"/>
      <c r="C619" s="331"/>
      <c r="D619" s="331"/>
      <c r="E619" s="401"/>
      <c r="F619" s="267" t="str">
        <f>IF(AND(A618="X",B618="dim"),"",IF(AND(A618="X",E618="TC"),"",IF(A618="X","X","")))</f>
        <v/>
      </c>
      <c r="G619" s="268"/>
      <c r="H619" s="211"/>
      <c r="I619" s="61">
        <f t="shared" ref="I619" si="2875">IF(E618="CA",1,0)</f>
        <v>0</v>
      </c>
      <c r="J619" s="61">
        <f t="shared" ref="J619" si="2876">IF(E618="TC",1,0)</f>
        <v>0</v>
      </c>
      <c r="K619" s="61">
        <f t="shared" ref="K619" si="2877">IF(E618="FNO",1,0)</f>
        <v>0</v>
      </c>
      <c r="L619" s="299"/>
      <c r="M619" s="128"/>
      <c r="N619" s="151"/>
      <c r="O619" s="107"/>
      <c r="P619" s="477"/>
      <c r="Q619" s="113"/>
      <c r="R619" s="114"/>
      <c r="S619" s="375"/>
      <c r="T619" s="167"/>
      <c r="U619" s="74"/>
      <c r="V619" s="74"/>
      <c r="W619" s="74"/>
      <c r="X619" s="493"/>
      <c r="Z619" s="331"/>
      <c r="AA619" s="461"/>
      <c r="AC619" s="535"/>
      <c r="AD619" s="331"/>
      <c r="AE619" s="331"/>
      <c r="AF619" s="113"/>
      <c r="AG619" s="114"/>
      <c r="AH619" s="461"/>
      <c r="AI619" s="450"/>
      <c r="AJ619" s="331"/>
      <c r="AK619" s="331"/>
      <c r="AL619" s="450"/>
      <c r="AM619" s="331"/>
    </row>
    <row r="620" spans="1:39" ht="15" customHeight="1" thickBot="1" x14ac:dyDescent="0.3">
      <c r="A620" s="228"/>
      <c r="B620" s="314" t="s">
        <v>8</v>
      </c>
      <c r="C620" s="314">
        <v>3</v>
      </c>
      <c r="D620" s="314" t="s">
        <v>26</v>
      </c>
      <c r="E620" s="399" t="s">
        <v>7</v>
      </c>
      <c r="F620" s="269"/>
      <c r="G620" s="270"/>
      <c r="H620" s="246"/>
      <c r="I620" s="116">
        <f t="shared" ref="I620" si="2878">IF(E620="repos",1,0)</f>
        <v>1</v>
      </c>
      <c r="J620" s="116">
        <f t="shared" ref="J620" si="2879">IF(E620="S",1,0)</f>
        <v>0</v>
      </c>
      <c r="K620" s="116">
        <f t="shared" ref="K620" si="2880">IF(E620="FO",1,0)</f>
        <v>0</v>
      </c>
      <c r="L620" s="302">
        <f>IF(AND(B620="dim",M620=130),1,0)</f>
        <v>0</v>
      </c>
      <c r="M620" s="127">
        <v>660</v>
      </c>
      <c r="N620" s="150"/>
      <c r="O620" s="56"/>
      <c r="P620" s="476">
        <f>IF(F620="X",D613,0)+IF(F621="X",D613,0)+IF(G620="X",D614,0)+IF(G621="X",D615,0)+H620+H621+IF(N620&lt;N612,0,N620)+IF(N621&lt;N612,0,N621)</f>
        <v>0</v>
      </c>
      <c r="Q620" s="111"/>
      <c r="R620" s="112"/>
      <c r="S620" s="374">
        <f t="shared" ref="S620" si="2881">(R620-Q620)+(R621-Q621)</f>
        <v>0</v>
      </c>
      <c r="T620" s="167"/>
      <c r="U620" s="74"/>
      <c r="V620" s="74"/>
      <c r="W620" s="74"/>
      <c r="X620" s="491">
        <f t="shared" si="2864"/>
        <v>0</v>
      </c>
      <c r="Z620" s="314">
        <v>246</v>
      </c>
      <c r="AA620" s="460">
        <f>IF(OR(E620="C",E620="Cr"),S620,0)</f>
        <v>0</v>
      </c>
      <c r="AC620" s="534">
        <v>307</v>
      </c>
      <c r="AD620" s="314">
        <v>3</v>
      </c>
      <c r="AE620" s="314" t="s">
        <v>28</v>
      </c>
      <c r="AF620" s="111">
        <v>0.49722222222222223</v>
      </c>
      <c r="AG620" s="112">
        <v>0.80763888888888891</v>
      </c>
      <c r="AH620" s="460">
        <f t="shared" ref="AH620" si="2882">IF(OR(E772="C",E772="Cr"),S772,0)</f>
        <v>0.31041666666666667</v>
      </c>
      <c r="AI620" s="449">
        <f t="shared" ref="AI620" si="2883">IF(OR($E772="C",$E772="Cr"),$S772,0)</f>
        <v>0.31041666666666667</v>
      </c>
      <c r="AJ620" s="314">
        <v>307</v>
      </c>
      <c r="AK620" s="314">
        <v>307</v>
      </c>
      <c r="AL620" s="449">
        <f t="shared" ref="AL620" si="2884">LARGE($AH$8:$AH$738,AK620)</f>
        <v>0</v>
      </c>
      <c r="AM620" s="314">
        <f t="shared" ref="AM620" si="2885">INDEX($AC$8:$AJ$739,MATCH(AL620,$AI$8:$AI$739,0),1)</f>
        <v>1</v>
      </c>
    </row>
    <row r="621" spans="1:39" ht="15" customHeight="1" thickBot="1" x14ac:dyDescent="0.3">
      <c r="A621" s="229"/>
      <c r="B621" s="331"/>
      <c r="C621" s="331"/>
      <c r="D621" s="331"/>
      <c r="E621" s="401"/>
      <c r="F621" s="267" t="str">
        <f>IF(AND(A620="X",B620="dim"),"",IF(AND(A620="X",E620="TC"),"",IF(A620="X","X","")))</f>
        <v/>
      </c>
      <c r="G621" s="268"/>
      <c r="H621" s="211"/>
      <c r="I621" s="61">
        <f t="shared" ref="I621" si="2886">IF(E620="CA",1,0)</f>
        <v>0</v>
      </c>
      <c r="J621" s="61">
        <f t="shared" ref="J621" si="2887">IF(E620="TC",1,0)</f>
        <v>0</v>
      </c>
      <c r="K621" s="61">
        <f t="shared" ref="K621" si="2888">IF(E620="FNO",1,0)</f>
        <v>0</v>
      </c>
      <c r="L621" s="299"/>
      <c r="M621" s="128"/>
      <c r="N621" s="151"/>
      <c r="O621" s="107"/>
      <c r="P621" s="477"/>
      <c r="Q621" s="113"/>
      <c r="R621" s="114"/>
      <c r="S621" s="375"/>
      <c r="T621" s="167"/>
      <c r="U621" s="74"/>
      <c r="V621" s="74"/>
      <c r="W621" s="74"/>
      <c r="X621" s="493"/>
      <c r="Z621" s="331"/>
      <c r="AA621" s="461"/>
      <c r="AC621" s="535"/>
      <c r="AD621" s="331"/>
      <c r="AE621" s="331"/>
      <c r="AF621" s="113"/>
      <c r="AG621" s="114"/>
      <c r="AH621" s="461"/>
      <c r="AI621" s="450"/>
      <c r="AJ621" s="331"/>
      <c r="AK621" s="331"/>
      <c r="AL621" s="450"/>
      <c r="AM621" s="331"/>
    </row>
    <row r="622" spans="1:39" ht="15" customHeight="1" thickBot="1" x14ac:dyDescent="0.3">
      <c r="A622" s="228"/>
      <c r="B622" s="314" t="s">
        <v>9</v>
      </c>
      <c r="C622" s="314">
        <v>4</v>
      </c>
      <c r="D622" s="314" t="s">
        <v>26</v>
      </c>
      <c r="E622" s="483" t="s">
        <v>91</v>
      </c>
      <c r="F622" s="269"/>
      <c r="G622" s="270"/>
      <c r="H622" s="246"/>
      <c r="I622" s="116">
        <f t="shared" ref="I622" si="2889">IF(E622="repos",1,0)</f>
        <v>0</v>
      </c>
      <c r="J622" s="116">
        <f t="shared" ref="J622" si="2890">IF(E622="S",1,0)</f>
        <v>0</v>
      </c>
      <c r="K622" s="116">
        <f t="shared" ref="K622" si="2891">IF(E622="FO",1,0)</f>
        <v>0</v>
      </c>
      <c r="L622" s="302">
        <f>IF(AND(B622="dim",M622=130),1,0)</f>
        <v>0</v>
      </c>
      <c r="M622" s="131">
        <v>130</v>
      </c>
      <c r="N622" s="150"/>
      <c r="O622" s="56">
        <v>0.27499999999999997</v>
      </c>
      <c r="P622" s="476">
        <f>IF(F622="X",D613,0)+IF(F623="X",D613,0)+IF(G622="X",D614,0)+IF(G623="X",D615,0)+H622+H623+IF(N622&lt;N612,0,N622)+IF(N623&lt;N612,0,N623)</f>
        <v>0</v>
      </c>
      <c r="Q622" s="111">
        <v>0.63541666666666663</v>
      </c>
      <c r="R622" s="112">
        <v>0.91041666666666676</v>
      </c>
      <c r="S622" s="360">
        <f t="shared" ref="S622" si="2892">(R622-Q622)+(R623-Q623)</f>
        <v>0.27500000000000013</v>
      </c>
      <c r="T622" s="167"/>
      <c r="U622" s="74"/>
      <c r="V622" s="74"/>
      <c r="W622" s="74"/>
      <c r="X622" s="491">
        <f t="shared" si="2864"/>
        <v>1</v>
      </c>
      <c r="Z622" s="462">
        <v>247</v>
      </c>
      <c r="AA622" s="460">
        <f>IF(OR(E622="C",E622="Cr"),S622,0)</f>
        <v>0.27500000000000013</v>
      </c>
      <c r="AC622" s="536">
        <v>308</v>
      </c>
      <c r="AD622" s="314">
        <v>4</v>
      </c>
      <c r="AE622" s="314" t="s">
        <v>28</v>
      </c>
      <c r="AF622" s="111">
        <v>0.54166666666666663</v>
      </c>
      <c r="AG622" s="112">
        <v>0.85416666666666663</v>
      </c>
      <c r="AH622" s="460">
        <f t="shared" ref="AH622" si="2893">IF(OR(E774="C",E774="Cr"),S774,0)</f>
        <v>0.3125</v>
      </c>
      <c r="AI622" s="449">
        <f t="shared" ref="AI622" si="2894">IF(OR($E774="C",$E774="Cr"),$S774,0)</f>
        <v>0.3125</v>
      </c>
      <c r="AJ622" s="462">
        <v>308</v>
      </c>
      <c r="AK622" s="462">
        <v>308</v>
      </c>
      <c r="AL622" s="449">
        <f t="shared" ref="AL622" si="2895">LARGE($AH$8:$AH$738,AK622)</f>
        <v>0</v>
      </c>
      <c r="AM622" s="314">
        <f t="shared" ref="AM622" si="2896">INDEX($AC$8:$AJ$739,MATCH(AL622,$AI$8:$AI$739,0),1)</f>
        <v>1</v>
      </c>
    </row>
    <row r="623" spans="1:39" ht="15" customHeight="1" thickBot="1" x14ac:dyDescent="0.3">
      <c r="A623" s="229"/>
      <c r="B623" s="331"/>
      <c r="C623" s="331"/>
      <c r="D623" s="331"/>
      <c r="E623" s="484"/>
      <c r="F623" s="267" t="str">
        <f>IF(AND(A622="X",B622="dim"),"",IF(AND(A622="X",E622="TC"),"",IF(A622="X","X","")))</f>
        <v/>
      </c>
      <c r="G623" s="268"/>
      <c r="H623" s="211"/>
      <c r="I623" s="61">
        <f t="shared" ref="I623" si="2897">IF(E622="CA",1,0)</f>
        <v>0</v>
      </c>
      <c r="J623" s="61">
        <f t="shared" ref="J623" si="2898">IF(E622="TC",1,0)</f>
        <v>0</v>
      </c>
      <c r="K623" s="61">
        <f t="shared" ref="K623" si="2899">IF(E622="FNO",1,0)</f>
        <v>0</v>
      </c>
      <c r="L623" s="299"/>
      <c r="M623" s="130"/>
      <c r="N623" s="151"/>
      <c r="O623" s="107"/>
      <c r="P623" s="477"/>
      <c r="Q623" s="113"/>
      <c r="R623" s="114"/>
      <c r="S623" s="361"/>
      <c r="T623" s="167"/>
      <c r="U623" s="74"/>
      <c r="V623" s="74"/>
      <c r="W623" s="74"/>
      <c r="X623" s="493"/>
      <c r="Z623" s="463"/>
      <c r="AA623" s="461"/>
      <c r="AC623" s="537"/>
      <c r="AD623" s="331"/>
      <c r="AE623" s="331"/>
      <c r="AF623" s="113"/>
      <c r="AG623" s="114"/>
      <c r="AH623" s="461"/>
      <c r="AI623" s="450"/>
      <c r="AJ623" s="463"/>
      <c r="AK623" s="463"/>
      <c r="AL623" s="450"/>
      <c r="AM623" s="331"/>
    </row>
    <row r="624" spans="1:39" ht="15" customHeight="1" thickBot="1" x14ac:dyDescent="0.3">
      <c r="A624" s="228"/>
      <c r="B624" s="314" t="s">
        <v>10</v>
      </c>
      <c r="C624" s="314">
        <v>5</v>
      </c>
      <c r="D624" s="314" t="s">
        <v>26</v>
      </c>
      <c r="E624" s="483" t="s">
        <v>91</v>
      </c>
      <c r="F624" s="269"/>
      <c r="G624" s="270"/>
      <c r="H624" s="246"/>
      <c r="I624" s="116">
        <f t="shared" ref="I624" si="2900">IF(E624="repos",1,0)</f>
        <v>0</v>
      </c>
      <c r="J624" s="116">
        <f t="shared" ref="J624" si="2901">IF(E624="S",1,0)</f>
        <v>0</v>
      </c>
      <c r="K624" s="116">
        <f t="shared" ref="K624" si="2902">IF(E624="FO",1,0)</f>
        <v>0</v>
      </c>
      <c r="L624" s="302">
        <f>IF(AND(B624="dim",M624=130),1,0)</f>
        <v>0</v>
      </c>
      <c r="M624" s="131">
        <v>130</v>
      </c>
      <c r="N624" s="150"/>
      <c r="O624" s="56">
        <v>0.28958333333333336</v>
      </c>
      <c r="P624" s="476">
        <f>IF(F624="X",D613,0)+IF(F625="X",D613,0)+IF(G624="X",D614,0)+IF(G625="X",D615,0)+H624+H625+IF(N624&lt;N612,0,N624)+IF(N625&lt;N612,0,N625)</f>
        <v>0</v>
      </c>
      <c r="Q624" s="111">
        <v>0.77222222222222225</v>
      </c>
      <c r="R624" s="112">
        <v>1.0618055555555557</v>
      </c>
      <c r="S624" s="360">
        <f t="shared" ref="S624" si="2903">(R624-Q624)+(R625-Q625)</f>
        <v>0.28958333333333341</v>
      </c>
      <c r="T624" s="167"/>
      <c r="U624" s="74"/>
      <c r="V624" s="74"/>
      <c r="W624" s="74"/>
      <c r="X624" s="491">
        <f t="shared" si="2864"/>
        <v>1</v>
      </c>
      <c r="Z624" s="314">
        <v>248</v>
      </c>
      <c r="AA624" s="460">
        <f>IF(OR(E624="C",E624="Cr"),S624,0)</f>
        <v>0.28958333333333341</v>
      </c>
      <c r="AC624" s="534">
        <v>309</v>
      </c>
      <c r="AD624" s="314">
        <v>5</v>
      </c>
      <c r="AE624" s="314" t="s">
        <v>28</v>
      </c>
      <c r="AF624" s="111"/>
      <c r="AG624" s="112"/>
      <c r="AH624" s="460">
        <f t="shared" ref="AH624" si="2904">IF(OR(E776="C",E776="Cr"),S776,0)</f>
        <v>0</v>
      </c>
      <c r="AI624" s="449">
        <f t="shared" ref="AI624" si="2905">IF(OR($E776="C",$E776="Cr"),$S776,0)</f>
        <v>0</v>
      </c>
      <c r="AJ624" s="314">
        <v>309</v>
      </c>
      <c r="AK624" s="314">
        <v>309</v>
      </c>
      <c r="AL624" s="449">
        <f t="shared" ref="AL624" si="2906">LARGE($AH$8:$AH$738,AK624)</f>
        <v>0</v>
      </c>
      <c r="AM624" s="314">
        <f t="shared" ref="AM624" si="2907">INDEX($AC$8:$AJ$739,MATCH(AL624,$AI$8:$AI$739,0),1)</f>
        <v>1</v>
      </c>
    </row>
    <row r="625" spans="1:39" ht="15" customHeight="1" thickBot="1" x14ac:dyDescent="0.3">
      <c r="A625" s="229"/>
      <c r="B625" s="331"/>
      <c r="C625" s="331"/>
      <c r="D625" s="331"/>
      <c r="E625" s="484"/>
      <c r="F625" s="267" t="str">
        <f>IF(AND(A624="X",B624="dim"),"",IF(AND(A624="X",E624="TC"),"",IF(A624="X","X","")))</f>
        <v/>
      </c>
      <c r="G625" s="268"/>
      <c r="H625" s="211"/>
      <c r="I625" s="61">
        <f t="shared" ref="I625" si="2908">IF(E624="CA",1,0)</f>
        <v>0</v>
      </c>
      <c r="J625" s="61">
        <f t="shared" ref="J625" si="2909">IF(E624="TC",1,0)</f>
        <v>0</v>
      </c>
      <c r="K625" s="61">
        <f t="shared" ref="K625" si="2910">IF(E624="FNO",1,0)</f>
        <v>0</v>
      </c>
      <c r="L625" s="299"/>
      <c r="M625" s="130"/>
      <c r="N625" s="151"/>
      <c r="O625" s="107"/>
      <c r="P625" s="477"/>
      <c r="Q625" s="113"/>
      <c r="R625" s="114"/>
      <c r="S625" s="361"/>
      <c r="T625" s="167"/>
      <c r="U625" s="74"/>
      <c r="V625" s="74"/>
      <c r="W625" s="74"/>
      <c r="X625" s="493"/>
      <c r="Z625" s="331"/>
      <c r="AA625" s="461"/>
      <c r="AC625" s="535"/>
      <c r="AD625" s="331"/>
      <c r="AE625" s="331"/>
      <c r="AF625" s="113"/>
      <c r="AG625" s="114"/>
      <c r="AH625" s="461"/>
      <c r="AI625" s="450"/>
      <c r="AJ625" s="331"/>
      <c r="AK625" s="331"/>
      <c r="AL625" s="450"/>
      <c r="AM625" s="331"/>
    </row>
    <row r="626" spans="1:39" ht="15" customHeight="1" thickBot="1" x14ac:dyDescent="0.3">
      <c r="A626" s="228"/>
      <c r="B626" s="314" t="s">
        <v>11</v>
      </c>
      <c r="C626" s="314">
        <v>6</v>
      </c>
      <c r="D626" s="314" t="s">
        <v>26</v>
      </c>
      <c r="E626" s="483" t="s">
        <v>91</v>
      </c>
      <c r="F626" s="269"/>
      <c r="G626" s="270"/>
      <c r="H626" s="246"/>
      <c r="I626" s="116">
        <f t="shared" ref="I626" si="2911">IF(E626="repos",1,0)</f>
        <v>0</v>
      </c>
      <c r="J626" s="116">
        <f t="shared" ref="J626" si="2912">IF(E626="S",1,0)</f>
        <v>0</v>
      </c>
      <c r="K626" s="116">
        <f t="shared" ref="K626" si="2913">IF(E626="FO",1,0)</f>
        <v>0</v>
      </c>
      <c r="L626" s="302">
        <f>IF(AND(B626="dim",M626=130),1,0)</f>
        <v>0</v>
      </c>
      <c r="M626" s="131">
        <v>130</v>
      </c>
      <c r="N626" s="150"/>
      <c r="O626" s="56">
        <v>0.27499999999999997</v>
      </c>
      <c r="P626" s="476">
        <f>IF(F626="X",D613,0)+IF(F627="X",D613,0)+IF(G626="X",D614,0)+IF(G627="X",D615,0)+H626+H627+IF(N626&lt;N612,0,N626)+IF(N627&lt;N612,0,N627)</f>
        <v>0</v>
      </c>
      <c r="Q626" s="111">
        <v>0.63541666666666663</v>
      </c>
      <c r="R626" s="112">
        <v>0.91041666666666676</v>
      </c>
      <c r="S626" s="360">
        <f t="shared" ref="S626" si="2914">(R626-Q626)+(R627-Q627)</f>
        <v>0.27500000000000013</v>
      </c>
      <c r="T626" s="167"/>
      <c r="U626" s="74"/>
      <c r="V626" s="74"/>
      <c r="W626" s="74"/>
      <c r="X626" s="491">
        <f t="shared" si="2864"/>
        <v>1</v>
      </c>
      <c r="Z626" s="314">
        <v>249</v>
      </c>
      <c r="AA626" s="460">
        <f>IF(OR(E626="C",E626="Cr"),S626,0)</f>
        <v>0.27500000000000013</v>
      </c>
      <c r="AC626" s="534">
        <v>310</v>
      </c>
      <c r="AD626" s="314">
        <v>6</v>
      </c>
      <c r="AE626" s="314" t="s">
        <v>28</v>
      </c>
      <c r="AF626" s="111"/>
      <c r="AG626" s="112"/>
      <c r="AH626" s="460">
        <f t="shared" ref="AH626" si="2915">IF(OR(E778="C",E778="Cr"),S778,0)</f>
        <v>0</v>
      </c>
      <c r="AI626" s="449">
        <f t="shared" ref="AI626" si="2916">IF(OR($E778="C",$E778="Cr"),$S778,0)</f>
        <v>0</v>
      </c>
      <c r="AJ626" s="314">
        <v>310</v>
      </c>
      <c r="AK626" s="314">
        <v>310</v>
      </c>
      <c r="AL626" s="449">
        <f t="shared" ref="AL626" si="2917">LARGE($AH$8:$AH$738,AK626)</f>
        <v>0</v>
      </c>
      <c r="AM626" s="314">
        <f t="shared" ref="AM626" si="2918">INDEX($AC$8:$AJ$739,MATCH(AL626,$AI$8:$AI$739,0),1)</f>
        <v>1</v>
      </c>
    </row>
    <row r="627" spans="1:39" ht="15" customHeight="1" thickBot="1" x14ac:dyDescent="0.3">
      <c r="A627" s="229"/>
      <c r="B627" s="331"/>
      <c r="C627" s="331"/>
      <c r="D627" s="331"/>
      <c r="E627" s="484"/>
      <c r="F627" s="267" t="str">
        <f>IF(AND(A626="X",B626="dim"),"",IF(AND(A626="X",E626="TC"),"",IF(A626="X","X","")))</f>
        <v/>
      </c>
      <c r="G627" s="268"/>
      <c r="H627" s="211"/>
      <c r="I627" s="61">
        <f t="shared" ref="I627" si="2919">IF(E626="CA",1,0)</f>
        <v>0</v>
      </c>
      <c r="J627" s="61">
        <f t="shared" ref="J627" si="2920">IF(E626="TC",1,0)</f>
        <v>0</v>
      </c>
      <c r="K627" s="61">
        <f t="shared" ref="K627" si="2921">IF(E626="FNO",1,0)</f>
        <v>0</v>
      </c>
      <c r="L627" s="299"/>
      <c r="M627" s="130"/>
      <c r="N627" s="151"/>
      <c r="O627" s="107"/>
      <c r="P627" s="477"/>
      <c r="Q627" s="113"/>
      <c r="R627" s="114"/>
      <c r="S627" s="361"/>
      <c r="T627" s="167"/>
      <c r="U627" s="74"/>
      <c r="V627" s="74"/>
      <c r="W627" s="74"/>
      <c r="X627" s="493"/>
      <c r="Z627" s="331"/>
      <c r="AA627" s="461"/>
      <c r="AC627" s="535"/>
      <c r="AD627" s="331"/>
      <c r="AE627" s="331"/>
      <c r="AF627" s="113"/>
      <c r="AG627" s="114"/>
      <c r="AH627" s="461"/>
      <c r="AI627" s="450"/>
      <c r="AJ627" s="331"/>
      <c r="AK627" s="331"/>
      <c r="AL627" s="450"/>
      <c r="AM627" s="331"/>
    </row>
    <row r="628" spans="1:39" ht="15" customHeight="1" thickBot="1" x14ac:dyDescent="0.3">
      <c r="A628" s="228"/>
      <c r="B628" s="314" t="s">
        <v>12</v>
      </c>
      <c r="C628" s="314">
        <v>7</v>
      </c>
      <c r="D628" s="314" t="s">
        <v>26</v>
      </c>
      <c r="E628" s="483" t="s">
        <v>91</v>
      </c>
      <c r="F628" s="269"/>
      <c r="G628" s="270"/>
      <c r="H628" s="246"/>
      <c r="I628" s="116">
        <f t="shared" ref="I628" si="2922">IF(E628="repos",1,0)</f>
        <v>0</v>
      </c>
      <c r="J628" s="116">
        <f t="shared" ref="J628" si="2923">IF(E628="S",1,0)</f>
        <v>0</v>
      </c>
      <c r="K628" s="116">
        <f t="shared" ref="K628" si="2924">IF(E628="FO",1,0)</f>
        <v>0</v>
      </c>
      <c r="L628" s="302">
        <f>IF(AND(B628="dim",M628=130),1,0)</f>
        <v>0</v>
      </c>
      <c r="M628" s="131">
        <v>130</v>
      </c>
      <c r="N628" s="150"/>
      <c r="O628" s="56">
        <v>0.28958333333333336</v>
      </c>
      <c r="P628" s="476">
        <f>IF(F628="X",D613,0)+IF(F629="X",D613,0)+IF(G628="X",D614,0)+IF(G629="X",D615,0)+H628+H629+IF(N628&lt;N612,0,N628)+IF(N629&lt;N612,0,N629)</f>
        <v>0</v>
      </c>
      <c r="Q628" s="111">
        <v>0.77222222222222225</v>
      </c>
      <c r="R628" s="112">
        <v>1.0618055555555557</v>
      </c>
      <c r="S628" s="360">
        <f t="shared" ref="S628" si="2925">(R628-Q628)+(R629-Q629)</f>
        <v>0.28958333333333341</v>
      </c>
      <c r="T628" s="167"/>
      <c r="U628" s="74"/>
      <c r="V628" s="74"/>
      <c r="W628" s="74"/>
      <c r="X628" s="491">
        <f t="shared" si="2864"/>
        <v>1</v>
      </c>
      <c r="Z628" s="314">
        <v>250</v>
      </c>
      <c r="AA628" s="460">
        <f>IF(OR(E628="C",E628="Cr"),S628,0)</f>
        <v>0.28958333333333341</v>
      </c>
      <c r="AC628" s="534">
        <v>311</v>
      </c>
      <c r="AD628" s="314">
        <v>7</v>
      </c>
      <c r="AE628" s="314" t="s">
        <v>28</v>
      </c>
      <c r="AF628" s="111">
        <v>0.21249999999999999</v>
      </c>
      <c r="AG628" s="112">
        <v>0.40833333333333338</v>
      </c>
      <c r="AH628" s="460">
        <f t="shared" ref="AH628" si="2926">IF(OR(E780="C",E780="Cr"),S780,0)</f>
        <v>0.30694444444444458</v>
      </c>
      <c r="AI628" s="449">
        <f t="shared" ref="AI628" si="2927">IF(OR($E780="C",$E780="Cr"),$S780,0)</f>
        <v>0.30694444444444458</v>
      </c>
      <c r="AJ628" s="314">
        <v>311</v>
      </c>
      <c r="AK628" s="314">
        <v>311</v>
      </c>
      <c r="AL628" s="449">
        <f t="shared" ref="AL628" si="2928">LARGE($AH$8:$AH$738,AK628)</f>
        <v>0</v>
      </c>
      <c r="AM628" s="314">
        <f t="shared" ref="AM628" si="2929">INDEX($AC$8:$AJ$739,MATCH(AL628,$AI$8:$AI$739,0),1)</f>
        <v>1</v>
      </c>
    </row>
    <row r="629" spans="1:39" ht="15" customHeight="1" thickBot="1" x14ac:dyDescent="0.3">
      <c r="A629" s="229"/>
      <c r="B629" s="331"/>
      <c r="C629" s="331"/>
      <c r="D629" s="331"/>
      <c r="E629" s="484"/>
      <c r="F629" s="267" t="str">
        <f>IF(AND(A628="X",B628="dim"),"",IF(AND(A628="X",E628="TC"),"",IF(A628="X","X","")))</f>
        <v/>
      </c>
      <c r="G629" s="268"/>
      <c r="H629" s="211"/>
      <c r="I629" s="61">
        <f t="shared" ref="I629" si="2930">IF(E628="CA",1,0)</f>
        <v>0</v>
      </c>
      <c r="J629" s="61">
        <f t="shared" ref="J629" si="2931">IF(E628="TC",1,0)</f>
        <v>0</v>
      </c>
      <c r="K629" s="61">
        <f t="shared" ref="K629" si="2932">IF(E628="FNO",1,0)</f>
        <v>0</v>
      </c>
      <c r="L629" s="299"/>
      <c r="M629" s="130"/>
      <c r="N629" s="151"/>
      <c r="O629" s="107"/>
      <c r="P629" s="477"/>
      <c r="Q629" s="113"/>
      <c r="R629" s="114"/>
      <c r="S629" s="361"/>
      <c r="T629" s="167"/>
      <c r="U629" s="74"/>
      <c r="V629" s="74"/>
      <c r="W629" s="74"/>
      <c r="X629" s="493"/>
      <c r="Z629" s="331"/>
      <c r="AA629" s="461"/>
      <c r="AC629" s="535"/>
      <c r="AD629" s="331"/>
      <c r="AE629" s="331"/>
      <c r="AF629" s="113">
        <v>0.50416666666666665</v>
      </c>
      <c r="AG629" s="114">
        <v>0.61527777777777781</v>
      </c>
      <c r="AH629" s="461"/>
      <c r="AI629" s="450"/>
      <c r="AJ629" s="331"/>
      <c r="AK629" s="331"/>
      <c r="AL629" s="450"/>
      <c r="AM629" s="331"/>
    </row>
    <row r="630" spans="1:39" ht="15" customHeight="1" thickBot="1" x14ac:dyDescent="0.3">
      <c r="A630" s="228"/>
      <c r="B630" s="314" t="s">
        <v>4</v>
      </c>
      <c r="C630" s="314">
        <v>8</v>
      </c>
      <c r="D630" s="314" t="s">
        <v>26</v>
      </c>
      <c r="E630" s="483" t="s">
        <v>91</v>
      </c>
      <c r="F630" s="269"/>
      <c r="G630" s="270"/>
      <c r="H630" s="246"/>
      <c r="I630" s="116">
        <f t="shared" ref="I630" si="2933">IF(E630="repos",1,0)</f>
        <v>0</v>
      </c>
      <c r="J630" s="116">
        <f t="shared" ref="J630" si="2934">IF(E630="S",1,0)</f>
        <v>0</v>
      </c>
      <c r="K630" s="116">
        <f t="shared" ref="K630" si="2935">IF(E630="FO",1,0)</f>
        <v>0</v>
      </c>
      <c r="L630" s="302">
        <f>IF(AND(B630="dim",M630=130),1,0)</f>
        <v>0</v>
      </c>
      <c r="M630" s="131">
        <v>130</v>
      </c>
      <c r="N630" s="150"/>
      <c r="O630" s="56">
        <v>0.27499999999999997</v>
      </c>
      <c r="P630" s="476">
        <f>IF(F630="X",D613,0)+IF(F631="X",D613,0)+IF(G630="X",D614,0)+IF(G631="X",D615,0)+H630+H631+IF(N630&lt;N612,0,N630)+IF(N631&lt;N612,0,N631)</f>
        <v>0</v>
      </c>
      <c r="Q630" s="111">
        <v>0.63541666666666663</v>
      </c>
      <c r="R630" s="112">
        <v>0.91041666666666676</v>
      </c>
      <c r="S630" s="360">
        <f t="shared" ref="S630" si="2936">(R630-Q630)+(R631-Q631)</f>
        <v>0.27500000000000013</v>
      </c>
      <c r="T630" s="167"/>
      <c r="U630" s="74"/>
      <c r="V630" s="74"/>
      <c r="W630" s="74"/>
      <c r="X630" s="491">
        <f t="shared" si="2864"/>
        <v>1</v>
      </c>
      <c r="Z630" s="314">
        <v>251</v>
      </c>
      <c r="AA630" s="460">
        <f>IF(OR(E630="C",E630="Cr"),S630,0)</f>
        <v>0.27500000000000013</v>
      </c>
      <c r="AC630" s="534">
        <v>312</v>
      </c>
      <c r="AD630" s="314">
        <v>8</v>
      </c>
      <c r="AE630" s="314" t="s">
        <v>28</v>
      </c>
      <c r="AF630" s="111">
        <v>0.21249999999999999</v>
      </c>
      <c r="AG630" s="112">
        <v>0.40833333333333338</v>
      </c>
      <c r="AH630" s="460">
        <f t="shared" ref="AH630" si="2937">IF(OR(E782="C",E782="Cr"),S782,0)</f>
        <v>0.30694444444444458</v>
      </c>
      <c r="AI630" s="449">
        <f t="shared" ref="AI630" si="2938">IF(OR($E782="C",$E782="Cr"),$S782,0)</f>
        <v>0.30694444444444458</v>
      </c>
      <c r="AJ630" s="314">
        <v>312</v>
      </c>
      <c r="AK630" s="314">
        <v>312</v>
      </c>
      <c r="AL630" s="449">
        <f t="shared" ref="AL630" si="2939">LARGE($AH$8:$AH$738,AK630)</f>
        <v>0</v>
      </c>
      <c r="AM630" s="314">
        <f t="shared" ref="AM630" si="2940">INDEX($AC$8:$AJ$739,MATCH(AL630,$AI$8:$AI$739,0),1)</f>
        <v>1</v>
      </c>
    </row>
    <row r="631" spans="1:39" ht="15" customHeight="1" thickBot="1" x14ac:dyDescent="0.3">
      <c r="A631" s="229"/>
      <c r="B631" s="331"/>
      <c r="C631" s="331"/>
      <c r="D631" s="331"/>
      <c r="E631" s="484"/>
      <c r="F631" s="267" t="str">
        <f>IF(AND(A630="X",B630="dim"),"",IF(AND(A630="X",E630="TC"),"",IF(A630="X","X","")))</f>
        <v/>
      </c>
      <c r="G631" s="268"/>
      <c r="H631" s="211"/>
      <c r="I631" s="61">
        <f t="shared" ref="I631" si="2941">IF(E630="CA",1,0)</f>
        <v>0</v>
      </c>
      <c r="J631" s="61">
        <f t="shared" ref="J631" si="2942">IF(E630="TC",1,0)</f>
        <v>0</v>
      </c>
      <c r="K631" s="61">
        <f t="shared" ref="K631" si="2943">IF(E630="FNO",1,0)</f>
        <v>0</v>
      </c>
      <c r="L631" s="299"/>
      <c r="M631" s="130"/>
      <c r="N631" s="151"/>
      <c r="O631" s="107"/>
      <c r="P631" s="477"/>
      <c r="Q631" s="113"/>
      <c r="R631" s="114"/>
      <c r="S631" s="361"/>
      <c r="T631" s="167"/>
      <c r="U631" s="74"/>
      <c r="V631" s="74"/>
      <c r="W631" s="74"/>
      <c r="X631" s="493"/>
      <c r="Z631" s="331"/>
      <c r="AA631" s="461"/>
      <c r="AC631" s="535"/>
      <c r="AD631" s="331"/>
      <c r="AE631" s="331"/>
      <c r="AF631" s="113">
        <v>0.50416666666666665</v>
      </c>
      <c r="AG631" s="114">
        <v>0.61527777777777781</v>
      </c>
      <c r="AH631" s="461"/>
      <c r="AI631" s="450"/>
      <c r="AJ631" s="331"/>
      <c r="AK631" s="331"/>
      <c r="AL631" s="450"/>
      <c r="AM631" s="331"/>
    </row>
    <row r="632" spans="1:39" ht="15" customHeight="1" thickBot="1" x14ac:dyDescent="0.3">
      <c r="A632" s="228"/>
      <c r="B632" s="314" t="s">
        <v>6</v>
      </c>
      <c r="C632" s="314">
        <v>9</v>
      </c>
      <c r="D632" s="314" t="s">
        <v>26</v>
      </c>
      <c r="E632" s="483" t="s">
        <v>91</v>
      </c>
      <c r="F632" s="269"/>
      <c r="G632" s="270"/>
      <c r="H632" s="246"/>
      <c r="I632" s="116">
        <f t="shared" ref="I632" si="2944">IF(E632="repos",1,0)</f>
        <v>0</v>
      </c>
      <c r="J632" s="116">
        <f t="shared" ref="J632" si="2945">IF(E632="S",1,0)</f>
        <v>0</v>
      </c>
      <c r="K632" s="116">
        <f t="shared" ref="K632" si="2946">IF(E632="FO",1,0)</f>
        <v>0</v>
      </c>
      <c r="L632" s="302">
        <f>IF(AND(B632="dim",M632=130),1,0)</f>
        <v>0</v>
      </c>
      <c r="M632" s="131">
        <v>130</v>
      </c>
      <c r="N632" s="150"/>
      <c r="O632" s="56">
        <v>0.28402777777777777</v>
      </c>
      <c r="P632" s="476">
        <f>IF(F632="X",D613,0)+IF(F633="X",D613,0)+IF(G632="X",D614,0)+IF(G633="X",D615,0)+H632+H633+IF(N632&lt;N612,0,N632)+IF(N633&lt;N612,0,N633)</f>
        <v>0</v>
      </c>
      <c r="Q632" s="111">
        <v>0.77777777777777779</v>
      </c>
      <c r="R632" s="112">
        <v>1.0618055555555557</v>
      </c>
      <c r="S632" s="360">
        <f t="shared" ref="S632" si="2947">(R632-Q632)+(R633-Q633)</f>
        <v>0.28402777777777788</v>
      </c>
      <c r="T632" s="167"/>
      <c r="U632" s="74"/>
      <c r="V632" s="74"/>
      <c r="W632" s="74"/>
      <c r="X632" s="491">
        <f t="shared" si="2864"/>
        <v>1</v>
      </c>
      <c r="Z632" s="314">
        <v>252</v>
      </c>
      <c r="AA632" s="460">
        <f>IF(OR(E632="C",E632="Cr"),S632,0)</f>
        <v>0.28402777777777788</v>
      </c>
      <c r="AC632" s="534">
        <v>313</v>
      </c>
      <c r="AD632" s="314">
        <v>9</v>
      </c>
      <c r="AE632" s="314" t="s">
        <v>28</v>
      </c>
      <c r="AF632" s="111">
        <v>0.21249999999999999</v>
      </c>
      <c r="AG632" s="112">
        <v>0.40833333333333338</v>
      </c>
      <c r="AH632" s="460">
        <f t="shared" ref="AH632" si="2948">IF(OR(E784="C",E784="Cr"),S784,0)</f>
        <v>0.30694444444444458</v>
      </c>
      <c r="AI632" s="449">
        <f t="shared" ref="AI632" si="2949">IF(OR($E784="C",$E784="Cr"),$S784,0)</f>
        <v>0.30694444444444458</v>
      </c>
      <c r="AJ632" s="314">
        <v>313</v>
      </c>
      <c r="AK632" s="314">
        <v>313</v>
      </c>
      <c r="AL632" s="449">
        <f t="shared" ref="AL632" si="2950">LARGE($AH$8:$AH$738,AK632)</f>
        <v>0</v>
      </c>
      <c r="AM632" s="314">
        <f t="shared" ref="AM632" si="2951">INDEX($AC$8:$AJ$739,MATCH(AL632,$AI$8:$AI$739,0),1)</f>
        <v>1</v>
      </c>
    </row>
    <row r="633" spans="1:39" ht="15" customHeight="1" thickBot="1" x14ac:dyDescent="0.3">
      <c r="A633" s="229"/>
      <c r="B633" s="331"/>
      <c r="C633" s="331"/>
      <c r="D633" s="331"/>
      <c r="E633" s="484"/>
      <c r="F633" s="267" t="str">
        <f>IF(AND(A632="X",B632="dim"),"",IF(AND(A632="X",E632="TC"),"",IF(A632="X","X","")))</f>
        <v/>
      </c>
      <c r="G633" s="268"/>
      <c r="H633" s="211"/>
      <c r="I633" s="61">
        <f t="shared" ref="I633" si="2952">IF(E632="CA",1,0)</f>
        <v>0</v>
      </c>
      <c r="J633" s="61">
        <f t="shared" ref="J633" si="2953">IF(E632="TC",1,0)</f>
        <v>0</v>
      </c>
      <c r="K633" s="61">
        <f t="shared" ref="K633" si="2954">IF(E632="FNO",1,0)</f>
        <v>0</v>
      </c>
      <c r="L633" s="299"/>
      <c r="M633" s="130"/>
      <c r="N633" s="151"/>
      <c r="O633" s="107"/>
      <c r="P633" s="477"/>
      <c r="Q633" s="113"/>
      <c r="R633" s="114"/>
      <c r="S633" s="361"/>
      <c r="T633" s="167"/>
      <c r="U633" s="74"/>
      <c r="V633" s="74"/>
      <c r="W633" s="74"/>
      <c r="X633" s="493"/>
      <c r="Z633" s="331"/>
      <c r="AA633" s="461"/>
      <c r="AC633" s="535"/>
      <c r="AD633" s="331"/>
      <c r="AE633" s="331"/>
      <c r="AF633" s="113">
        <v>0.50416666666666665</v>
      </c>
      <c r="AG633" s="114">
        <v>0.61527777777777781</v>
      </c>
      <c r="AH633" s="461"/>
      <c r="AI633" s="450"/>
      <c r="AJ633" s="331"/>
      <c r="AK633" s="331"/>
      <c r="AL633" s="450"/>
      <c r="AM633" s="331"/>
    </row>
    <row r="634" spans="1:39" ht="15" customHeight="1" thickBot="1" x14ac:dyDescent="0.3">
      <c r="A634" s="228"/>
      <c r="B634" s="314" t="s">
        <v>8</v>
      </c>
      <c r="C634" s="314">
        <v>10</v>
      </c>
      <c r="D634" s="314" t="s">
        <v>26</v>
      </c>
      <c r="E634" s="399" t="s">
        <v>7</v>
      </c>
      <c r="F634" s="269"/>
      <c r="G634" s="270"/>
      <c r="H634" s="246"/>
      <c r="I634" s="116">
        <f t="shared" ref="I634" si="2955">IF(E634="repos",1,0)</f>
        <v>1</v>
      </c>
      <c r="J634" s="116">
        <f t="shared" ref="J634" si="2956">IF(E634="S",1,0)</f>
        <v>0</v>
      </c>
      <c r="K634" s="116">
        <f t="shared" ref="K634" si="2957">IF(E634="FO",1,0)</f>
        <v>0</v>
      </c>
      <c r="L634" s="302">
        <f>IF(AND(B634="dim",M634=130),1,0)</f>
        <v>0</v>
      </c>
      <c r="M634" s="127">
        <v>660</v>
      </c>
      <c r="N634" s="150"/>
      <c r="O634" s="115"/>
      <c r="P634" s="476">
        <f>IF(F634="X",D613,0)+IF(F635="X",D613,0)+IF(G634="X",D614,0)+IF(G635="X",D615,0)+H634+H635+IF(N634&lt;N612,0,N634)+IF(N635&lt;N612,0,N635)</f>
        <v>0</v>
      </c>
      <c r="Q634" s="111"/>
      <c r="R634" s="112"/>
      <c r="S634" s="374">
        <f t="shared" ref="S634" si="2958">(R634-Q634)+(R635-Q635)</f>
        <v>0</v>
      </c>
      <c r="T634" s="167"/>
      <c r="U634" s="74"/>
      <c r="V634" s="74"/>
      <c r="W634" s="74"/>
      <c r="X634" s="491">
        <f t="shared" si="2864"/>
        <v>0</v>
      </c>
      <c r="Z634" s="314">
        <v>253</v>
      </c>
      <c r="AA634" s="460">
        <f>IF(OR(E634="C",E634="Cr"),S634,0)</f>
        <v>0</v>
      </c>
      <c r="AC634" s="534">
        <v>314</v>
      </c>
      <c r="AD634" s="314">
        <v>10</v>
      </c>
      <c r="AE634" s="314" t="s">
        <v>28</v>
      </c>
      <c r="AF634" s="111">
        <v>0.21249999999999999</v>
      </c>
      <c r="AG634" s="112">
        <v>0.40833333333333338</v>
      </c>
      <c r="AH634" s="460">
        <f t="shared" ref="AH634" si="2959">IF(OR(E786="C",E786="Cr"),S786,0)</f>
        <v>0.30694444444444458</v>
      </c>
      <c r="AI634" s="449">
        <f t="shared" ref="AI634" si="2960">IF(OR($E786="C",$E786="Cr"),$S786,0)</f>
        <v>0.30694444444444458</v>
      </c>
      <c r="AJ634" s="314">
        <v>314</v>
      </c>
      <c r="AK634" s="314">
        <v>314</v>
      </c>
      <c r="AL634" s="449">
        <f t="shared" ref="AL634" si="2961">LARGE($AH$8:$AH$738,AK634)</f>
        <v>0</v>
      </c>
      <c r="AM634" s="314">
        <f t="shared" ref="AM634" si="2962">INDEX($AC$8:$AJ$739,MATCH(AL634,$AI$8:$AI$739,0),1)</f>
        <v>1</v>
      </c>
    </row>
    <row r="635" spans="1:39" ht="15" customHeight="1" thickBot="1" x14ac:dyDescent="0.3">
      <c r="A635" s="229"/>
      <c r="B635" s="331"/>
      <c r="C635" s="331"/>
      <c r="D635" s="331"/>
      <c r="E635" s="401"/>
      <c r="F635" s="267" t="str">
        <f>IF(AND(A634="X",B634="dim"),"",IF(AND(A634="X",E634="TC"),"",IF(A634="X","X","")))</f>
        <v/>
      </c>
      <c r="G635" s="268"/>
      <c r="H635" s="211"/>
      <c r="I635" s="61">
        <f t="shared" ref="I635" si="2963">IF(E634="CA",1,0)</f>
        <v>0</v>
      </c>
      <c r="J635" s="61">
        <f t="shared" ref="J635" si="2964">IF(E634="TC",1,0)</f>
        <v>0</v>
      </c>
      <c r="K635" s="61">
        <f t="shared" ref="K635" si="2965">IF(E634="FNO",1,0)</f>
        <v>0</v>
      </c>
      <c r="L635" s="299"/>
      <c r="M635" s="128"/>
      <c r="N635" s="151"/>
      <c r="O635" s="107"/>
      <c r="P635" s="477"/>
      <c r="Q635" s="113"/>
      <c r="R635" s="114"/>
      <c r="S635" s="375"/>
      <c r="T635" s="167"/>
      <c r="U635" s="74"/>
      <c r="V635" s="74"/>
      <c r="W635" s="74"/>
      <c r="X635" s="493"/>
      <c r="Z635" s="331"/>
      <c r="AA635" s="461"/>
      <c r="AC635" s="535"/>
      <c r="AD635" s="331"/>
      <c r="AE635" s="331"/>
      <c r="AF635" s="113">
        <v>0.50416666666666665</v>
      </c>
      <c r="AG635" s="114">
        <v>0.61527777777777781</v>
      </c>
      <c r="AH635" s="461"/>
      <c r="AI635" s="450"/>
      <c r="AJ635" s="331"/>
      <c r="AK635" s="331"/>
      <c r="AL635" s="450"/>
      <c r="AM635" s="331"/>
    </row>
    <row r="636" spans="1:39" ht="15" customHeight="1" thickBot="1" x14ac:dyDescent="0.3">
      <c r="A636" s="228"/>
      <c r="B636" s="314" t="s">
        <v>9</v>
      </c>
      <c r="C636" s="314">
        <v>11</v>
      </c>
      <c r="D636" s="314" t="s">
        <v>26</v>
      </c>
      <c r="E636" s="399" t="s">
        <v>7</v>
      </c>
      <c r="F636" s="269"/>
      <c r="G636" s="270"/>
      <c r="H636" s="246"/>
      <c r="I636" s="116">
        <f t="shared" ref="I636" si="2966">IF(E636="repos",1,0)</f>
        <v>1</v>
      </c>
      <c r="J636" s="116">
        <f t="shared" ref="J636" si="2967">IF(E636="S",1,0)</f>
        <v>0</v>
      </c>
      <c r="K636" s="116">
        <f t="shared" ref="K636" si="2968">IF(E636="FO",1,0)</f>
        <v>0</v>
      </c>
      <c r="L636" s="302">
        <f>IF(AND(B636="dim",M636=130),1,0)</f>
        <v>0</v>
      </c>
      <c r="M636" s="127">
        <v>660</v>
      </c>
      <c r="N636" s="150"/>
      <c r="O636" s="56"/>
      <c r="P636" s="476">
        <f>IF(F636="X",D613,0)+IF(F637="X",D613,0)+IF(G636="X",D614,0)+IF(G637="X",D615,0)+H636+H637+IF(N636&lt;N612,0,N636)+IF(N637&lt;N612,0,N637)</f>
        <v>0</v>
      </c>
      <c r="Q636" s="111"/>
      <c r="R636" s="112"/>
      <c r="S636" s="374">
        <f t="shared" ref="S636" si="2969">(R636-Q636)+(R637-Q637)</f>
        <v>0</v>
      </c>
      <c r="T636" s="167"/>
      <c r="U636" s="74"/>
      <c r="V636" s="74"/>
      <c r="W636" s="74"/>
      <c r="X636" s="491">
        <f t="shared" si="2864"/>
        <v>0</v>
      </c>
      <c r="Z636" s="314">
        <v>254</v>
      </c>
      <c r="AA636" s="460">
        <f>IF(OR(E636="C",E636="Cr"),S636,0)</f>
        <v>0</v>
      </c>
      <c r="AC636" s="534">
        <v>315</v>
      </c>
      <c r="AD636" s="520">
        <v>11</v>
      </c>
      <c r="AE636" s="520" t="s">
        <v>28</v>
      </c>
      <c r="AF636" s="111"/>
      <c r="AG636" s="112"/>
      <c r="AH636" s="460">
        <f t="shared" ref="AH636" si="2970">IF(OR(E788="C",E788="Cr"),S788,0)</f>
        <v>0</v>
      </c>
      <c r="AI636" s="449">
        <f t="shared" ref="AI636" si="2971">IF(OR($E788="C",$E788="Cr"),$S788,0)</f>
        <v>0</v>
      </c>
      <c r="AJ636" s="314">
        <v>315</v>
      </c>
      <c r="AK636" s="314">
        <v>315</v>
      </c>
      <c r="AL636" s="449">
        <f t="shared" ref="AL636" si="2972">LARGE($AH$8:$AH$738,AK636)</f>
        <v>0</v>
      </c>
      <c r="AM636" s="314">
        <f t="shared" ref="AM636" si="2973">INDEX($AC$8:$AJ$739,MATCH(AL636,$AI$8:$AI$739,0),1)</f>
        <v>1</v>
      </c>
    </row>
    <row r="637" spans="1:39" ht="15" customHeight="1" thickBot="1" x14ac:dyDescent="0.3">
      <c r="A637" s="229"/>
      <c r="B637" s="331"/>
      <c r="C637" s="331"/>
      <c r="D637" s="331"/>
      <c r="E637" s="401"/>
      <c r="F637" s="267" t="str">
        <f>IF(AND(A636="X",B636="dim"),"",IF(AND(A636="X",E636="TC"),"",IF(A636="X","X","")))</f>
        <v/>
      </c>
      <c r="G637" s="268"/>
      <c r="H637" s="211"/>
      <c r="I637" s="61">
        <f t="shared" ref="I637" si="2974">IF(E636="CA",1,0)</f>
        <v>0</v>
      </c>
      <c r="J637" s="61">
        <f t="shared" ref="J637" si="2975">IF(E636="TC",1,0)</f>
        <v>0</v>
      </c>
      <c r="K637" s="61">
        <f t="shared" ref="K637" si="2976">IF(E636="FNO",1,0)</f>
        <v>0</v>
      </c>
      <c r="L637" s="299"/>
      <c r="M637" s="128"/>
      <c r="N637" s="151"/>
      <c r="O637" s="107"/>
      <c r="P637" s="477"/>
      <c r="Q637" s="113"/>
      <c r="R637" s="114"/>
      <c r="S637" s="375"/>
      <c r="T637" s="167"/>
      <c r="U637" s="74"/>
      <c r="V637" s="74"/>
      <c r="W637" s="74"/>
      <c r="X637" s="493"/>
      <c r="Z637" s="331"/>
      <c r="AA637" s="461"/>
      <c r="AC637" s="535"/>
      <c r="AD637" s="521"/>
      <c r="AE637" s="521"/>
      <c r="AF637" s="113"/>
      <c r="AG637" s="114"/>
      <c r="AH637" s="461"/>
      <c r="AI637" s="450"/>
      <c r="AJ637" s="331"/>
      <c r="AK637" s="331"/>
      <c r="AL637" s="450"/>
      <c r="AM637" s="331"/>
    </row>
    <row r="638" spans="1:39" ht="15" customHeight="1" thickBot="1" x14ac:dyDescent="0.3">
      <c r="A638" s="228"/>
      <c r="B638" s="314" t="s">
        <v>10</v>
      </c>
      <c r="C638" s="314">
        <v>12</v>
      </c>
      <c r="D638" s="314" t="s">
        <v>26</v>
      </c>
      <c r="E638" s="483" t="s">
        <v>92</v>
      </c>
      <c r="F638" s="269"/>
      <c r="G638" s="270"/>
      <c r="H638" s="246">
        <v>1.4583333333333332E-2</v>
      </c>
      <c r="I638" s="116">
        <f t="shared" ref="I638" si="2977">IF(E638="repos",1,0)</f>
        <v>0</v>
      </c>
      <c r="J638" s="116">
        <f t="shared" ref="J638" si="2978">IF(E638="S",1,0)</f>
        <v>0</v>
      </c>
      <c r="K638" s="116">
        <f t="shared" ref="K638" si="2979">IF(E638="FO",1,0)</f>
        <v>0</v>
      </c>
      <c r="L638" s="302">
        <f>IF(AND(B638="dim",M638=130),1,0)</f>
        <v>0</v>
      </c>
      <c r="M638" s="60">
        <v>90</v>
      </c>
      <c r="N638" s="150"/>
      <c r="O638" s="56">
        <v>0.28750000000000003</v>
      </c>
      <c r="P638" s="476">
        <f>IF(F638="X",D613,0)+IF(F639="X",D613,0)+IF(G638="X",D614,0)+IF(G639="X",D615,0)+H638+H639+IF(N638&lt;N612,0,N638)+IF(N639&lt;N612,0,N639)</f>
        <v>1.4583333333333332E-2</v>
      </c>
      <c r="Q638" s="111">
        <v>0.28958333333333336</v>
      </c>
      <c r="R638" s="112">
        <v>0.57708333333333328</v>
      </c>
      <c r="S638" s="366">
        <f t="shared" ref="S638" si="2980">(R638-Q638)+(R639-Q639)</f>
        <v>0.28749999999999992</v>
      </c>
      <c r="T638" s="167"/>
      <c r="U638" s="74"/>
      <c r="V638" s="74"/>
      <c r="W638" s="74"/>
      <c r="X638" s="491">
        <f t="shared" si="2864"/>
        <v>1</v>
      </c>
      <c r="Z638" s="314">
        <v>255</v>
      </c>
      <c r="AA638" s="460">
        <f>IF(OR(E638="C",E638="Cr"),S638,0)</f>
        <v>0.28749999999999992</v>
      </c>
      <c r="AC638" s="534">
        <v>316</v>
      </c>
      <c r="AD638" s="314">
        <v>12</v>
      </c>
      <c r="AE638" s="314" t="s">
        <v>28</v>
      </c>
      <c r="AF638" s="111"/>
      <c r="AG638" s="112"/>
      <c r="AH638" s="460">
        <f t="shared" ref="AH638" si="2981">IF(OR(E790="C",E790="Cr"),S790,0)</f>
        <v>0</v>
      </c>
      <c r="AI638" s="449">
        <f t="shared" ref="AI638" si="2982">IF(OR($E790="C",$E790="Cr"),$S790,0)</f>
        <v>0</v>
      </c>
      <c r="AJ638" s="314">
        <v>316</v>
      </c>
      <c r="AK638" s="314">
        <v>316</v>
      </c>
      <c r="AL638" s="449">
        <f t="shared" ref="AL638" si="2983">LARGE($AH$8:$AH$738,AK638)</f>
        <v>0</v>
      </c>
      <c r="AM638" s="314">
        <f t="shared" ref="AM638" si="2984">INDEX($AC$8:$AJ$739,MATCH(AL638,$AI$8:$AI$739,0),1)</f>
        <v>1</v>
      </c>
    </row>
    <row r="639" spans="1:39" ht="15" customHeight="1" thickBot="1" x14ac:dyDescent="0.3">
      <c r="A639" s="229"/>
      <c r="B639" s="331"/>
      <c r="C639" s="331"/>
      <c r="D639" s="331"/>
      <c r="E639" s="484"/>
      <c r="F639" s="267" t="str">
        <f>IF(AND(A638="X",B638="dim"),"",IF(AND(A638="X",E638="TC"),"",IF(A638="X","X","")))</f>
        <v/>
      </c>
      <c r="G639" s="268"/>
      <c r="H639" s="211"/>
      <c r="I639" s="61">
        <f t="shared" ref="I639" si="2985">IF(E638="CA",1,0)</f>
        <v>0</v>
      </c>
      <c r="J639" s="61">
        <f t="shared" ref="J639" si="2986">IF(E638="TC",1,0)</f>
        <v>0</v>
      </c>
      <c r="K639" s="61">
        <f t="shared" ref="K639" si="2987">IF(E638="FNO",1,0)</f>
        <v>0</v>
      </c>
      <c r="L639" s="299"/>
      <c r="M639" s="84"/>
      <c r="N639" s="151"/>
      <c r="O639" s="107"/>
      <c r="P639" s="477"/>
      <c r="Q639" s="113"/>
      <c r="R639" s="114"/>
      <c r="S639" s="367"/>
      <c r="T639" s="167"/>
      <c r="U639" s="74"/>
      <c r="V639" s="74"/>
      <c r="W639" s="74"/>
      <c r="X639" s="493"/>
      <c r="Z639" s="331"/>
      <c r="AA639" s="461"/>
      <c r="AC639" s="535"/>
      <c r="AD639" s="331"/>
      <c r="AE639" s="331"/>
      <c r="AF639" s="113"/>
      <c r="AG639" s="114"/>
      <c r="AH639" s="461"/>
      <c r="AI639" s="450"/>
      <c r="AJ639" s="331"/>
      <c r="AK639" s="331"/>
      <c r="AL639" s="450"/>
      <c r="AM639" s="331"/>
    </row>
    <row r="640" spans="1:39" ht="15" customHeight="1" thickBot="1" x14ac:dyDescent="0.3">
      <c r="A640" s="228"/>
      <c r="B640" s="314" t="s">
        <v>11</v>
      </c>
      <c r="C640" s="314">
        <v>13</v>
      </c>
      <c r="D640" s="314" t="s">
        <v>26</v>
      </c>
      <c r="E640" s="483" t="s">
        <v>91</v>
      </c>
      <c r="F640" s="269"/>
      <c r="G640" s="270"/>
      <c r="H640" s="246"/>
      <c r="I640" s="116">
        <f t="shared" ref="I640" si="2988">IF(E640="repos",1,0)</f>
        <v>0</v>
      </c>
      <c r="J640" s="116">
        <f t="shared" ref="J640" si="2989">IF(E640="S",1,0)</f>
        <v>0</v>
      </c>
      <c r="K640" s="116">
        <f t="shared" ref="K640" si="2990">IF(E640="FO",1,0)</f>
        <v>0</v>
      </c>
      <c r="L640" s="302">
        <f>IF(AND(B640="dim",M640=130),1,0)</f>
        <v>0</v>
      </c>
      <c r="M640" s="131">
        <v>130</v>
      </c>
      <c r="N640" s="150"/>
      <c r="O640" s="56">
        <v>0.27777777777777779</v>
      </c>
      <c r="P640" s="476">
        <f>IF(F640="X",D613,0)+IF(F641="X",D613,0)+IF(G640="X",D614,0)+IF(G641="X",D615,0)+H640+H641+IF(N640&lt;N612,0,N640)+IF(N641&lt;N612,0,N641)</f>
        <v>0</v>
      </c>
      <c r="Q640" s="111">
        <v>0.54999999999999993</v>
      </c>
      <c r="R640" s="112">
        <v>0.82777777777777783</v>
      </c>
      <c r="S640" s="360">
        <f t="shared" ref="S640" si="2991">(R640-Q640)+(R641-Q641)</f>
        <v>0.2777777777777779</v>
      </c>
      <c r="T640" s="167"/>
      <c r="U640" s="74"/>
      <c r="V640" s="74"/>
      <c r="W640" s="74"/>
      <c r="X640" s="491">
        <f t="shared" si="2864"/>
        <v>1</v>
      </c>
      <c r="Z640" s="314">
        <v>256</v>
      </c>
      <c r="AA640" s="460">
        <f>IF(OR(E640="C",E640="Cr"),S640,0)</f>
        <v>0.2777777777777779</v>
      </c>
      <c r="AC640" s="534">
        <v>317</v>
      </c>
      <c r="AD640" s="314">
        <v>13</v>
      </c>
      <c r="AE640" s="314" t="s">
        <v>28</v>
      </c>
      <c r="AF640" s="111">
        <v>0.57638888888888895</v>
      </c>
      <c r="AG640" s="112">
        <v>0.8666666666666667</v>
      </c>
      <c r="AH640" s="460">
        <f t="shared" ref="AH640" si="2992">IF(OR(E792="C",E792="Cr"),S792,0)</f>
        <v>0.29027777777777775</v>
      </c>
      <c r="AI640" s="449">
        <f t="shared" ref="AI640" si="2993">IF(OR($E792="C",$E792="Cr"),$S792,0)</f>
        <v>0.29027777777777775</v>
      </c>
      <c r="AJ640" s="314">
        <v>317</v>
      </c>
      <c r="AK640" s="314">
        <v>317</v>
      </c>
      <c r="AL640" s="449">
        <f t="shared" ref="AL640" si="2994">LARGE($AH$8:$AH$738,AK640)</f>
        <v>0</v>
      </c>
      <c r="AM640" s="314">
        <f t="shared" ref="AM640" si="2995">INDEX($AC$8:$AJ$739,MATCH(AL640,$AI$8:$AI$739,0),1)</f>
        <v>1</v>
      </c>
    </row>
    <row r="641" spans="1:39" ht="15" customHeight="1" thickBot="1" x14ac:dyDescent="0.3">
      <c r="A641" s="229"/>
      <c r="B641" s="331"/>
      <c r="C641" s="331"/>
      <c r="D641" s="331"/>
      <c r="E641" s="484"/>
      <c r="F641" s="267" t="str">
        <f>IF(AND(A640="X",B640="dim"),"",IF(AND(A640="X",E640="TC"),"",IF(A640="X","X","")))</f>
        <v/>
      </c>
      <c r="G641" s="268"/>
      <c r="H641" s="211"/>
      <c r="I641" s="61">
        <f t="shared" ref="I641" si="2996">IF(E640="CA",1,0)</f>
        <v>0</v>
      </c>
      <c r="J641" s="61">
        <f t="shared" ref="J641" si="2997">IF(E640="TC",1,0)</f>
        <v>0</v>
      </c>
      <c r="K641" s="61">
        <f t="shared" ref="K641" si="2998">IF(E640="FNO",1,0)</f>
        <v>0</v>
      </c>
      <c r="L641" s="299"/>
      <c r="M641" s="130"/>
      <c r="N641" s="151"/>
      <c r="O641" s="107"/>
      <c r="P641" s="477"/>
      <c r="Q641" s="113"/>
      <c r="R641" s="114"/>
      <c r="S641" s="361"/>
      <c r="T641" s="167"/>
      <c r="U641" s="74"/>
      <c r="V641" s="74"/>
      <c r="W641" s="74"/>
      <c r="X641" s="493"/>
      <c r="Z641" s="331"/>
      <c r="AA641" s="461"/>
      <c r="AC641" s="535"/>
      <c r="AD641" s="331"/>
      <c r="AE641" s="331"/>
      <c r="AF641" s="113"/>
      <c r="AG641" s="114"/>
      <c r="AH641" s="461"/>
      <c r="AI641" s="450"/>
      <c r="AJ641" s="331"/>
      <c r="AK641" s="331"/>
      <c r="AL641" s="450"/>
      <c r="AM641" s="331"/>
    </row>
    <row r="642" spans="1:39" ht="15" customHeight="1" thickBot="1" x14ac:dyDescent="0.3">
      <c r="A642" s="228"/>
      <c r="B642" s="314" t="s">
        <v>12</v>
      </c>
      <c r="C642" s="314">
        <v>14</v>
      </c>
      <c r="D642" s="314" t="s">
        <v>26</v>
      </c>
      <c r="E642" s="483" t="s">
        <v>91</v>
      </c>
      <c r="F642" s="269"/>
      <c r="G642" s="270"/>
      <c r="H642" s="246"/>
      <c r="I642" s="116">
        <f t="shared" ref="I642" si="2999">IF(E642="repos",1,0)</f>
        <v>0</v>
      </c>
      <c r="J642" s="116">
        <f t="shared" ref="J642" si="3000">IF(E642="S",1,0)</f>
        <v>0</v>
      </c>
      <c r="K642" s="116">
        <f t="shared" ref="K642" si="3001">IF(E642="FO",1,0)</f>
        <v>0</v>
      </c>
      <c r="L642" s="302">
        <f>IF(AND(B642="dim",M642=130),1,0)</f>
        <v>0</v>
      </c>
      <c r="M642" s="131">
        <v>130</v>
      </c>
      <c r="N642" s="150"/>
      <c r="O642" s="56">
        <v>0.27777777777777779</v>
      </c>
      <c r="P642" s="476">
        <f>IF(F642="X",D613,0)+IF(F643="X",D613,0)+IF(G642="X",D614,0)+IF(G643="X",D615,0)+H642+H643+IF(N642&lt;N612,0,N642)+IF(N643&lt;N612,0,N643)</f>
        <v>0</v>
      </c>
      <c r="Q642" s="111">
        <v>0.54999999999999993</v>
      </c>
      <c r="R642" s="112">
        <v>0.82777777777777783</v>
      </c>
      <c r="S642" s="360">
        <f t="shared" ref="S642" si="3002">(R642-Q642)+(R643-Q643)</f>
        <v>0.2777777777777779</v>
      </c>
      <c r="T642" s="167"/>
      <c r="U642" s="74"/>
      <c r="V642" s="74"/>
      <c r="W642" s="74"/>
      <c r="X642" s="491">
        <f t="shared" si="2864"/>
        <v>1</v>
      </c>
      <c r="Z642" s="314">
        <v>257</v>
      </c>
      <c r="AA642" s="460">
        <f>IF(OR(E642="C",E642="Cr"),S642,0)</f>
        <v>0.2777777777777779</v>
      </c>
      <c r="AC642" s="534">
        <v>318</v>
      </c>
      <c r="AD642" s="314">
        <v>14</v>
      </c>
      <c r="AE642" s="314" t="s">
        <v>28</v>
      </c>
      <c r="AF642" s="111">
        <v>0.57638888888888895</v>
      </c>
      <c r="AG642" s="112">
        <v>0.8666666666666667</v>
      </c>
      <c r="AH642" s="460">
        <f t="shared" ref="AH642" si="3003">IF(OR(E794="C",E794="Cr"),S794,0)</f>
        <v>0.29027777777777775</v>
      </c>
      <c r="AI642" s="449">
        <f t="shared" ref="AI642" si="3004">IF(OR($E794="C",$E794="Cr"),$S794,0)</f>
        <v>0.29027777777777775</v>
      </c>
      <c r="AJ642" s="314">
        <v>318</v>
      </c>
      <c r="AK642" s="314">
        <v>318</v>
      </c>
      <c r="AL642" s="449">
        <f t="shared" ref="AL642" si="3005">LARGE($AH$8:$AH$738,AK642)</f>
        <v>0</v>
      </c>
      <c r="AM642" s="314">
        <f t="shared" ref="AM642" si="3006">INDEX($AC$8:$AJ$739,MATCH(AL642,$AI$8:$AI$739,0),1)</f>
        <v>1</v>
      </c>
    </row>
    <row r="643" spans="1:39" ht="15" customHeight="1" thickBot="1" x14ac:dyDescent="0.3">
      <c r="A643" s="229"/>
      <c r="B643" s="331"/>
      <c r="C643" s="331"/>
      <c r="D643" s="331"/>
      <c r="E643" s="484"/>
      <c r="F643" s="267" t="str">
        <f>IF(AND(A642="X",B642="dim"),"",IF(AND(A642="X",E642="TC"),"",IF(A642="X","X","")))</f>
        <v/>
      </c>
      <c r="G643" s="268"/>
      <c r="H643" s="211"/>
      <c r="I643" s="61">
        <f t="shared" ref="I643" si="3007">IF(E642="CA",1,0)</f>
        <v>0</v>
      </c>
      <c r="J643" s="61">
        <f t="shared" ref="J643" si="3008">IF(E642="TC",1,0)</f>
        <v>0</v>
      </c>
      <c r="K643" s="61">
        <f t="shared" ref="K643" si="3009">IF(E642="FNO",1,0)</f>
        <v>0</v>
      </c>
      <c r="L643" s="299"/>
      <c r="M643" s="130"/>
      <c r="N643" s="151"/>
      <c r="O643" s="107"/>
      <c r="P643" s="477"/>
      <c r="Q643" s="113"/>
      <c r="R643" s="114"/>
      <c r="S643" s="361"/>
      <c r="T643" s="167"/>
      <c r="U643" s="74"/>
      <c r="V643" s="74"/>
      <c r="W643" s="74"/>
      <c r="X643" s="493"/>
      <c r="Z643" s="331"/>
      <c r="AA643" s="461"/>
      <c r="AC643" s="535"/>
      <c r="AD643" s="331"/>
      <c r="AE643" s="331"/>
      <c r="AF643" s="113"/>
      <c r="AG643" s="114"/>
      <c r="AH643" s="461"/>
      <c r="AI643" s="450"/>
      <c r="AJ643" s="331"/>
      <c r="AK643" s="331"/>
      <c r="AL643" s="450"/>
      <c r="AM643" s="331"/>
    </row>
    <row r="644" spans="1:39" ht="15" customHeight="1" thickBot="1" x14ac:dyDescent="0.3">
      <c r="A644" s="228"/>
      <c r="B644" s="314" t="s">
        <v>4</v>
      </c>
      <c r="C644" s="314">
        <v>15</v>
      </c>
      <c r="D644" s="314" t="s">
        <v>26</v>
      </c>
      <c r="E644" s="483" t="s">
        <v>91</v>
      </c>
      <c r="F644" s="269"/>
      <c r="G644" s="270"/>
      <c r="H644" s="246"/>
      <c r="I644" s="116">
        <f t="shared" ref="I644" si="3010">IF(E644="repos",1,0)</f>
        <v>0</v>
      </c>
      <c r="J644" s="116">
        <f t="shared" ref="J644" si="3011">IF(E644="S",1,0)</f>
        <v>0</v>
      </c>
      <c r="K644" s="116">
        <f t="shared" ref="K644" si="3012">IF(E644="FO",1,0)</f>
        <v>0</v>
      </c>
      <c r="L644" s="302">
        <f>IF(AND(B644="dim",M644=130),1,0)</f>
        <v>0</v>
      </c>
      <c r="M644" s="131">
        <v>130</v>
      </c>
      <c r="N644" s="150"/>
      <c r="O644" s="56">
        <v>0.27013888888888887</v>
      </c>
      <c r="P644" s="476">
        <f>IF(F644="X",D613,0)+IF(F645="X",D613,0)+IF(G644="X",D614,0)+IF(G645="X",D615,0)+H644+H645+IF(N644&lt;N612,0,N644)+IF(N645&lt;N612,0,N645)</f>
        <v>0</v>
      </c>
      <c r="Q644" s="111">
        <v>0.55972222222222223</v>
      </c>
      <c r="R644" s="112">
        <v>0.82986111111111116</v>
      </c>
      <c r="S644" s="360">
        <f t="shared" ref="S644" si="3013">(R644-Q644)+(R645-Q645)</f>
        <v>0.27013888888888893</v>
      </c>
      <c r="T644" s="167"/>
      <c r="U644" s="74"/>
      <c r="V644" s="74"/>
      <c r="W644" s="74"/>
      <c r="X644" s="491">
        <f t="shared" si="2864"/>
        <v>1</v>
      </c>
      <c r="Z644" s="314">
        <v>258</v>
      </c>
      <c r="AA644" s="460">
        <f>IF(OR(E644="C",E644="Cr"),S644,0)</f>
        <v>0.27013888888888893</v>
      </c>
      <c r="AC644" s="534">
        <v>319</v>
      </c>
      <c r="AD644" s="314">
        <v>15</v>
      </c>
      <c r="AE644" s="314" t="s">
        <v>28</v>
      </c>
      <c r="AF644" s="111">
        <v>0.57638888888888895</v>
      </c>
      <c r="AG644" s="112">
        <v>0.8666666666666667</v>
      </c>
      <c r="AH644" s="460">
        <f t="shared" ref="AH644" si="3014">IF(OR(E796="C",E796="Cr"),S796,0)</f>
        <v>0.29027777777777775</v>
      </c>
      <c r="AI644" s="449">
        <f t="shared" ref="AI644" si="3015">IF(OR($E796="C",$E796="Cr"),$S796,0)</f>
        <v>0.29027777777777775</v>
      </c>
      <c r="AJ644" s="314">
        <v>319</v>
      </c>
      <c r="AK644" s="314">
        <v>319</v>
      </c>
      <c r="AL644" s="449">
        <f t="shared" ref="AL644" si="3016">LARGE($AH$8:$AH$738,AK644)</f>
        <v>0</v>
      </c>
      <c r="AM644" s="314">
        <f t="shared" ref="AM644" si="3017">INDEX($AC$8:$AJ$739,MATCH(AL644,$AI$8:$AI$739,0),1)</f>
        <v>1</v>
      </c>
    </row>
    <row r="645" spans="1:39" ht="15" customHeight="1" thickBot="1" x14ac:dyDescent="0.3">
      <c r="A645" s="229"/>
      <c r="B645" s="331"/>
      <c r="C645" s="331"/>
      <c r="D645" s="331"/>
      <c r="E645" s="484"/>
      <c r="F645" s="267" t="str">
        <f>IF(AND(A644="X",B644="dim"),"",IF(AND(A644="X",E644="TC"),"",IF(A644="X","X","")))</f>
        <v/>
      </c>
      <c r="G645" s="268"/>
      <c r="H645" s="211"/>
      <c r="I645" s="61">
        <f t="shared" ref="I645" si="3018">IF(E644="CA",1,0)</f>
        <v>0</v>
      </c>
      <c r="J645" s="61">
        <f t="shared" ref="J645" si="3019">IF(E644="TC",1,0)</f>
        <v>0</v>
      </c>
      <c r="K645" s="61">
        <f t="shared" ref="K645" si="3020">IF(E644="FNO",1,0)</f>
        <v>0</v>
      </c>
      <c r="L645" s="299"/>
      <c r="M645" s="130"/>
      <c r="N645" s="151"/>
      <c r="O645" s="107"/>
      <c r="P645" s="477"/>
      <c r="Q645" s="113"/>
      <c r="R645" s="114"/>
      <c r="S645" s="361"/>
      <c r="T645" s="167"/>
      <c r="U645" s="74"/>
      <c r="V645" s="74"/>
      <c r="W645" s="74"/>
      <c r="X645" s="493"/>
      <c r="Z645" s="331"/>
      <c r="AA645" s="461"/>
      <c r="AC645" s="535"/>
      <c r="AD645" s="331"/>
      <c r="AE645" s="331"/>
      <c r="AF645" s="113"/>
      <c r="AG645" s="114"/>
      <c r="AH645" s="461"/>
      <c r="AI645" s="450"/>
      <c r="AJ645" s="331"/>
      <c r="AK645" s="331"/>
      <c r="AL645" s="450"/>
      <c r="AM645" s="331"/>
    </row>
    <row r="646" spans="1:39" ht="15" customHeight="1" thickBot="1" x14ac:dyDescent="0.3">
      <c r="A646" s="228"/>
      <c r="B646" s="314" t="s">
        <v>6</v>
      </c>
      <c r="C646" s="314">
        <v>16</v>
      </c>
      <c r="D646" s="314" t="s">
        <v>26</v>
      </c>
      <c r="E646" s="483" t="s">
        <v>91</v>
      </c>
      <c r="F646" s="269"/>
      <c r="G646" s="270"/>
      <c r="H646" s="246"/>
      <c r="I646" s="116">
        <f t="shared" ref="I646" si="3021">IF(E646="repos",1,0)</f>
        <v>0</v>
      </c>
      <c r="J646" s="116">
        <f t="shared" ref="J646" si="3022">IF(E646="S",1,0)</f>
        <v>0</v>
      </c>
      <c r="K646" s="116">
        <f t="shared" ref="K646" si="3023">IF(E646="FO",1,0)</f>
        <v>0</v>
      </c>
      <c r="L646" s="302">
        <f>IF(AND(B646="dim",M646=130),1,0)</f>
        <v>0</v>
      </c>
      <c r="M646" s="131">
        <v>130</v>
      </c>
      <c r="N646" s="150"/>
      <c r="O646" s="56">
        <v>0.19930555555555554</v>
      </c>
      <c r="P646" s="476">
        <f>IF(F646="X",D613,0)+IF(F647="X",D613,0)+IF(G646="X",D614,0)+IF(G647="X",D615,0)+H646+H647+IF(N646&lt;N612,0,N646)+IF(N647&lt;N612,0,N647)</f>
        <v>0</v>
      </c>
      <c r="Q646" s="111">
        <v>0.49652777777777773</v>
      </c>
      <c r="R646" s="112">
        <v>0.6958333333333333</v>
      </c>
      <c r="S646" s="360">
        <f t="shared" ref="S646" si="3024">(R646-Q646)+(R647-Q647)</f>
        <v>0.19930555555555557</v>
      </c>
      <c r="T646" s="167"/>
      <c r="U646" s="74"/>
      <c r="V646" s="74"/>
      <c r="W646" s="74"/>
      <c r="X646" s="491">
        <f t="shared" si="2864"/>
        <v>1</v>
      </c>
      <c r="Z646" s="314">
        <v>259</v>
      </c>
      <c r="AA646" s="460">
        <f>IF(OR(E646="C",E646="Cr"),S646,0)</f>
        <v>0.19930555555555557</v>
      </c>
      <c r="AC646" s="534">
        <v>320</v>
      </c>
      <c r="AD646" s="314">
        <v>16</v>
      </c>
      <c r="AE646" s="314" t="s">
        <v>28</v>
      </c>
      <c r="AF646" s="111">
        <v>0.57638888888888895</v>
      </c>
      <c r="AG646" s="112">
        <v>0.8666666666666667</v>
      </c>
      <c r="AH646" s="460">
        <f t="shared" ref="AH646" si="3025">IF(OR(E798="C",E798="Cr"),S798,0)</f>
        <v>0.29027777777777775</v>
      </c>
      <c r="AI646" s="449">
        <f t="shared" ref="AI646" si="3026">IF(OR($E798="C",$E798="Cr"),$S798,0)</f>
        <v>0.29027777777777775</v>
      </c>
      <c r="AJ646" s="314">
        <v>320</v>
      </c>
      <c r="AK646" s="314">
        <v>320</v>
      </c>
      <c r="AL646" s="449">
        <f t="shared" ref="AL646" si="3027">LARGE($AH$8:$AH$738,AK646)</f>
        <v>0</v>
      </c>
      <c r="AM646" s="314">
        <f t="shared" ref="AM646" si="3028">INDEX($AC$8:$AJ$739,MATCH(AL646,$AI$8:$AI$739,0),1)</f>
        <v>1</v>
      </c>
    </row>
    <row r="647" spans="1:39" ht="15" customHeight="1" thickBot="1" x14ac:dyDescent="0.3">
      <c r="A647" s="229"/>
      <c r="B647" s="331"/>
      <c r="C647" s="331"/>
      <c r="D647" s="331"/>
      <c r="E647" s="484"/>
      <c r="F647" s="267" t="str">
        <f>IF(AND(A646="X",B646="dim"),"",IF(AND(A646="X",E646="TC"),"",IF(A646="X","X","")))</f>
        <v/>
      </c>
      <c r="G647" s="268"/>
      <c r="H647" s="211"/>
      <c r="I647" s="61">
        <f t="shared" ref="I647" si="3029">IF(E646="CA",1,0)</f>
        <v>0</v>
      </c>
      <c r="J647" s="61">
        <f t="shared" ref="J647" si="3030">IF(E646="TC",1,0)</f>
        <v>0</v>
      </c>
      <c r="K647" s="61">
        <f t="shared" ref="K647" si="3031">IF(E646="FNO",1,0)</f>
        <v>0</v>
      </c>
      <c r="L647" s="299"/>
      <c r="M647" s="130"/>
      <c r="N647" s="151"/>
      <c r="O647" s="107"/>
      <c r="P647" s="477"/>
      <c r="Q647" s="113"/>
      <c r="R647" s="114"/>
      <c r="S647" s="361"/>
      <c r="T647" s="167"/>
      <c r="U647" s="74"/>
      <c r="V647" s="74"/>
      <c r="W647" s="74"/>
      <c r="X647" s="493"/>
      <c r="Z647" s="331"/>
      <c r="AA647" s="461"/>
      <c r="AC647" s="535"/>
      <c r="AD647" s="331"/>
      <c r="AE647" s="331"/>
      <c r="AF647" s="113"/>
      <c r="AG647" s="114"/>
      <c r="AH647" s="461"/>
      <c r="AI647" s="450"/>
      <c r="AJ647" s="331"/>
      <c r="AK647" s="331"/>
      <c r="AL647" s="450"/>
      <c r="AM647" s="331"/>
    </row>
    <row r="648" spans="1:39" ht="15" customHeight="1" thickBot="1" x14ac:dyDescent="0.3">
      <c r="A648" s="228"/>
      <c r="B648" s="314" t="s">
        <v>8</v>
      </c>
      <c r="C648" s="314">
        <v>17</v>
      </c>
      <c r="D648" s="314" t="s">
        <v>26</v>
      </c>
      <c r="E648" s="399" t="s">
        <v>7</v>
      </c>
      <c r="F648" s="269"/>
      <c r="G648" s="270"/>
      <c r="H648" s="246"/>
      <c r="I648" s="116">
        <f t="shared" ref="I648" si="3032">IF(E648="repos",1,0)</f>
        <v>1</v>
      </c>
      <c r="J648" s="116">
        <f t="shared" ref="J648" si="3033">IF(E648="S",1,0)</f>
        <v>0</v>
      </c>
      <c r="K648" s="116">
        <f t="shared" ref="K648" si="3034">IF(E648="FO",1,0)</f>
        <v>0</v>
      </c>
      <c r="L648" s="302">
        <f>IF(AND(B648="dim",M648=130),1,0)</f>
        <v>0</v>
      </c>
      <c r="M648" s="127">
        <v>660</v>
      </c>
      <c r="N648" s="150"/>
      <c r="O648" s="56"/>
      <c r="P648" s="476">
        <f>IF(F648="X",D613,0)+IF(F649="X",D613,0)+IF(G648="X",D614,0)+IF(G649="X",D615,0)+H648+H649+IF(N648&lt;N612,0,N648)+IF(N649&lt;N612,0,N649)</f>
        <v>0</v>
      </c>
      <c r="Q648" s="111"/>
      <c r="R648" s="112"/>
      <c r="S648" s="374">
        <f t="shared" ref="S648" si="3035">(R648-Q648)+(R649-Q649)</f>
        <v>0</v>
      </c>
      <c r="T648" s="167"/>
      <c r="U648" s="74"/>
      <c r="V648" s="74"/>
      <c r="W648" s="74"/>
      <c r="X648" s="491">
        <f t="shared" si="2864"/>
        <v>0</v>
      </c>
      <c r="Z648" s="314">
        <v>260</v>
      </c>
      <c r="AA648" s="460">
        <f>IF(OR(E648="C",E648="Cr"),S648,0)</f>
        <v>0</v>
      </c>
      <c r="AC648" s="534">
        <v>321</v>
      </c>
      <c r="AD648" s="314">
        <v>17</v>
      </c>
      <c r="AE648" s="314" t="s">
        <v>28</v>
      </c>
      <c r="AF648" s="111"/>
      <c r="AG648" s="112"/>
      <c r="AH648" s="460">
        <f t="shared" ref="AH648" si="3036">IF(OR(E800="C",E800="Cr"),S800,0)</f>
        <v>0</v>
      </c>
      <c r="AI648" s="449">
        <f t="shared" ref="AI648" si="3037">IF(OR($E800="C",$E800="Cr"),$S800,0)</f>
        <v>0</v>
      </c>
      <c r="AJ648" s="314">
        <v>321</v>
      </c>
      <c r="AK648" s="314">
        <v>321</v>
      </c>
      <c r="AL648" s="449">
        <f t="shared" ref="AL648" si="3038">LARGE($AH$8:$AH$738,AK648)</f>
        <v>0</v>
      </c>
      <c r="AM648" s="314">
        <f t="shared" ref="AM648" si="3039">INDEX($AC$8:$AJ$739,MATCH(AL648,$AI$8:$AI$739,0),1)</f>
        <v>1</v>
      </c>
    </row>
    <row r="649" spans="1:39" ht="15" customHeight="1" thickBot="1" x14ac:dyDescent="0.3">
      <c r="A649" s="229"/>
      <c r="B649" s="331"/>
      <c r="C649" s="331"/>
      <c r="D649" s="331"/>
      <c r="E649" s="401"/>
      <c r="F649" s="267" t="str">
        <f>IF(AND(A648="X",B648="dim"),"",IF(AND(A648="X",E648="TC"),"",IF(A648="X","X","")))</f>
        <v/>
      </c>
      <c r="G649" s="268"/>
      <c r="H649" s="211"/>
      <c r="I649" s="61">
        <f t="shared" ref="I649" si="3040">IF(E648="CA",1,0)</f>
        <v>0</v>
      </c>
      <c r="J649" s="61">
        <f t="shared" ref="J649" si="3041">IF(E648="TC",1,0)</f>
        <v>0</v>
      </c>
      <c r="K649" s="61">
        <f t="shared" ref="K649" si="3042">IF(E648="FNO",1,0)</f>
        <v>0</v>
      </c>
      <c r="L649" s="299"/>
      <c r="M649" s="128"/>
      <c r="N649" s="151"/>
      <c r="O649" s="107"/>
      <c r="P649" s="477"/>
      <c r="Q649" s="113"/>
      <c r="R649" s="114"/>
      <c r="S649" s="375"/>
      <c r="T649" s="167"/>
      <c r="U649" s="74"/>
      <c r="V649" s="74"/>
      <c r="W649" s="74"/>
      <c r="X649" s="493"/>
      <c r="Z649" s="331"/>
      <c r="AA649" s="461"/>
      <c r="AC649" s="535"/>
      <c r="AD649" s="331"/>
      <c r="AE649" s="331"/>
      <c r="AF649" s="113"/>
      <c r="AG649" s="114"/>
      <c r="AH649" s="461"/>
      <c r="AI649" s="450"/>
      <c r="AJ649" s="331"/>
      <c r="AK649" s="331"/>
      <c r="AL649" s="450"/>
      <c r="AM649" s="331"/>
    </row>
    <row r="650" spans="1:39" ht="15" customHeight="1" thickBot="1" x14ac:dyDescent="0.3">
      <c r="A650" s="228"/>
      <c r="B650" s="314" t="s">
        <v>9</v>
      </c>
      <c r="C650" s="314">
        <v>18</v>
      </c>
      <c r="D650" s="314" t="s">
        <v>26</v>
      </c>
      <c r="E650" s="399" t="s">
        <v>7</v>
      </c>
      <c r="F650" s="269"/>
      <c r="G650" s="270"/>
      <c r="H650" s="246"/>
      <c r="I650" s="116">
        <f t="shared" ref="I650" si="3043">IF(E650="repos",1,0)</f>
        <v>1</v>
      </c>
      <c r="J650" s="116">
        <f t="shared" ref="J650" si="3044">IF(E650="S",1,0)</f>
        <v>0</v>
      </c>
      <c r="K650" s="116">
        <f t="shared" ref="K650" si="3045">IF(E650="FO",1,0)</f>
        <v>0</v>
      </c>
      <c r="L650" s="302">
        <f>IF(AND(B650="dim",M650=130),1,0)</f>
        <v>0</v>
      </c>
      <c r="M650" s="127">
        <v>660</v>
      </c>
      <c r="N650" s="150"/>
      <c r="O650" s="56"/>
      <c r="P650" s="476">
        <f>IF(F650="X",D613,0)+IF(F651="X",D613,0)+IF(G650="X",D614,0)+IF(G651="X",D615,0)+H650+H651+IF(N650&lt;N612,0,N650)+IF(N651&lt;N612,0,N651)</f>
        <v>0</v>
      </c>
      <c r="Q650" s="111"/>
      <c r="R650" s="112"/>
      <c r="S650" s="374">
        <f t="shared" ref="S650" si="3046">(R650-Q650)+(R651-Q651)</f>
        <v>0</v>
      </c>
      <c r="T650" s="167"/>
      <c r="U650" s="74"/>
      <c r="V650" s="74"/>
      <c r="W650" s="74"/>
      <c r="X650" s="491">
        <f t="shared" si="2864"/>
        <v>0</v>
      </c>
      <c r="Z650" s="314">
        <v>261</v>
      </c>
      <c r="AA650" s="460">
        <f>IF(OR(E650="C",E650="Cr"),S650,0)</f>
        <v>0</v>
      </c>
      <c r="AC650" s="534">
        <v>322</v>
      </c>
      <c r="AD650" s="314">
        <v>18</v>
      </c>
      <c r="AE650" s="314" t="s">
        <v>28</v>
      </c>
      <c r="AF650" s="111"/>
      <c r="AG650" s="112"/>
      <c r="AH650" s="460">
        <f t="shared" ref="AH650" si="3047">IF(OR(E802="C",E802="Cr"),S802,0)</f>
        <v>0</v>
      </c>
      <c r="AI650" s="449">
        <f t="shared" ref="AI650" si="3048">IF(OR($E802="C",$E802="Cr"),$S802,0)</f>
        <v>0</v>
      </c>
      <c r="AJ650" s="314">
        <v>322</v>
      </c>
      <c r="AK650" s="314">
        <v>322</v>
      </c>
      <c r="AL650" s="449">
        <f t="shared" ref="AL650" si="3049">LARGE($AH$8:$AH$738,AK650)</f>
        <v>0</v>
      </c>
      <c r="AM650" s="314">
        <f t="shared" ref="AM650" si="3050">INDEX($AC$8:$AJ$739,MATCH(AL650,$AI$8:$AI$739,0),1)</f>
        <v>1</v>
      </c>
    </row>
    <row r="651" spans="1:39" ht="15" customHeight="1" thickBot="1" x14ac:dyDescent="0.3">
      <c r="A651" s="229"/>
      <c r="B651" s="331"/>
      <c r="C651" s="331"/>
      <c r="D651" s="331"/>
      <c r="E651" s="401"/>
      <c r="F651" s="267" t="str">
        <f>IF(AND(A650="X",B650="dim"),"",IF(AND(A650="X",E650="TC"),"",IF(A650="X","X","")))</f>
        <v/>
      </c>
      <c r="G651" s="268"/>
      <c r="H651" s="211"/>
      <c r="I651" s="61">
        <f t="shared" ref="I651" si="3051">IF(E650="CA",1,0)</f>
        <v>0</v>
      </c>
      <c r="J651" s="61">
        <f t="shared" ref="J651" si="3052">IF(E650="TC",1,0)</f>
        <v>0</v>
      </c>
      <c r="K651" s="61">
        <f t="shared" ref="K651" si="3053">IF(E650="FNO",1,0)</f>
        <v>0</v>
      </c>
      <c r="L651" s="299"/>
      <c r="M651" s="128"/>
      <c r="N651" s="151"/>
      <c r="O651" s="107"/>
      <c r="P651" s="477"/>
      <c r="Q651" s="113"/>
      <c r="R651" s="114"/>
      <c r="S651" s="375"/>
      <c r="T651" s="167"/>
      <c r="U651" s="74"/>
      <c r="V651" s="74"/>
      <c r="W651" s="74"/>
      <c r="X651" s="493"/>
      <c r="Z651" s="331"/>
      <c r="AA651" s="461"/>
      <c r="AC651" s="535"/>
      <c r="AD651" s="331"/>
      <c r="AE651" s="331"/>
      <c r="AF651" s="113"/>
      <c r="AG651" s="114"/>
      <c r="AH651" s="461"/>
      <c r="AI651" s="450"/>
      <c r="AJ651" s="331"/>
      <c r="AK651" s="331"/>
      <c r="AL651" s="450"/>
      <c r="AM651" s="331"/>
    </row>
    <row r="652" spans="1:39" ht="15" customHeight="1" thickBot="1" x14ac:dyDescent="0.3">
      <c r="A652" s="228"/>
      <c r="B652" s="314" t="s">
        <v>10</v>
      </c>
      <c r="C652" s="314">
        <v>19</v>
      </c>
      <c r="D652" s="314" t="s">
        <v>26</v>
      </c>
      <c r="E652" s="399" t="s">
        <v>7</v>
      </c>
      <c r="F652" s="269"/>
      <c r="G652" s="270"/>
      <c r="H652" s="246"/>
      <c r="I652" s="116">
        <f t="shared" ref="I652" si="3054">IF(E652="repos",1,0)</f>
        <v>1</v>
      </c>
      <c r="J652" s="116">
        <f t="shared" ref="J652" si="3055">IF(E652="S",1,0)</f>
        <v>0</v>
      </c>
      <c r="K652" s="116">
        <f t="shared" ref="K652" si="3056">IF(E652="FO",1,0)</f>
        <v>0</v>
      </c>
      <c r="L652" s="302">
        <f>IF(AND(B652="dim",M652=130),1,0)</f>
        <v>0</v>
      </c>
      <c r="M652" s="127">
        <v>660</v>
      </c>
      <c r="N652" s="150"/>
      <c r="O652" s="56"/>
      <c r="P652" s="476">
        <f>IF(F652="X",D613,0)+IF(F653="X",D613,0)+IF(G652="X",D614,0)+IF(G653="X",D615,0)+H652+H653+IF(N652&lt;N612,0,N652)+IF(N653&lt;N612,0,N653)</f>
        <v>0</v>
      </c>
      <c r="Q652" s="111"/>
      <c r="R652" s="112"/>
      <c r="S652" s="374">
        <f t="shared" ref="S652" si="3057">(R652-Q652)+(R653-Q653)</f>
        <v>0</v>
      </c>
      <c r="T652" s="167"/>
      <c r="U652" s="74"/>
      <c r="V652" s="74"/>
      <c r="W652" s="74"/>
      <c r="X652" s="491">
        <f t="shared" si="2864"/>
        <v>0</v>
      </c>
      <c r="Z652" s="314">
        <v>262</v>
      </c>
      <c r="AA652" s="460">
        <f>IF(OR(E652="C",E652="Cr"),S652,0)</f>
        <v>0</v>
      </c>
      <c r="AC652" s="534">
        <v>323</v>
      </c>
      <c r="AD652" s="314">
        <v>19</v>
      </c>
      <c r="AE652" s="314" t="s">
        <v>28</v>
      </c>
      <c r="AF652" s="111"/>
      <c r="AG652" s="112"/>
      <c r="AH652" s="460">
        <f t="shared" ref="AH652" si="3058">IF(OR(E804="C",E804="Cr"),S804,0)</f>
        <v>0</v>
      </c>
      <c r="AI652" s="449">
        <f t="shared" ref="AI652" si="3059">IF(OR($E804="C",$E804="Cr"),$S804,0)</f>
        <v>0</v>
      </c>
      <c r="AJ652" s="314">
        <v>323</v>
      </c>
      <c r="AK652" s="314">
        <v>323</v>
      </c>
      <c r="AL652" s="449">
        <f t="shared" ref="AL652" si="3060">LARGE($AH$8:$AH$738,AK652)</f>
        <v>0</v>
      </c>
      <c r="AM652" s="314">
        <f t="shared" ref="AM652" si="3061">INDEX($AC$8:$AJ$739,MATCH(AL652,$AI$8:$AI$739,0),1)</f>
        <v>1</v>
      </c>
    </row>
    <row r="653" spans="1:39" ht="15" customHeight="1" thickBot="1" x14ac:dyDescent="0.3">
      <c r="A653" s="229"/>
      <c r="B653" s="331"/>
      <c r="C653" s="331"/>
      <c r="D653" s="331"/>
      <c r="E653" s="401"/>
      <c r="F653" s="267" t="str">
        <f>IF(AND(A652="X",B652="dim"),"",IF(AND(A652="X",E652="TC"),"",IF(A652="X","X","")))</f>
        <v/>
      </c>
      <c r="G653" s="268"/>
      <c r="H653" s="211"/>
      <c r="I653" s="61">
        <f t="shared" ref="I653" si="3062">IF(E652="CA",1,0)</f>
        <v>0</v>
      </c>
      <c r="J653" s="61">
        <f t="shared" ref="J653" si="3063">IF(E652="TC",1,0)</f>
        <v>0</v>
      </c>
      <c r="K653" s="61">
        <f t="shared" ref="K653" si="3064">IF(E652="FNO",1,0)</f>
        <v>0</v>
      </c>
      <c r="L653" s="299"/>
      <c r="M653" s="128"/>
      <c r="N653" s="151"/>
      <c r="O653" s="105"/>
      <c r="P653" s="477"/>
      <c r="Q653" s="113"/>
      <c r="R653" s="114"/>
      <c r="S653" s="375"/>
      <c r="T653" s="167"/>
      <c r="U653" s="74"/>
      <c r="V653" s="74"/>
      <c r="W653" s="74"/>
      <c r="X653" s="493"/>
      <c r="Z653" s="331"/>
      <c r="AA653" s="461"/>
      <c r="AC653" s="535"/>
      <c r="AD653" s="331"/>
      <c r="AE653" s="331"/>
      <c r="AF653" s="113"/>
      <c r="AG653" s="114"/>
      <c r="AH653" s="461"/>
      <c r="AI653" s="450"/>
      <c r="AJ653" s="331"/>
      <c r="AK653" s="331"/>
      <c r="AL653" s="450"/>
      <c r="AM653" s="331"/>
    </row>
    <row r="654" spans="1:39" ht="15" customHeight="1" thickBot="1" x14ac:dyDescent="0.3">
      <c r="A654" s="228"/>
      <c r="B654" s="314" t="s">
        <v>11</v>
      </c>
      <c r="C654" s="314">
        <v>20</v>
      </c>
      <c r="D654" s="314" t="s">
        <v>26</v>
      </c>
      <c r="E654" s="483" t="s">
        <v>91</v>
      </c>
      <c r="F654" s="269"/>
      <c r="G654" s="270"/>
      <c r="H654" s="246"/>
      <c r="I654" s="116">
        <f t="shared" ref="I654" si="3065">IF(E654="repos",1,0)</f>
        <v>0</v>
      </c>
      <c r="J654" s="116">
        <f t="shared" ref="J654" si="3066">IF(E654="S",1,0)</f>
        <v>0</v>
      </c>
      <c r="K654" s="116">
        <f t="shared" ref="K654" si="3067">IF(E654="FO",1,0)</f>
        <v>0</v>
      </c>
      <c r="L654" s="302">
        <f>IF(AND(B654="dim",M654=130),1,0)</f>
        <v>0</v>
      </c>
      <c r="M654" s="60">
        <v>59</v>
      </c>
      <c r="N654" s="150"/>
      <c r="O654" s="56">
        <v>0.12916666666666668</v>
      </c>
      <c r="P654" s="476">
        <f>IF(F654="X",D613,0)+IF(F655="X",D613,0)+IF(G654="X",D614,0)+IF(G655="X",D615,0)+H654+H655+IF(N654&lt;N612,0,N654)+IF(N655&lt;N612,0,N655)</f>
        <v>1.3888888888888888E-2</v>
      </c>
      <c r="Q654" s="111">
        <v>0.31597222222222221</v>
      </c>
      <c r="R654" s="112">
        <v>0.44513888888888892</v>
      </c>
      <c r="S654" s="360">
        <f t="shared" ref="S654" si="3068">(R654-Q654)+(R655-Q655)</f>
        <v>0.30624999999999997</v>
      </c>
      <c r="T654" s="167"/>
      <c r="U654" s="74"/>
      <c r="V654" s="74"/>
      <c r="W654" s="74"/>
      <c r="X654" s="491">
        <f t="shared" si="2864"/>
        <v>1</v>
      </c>
      <c r="Z654" s="314">
        <v>263</v>
      </c>
      <c r="AA654" s="460">
        <f>IF(OR(E654="C",E654="Cr"),S654,0)</f>
        <v>0.30624999999999997</v>
      </c>
      <c r="AC654" s="534">
        <v>324</v>
      </c>
      <c r="AD654" s="314">
        <v>20</v>
      </c>
      <c r="AE654" s="314" t="s">
        <v>28</v>
      </c>
      <c r="AF654" s="111">
        <v>0.31041666666666667</v>
      </c>
      <c r="AG654" s="112">
        <v>0.40277777777777773</v>
      </c>
      <c r="AH654" s="460">
        <f t="shared" ref="AH654" si="3069">IF(OR(E806="C",E806="Cr"),S806,0)</f>
        <v>0.31527777777777771</v>
      </c>
      <c r="AI654" s="449">
        <f t="shared" ref="AI654" si="3070">IF(OR($E806="C",$E806="Cr"),$S806,0)</f>
        <v>0.31527777777777771</v>
      </c>
      <c r="AJ654" s="314">
        <v>324</v>
      </c>
      <c r="AK654" s="314">
        <v>324</v>
      </c>
      <c r="AL654" s="449">
        <f t="shared" ref="AL654" si="3071">LARGE($AH$8:$AH$738,AK654)</f>
        <v>0</v>
      </c>
      <c r="AM654" s="314">
        <f t="shared" ref="AM654" si="3072">INDEX($AC$8:$AJ$739,MATCH(AL654,$AI$8:$AI$739,0),1)</f>
        <v>1</v>
      </c>
    </row>
    <row r="655" spans="1:39" ht="15" customHeight="1" thickBot="1" x14ac:dyDescent="0.3">
      <c r="A655" s="229"/>
      <c r="B655" s="331"/>
      <c r="C655" s="331"/>
      <c r="D655" s="331"/>
      <c r="E655" s="484"/>
      <c r="F655" s="267" t="str">
        <f>IF(AND(A654="X",B654="dim"),"",IF(AND(A654="X",E654="TC"),"",IF(A654="X","X","")))</f>
        <v/>
      </c>
      <c r="G655" s="268" t="s">
        <v>72</v>
      </c>
      <c r="H655" s="211"/>
      <c r="I655" s="61">
        <f t="shared" ref="I655" si="3073">IF(E654="CA",1,0)</f>
        <v>0</v>
      </c>
      <c r="J655" s="61">
        <f t="shared" ref="J655" si="3074">IF(E654="TC",1,0)</f>
        <v>0</v>
      </c>
      <c r="K655" s="61">
        <f t="shared" ref="K655" si="3075">IF(E654="FNO",1,0)</f>
        <v>0</v>
      </c>
      <c r="L655" s="299"/>
      <c r="M655" s="130">
        <v>130</v>
      </c>
      <c r="N655" s="151"/>
      <c r="O655" s="105">
        <v>0.17708333333333334</v>
      </c>
      <c r="P655" s="477"/>
      <c r="Q655" s="113">
        <v>0.67708333333333337</v>
      </c>
      <c r="R655" s="114">
        <v>0.85416666666666663</v>
      </c>
      <c r="S655" s="361"/>
      <c r="T655" s="167"/>
      <c r="U655" s="74"/>
      <c r="V655" s="74"/>
      <c r="W655" s="74"/>
      <c r="X655" s="493"/>
      <c r="Z655" s="331"/>
      <c r="AA655" s="461"/>
      <c r="AC655" s="535"/>
      <c r="AD655" s="331"/>
      <c r="AE655" s="331"/>
      <c r="AF655" s="113">
        <v>0.6118055555555556</v>
      </c>
      <c r="AG655" s="114">
        <v>0.83472222222222225</v>
      </c>
      <c r="AH655" s="461"/>
      <c r="AI655" s="450"/>
      <c r="AJ655" s="331"/>
      <c r="AK655" s="331"/>
      <c r="AL655" s="450"/>
      <c r="AM655" s="331"/>
    </row>
    <row r="656" spans="1:39" ht="15" customHeight="1" thickBot="1" x14ac:dyDescent="0.3">
      <c r="A656" s="228"/>
      <c r="B656" s="314" t="s">
        <v>12</v>
      </c>
      <c r="C656" s="314">
        <v>21</v>
      </c>
      <c r="D656" s="314" t="s">
        <v>26</v>
      </c>
      <c r="E656" s="483" t="s">
        <v>91</v>
      </c>
      <c r="F656" s="269"/>
      <c r="G656" s="270"/>
      <c r="H656" s="246"/>
      <c r="I656" s="116">
        <f t="shared" ref="I656" si="3076">IF(E656="repos",1,0)</f>
        <v>0</v>
      </c>
      <c r="J656" s="116">
        <f t="shared" ref="J656" si="3077">IF(E656="S",1,0)</f>
        <v>0</v>
      </c>
      <c r="K656" s="116">
        <f t="shared" ref="K656" si="3078">IF(E656="FO",1,0)</f>
        <v>0</v>
      </c>
      <c r="L656" s="302">
        <f>IF(AND(B656="dim",M656=130),1,0)</f>
        <v>0</v>
      </c>
      <c r="M656" s="131">
        <v>59</v>
      </c>
      <c r="N656" s="150"/>
      <c r="O656" s="56">
        <v>0.12916666666666668</v>
      </c>
      <c r="P656" s="476">
        <f>IF(F656="X",D613,0)+IF(F657="X",D613,0)+IF(G656="X",D614,0)+IF(G657="X",D615,0)+H656+H657+IF(N656&lt;N612,0,N656)+IF(N657&lt;N612,0,N657)</f>
        <v>1.3888888888888888E-2</v>
      </c>
      <c r="Q656" s="111">
        <v>0.31597222222222221</v>
      </c>
      <c r="R656" s="112">
        <v>0.44513888888888892</v>
      </c>
      <c r="S656" s="360">
        <f t="shared" ref="S656" si="3079">(R656-Q656)+(R657-Q657)</f>
        <v>0.30624999999999997</v>
      </c>
      <c r="T656" s="167"/>
      <c r="U656" s="74"/>
      <c r="V656" s="74"/>
      <c r="W656" s="74"/>
      <c r="X656" s="491">
        <f t="shared" si="2864"/>
        <v>1</v>
      </c>
      <c r="Z656" s="314">
        <v>264</v>
      </c>
      <c r="AA656" s="460">
        <f>IF(OR(E656="C",E656="Cr"),S656,0)</f>
        <v>0.30624999999999997</v>
      </c>
      <c r="AC656" s="534">
        <v>325</v>
      </c>
      <c r="AD656" s="314">
        <v>21</v>
      </c>
      <c r="AE656" s="314" t="s">
        <v>28</v>
      </c>
      <c r="AF656" s="111">
        <v>0.31041666666666667</v>
      </c>
      <c r="AG656" s="112">
        <v>0.40277777777777773</v>
      </c>
      <c r="AH656" s="460">
        <f t="shared" ref="AH656" si="3080">IF(OR(E808="C",E808="Cr"),S808,0)</f>
        <v>0.31527777777777771</v>
      </c>
      <c r="AI656" s="449">
        <f t="shared" ref="AI656" si="3081">IF(OR($E808="C",$E808="Cr"),$S808,0)</f>
        <v>0.31527777777777771</v>
      </c>
      <c r="AJ656" s="314">
        <v>325</v>
      </c>
      <c r="AK656" s="314">
        <v>325</v>
      </c>
      <c r="AL656" s="449">
        <f t="shared" ref="AL656" si="3082">LARGE($AH$8:$AH$738,AK656)</f>
        <v>0</v>
      </c>
      <c r="AM656" s="314">
        <f t="shared" ref="AM656" si="3083">INDEX($AC$8:$AJ$739,MATCH(AL656,$AI$8:$AI$739,0),1)</f>
        <v>1</v>
      </c>
    </row>
    <row r="657" spans="1:39" ht="15" customHeight="1" thickBot="1" x14ac:dyDescent="0.3">
      <c r="A657" s="229"/>
      <c r="B657" s="331"/>
      <c r="C657" s="331"/>
      <c r="D657" s="331"/>
      <c r="E657" s="484"/>
      <c r="F657" s="267" t="str">
        <f>IF(AND(A656="X",B656="dim"),"",IF(AND(A656="X",E656="TC"),"",IF(A656="X","X","")))</f>
        <v/>
      </c>
      <c r="G657" s="268" t="s">
        <v>72</v>
      </c>
      <c r="H657" s="211"/>
      <c r="I657" s="61">
        <f t="shared" ref="I657" si="3084">IF(E656="CA",1,0)</f>
        <v>0</v>
      </c>
      <c r="J657" s="61">
        <f t="shared" ref="J657" si="3085">IF(E656="TC",1,0)</f>
        <v>0</v>
      </c>
      <c r="K657" s="61">
        <f t="shared" ref="K657" si="3086">IF(E656="FNO",1,0)</f>
        <v>0</v>
      </c>
      <c r="L657" s="299"/>
      <c r="M657" s="130">
        <v>130</v>
      </c>
      <c r="N657" s="151"/>
      <c r="O657" s="105">
        <v>0.17708333333333334</v>
      </c>
      <c r="P657" s="477"/>
      <c r="Q657" s="113">
        <v>0.67708333333333337</v>
      </c>
      <c r="R657" s="114">
        <v>0.85416666666666663</v>
      </c>
      <c r="S657" s="361"/>
      <c r="T657" s="167"/>
      <c r="U657" s="74"/>
      <c r="V657" s="74"/>
      <c r="W657" s="74"/>
      <c r="X657" s="493"/>
      <c r="Z657" s="331"/>
      <c r="AA657" s="461"/>
      <c r="AC657" s="535"/>
      <c r="AD657" s="331"/>
      <c r="AE657" s="331"/>
      <c r="AF657" s="113">
        <v>0.6118055555555556</v>
      </c>
      <c r="AG657" s="114">
        <v>0.83472222222222225</v>
      </c>
      <c r="AH657" s="461"/>
      <c r="AI657" s="450"/>
      <c r="AJ657" s="331"/>
      <c r="AK657" s="331"/>
      <c r="AL657" s="450"/>
      <c r="AM657" s="331"/>
    </row>
    <row r="658" spans="1:39" ht="15" customHeight="1" thickBot="1" x14ac:dyDescent="0.3">
      <c r="A658" s="228"/>
      <c r="B658" s="314" t="s">
        <v>4</v>
      </c>
      <c r="C658" s="314">
        <v>22</v>
      </c>
      <c r="D658" s="314" t="s">
        <v>26</v>
      </c>
      <c r="E658" s="483" t="s">
        <v>92</v>
      </c>
      <c r="F658" s="269"/>
      <c r="G658" s="270"/>
      <c r="H658" s="246"/>
      <c r="I658" s="116">
        <f t="shared" ref="I658" si="3087">IF(E658="repos",1,0)</f>
        <v>0</v>
      </c>
      <c r="J658" s="116">
        <f t="shared" ref="J658" si="3088">IF(E658="S",1,0)</f>
        <v>0</v>
      </c>
      <c r="K658" s="116">
        <f t="shared" ref="K658" si="3089">IF(E658="FO",1,0)</f>
        <v>0</v>
      </c>
      <c r="L658" s="302">
        <f>IF(AND(B658="dim",M658=130),1,0)</f>
        <v>0</v>
      </c>
      <c r="M658" s="131">
        <v>59</v>
      </c>
      <c r="N658" s="150"/>
      <c r="O658" s="56">
        <v>0.12916666666666668</v>
      </c>
      <c r="P658" s="476">
        <f>IF(F658="X",D613,0)+IF(F659="X",D613,0)+IF(G658="X",D614,0)+IF(G659="X",D615,0)+H658+H659+IF(N658&lt;N612,0,N658)+IF(N659&lt;N612,0,N659)</f>
        <v>1.3888888888888888E-2</v>
      </c>
      <c r="Q658" s="111">
        <v>0.31597222222222221</v>
      </c>
      <c r="R658" s="112">
        <v>0.44513888888888892</v>
      </c>
      <c r="S658" s="366">
        <f t="shared" ref="S658" si="3090">(R658-Q658)+(R659-Q659)</f>
        <v>0.30624999999999997</v>
      </c>
      <c r="T658" s="167"/>
      <c r="U658" s="74"/>
      <c r="V658" s="74"/>
      <c r="W658" s="74"/>
      <c r="X658" s="491">
        <f t="shared" si="2864"/>
        <v>1</v>
      </c>
      <c r="Z658" s="314">
        <v>265</v>
      </c>
      <c r="AA658" s="460">
        <f>IF(OR(E658="C",E658="Cr"),S658,0)</f>
        <v>0.30624999999999997</v>
      </c>
      <c r="AC658" s="534">
        <v>326</v>
      </c>
      <c r="AD658" s="314">
        <v>22</v>
      </c>
      <c r="AE658" s="314" t="s">
        <v>28</v>
      </c>
      <c r="AF658" s="111"/>
      <c r="AG658" s="112"/>
      <c r="AH658" s="460">
        <f t="shared" ref="AH658" si="3091">IF(OR(E810="C",E810="Cr"),S810,0)</f>
        <v>0</v>
      </c>
      <c r="AI658" s="449">
        <f t="shared" ref="AI658" si="3092">IF(OR($E810="C",$E810="Cr"),$S810,0)</f>
        <v>0</v>
      </c>
      <c r="AJ658" s="314">
        <v>326</v>
      </c>
      <c r="AK658" s="314">
        <v>326</v>
      </c>
      <c r="AL658" s="449">
        <f t="shared" ref="AL658" si="3093">LARGE($AH$8:$AH$738,AK658)</f>
        <v>0</v>
      </c>
      <c r="AM658" s="314">
        <f t="shared" ref="AM658" si="3094">INDEX($AC$8:$AJ$739,MATCH(AL658,$AI$8:$AI$739,0),1)</f>
        <v>1</v>
      </c>
    </row>
    <row r="659" spans="1:39" ht="15" customHeight="1" thickBot="1" x14ac:dyDescent="0.3">
      <c r="A659" s="229"/>
      <c r="B659" s="331"/>
      <c r="C659" s="331"/>
      <c r="D659" s="331"/>
      <c r="E659" s="484"/>
      <c r="F659" s="267" t="str">
        <f>IF(AND(A658="X",B658="dim"),"",IF(AND(A658="X",E658="TC"),"",IF(A658="X","X","")))</f>
        <v/>
      </c>
      <c r="G659" s="268" t="s">
        <v>72</v>
      </c>
      <c r="H659" s="211"/>
      <c r="I659" s="61">
        <f t="shared" ref="I659" si="3095">IF(E658="CA",1,0)</f>
        <v>0</v>
      </c>
      <c r="J659" s="61">
        <f t="shared" ref="J659" si="3096">IF(E658="TC",1,0)</f>
        <v>0</v>
      </c>
      <c r="K659" s="61">
        <f t="shared" ref="K659" si="3097">IF(E658="FNO",1,0)</f>
        <v>0</v>
      </c>
      <c r="L659" s="299"/>
      <c r="M659" s="84"/>
      <c r="N659" s="151"/>
      <c r="O659" s="105">
        <v>0.17708333333333334</v>
      </c>
      <c r="P659" s="477"/>
      <c r="Q659" s="113">
        <v>0.67708333333333337</v>
      </c>
      <c r="R659" s="114">
        <v>0.85416666666666663</v>
      </c>
      <c r="S659" s="367"/>
      <c r="T659" s="167"/>
      <c r="U659" s="74"/>
      <c r="V659" s="74"/>
      <c r="W659" s="74"/>
      <c r="X659" s="493"/>
      <c r="Z659" s="331"/>
      <c r="AA659" s="461"/>
      <c r="AC659" s="535"/>
      <c r="AD659" s="331"/>
      <c r="AE659" s="331"/>
      <c r="AF659" s="113"/>
      <c r="AG659" s="114"/>
      <c r="AH659" s="461"/>
      <c r="AI659" s="450"/>
      <c r="AJ659" s="331"/>
      <c r="AK659" s="331"/>
      <c r="AL659" s="450"/>
      <c r="AM659" s="331"/>
    </row>
    <row r="660" spans="1:39" ht="15" customHeight="1" thickBot="1" x14ac:dyDescent="0.3">
      <c r="A660" s="228"/>
      <c r="B660" s="314" t="s">
        <v>6</v>
      </c>
      <c r="C660" s="314">
        <v>23</v>
      </c>
      <c r="D660" s="314" t="s">
        <v>26</v>
      </c>
      <c r="E660" s="483" t="s">
        <v>91</v>
      </c>
      <c r="F660" s="269"/>
      <c r="G660" s="270"/>
      <c r="H660" s="246"/>
      <c r="I660" s="116">
        <f t="shared" ref="I660" si="3098">IF(E660="repos",1,0)</f>
        <v>0</v>
      </c>
      <c r="J660" s="116">
        <f t="shared" ref="J660" si="3099">IF(E660="S",1,0)</f>
        <v>0</v>
      </c>
      <c r="K660" s="116">
        <f t="shared" ref="K660" si="3100">IF(E660="FO",1,0)</f>
        <v>0</v>
      </c>
      <c r="L660" s="302">
        <f>IF(AND(B660="dim",M660=130),1,0)</f>
        <v>0</v>
      </c>
      <c r="M660" s="131">
        <v>130</v>
      </c>
      <c r="N660" s="150"/>
      <c r="O660" s="56">
        <v>0.27638888888888885</v>
      </c>
      <c r="P660" s="476">
        <f>IF(F660="X",D613,0)+IF(F661="X",D613,0)+IF(G660="X",D614,0)+IF(G661="X",D615,0)+H660+H661+IF(N660&lt;N612,0,N660)+IF(N661&lt;N612,0,N661)</f>
        <v>0</v>
      </c>
      <c r="Q660" s="111">
        <v>0.58680555555555558</v>
      </c>
      <c r="R660" s="112">
        <v>0.86319444444444438</v>
      </c>
      <c r="S660" s="360">
        <f t="shared" ref="S660" si="3101">(R660-Q660)+(R661-Q661)</f>
        <v>0.2763888888888888</v>
      </c>
      <c r="T660" s="167"/>
      <c r="U660" s="74"/>
      <c r="V660" s="74"/>
      <c r="W660" s="74"/>
      <c r="X660" s="491">
        <f t="shared" si="2864"/>
        <v>1</v>
      </c>
      <c r="Z660" s="314">
        <v>266</v>
      </c>
      <c r="AA660" s="460">
        <f>IF(OR(E660="C",E660="Cr"),S660,0)</f>
        <v>0.2763888888888888</v>
      </c>
      <c r="AC660" s="534">
        <v>327</v>
      </c>
      <c r="AD660" s="314">
        <v>23</v>
      </c>
      <c r="AE660" s="314" t="s">
        <v>28</v>
      </c>
      <c r="AF660" s="111"/>
      <c r="AG660" s="112"/>
      <c r="AH660" s="460">
        <f t="shared" ref="AH660" si="3102">IF(OR(E812="C",E812="Cr"),S812,0)</f>
        <v>0</v>
      </c>
      <c r="AI660" s="449">
        <f t="shared" ref="AI660" si="3103">IF(OR($E812="C",$E812="Cr"),$S812,0)</f>
        <v>0</v>
      </c>
      <c r="AJ660" s="314">
        <v>327</v>
      </c>
      <c r="AK660" s="314">
        <v>327</v>
      </c>
      <c r="AL660" s="449">
        <f t="shared" ref="AL660" si="3104">LARGE($AH$8:$AH$738,AK660)</f>
        <v>0</v>
      </c>
      <c r="AM660" s="314">
        <f t="shared" ref="AM660" si="3105">INDEX($AC$8:$AJ$739,MATCH(AL660,$AI$8:$AI$739,0),1)</f>
        <v>1</v>
      </c>
    </row>
    <row r="661" spans="1:39" ht="15" customHeight="1" thickBot="1" x14ac:dyDescent="0.3">
      <c r="A661" s="229"/>
      <c r="B661" s="331"/>
      <c r="C661" s="331"/>
      <c r="D661" s="331"/>
      <c r="E661" s="484"/>
      <c r="F661" s="267" t="str">
        <f>IF(AND(A660="X",B660="dim"),"",IF(AND(A660="X",E660="TC"),"",IF(A660="X","X","")))</f>
        <v/>
      </c>
      <c r="G661" s="268"/>
      <c r="H661" s="211"/>
      <c r="I661" s="61">
        <f t="shared" ref="I661" si="3106">IF(E660="CA",1,0)</f>
        <v>0</v>
      </c>
      <c r="J661" s="61">
        <f t="shared" ref="J661" si="3107">IF(E660="TC",1,0)</f>
        <v>0</v>
      </c>
      <c r="K661" s="61">
        <f t="shared" ref="K661" si="3108">IF(E660="FNO",1,0)</f>
        <v>0</v>
      </c>
      <c r="L661" s="299"/>
      <c r="M661" s="130"/>
      <c r="N661" s="151"/>
      <c r="O661" s="107"/>
      <c r="P661" s="477"/>
      <c r="Q661" s="113"/>
      <c r="R661" s="114"/>
      <c r="S661" s="361"/>
      <c r="T661" s="167"/>
      <c r="U661" s="74"/>
      <c r="V661" s="74"/>
      <c r="W661" s="74"/>
      <c r="X661" s="493"/>
      <c r="Z661" s="331"/>
      <c r="AA661" s="461"/>
      <c r="AC661" s="535"/>
      <c r="AD661" s="331"/>
      <c r="AE661" s="331"/>
      <c r="AF661" s="113"/>
      <c r="AG661" s="114"/>
      <c r="AH661" s="461"/>
      <c r="AI661" s="450"/>
      <c r="AJ661" s="331"/>
      <c r="AK661" s="331"/>
      <c r="AL661" s="450"/>
      <c r="AM661" s="331"/>
    </row>
    <row r="662" spans="1:39" ht="15" customHeight="1" thickBot="1" x14ac:dyDescent="0.3">
      <c r="A662" s="228"/>
      <c r="B662" s="314" t="s">
        <v>8</v>
      </c>
      <c r="C662" s="314">
        <v>24</v>
      </c>
      <c r="D662" s="314" t="s">
        <v>26</v>
      </c>
      <c r="E662" s="483" t="s">
        <v>15</v>
      </c>
      <c r="F662" s="269"/>
      <c r="G662" s="270"/>
      <c r="H662" s="246"/>
      <c r="I662" s="116">
        <f t="shared" ref="I662" si="3109">IF(E662="repos",1,0)</f>
        <v>0</v>
      </c>
      <c r="J662" s="116">
        <f t="shared" ref="J662" si="3110">IF(E662="S",1,0)</f>
        <v>0</v>
      </c>
      <c r="K662" s="116">
        <f t="shared" ref="K662" si="3111">IF(E662="FO",1,0)</f>
        <v>0</v>
      </c>
      <c r="L662" s="302">
        <f>IF(AND(B662="dim",M662=130),1,0)</f>
        <v>0</v>
      </c>
      <c r="M662" s="60">
        <v>700</v>
      </c>
      <c r="N662" s="150"/>
      <c r="O662" s="56"/>
      <c r="P662" s="476">
        <f>IF(F662="X",D613,0)+IF(F663="X",D613,0)+IF(G662="X",D614,0)+IF(G663="X",D615,0)+H662+H663+IF(N662&lt;N612,0,N662)+IF(N663&lt;N612,0,N663)</f>
        <v>0</v>
      </c>
      <c r="Q662" s="111"/>
      <c r="R662" s="112"/>
      <c r="S662" s="374">
        <f t="shared" ref="S662" si="3112">(R662-Q662)+(R663-Q663)</f>
        <v>0</v>
      </c>
      <c r="T662" s="167"/>
      <c r="U662" s="74"/>
      <c r="V662" s="74"/>
      <c r="W662" s="74"/>
      <c r="X662" s="491">
        <f t="shared" si="2864"/>
        <v>0</v>
      </c>
      <c r="Z662" s="314">
        <v>267</v>
      </c>
      <c r="AA662" s="460">
        <f>IF(OR(E662="C",E662="Cr"),S662,0)</f>
        <v>0</v>
      </c>
      <c r="AC662" s="534">
        <v>328</v>
      </c>
      <c r="AD662" s="314">
        <v>24</v>
      </c>
      <c r="AE662" s="314" t="s">
        <v>28</v>
      </c>
      <c r="AF662" s="111">
        <v>0.81458333333333333</v>
      </c>
      <c r="AG662" s="112">
        <v>1.0680555555555555</v>
      </c>
      <c r="AH662" s="460">
        <f t="shared" ref="AH662" si="3113">IF(OR(E814="C",E814="Cr"),S814,0)</f>
        <v>0.25347222222222221</v>
      </c>
      <c r="AI662" s="449">
        <f t="shared" ref="AI662" si="3114">IF(OR($E814="C",$E814="Cr"),$S814,0)</f>
        <v>0.25347222222222221</v>
      </c>
      <c r="AJ662" s="314">
        <v>328</v>
      </c>
      <c r="AK662" s="314">
        <v>328</v>
      </c>
      <c r="AL662" s="449">
        <f t="shared" ref="AL662" si="3115">LARGE($AH$8:$AH$738,AK662)</f>
        <v>0</v>
      </c>
      <c r="AM662" s="314">
        <f t="shared" ref="AM662" si="3116">INDEX($AC$8:$AJ$739,MATCH(AL662,$AI$8:$AI$739,0),1)</f>
        <v>1</v>
      </c>
    </row>
    <row r="663" spans="1:39" ht="15" customHeight="1" thickBot="1" x14ac:dyDescent="0.3">
      <c r="A663" s="229"/>
      <c r="B663" s="331"/>
      <c r="C663" s="331"/>
      <c r="D663" s="331"/>
      <c r="E663" s="484"/>
      <c r="F663" s="267" t="str">
        <f>IF(AND(A662="X",B662="dim"),"",IF(AND(A662="X",E662="TC"),"",IF(A662="X","X","")))</f>
        <v/>
      </c>
      <c r="G663" s="268"/>
      <c r="H663" s="211"/>
      <c r="I663" s="61">
        <f t="shared" ref="I663" si="3117">IF(E662="CA",1,0)</f>
        <v>1</v>
      </c>
      <c r="J663" s="61">
        <f t="shared" ref="J663" si="3118">IF(E662="TC",1,0)</f>
        <v>0</v>
      </c>
      <c r="K663" s="61">
        <f t="shared" ref="K663" si="3119">IF(E662="FNO",1,0)</f>
        <v>0</v>
      </c>
      <c r="L663" s="299"/>
      <c r="M663" s="129"/>
      <c r="N663" s="151"/>
      <c r="O663" s="107"/>
      <c r="P663" s="477"/>
      <c r="Q663" s="113"/>
      <c r="R663" s="114"/>
      <c r="S663" s="375"/>
      <c r="T663" s="167"/>
      <c r="U663" s="74"/>
      <c r="V663" s="74"/>
      <c r="W663" s="74"/>
      <c r="X663" s="493"/>
      <c r="Z663" s="331"/>
      <c r="AA663" s="461"/>
      <c r="AC663" s="535"/>
      <c r="AD663" s="331"/>
      <c r="AE663" s="331"/>
      <c r="AF663" s="113"/>
      <c r="AG663" s="114"/>
      <c r="AH663" s="461"/>
      <c r="AI663" s="450"/>
      <c r="AJ663" s="331"/>
      <c r="AK663" s="331"/>
      <c r="AL663" s="450"/>
      <c r="AM663" s="331"/>
    </row>
    <row r="664" spans="1:39" ht="15" customHeight="1" thickBot="1" x14ac:dyDescent="0.3">
      <c r="A664" s="228"/>
      <c r="B664" s="314" t="s">
        <v>9</v>
      </c>
      <c r="C664" s="314">
        <v>25</v>
      </c>
      <c r="D664" s="314" t="s">
        <v>26</v>
      </c>
      <c r="E664" s="483" t="s">
        <v>91</v>
      </c>
      <c r="F664" s="269"/>
      <c r="G664" s="270"/>
      <c r="H664" s="246"/>
      <c r="I664" s="116">
        <f t="shared" ref="I664" si="3120">IF(E664="repos",1,0)</f>
        <v>0</v>
      </c>
      <c r="J664" s="116">
        <f t="shared" ref="J664" si="3121">IF(E664="S",1,0)</f>
        <v>0</v>
      </c>
      <c r="K664" s="116">
        <f t="shared" ref="K664" si="3122">IF(E664="FO",1,0)</f>
        <v>0</v>
      </c>
      <c r="L664" s="302">
        <f>IF(AND(B664="dim",M664=130),1,0)</f>
        <v>0</v>
      </c>
      <c r="M664" s="60">
        <v>59</v>
      </c>
      <c r="N664" s="150"/>
      <c r="O664" s="56">
        <v>0.12916666666666668</v>
      </c>
      <c r="P664" s="476">
        <f>IF(F664="X",D613,0)+IF(F665="X",D613,0)+IF(G664="X",D614,0)+IF(G665="X",D615,0)+H664+H665+IF(N664&lt;N612,0,N664)+IF(N665&lt;N612,0,N665)</f>
        <v>1.3888888888888888E-2</v>
      </c>
      <c r="Q664" s="111">
        <v>0.31597222222222221</v>
      </c>
      <c r="R664" s="112">
        <v>0.44513888888888892</v>
      </c>
      <c r="S664" s="360">
        <f t="shared" ref="S664" si="3123">(R664-Q664)+(R665-Q665)</f>
        <v>0.30624999999999997</v>
      </c>
      <c r="T664" s="167"/>
      <c r="U664" s="74"/>
      <c r="V664" s="74"/>
      <c r="W664" s="74"/>
      <c r="X664" s="491">
        <f t="shared" si="2864"/>
        <v>1</v>
      </c>
      <c r="Z664" s="314">
        <v>268</v>
      </c>
      <c r="AA664" s="460">
        <f>IF(OR(E664="C",E664="Cr"),S664,0)</f>
        <v>0.30624999999999997</v>
      </c>
      <c r="AC664" s="534">
        <v>329</v>
      </c>
      <c r="AD664" s="314">
        <v>25</v>
      </c>
      <c r="AE664" s="314" t="s">
        <v>28</v>
      </c>
      <c r="AF664" s="111">
        <v>0.77777777777777779</v>
      </c>
      <c r="AG664" s="112">
        <v>1.0659722222222221</v>
      </c>
      <c r="AH664" s="460">
        <f t="shared" ref="AH664" si="3124">IF(OR(E816="C",E816="Cr"),S816,0)</f>
        <v>0.28819444444444431</v>
      </c>
      <c r="AI664" s="449">
        <f t="shared" ref="AI664" si="3125">IF(OR($E816="C",$E816="Cr"),$S816,0)</f>
        <v>0.28819444444444431</v>
      </c>
      <c r="AJ664" s="314">
        <v>329</v>
      </c>
      <c r="AK664" s="314">
        <v>329</v>
      </c>
      <c r="AL664" s="449">
        <f t="shared" ref="AL664" si="3126">LARGE($AH$8:$AH$738,AK664)</f>
        <v>0</v>
      </c>
      <c r="AM664" s="314">
        <f t="shared" ref="AM664" si="3127">INDEX($AC$8:$AJ$739,MATCH(AL664,$AI$8:$AI$739,0),1)</f>
        <v>1</v>
      </c>
    </row>
    <row r="665" spans="1:39" ht="15" customHeight="1" thickBot="1" x14ac:dyDescent="0.3">
      <c r="A665" s="229"/>
      <c r="B665" s="331"/>
      <c r="C665" s="331"/>
      <c r="D665" s="331"/>
      <c r="E665" s="484"/>
      <c r="F665" s="267" t="str">
        <f>IF(AND(A664="X",B664="dim"),"",IF(AND(A664="X",E664="TC"),"",IF(A664="X","X","")))</f>
        <v/>
      </c>
      <c r="G665" s="268" t="s">
        <v>72</v>
      </c>
      <c r="H665" s="211"/>
      <c r="I665" s="61">
        <f t="shared" ref="I665" si="3128">IF(E664="CA",1,0)</f>
        <v>0</v>
      </c>
      <c r="J665" s="61">
        <f t="shared" ref="J665" si="3129">IF(E664="TC",1,0)</f>
        <v>0</v>
      </c>
      <c r="K665" s="61">
        <f t="shared" ref="K665" si="3130">IF(E664="FNO",1,0)</f>
        <v>0</v>
      </c>
      <c r="L665" s="299"/>
      <c r="M665" s="130">
        <v>130</v>
      </c>
      <c r="N665" s="151"/>
      <c r="O665" s="105">
        <v>0.17708333333333334</v>
      </c>
      <c r="P665" s="477"/>
      <c r="Q665" s="113">
        <v>0.67708333333333337</v>
      </c>
      <c r="R665" s="114">
        <v>0.85416666666666663</v>
      </c>
      <c r="S665" s="361"/>
      <c r="T665" s="167"/>
      <c r="U665" s="74"/>
      <c r="V665" s="74"/>
      <c r="W665" s="74"/>
      <c r="X665" s="493"/>
      <c r="Z665" s="331"/>
      <c r="AA665" s="461"/>
      <c r="AC665" s="535"/>
      <c r="AD665" s="331"/>
      <c r="AE665" s="331"/>
      <c r="AF665" s="113"/>
      <c r="AG665" s="114"/>
      <c r="AH665" s="461"/>
      <c r="AI665" s="450"/>
      <c r="AJ665" s="331"/>
      <c r="AK665" s="331"/>
      <c r="AL665" s="450"/>
      <c r="AM665" s="331"/>
    </row>
    <row r="666" spans="1:39" ht="15" customHeight="1" thickBot="1" x14ac:dyDescent="0.3">
      <c r="A666" s="228"/>
      <c r="B666" s="314" t="s">
        <v>10</v>
      </c>
      <c r="C666" s="314">
        <v>26</v>
      </c>
      <c r="D666" s="314" t="s">
        <v>26</v>
      </c>
      <c r="E666" s="399" t="s">
        <v>7</v>
      </c>
      <c r="F666" s="269"/>
      <c r="G666" s="270"/>
      <c r="H666" s="246"/>
      <c r="I666" s="116">
        <f t="shared" ref="I666" si="3131">IF(E666="repos",1,0)</f>
        <v>1</v>
      </c>
      <c r="J666" s="116">
        <f t="shared" ref="J666" si="3132">IF(E666="S",1,0)</f>
        <v>0</v>
      </c>
      <c r="K666" s="116">
        <f t="shared" ref="K666" si="3133">IF(E666="FO",1,0)</f>
        <v>0</v>
      </c>
      <c r="L666" s="302">
        <f>IF(AND(B666="dim",M666=130),1,0)</f>
        <v>0</v>
      </c>
      <c r="M666" s="127">
        <v>660</v>
      </c>
      <c r="N666" s="150"/>
      <c r="O666" s="56"/>
      <c r="P666" s="476">
        <f>IF(F666="X",D613,0)+IF(F667="X",D613,0)+IF(G666="X",D614,0)+IF(G667="X",D615,0)+H666+H667+IF(N666&lt;N612,0,N666)+IF(N667&lt;N612,0,N667)</f>
        <v>0</v>
      </c>
      <c r="Q666" s="111"/>
      <c r="R666" s="112"/>
      <c r="S666" s="374">
        <f t="shared" ref="S666" si="3134">(R666-Q666)+(R667-Q667)</f>
        <v>0</v>
      </c>
      <c r="T666" s="167"/>
      <c r="U666" s="74"/>
      <c r="V666" s="74"/>
      <c r="W666" s="74"/>
      <c r="X666" s="491">
        <f t="shared" si="2864"/>
        <v>0</v>
      </c>
      <c r="Z666" s="314">
        <v>269</v>
      </c>
      <c r="AA666" s="460">
        <f t="shared" ref="AA666" si="3135">IF(OR(E666="C",E666="Cr"),S666,0)</f>
        <v>0</v>
      </c>
      <c r="AC666" s="534">
        <v>330</v>
      </c>
      <c r="AD666" s="314">
        <v>26</v>
      </c>
      <c r="AE666" s="314" t="s">
        <v>28</v>
      </c>
      <c r="AF666" s="111">
        <v>0.83333333333333337</v>
      </c>
      <c r="AG666" s="112">
        <v>1.0652777777777778</v>
      </c>
      <c r="AH666" s="460">
        <f t="shared" ref="AH666" si="3136">IF(OR(E818="C",E818="Cr"),S818,0)</f>
        <v>0.2319444444444444</v>
      </c>
      <c r="AI666" s="449">
        <f t="shared" ref="AI666" si="3137">IF(OR($E818="C",$E818="Cr"),$S818,0)</f>
        <v>0.2319444444444444</v>
      </c>
      <c r="AJ666" s="314">
        <v>330</v>
      </c>
      <c r="AK666" s="314">
        <v>330</v>
      </c>
      <c r="AL666" s="449">
        <f t="shared" ref="AL666" si="3138">LARGE($AH$8:$AH$738,AK666)</f>
        <v>0</v>
      </c>
      <c r="AM666" s="314">
        <f t="shared" ref="AM666" si="3139">INDEX($AC$8:$AJ$739,MATCH(AL666,$AI$8:$AI$739,0),1)</f>
        <v>1</v>
      </c>
    </row>
    <row r="667" spans="1:39" ht="15" customHeight="1" thickBot="1" x14ac:dyDescent="0.3">
      <c r="A667" s="229"/>
      <c r="B667" s="331"/>
      <c r="C667" s="331"/>
      <c r="D667" s="331"/>
      <c r="E667" s="401"/>
      <c r="F667" s="267" t="str">
        <f>IF(AND(A666="X",B666="dim"),"",IF(AND(A666="X",E666="TC"),"",IF(A666="X","X","")))</f>
        <v/>
      </c>
      <c r="G667" s="268"/>
      <c r="H667" s="211"/>
      <c r="I667" s="61">
        <f t="shared" ref="I667" si="3140">IF(E666="CA",1,0)</f>
        <v>0</v>
      </c>
      <c r="J667" s="61">
        <f t="shared" ref="J667" si="3141">IF(E666="TC",1,0)</f>
        <v>0</v>
      </c>
      <c r="K667" s="61">
        <f t="shared" ref="K667" si="3142">IF(E666="FNO",1,0)</f>
        <v>0</v>
      </c>
      <c r="L667" s="299"/>
      <c r="M667" s="128"/>
      <c r="N667" s="151"/>
      <c r="O667" s="107"/>
      <c r="P667" s="477"/>
      <c r="Q667" s="113"/>
      <c r="R667" s="114"/>
      <c r="S667" s="375"/>
      <c r="T667" s="167"/>
      <c r="U667" s="74"/>
      <c r="V667" s="74"/>
      <c r="W667" s="74"/>
      <c r="X667" s="493"/>
      <c r="Z667" s="331"/>
      <c r="AA667" s="461"/>
      <c r="AC667" s="535"/>
      <c r="AD667" s="331"/>
      <c r="AE667" s="331"/>
      <c r="AF667" s="113"/>
      <c r="AG667" s="114"/>
      <c r="AH667" s="461"/>
      <c r="AI667" s="450"/>
      <c r="AJ667" s="331"/>
      <c r="AK667" s="331"/>
      <c r="AL667" s="450"/>
      <c r="AM667" s="331"/>
    </row>
    <row r="668" spans="1:39" ht="15" customHeight="1" thickBot="1" x14ac:dyDescent="0.3">
      <c r="A668" s="228"/>
      <c r="B668" s="314" t="s">
        <v>11</v>
      </c>
      <c r="C668" s="314">
        <v>27</v>
      </c>
      <c r="D668" s="314" t="s">
        <v>26</v>
      </c>
      <c r="E668" s="399" t="s">
        <v>7</v>
      </c>
      <c r="F668" s="269"/>
      <c r="G668" s="270"/>
      <c r="H668" s="246"/>
      <c r="I668" s="116">
        <f t="shared" ref="I668" si="3143">IF(E668="repos",1,0)</f>
        <v>1</v>
      </c>
      <c r="J668" s="116">
        <f t="shared" ref="J668" si="3144">IF(E668="S",1,0)</f>
        <v>0</v>
      </c>
      <c r="K668" s="116">
        <f t="shared" ref="K668" si="3145">IF(E668="FO",1,0)</f>
        <v>0</v>
      </c>
      <c r="L668" s="302">
        <f>IF(AND(B668="dim",M668=130),1,0)</f>
        <v>0</v>
      </c>
      <c r="M668" s="127">
        <v>660</v>
      </c>
      <c r="N668" s="150"/>
      <c r="O668" s="115"/>
      <c r="P668" s="476">
        <f>IF(F668="X",D613,0)+IF(F669="X",D613,0)+IF(G668="X",D614,0)+IF(G669="X",D615,0)+H668+H669+IF(N668&lt;N612,0,N668)+IF(N669&lt;N612,0,N669)</f>
        <v>0</v>
      </c>
      <c r="Q668" s="111"/>
      <c r="R668" s="112"/>
      <c r="S668" s="374">
        <f t="shared" ref="S668" si="3146">(R668-Q668)+(R669-Q669)</f>
        <v>0</v>
      </c>
      <c r="T668" s="167"/>
      <c r="U668" s="74"/>
      <c r="V668" s="74"/>
      <c r="W668" s="74"/>
      <c r="X668" s="491">
        <f t="shared" si="2864"/>
        <v>0</v>
      </c>
      <c r="Z668" s="314">
        <v>270</v>
      </c>
      <c r="AA668" s="460">
        <f t="shared" ref="AA668" si="3147">IF(OR(E668="C",E668="Cr"),S668,0)</f>
        <v>0</v>
      </c>
      <c r="AC668" s="534">
        <v>331</v>
      </c>
      <c r="AD668" s="314">
        <v>27</v>
      </c>
      <c r="AE668" s="314" t="s">
        <v>28</v>
      </c>
      <c r="AF668" s="111">
        <v>0.77708333333333324</v>
      </c>
      <c r="AG668" s="112">
        <v>1.0562500000000001</v>
      </c>
      <c r="AH668" s="460">
        <f t="shared" ref="AH668" si="3148">IF(OR(E820="C",E820="Cr"),S820,0)</f>
        <v>0.2791666666666669</v>
      </c>
      <c r="AI668" s="449">
        <f t="shared" ref="AI668" si="3149">IF(OR($E820="C",$E820="Cr"),$S820,0)</f>
        <v>0.2791666666666669</v>
      </c>
      <c r="AJ668" s="314">
        <v>331</v>
      </c>
      <c r="AK668" s="314">
        <v>331</v>
      </c>
      <c r="AL668" s="449">
        <f t="shared" ref="AL668" si="3150">LARGE($AH$8:$AH$738,AK668)</f>
        <v>0</v>
      </c>
      <c r="AM668" s="314">
        <f t="shared" ref="AM668" si="3151">INDEX($AC$8:$AJ$739,MATCH(AL668,$AI$8:$AI$739,0),1)</f>
        <v>1</v>
      </c>
    </row>
    <row r="669" spans="1:39" ht="15" customHeight="1" thickBot="1" x14ac:dyDescent="0.3">
      <c r="A669" s="229"/>
      <c r="B669" s="331"/>
      <c r="C669" s="331"/>
      <c r="D669" s="331"/>
      <c r="E669" s="401"/>
      <c r="F669" s="267" t="str">
        <f>IF(AND(A668="X",B668="dim"),"",IF(AND(A668="X",E668="TC"),"",IF(A668="X","X","")))</f>
        <v/>
      </c>
      <c r="G669" s="268"/>
      <c r="H669" s="211"/>
      <c r="I669" s="61">
        <f t="shared" ref="I669" si="3152">IF(E668="CA",1,0)</f>
        <v>0</v>
      </c>
      <c r="J669" s="61">
        <f t="shared" ref="J669" si="3153">IF(E668="TC",1,0)</f>
        <v>0</v>
      </c>
      <c r="K669" s="61">
        <f t="shared" ref="K669" si="3154">IF(E668="FNO",1,0)</f>
        <v>0</v>
      </c>
      <c r="L669" s="299"/>
      <c r="M669" s="128"/>
      <c r="N669" s="151"/>
      <c r="O669" s="107"/>
      <c r="P669" s="477"/>
      <c r="Q669" s="113"/>
      <c r="R669" s="114"/>
      <c r="S669" s="375"/>
      <c r="T669" s="167"/>
      <c r="U669" s="74"/>
      <c r="V669" s="74"/>
      <c r="W669" s="74"/>
      <c r="X669" s="493"/>
      <c r="Z669" s="331"/>
      <c r="AA669" s="461"/>
      <c r="AC669" s="535"/>
      <c r="AD669" s="331"/>
      <c r="AE669" s="331"/>
      <c r="AF669" s="113"/>
      <c r="AG669" s="114"/>
      <c r="AH669" s="461"/>
      <c r="AI669" s="450"/>
      <c r="AJ669" s="331"/>
      <c r="AK669" s="331"/>
      <c r="AL669" s="450"/>
      <c r="AM669" s="331"/>
    </row>
    <row r="670" spans="1:39" ht="15" customHeight="1" thickBot="1" x14ac:dyDescent="0.3">
      <c r="A670" s="228"/>
      <c r="B670" s="314" t="s">
        <v>12</v>
      </c>
      <c r="C670" s="314">
        <v>28</v>
      </c>
      <c r="D670" s="314" t="s">
        <v>26</v>
      </c>
      <c r="E670" s="483" t="s">
        <v>91</v>
      </c>
      <c r="F670" s="269"/>
      <c r="G670" s="270"/>
      <c r="H670" s="246"/>
      <c r="I670" s="116">
        <f t="shared" ref="I670" si="3155">IF(E670="repos",1,0)</f>
        <v>0</v>
      </c>
      <c r="J670" s="116">
        <f t="shared" ref="J670" si="3156">IF(E670="S",1,0)</f>
        <v>0</v>
      </c>
      <c r="K670" s="116">
        <f t="shared" ref="K670" si="3157">IF(E670="FO",1,0)</f>
        <v>0</v>
      </c>
      <c r="L670" s="302">
        <f>IF(AND(B670="dim",M670=130),1,0)</f>
        <v>0</v>
      </c>
      <c r="M670" s="131">
        <v>130</v>
      </c>
      <c r="N670" s="150"/>
      <c r="O670" s="56">
        <v>0.27152777777777776</v>
      </c>
      <c r="P670" s="476">
        <f>IF(F670="X",D613,0)+IF(F671="X",D613,0)+IF(G670="X",D614,0)+IF(G671="X",D615,0)+H670+H671+IF(N670&lt;N612,0,N670)+IF(N671&lt;N612,0,N671)</f>
        <v>0</v>
      </c>
      <c r="Q670" s="111">
        <v>0.50763888888888886</v>
      </c>
      <c r="R670" s="112">
        <v>0.77916666666666667</v>
      </c>
      <c r="S670" s="360">
        <f t="shared" ref="S670" si="3158">(R670-Q670)+(R671-Q671)</f>
        <v>0.27152777777777781</v>
      </c>
      <c r="T670" s="167"/>
      <c r="U670" s="74"/>
      <c r="V670" s="74"/>
      <c r="W670" s="74"/>
      <c r="X670" s="491">
        <f t="shared" si="2864"/>
        <v>1</v>
      </c>
      <c r="Z670" s="314">
        <v>271</v>
      </c>
      <c r="AA670" s="460">
        <f t="shared" ref="AA670" si="3159">IF(OR(E670="C",E670="Cr"),S670,0)</f>
        <v>0.27152777777777781</v>
      </c>
      <c r="AC670" s="534">
        <v>332</v>
      </c>
      <c r="AD670" s="314">
        <v>28</v>
      </c>
      <c r="AE670" s="314" t="s">
        <v>28</v>
      </c>
      <c r="AF670" s="111">
        <v>0.81458333333333333</v>
      </c>
      <c r="AG670" s="112">
        <v>1.0680555555555555</v>
      </c>
      <c r="AH670" s="460">
        <f t="shared" ref="AH670" si="3160">IF(OR(E822="C",E822="Cr"),S822,0)</f>
        <v>0.25347222222222221</v>
      </c>
      <c r="AI670" s="449">
        <f t="shared" ref="AI670" si="3161">IF(OR($E822="C",$E822="Cr"),$S822,0)</f>
        <v>0.25347222222222221</v>
      </c>
      <c r="AJ670" s="314">
        <v>332</v>
      </c>
      <c r="AK670" s="314">
        <v>332</v>
      </c>
      <c r="AL670" s="449">
        <f t="shared" ref="AL670" si="3162">LARGE($AH$8:$AH$738,AK670)</f>
        <v>0</v>
      </c>
      <c r="AM670" s="314">
        <f t="shared" ref="AM670" si="3163">INDEX($AC$8:$AJ$739,MATCH(AL670,$AI$8:$AI$739,0),1)</f>
        <v>1</v>
      </c>
    </row>
    <row r="671" spans="1:39" ht="15" customHeight="1" thickBot="1" x14ac:dyDescent="0.3">
      <c r="A671" s="229"/>
      <c r="B671" s="331"/>
      <c r="C671" s="331"/>
      <c r="D671" s="331"/>
      <c r="E671" s="484"/>
      <c r="F671" s="267" t="str">
        <f>IF(AND(A670="X",B670="dim"),"",IF(AND(A670="X",E670="TC"),"",IF(A670="X","X","")))</f>
        <v/>
      </c>
      <c r="G671" s="268"/>
      <c r="H671" s="211"/>
      <c r="I671" s="61">
        <f t="shared" ref="I671" si="3164">IF(E670="CA",1,0)</f>
        <v>0</v>
      </c>
      <c r="J671" s="61">
        <f t="shared" ref="J671" si="3165">IF(E670="TC",1,0)</f>
        <v>0</v>
      </c>
      <c r="K671" s="61">
        <f t="shared" ref="K671" si="3166">IF(E670="FNO",1,0)</f>
        <v>0</v>
      </c>
      <c r="L671" s="299"/>
      <c r="M671" s="130"/>
      <c r="N671" s="151"/>
      <c r="O671" s="107"/>
      <c r="P671" s="477"/>
      <c r="Q671" s="113"/>
      <c r="R671" s="114"/>
      <c r="S671" s="361"/>
      <c r="T671" s="167"/>
      <c r="U671" s="74"/>
      <c r="V671" s="74"/>
      <c r="W671" s="74"/>
      <c r="X671" s="493"/>
      <c r="Z671" s="331"/>
      <c r="AA671" s="461"/>
      <c r="AC671" s="535"/>
      <c r="AD671" s="331"/>
      <c r="AE671" s="331"/>
      <c r="AF671" s="113"/>
      <c r="AG671" s="114"/>
      <c r="AH671" s="461"/>
      <c r="AI671" s="450"/>
      <c r="AJ671" s="331"/>
      <c r="AK671" s="331"/>
      <c r="AL671" s="450"/>
      <c r="AM671" s="331"/>
    </row>
    <row r="672" spans="1:39" ht="15" customHeight="1" thickBot="1" x14ac:dyDescent="0.3">
      <c r="A672" s="228"/>
      <c r="B672" s="314" t="s">
        <v>4</v>
      </c>
      <c r="C672" s="314">
        <v>29</v>
      </c>
      <c r="D672" s="314" t="s">
        <v>26</v>
      </c>
      <c r="E672" s="483" t="s">
        <v>91</v>
      </c>
      <c r="F672" s="269"/>
      <c r="G672" s="270"/>
      <c r="H672" s="246"/>
      <c r="I672" s="116">
        <f t="shared" ref="I672" si="3167">IF(E672="repos",1,0)</f>
        <v>0</v>
      </c>
      <c r="J672" s="116">
        <f t="shared" ref="J672" si="3168">IF(E672="S",1,0)</f>
        <v>0</v>
      </c>
      <c r="K672" s="116">
        <f t="shared" ref="K672" si="3169">IF(E672="FO",1,0)</f>
        <v>0</v>
      </c>
      <c r="L672" s="302">
        <f>IF(AND(B672="dim",M672=130),1,0)</f>
        <v>0</v>
      </c>
      <c r="M672" s="131">
        <v>130</v>
      </c>
      <c r="N672" s="150"/>
      <c r="O672" s="56">
        <v>0.28402777777777777</v>
      </c>
      <c r="P672" s="476">
        <f>IF(F672="X",D613,0)+IF(F673="X",D613,0)+IF(G672="X",D614,0)+IF(G673="X",D615,0)+H672+H673+IF(N672&lt;N612,0,N672)+IF(N673&lt;N612,0,N673)</f>
        <v>0</v>
      </c>
      <c r="Q672" s="111">
        <v>0.57361111111111118</v>
      </c>
      <c r="R672" s="112">
        <v>0.85763888888888884</v>
      </c>
      <c r="S672" s="360">
        <f t="shared" ref="S672" si="3170">(R672-Q672)+(R673-Q673)</f>
        <v>0.28402777777777766</v>
      </c>
      <c r="T672" s="167"/>
      <c r="U672" s="74"/>
      <c r="V672" s="74"/>
      <c r="W672" s="74"/>
      <c r="X672" s="491">
        <f t="shared" si="2864"/>
        <v>1</v>
      </c>
      <c r="Z672" s="314">
        <v>272</v>
      </c>
      <c r="AA672" s="460">
        <f t="shared" ref="AA672" si="3171">IF(OR(E672="C",E672="Cr"),S672,0)</f>
        <v>0.28402777777777766</v>
      </c>
      <c r="AC672" s="534">
        <v>333</v>
      </c>
      <c r="AD672" s="314">
        <v>29</v>
      </c>
      <c r="AE672" s="314" t="s">
        <v>28</v>
      </c>
      <c r="AF672" s="111">
        <v>0.8027777777777777</v>
      </c>
      <c r="AG672" s="112">
        <v>1.0868055555555556</v>
      </c>
      <c r="AH672" s="460">
        <f t="shared" ref="AH672" si="3172">IF(OR(E824="C",E824="Cr"),S824,0)</f>
        <v>0.28402777777777788</v>
      </c>
      <c r="AI672" s="449">
        <f t="shared" ref="AI672" si="3173">IF(OR($E824="C",$E824="Cr"),$S824,0)</f>
        <v>0.28402777777777788</v>
      </c>
      <c r="AJ672" s="314">
        <v>333</v>
      </c>
      <c r="AK672" s="314">
        <v>333</v>
      </c>
      <c r="AL672" s="449">
        <f t="shared" ref="AL672" si="3174">LARGE($AH$8:$AH$738,AK672)</f>
        <v>0</v>
      </c>
      <c r="AM672" s="314">
        <f t="shared" ref="AM672" si="3175">INDEX($AC$8:$AJ$739,MATCH(AL672,$AI$8:$AI$739,0),1)</f>
        <v>1</v>
      </c>
    </row>
    <row r="673" spans="1:39" ht="15" customHeight="1" thickBot="1" x14ac:dyDescent="0.3">
      <c r="A673" s="229"/>
      <c r="B673" s="331"/>
      <c r="C673" s="331"/>
      <c r="D673" s="331"/>
      <c r="E673" s="484"/>
      <c r="F673" s="267" t="str">
        <f>IF(AND(A672="X",B672="dim"),"",IF(AND(A672="X",E672="TC"),"",IF(A672="X","X","")))</f>
        <v/>
      </c>
      <c r="G673" s="268"/>
      <c r="H673" s="211"/>
      <c r="I673" s="61">
        <f t="shared" ref="I673" si="3176">IF(E672="CA",1,0)</f>
        <v>0</v>
      </c>
      <c r="J673" s="61">
        <f t="shared" ref="J673" si="3177">IF(E672="TC",1,0)</f>
        <v>0</v>
      </c>
      <c r="K673" s="61">
        <f t="shared" ref="K673" si="3178">IF(E672="FNO",1,0)</f>
        <v>0</v>
      </c>
      <c r="L673" s="299"/>
      <c r="M673" s="130"/>
      <c r="N673" s="151"/>
      <c r="O673" s="107"/>
      <c r="P673" s="477"/>
      <c r="Q673" s="113"/>
      <c r="R673" s="114"/>
      <c r="S673" s="361"/>
      <c r="T673" s="167"/>
      <c r="U673" s="74"/>
      <c r="V673" s="74"/>
      <c r="W673" s="74"/>
      <c r="X673" s="493"/>
      <c r="Z673" s="331"/>
      <c r="AA673" s="461"/>
      <c r="AC673" s="535"/>
      <c r="AD673" s="331"/>
      <c r="AE673" s="331"/>
      <c r="AF673" s="168"/>
      <c r="AG673" s="169"/>
      <c r="AH673" s="461"/>
      <c r="AI673" s="450"/>
      <c r="AJ673" s="331"/>
      <c r="AK673" s="331"/>
      <c r="AL673" s="450"/>
      <c r="AM673" s="331"/>
    </row>
    <row r="674" spans="1:39" ht="15" customHeight="1" thickBot="1" x14ac:dyDescent="0.3">
      <c r="A674" s="228"/>
      <c r="B674" s="314" t="s">
        <v>6</v>
      </c>
      <c r="C674" s="314">
        <v>30</v>
      </c>
      <c r="D674" s="314" t="s">
        <v>26</v>
      </c>
      <c r="E674" s="399" t="s">
        <v>54</v>
      </c>
      <c r="F674" s="269" t="s">
        <v>72</v>
      </c>
      <c r="G674" s="270"/>
      <c r="H674" s="246"/>
      <c r="I674" s="116">
        <f t="shared" ref="I674" si="3179">IF(E674="repos",1,0)</f>
        <v>0</v>
      </c>
      <c r="J674" s="116">
        <f t="shared" ref="J674" si="3180">IF(E674="S",1,0)</f>
        <v>1</v>
      </c>
      <c r="K674" s="116">
        <f t="shared" ref="K674" si="3181">IF(E674="FO",1,0)</f>
        <v>0</v>
      </c>
      <c r="L674" s="298">
        <f>IF(AND(B674="dim",M674=130),1,0)</f>
        <v>0</v>
      </c>
      <c r="M674" s="60">
        <v>130</v>
      </c>
      <c r="N674" s="150"/>
      <c r="O674" s="56"/>
      <c r="P674" s="476">
        <f>IF(F674="X",D613,0)+IF(F675="X",D613,0)+IF(G674="X",D614,0)+IF(G675="X",D615,0)+H674+H675+IF(N674&lt;N612,0,N674)+IF(N675&lt;N612,0,N675)</f>
        <v>0.27638888888888885</v>
      </c>
      <c r="Q674" s="111"/>
      <c r="R674" s="112"/>
      <c r="S674" s="374">
        <f t="shared" ref="S674" si="3182">(R674-Q674)+(R675-Q675)</f>
        <v>0</v>
      </c>
      <c r="T674" s="167"/>
      <c r="U674" s="74"/>
      <c r="V674" s="74"/>
      <c r="W674" s="74"/>
      <c r="X674" s="491">
        <f t="shared" si="2864"/>
        <v>0</v>
      </c>
      <c r="Z674" s="314">
        <v>273</v>
      </c>
      <c r="AA674" s="460">
        <f t="shared" ref="AA674" si="3183">IF(OR(E674="C",E674="Cr"),S674,0)</f>
        <v>0</v>
      </c>
      <c r="AC674" s="534">
        <v>334</v>
      </c>
      <c r="AD674" s="314">
        <v>30</v>
      </c>
      <c r="AE674" s="314" t="s">
        <v>28</v>
      </c>
      <c r="AF674" s="111"/>
      <c r="AG674" s="112"/>
      <c r="AH674" s="460">
        <f t="shared" ref="AH674" si="3184">IF(OR(E826="C",E826="Cr"),S826,0)</f>
        <v>0</v>
      </c>
      <c r="AI674" s="449">
        <f t="shared" ref="AI674" si="3185">IF(OR($E826="C",$E826="Cr"),$S826,0)</f>
        <v>0</v>
      </c>
      <c r="AJ674" s="314">
        <v>334</v>
      </c>
      <c r="AK674" s="314">
        <v>334</v>
      </c>
      <c r="AL674" s="449">
        <f t="shared" ref="AL674" si="3186">LARGE($AH$8:$AH$738,AK674)</f>
        <v>0</v>
      </c>
      <c r="AM674" s="314">
        <f t="shared" ref="AM674" si="3187">INDEX($AC$8:$AJ$739,MATCH(AL674,$AI$8:$AI$739,0),1)</f>
        <v>1</v>
      </c>
    </row>
    <row r="675" spans="1:39" ht="15" customHeight="1" thickBot="1" x14ac:dyDescent="0.3">
      <c r="A675" s="229"/>
      <c r="B675" s="331"/>
      <c r="C675" s="331"/>
      <c r="D675" s="331"/>
      <c r="E675" s="401"/>
      <c r="F675" s="260" t="str">
        <f>IF(AND(A674="X",B674="dim"),"",IF(AND(A674="X",E674="TC"),"",IF(A674="X","X","")))</f>
        <v/>
      </c>
      <c r="G675" s="261"/>
      <c r="H675" s="245"/>
      <c r="I675" s="61">
        <f t="shared" ref="I675" si="3188">IF(E674="CA",1,0)</f>
        <v>0</v>
      </c>
      <c r="J675" s="61">
        <f t="shared" ref="J675" si="3189">IF(E674="TC",1,0)</f>
        <v>0</v>
      </c>
      <c r="K675" s="61">
        <f t="shared" ref="K675" si="3190">IF(E674="FNO",1,0)</f>
        <v>0</v>
      </c>
      <c r="L675" s="299"/>
      <c r="M675" s="128"/>
      <c r="N675" s="151"/>
      <c r="O675" s="105"/>
      <c r="P675" s="477"/>
      <c r="Q675" s="113"/>
      <c r="R675" s="114"/>
      <c r="S675" s="375"/>
      <c r="T675" s="167"/>
      <c r="U675" s="74"/>
      <c r="V675" s="74"/>
      <c r="W675" s="74"/>
      <c r="X675" s="493"/>
      <c r="Z675" s="331"/>
      <c r="AA675" s="461"/>
      <c r="AC675" s="535"/>
      <c r="AD675" s="331"/>
      <c r="AE675" s="331"/>
      <c r="AF675" s="113"/>
      <c r="AG675" s="114"/>
      <c r="AH675" s="461"/>
      <c r="AI675" s="450"/>
      <c r="AJ675" s="331"/>
      <c r="AK675" s="331"/>
      <c r="AL675" s="450"/>
      <c r="AM675" s="331"/>
    </row>
    <row r="676" spans="1:39" ht="15" customHeight="1" thickBot="1" x14ac:dyDescent="0.3">
      <c r="A676" s="224"/>
      <c r="B676" s="30"/>
      <c r="C676" s="30"/>
      <c r="D676" s="30"/>
      <c r="E676" s="30"/>
      <c r="F676" s="30"/>
      <c r="G676" s="30"/>
      <c r="H676" s="178"/>
      <c r="I676" s="30"/>
      <c r="J676" s="30"/>
      <c r="K676" s="30"/>
      <c r="L676" s="30"/>
      <c r="M676" s="30"/>
      <c r="N676" s="30"/>
      <c r="O676" s="170"/>
      <c r="P676" s="171"/>
      <c r="Q676" s="167"/>
      <c r="R676" s="167"/>
      <c r="S676" s="167"/>
      <c r="T676" s="167"/>
      <c r="U676" s="96"/>
      <c r="V676" s="96"/>
      <c r="W676" s="96"/>
      <c r="X676" s="31"/>
      <c r="Y676" s="96"/>
      <c r="AC676" s="534">
        <v>335</v>
      </c>
      <c r="AD676" s="314">
        <v>1</v>
      </c>
      <c r="AE676" s="314" t="s">
        <v>29</v>
      </c>
      <c r="AF676" s="111"/>
      <c r="AG676" s="112"/>
      <c r="AH676" s="460">
        <f>IF(OR(E843="C",E843="Cr"),S843,0)</f>
        <v>0</v>
      </c>
      <c r="AI676" s="449">
        <f>IF(OR($E843="C",$E843="Cr"),$S843,0)</f>
        <v>0</v>
      </c>
      <c r="AJ676" s="314">
        <v>335</v>
      </c>
      <c r="AK676" s="314">
        <v>335</v>
      </c>
      <c r="AL676" s="449">
        <f t="shared" ref="AL676" si="3191">LARGE($AH$8:$AH$738,AK676)</f>
        <v>0</v>
      </c>
      <c r="AM676" s="314">
        <f t="shared" ref="AM676" si="3192">INDEX($AC$8:$AJ$739,MATCH(AL676,$AI$8:$AI$739,0),1)</f>
        <v>1</v>
      </c>
    </row>
    <row r="677" spans="1:39" ht="15" customHeight="1" thickBot="1" x14ac:dyDescent="0.3">
      <c r="A677" s="224"/>
      <c r="B677" s="314">
        <f>C674</f>
        <v>30</v>
      </c>
      <c r="C677" s="388" t="s">
        <v>13</v>
      </c>
      <c r="D677" s="389"/>
      <c r="E677" s="10">
        <v>10</v>
      </c>
      <c r="F677" s="258"/>
      <c r="G677" s="259"/>
      <c r="H677" s="196">
        <f>H618+H620+H622+H624+H626+H628+H630+H632+H634+H636+H638+H640+H642+H644+H646+H648+H650+H652+H654+H656+H658+H660+H662+H664+H666+H668+H670+H672+H674</f>
        <v>1.4583333333333332E-2</v>
      </c>
      <c r="I677" s="140" t="str">
        <f t="shared" ref="I677:I686" si="3193">IF(E677="repos",1,"")</f>
        <v/>
      </c>
      <c r="J677" s="140"/>
      <c r="K677" s="140"/>
      <c r="L677" s="306">
        <f>L616+L618+L620+L622+L624+L626+L628+L630+L632+L634+L636+L638+L640+L642+L644+L646+L648+L650+L652+L654+L656+L658+L660+L662+L664+L666+L668+L670+L672+L674+L676</f>
        <v>0</v>
      </c>
      <c r="M677" s="306">
        <f>M602+L677</f>
        <v>15</v>
      </c>
      <c r="N677" s="474">
        <f>IF(N616&lt;N612,0,N616)+IF(N617&lt;N612,0,N617)+IF(N618&lt;N612,0,N618)+IF(N619&lt;N612,0,N619)+IF(N620&lt;N612,0,N620)+IF(N621&lt;N612,0,N621)+IF(N622&lt;N612,0,N622)+IF(N623&lt;N612,0,N623)+IF(N624&lt;N612,0,N624)+IF(N625&lt;N612,0,N625)+IF(N626&lt;N612,0,N626)+IF(N627&lt;N612,0,N627)+IF(N628&lt;N612,0,N628)+IF(N629&lt;N612,0,N629)+IF(N630&lt;N612,0,N630)+IF(N631&lt;N612,0,N631)+IF(N632&lt;N612,0,N632)+IF(N633&lt;N612,0,N633)+IF(N634&lt;N612,0,N634)+IF(N635&lt;N612,0,N635)+IF(N636&lt;N612,0,N636)+IF(N637&lt;N612,0,N637)+IF(N638&lt;N612,0,N638)+IF(N639&lt;N612,0,N639)+IF(N640&lt;N612,0,N640)+IF(N641&lt;N612,0,N641)+IF(N642&lt;N612,0,N642)+IF(N643&lt;N612,0,N643)+IF(N644&lt;N612,0,N644)+IF(N645&lt;N612,0,N645)+IF(N646&lt;N612,0,N646)+IF(N647&lt;N612,0,N647)+IF(N648&lt;N612,0,N648)+IF(N649&lt;N612,0,N649)+IF(N650&lt;N612,0,N650)+IF(N651&lt;N612,0,N651)+IF(N652&lt;N612,0,N652)+IF(N653&lt;N612,0,N653)+IF(N654&lt;N612,0,N654)+IF(N655&lt;N612,0,N655)+IF(N656&lt;N612,0,N656)+IF(N657&lt;N612,0,N657)+IF(N658&lt;N612,0,N658)+IF(N659&lt;N612,0,N659)+IF(N660&lt;N612,0,N660)+IF(N661&lt;N612,0,N661)+IF(N662&lt;N612,0,N662)+IF(N663&lt;N612,0,N663)+IF(N664&lt;N612,0,N664)+IF(N665&lt;N612,0,N665)+IF(N666&lt;N612,0,N666)+IF(N667&lt;N612,0,N667)+IF(N668&lt;N612,0,N668)+IF(N669&lt;N612,0,N669)+IF(N670&lt;N612,0,N670)+IF(N671&lt;N612,0,N671)+IF(N672&lt;N612,0,N672)+IF(N673&lt;N612,0,N673)+IF(N674&lt;N612,0,N674)+IF(N675&lt;N612,0,N675)</f>
        <v>0</v>
      </c>
      <c r="O677" s="370">
        <f>O616+O617+O618+O619+O620+O621+O622+O623+O624+O625+O626+O627+O628+O629+O630+O631+O632+O633+O634+O635+O636+O637+O638+O639+O640+O641+O642+O643+O644+O645+O646+O647+O648+O649+O650+O651+O652+O653+O654+O655+O656+O657+O658+O659+O660+O661+O662+O663+O664+O665+O666+O667+O668+O669+O670+O671+O672+O673+O674+O675</f>
        <v>5.2375000000000007</v>
      </c>
      <c r="P677" s="480">
        <f>P616+P618+P620+P622+P624+P626+P628+P630+P632+P634+P636+P638+P640+P642+P644+P646+P648+P650+P652+P654+P656+P658+P660+P662+P664+P666+P668+P670+P672+P674</f>
        <v>0.34652777777777777</v>
      </c>
      <c r="S677" s="370">
        <f>S616+S618+S620+S622+S624+S626+S628+S630+S632+S634+S636+S638+S640+S642+S644+S646+S648+S650+S652+S654+S656+S658+S660+S662+S664+S666+S668+S670+S672+S674</f>
        <v>5.2375000000000007</v>
      </c>
      <c r="T677" s="176"/>
      <c r="U677" s="358">
        <f>S622+S624+S626+S628+S630+S632+S640+S642+S644+S646+O655+O657+S660+O665+S670+S672</f>
        <v>4.0763888888888893</v>
      </c>
      <c r="V677" s="506">
        <f>S616+S638+O654+O656+S658+O664</f>
        <v>1.161111111111111</v>
      </c>
      <c r="X677" s="354">
        <f>SUM(X616:X675)</f>
        <v>19</v>
      </c>
      <c r="AC677" s="535"/>
      <c r="AD677" s="331"/>
      <c r="AE677" s="331"/>
      <c r="AF677" s="113"/>
      <c r="AG677" s="114"/>
      <c r="AH677" s="461"/>
      <c r="AI677" s="450"/>
      <c r="AJ677" s="331"/>
      <c r="AK677" s="331"/>
      <c r="AL677" s="450"/>
      <c r="AM677" s="331"/>
    </row>
    <row r="678" spans="1:39" ht="15" customHeight="1" thickBot="1" x14ac:dyDescent="0.3">
      <c r="B678" s="331"/>
      <c r="C678" s="386" t="s">
        <v>52</v>
      </c>
      <c r="D678" s="387"/>
      <c r="E678" s="33">
        <f>I616+I618+I620+I622+I624+I626+I628+I630+I632+I634+I636+I638+I640+I642+I644+I646+I648+I650+I652+I654+I656+I658+I660+I662+I664+I666+I668+I670+I672+I674</f>
        <v>9</v>
      </c>
      <c r="F678" s="260">
        <f>IF(F617="X",1,0)+IF(F619="X",1,0)+IF(F621="X",1,0)+IF(F623="X",1,0)+IF(F625="X",1,0)+IF(F627="X",1,0)+IF(F629="X",1,0)+IF(F631="X",1,0)+IF(F633="X",1,0)+IF(F635="X",1,0)+IF(F637="X",1,0)+IF(F639="X",1,0)+IF(F641="X",1,0)+IF(F643="X",1,0)+IF(F645="X",1,0)+IF(F647="X",1,0)+IF(F649="X",1,0)+IF(F651="X",1,0)+IF(F653="X",1,0)+IF(F655="X",1,0)+IF(F657="X",1,0)+IF(F659="X",1,0)+IF(F661="X",1,0)+IF(F663="X",1,0)+IF(F665="X",1,0)+IF(F667="X",1,0)+IF(F669="X",1,0)+IF(F671="X",1,0)+IF(F673="X",1,0)+IF(F675="X",1,0)</f>
        <v>0</v>
      </c>
      <c r="G678" s="261"/>
      <c r="H678" s="206">
        <f>H619+H621+H623+H625+H627+H629+H631+H633+H635+H637+H639+H641+H643+H645+H647+H649+H651+H653+H655+H657+H659+H661+H663+H665+H667+H669+H671+H673+H675</f>
        <v>0</v>
      </c>
      <c r="I678" s="140"/>
      <c r="J678" s="62"/>
      <c r="K678" s="62"/>
      <c r="L678" s="30"/>
      <c r="M678" s="2"/>
      <c r="N678" s="475"/>
      <c r="O678" s="371"/>
      <c r="P678" s="481"/>
      <c r="S678" s="371"/>
      <c r="T678" s="176"/>
      <c r="U678" s="359"/>
      <c r="V678" s="507"/>
      <c r="X678" s="355"/>
      <c r="AC678" s="534">
        <v>336</v>
      </c>
      <c r="AD678" s="314">
        <v>2</v>
      </c>
      <c r="AE678" s="314" t="s">
        <v>29</v>
      </c>
      <c r="AF678" s="111">
        <v>0.52569444444444446</v>
      </c>
      <c r="AG678" s="112">
        <v>0.77083333333333337</v>
      </c>
      <c r="AH678" s="460">
        <f t="shared" ref="AH678" si="3194">IF(OR(E845="C",E845="Cr"),S845,0)</f>
        <v>0.24513888888888891</v>
      </c>
      <c r="AI678" s="449">
        <f t="shared" ref="AI678" si="3195">IF(OR($E845="C",$E845="Cr"),$S845,0)</f>
        <v>0.24513888888888891</v>
      </c>
      <c r="AJ678" s="314">
        <v>336</v>
      </c>
      <c r="AK678" s="314">
        <v>336</v>
      </c>
      <c r="AL678" s="449">
        <f t="shared" ref="AL678" si="3196">LARGE($AH$8:$AH$738,AK678)</f>
        <v>0</v>
      </c>
      <c r="AM678" s="314">
        <f t="shared" ref="AM678" si="3197">INDEX($AC$8:$AJ$739,MATCH(AL678,$AI$8:$AI$739,0),1)</f>
        <v>1</v>
      </c>
    </row>
    <row r="679" spans="1:39" ht="15" customHeight="1" thickBot="1" x14ac:dyDescent="0.35">
      <c r="C679" s="386" t="s">
        <v>51</v>
      </c>
      <c r="D679" s="387"/>
      <c r="E679" s="33">
        <f>J616+J618+J620+J622+J624+J626+J628+J630+J632+J634+J636+J638+J640+J642+J644+J646+J648+J650+J652+J654+J656+J658+J660+J662+J664+J666+J668+J670+J672+J674</f>
        <v>1</v>
      </c>
      <c r="F679" s="140"/>
      <c r="G679" s="140"/>
      <c r="H679" s="140"/>
      <c r="I679" s="140" t="str">
        <f t="shared" si="3193"/>
        <v/>
      </c>
      <c r="J679" s="62"/>
      <c r="K679" s="62"/>
      <c r="L679" s="30"/>
      <c r="O679" s="405" t="s">
        <v>85</v>
      </c>
      <c r="P679" s="406"/>
      <c r="U679" s="354">
        <v>16</v>
      </c>
      <c r="V679" s="346">
        <v>3</v>
      </c>
      <c r="AC679" s="535"/>
      <c r="AD679" s="331"/>
      <c r="AE679" s="331"/>
      <c r="AF679" s="113"/>
      <c r="AG679" s="114"/>
      <c r="AH679" s="461"/>
      <c r="AI679" s="450"/>
      <c r="AJ679" s="331"/>
      <c r="AK679" s="331"/>
      <c r="AL679" s="450"/>
      <c r="AM679" s="331"/>
    </row>
    <row r="680" spans="1:39" ht="15" customHeight="1" thickBot="1" x14ac:dyDescent="0.35">
      <c r="C680" s="386" t="s">
        <v>15</v>
      </c>
      <c r="D680" s="387"/>
      <c r="E680" s="33">
        <f>I617+I619+I621+I623+I625+I627+I629+I631+I633+I635+I637+I639+I641+I643+I645+I647+I649+I651+I653+I655+I657+I659+I661+I663+I665+I667+I669+I671+I673+I675</f>
        <v>1</v>
      </c>
      <c r="F680" s="140"/>
      <c r="G680" s="464">
        <f>IF(F616="X",D613,0)+IF(F618="X",D613,0)+IF(F620="X",D613,0)+IF(F622="X",D613,0)+IF(F624="X",D613,0)+IF(F626="X",D613,0)+IF(F628="X",D613,0)+IF(F630="X",D613,0)+IF(F632="X",D613,0)+IF(F634="X",D613,0)+IF(F636="X",D613,0)+IF(F638="X",D613,0)+IF(F640="X",D613,0)+IF(F642="X",D613,0)+IF(F644="X",D613,0)+IF(F646="X",D613,0)+IF(F648="X",D613,0)+IF(F650="X",D613,0)+IF(F652="X",D613,0)+IF(F654="X",D613,0)+IF(F656="X",D613,0)+IF(F658="X",D613,0)+IF(F660="X",D613,0)+IF(F662="X",D613,0)+IF(F664="X",D613,0)+IF(F666="X",D613,0)+IF(F668="X",D613,0)+IF(F670="X",D613,0)+IF(F672="X",D613,0)+IF(F674="X",D613,0)</f>
        <v>0.27638888888888885</v>
      </c>
      <c r="H680" s="465"/>
      <c r="I680" s="464">
        <f>IF(G616="X",D614,0)+IF(G618="X",D614,0)+IF(G620="X",D614,0)+IF(G622="X",D614,0)+IF(G624="X",D614,0)+IF(G626="X",D614,0)+IF(G628="X",D614,0)+IF(G630="X",D614,0)+IF(G632="X",D614,0)+IF(G634="X",D614,0)+IF(G636="X",D614,0)+IF(G638="X",D614,0)+IF(G640="X",D614,0)+IF(G642="X",D614,0)+IF(G644="X",D614,0)+IF(G646="X",D614,0)+IF(G648="X",D614,0)+IF(G650="X",D614,0)+IF(G652="X",D614,0)+IF(G654="X",D614,0)+IF(G656="X",D614,0)+IF(G658="X",D614,0)+IF(G660="X",D614,0)+IF(G662="X",D614,0)+IF(G664="X",D614,0)+IF(G666="X",D614,0)+IF(G668="X",D614,0)+IF(G670="X",D614,0)+IF(G672="X",D614,0)+IF(G674="X",D614,0)</f>
        <v>0</v>
      </c>
      <c r="J680" s="466"/>
      <c r="K680" s="465"/>
      <c r="L680" s="171"/>
      <c r="O680" s="204" t="s">
        <v>83</v>
      </c>
      <c r="P680" s="205"/>
      <c r="Q680" s="202" t="s">
        <v>83</v>
      </c>
      <c r="R680" s="197" t="s">
        <v>16</v>
      </c>
      <c r="S680" s="188" t="s">
        <v>84</v>
      </c>
      <c r="U680" s="355"/>
      <c r="V680" s="357"/>
      <c r="AC680" s="534">
        <v>337</v>
      </c>
      <c r="AD680" s="314">
        <v>3</v>
      </c>
      <c r="AE680" s="314" t="s">
        <v>29</v>
      </c>
      <c r="AF680" s="111">
        <v>0.47916666666666669</v>
      </c>
      <c r="AG680" s="112">
        <v>0.76388888888888884</v>
      </c>
      <c r="AH680" s="460">
        <f t="shared" ref="AH680" si="3198">IF(OR(E847="C",E847="Cr"),S847,0)</f>
        <v>0.28472222222222215</v>
      </c>
      <c r="AI680" s="449">
        <f t="shared" ref="AI680" si="3199">IF(OR($E847="C",$E847="Cr"),$S847,0)</f>
        <v>0.28472222222222215</v>
      </c>
      <c r="AJ680" s="314">
        <v>337</v>
      </c>
      <c r="AK680" s="314">
        <v>337</v>
      </c>
      <c r="AL680" s="449">
        <f t="shared" ref="AL680" si="3200">LARGE($AH$8:$AH$738,AK680)</f>
        <v>0</v>
      </c>
      <c r="AM680" s="314">
        <f t="shared" ref="AM680" si="3201">INDEX($AC$8:$AJ$739,MATCH(AL680,$AI$8:$AI$739,0),1)</f>
        <v>1</v>
      </c>
    </row>
    <row r="681" spans="1:39" ht="15" customHeight="1" thickBot="1" x14ac:dyDescent="0.35">
      <c r="C681" s="386" t="s">
        <v>16</v>
      </c>
      <c r="D681" s="387"/>
      <c r="E681" s="33">
        <f>J617+J619+J621+J623+J625+J627+J629+J631+J633+J635+J637+J639+J641+J643+J645+J647+J649+J651+J653+J655+J657+J659+J661+J663+J665+J667+J669+J671+J673+J675</f>
        <v>0</v>
      </c>
      <c r="F681" s="140"/>
      <c r="G681" s="467">
        <f>IF(F617="X",D613,0)+IF(F619="X",D613,0)+IF(F621="X",D613,0)+IF(F623="X",D613,0)+IF(F625="X",D613,0)+IF(F627="X",D613,0)+IF(F629="X",D613,0)+IF(F631="X",D613,0)+IF(F633="X",D613,0)+IF(F635="X",D613,0)+IF(F637="X",D613,0)+IF(F639="X",D613,0)+IF(F641="X",D613,0)+IF(F643="X",D613,0)+IF(F645="X",D613,0)+IF(F647="X",D613,0)+IF(F649="X",D613,0)+IF(F651="X",D613,0)+IF(F653="X",D613,0)+IF(F655="X",D613,0)+IF(F657="X",D613,0)+IF(F659="X",D613,0)+IF(F661="X",D613,0)+IF(F663="X",D613,0)+IF(F665="X",D613,0)+IF(F667="X",D613,0)+IF(F669="X",D613,0)+IF(F671="X",D613,0)+IF(F673="X",D613,0)+IF(F675="X",D613,0)</f>
        <v>0</v>
      </c>
      <c r="H681" s="468"/>
      <c r="I681" s="469">
        <f>IF(G617="X",D615,0)+IF(G619="X",D615,0)+IF(G621="X",D615,0)+IF(G623="X",D615,0)+IF(G625="X",D615,0)+IF(G627="X",D615,0)+IF(G629="X",D615,0)+IF(G631="X",D615,0)+IF(G633="X",D615,0)+IF(G635="X",D615,0)+IF(G637="X",D615,0)+IF(G639="X",D615,0)+IF(G641="X",D615,0)+IF(G643="X",D615,0)+IF(G645="X",D615,0)+IF(G647="X",D615,0)+IF(G649="X",D615,0)+IF(G651="X",D615,0)+IF(G653="X",D615,0)+IF(G655="X",D615,0)+IF(G657="X",D615,0)+IF(G659="X",D615,0)+IF(G661="X",D615,0)+IF(G663="X",D615,0)+IF(G665="X",D615,0)+IF(G667="X",D615,0)+IF(G669="X",D615,0)+IF(G671="X",D615,0)+IF(G673="X",D615,0)+IF(G675="X",D615,0)</f>
        <v>5.5555555555555552E-2</v>
      </c>
      <c r="J681" s="470"/>
      <c r="K681" s="471"/>
      <c r="L681" s="171"/>
      <c r="O681" s="199" t="s">
        <v>16</v>
      </c>
      <c r="P681" s="200"/>
      <c r="Q681" s="203">
        <f>Q609</f>
        <v>0.74583333333333324</v>
      </c>
      <c r="R681" s="198">
        <f>R609</f>
        <v>0.16805555555555551</v>
      </c>
      <c r="S681" s="189">
        <f>S609</f>
        <v>0.31249999999999972</v>
      </c>
      <c r="U681" s="350">
        <f>U677+V677</f>
        <v>5.2375000000000007</v>
      </c>
      <c r="V681" s="351"/>
      <c r="AC681" s="535"/>
      <c r="AD681" s="331"/>
      <c r="AE681" s="331"/>
      <c r="AF681" s="113"/>
      <c r="AG681" s="114"/>
      <c r="AH681" s="461"/>
      <c r="AI681" s="450"/>
      <c r="AJ681" s="331"/>
      <c r="AK681" s="331"/>
      <c r="AL681" s="450"/>
      <c r="AM681" s="331"/>
    </row>
    <row r="682" spans="1:39" ht="15" customHeight="1" thickBot="1" x14ac:dyDescent="0.35">
      <c r="C682" s="386" t="s">
        <v>17</v>
      </c>
      <c r="D682" s="387"/>
      <c r="E682" s="33">
        <f>K616+K618+K620+K622+K624+K626+K628+K630+K632+K634+K636+K638+K640+K642+K644+K646+K648+K650+K652+K654+K656+K658+K660+K662+K664+K666+K668+K670+K672+K674</f>
        <v>0</v>
      </c>
      <c r="F682" s="140"/>
      <c r="G682" s="140"/>
      <c r="H682" s="140"/>
      <c r="I682" s="140"/>
      <c r="J682" s="62"/>
      <c r="K682" s="62"/>
      <c r="L682" s="30"/>
      <c r="O682" s="190" t="s">
        <v>84</v>
      </c>
      <c r="P682" s="191"/>
      <c r="U682" s="352"/>
      <c r="V682" s="353"/>
      <c r="AC682" s="536">
        <v>338</v>
      </c>
      <c r="AD682" s="314">
        <v>4</v>
      </c>
      <c r="AE682" s="314" t="s">
        <v>29</v>
      </c>
      <c r="AF682" s="111">
        <v>0.55555555555555558</v>
      </c>
      <c r="AG682" s="112">
        <v>0.8534722222222223</v>
      </c>
      <c r="AH682" s="460">
        <f t="shared" ref="AH682" si="3202">IF(OR(E849="C",E849="Cr"),S849,0)</f>
        <v>0.29791666666666672</v>
      </c>
      <c r="AI682" s="449">
        <f t="shared" ref="AI682" si="3203">IF(OR($E849="C",$E849="Cr"),$S849,0)</f>
        <v>0.29791666666666672</v>
      </c>
      <c r="AJ682" s="462">
        <v>338</v>
      </c>
      <c r="AK682" s="462">
        <v>338</v>
      </c>
      <c r="AL682" s="449">
        <f t="shared" ref="AL682" si="3204">LARGE($AH$8:$AH$738,AK682)</f>
        <v>0</v>
      </c>
      <c r="AM682" s="314">
        <f t="shared" ref="AM682" si="3205">INDEX($AC$8:$AJ$739,MATCH(AL682,$AI$8:$AI$739,0),1)</f>
        <v>1</v>
      </c>
    </row>
    <row r="683" spans="1:39" ht="15" customHeight="1" thickBot="1" x14ac:dyDescent="0.35">
      <c r="C683" s="390" t="s">
        <v>18</v>
      </c>
      <c r="D683" s="391"/>
      <c r="E683" s="33">
        <f>K617+K619+K621+K623+K625+K627+K629+K631+K633+K635+K637+K639+K641+K643+K645+K647+K649+K651+K653+K655+K657+K659+K661+K663+K665+K667+K669+K671+K673+K675</f>
        <v>0</v>
      </c>
      <c r="I683" s="62" t="str">
        <f t="shared" si="3193"/>
        <v/>
      </c>
      <c r="J683" s="62"/>
      <c r="K683" s="62"/>
      <c r="L683" s="30"/>
      <c r="P683" s="449">
        <f>P612+P677-P680-P681-P682</f>
        <v>1.5729166666666656</v>
      </c>
      <c r="Q683" s="202" t="s">
        <v>83</v>
      </c>
      <c r="R683" s="197" t="s">
        <v>16</v>
      </c>
      <c r="S683" s="188" t="s">
        <v>84</v>
      </c>
      <c r="U683" s="319">
        <f>U679+V679</f>
        <v>19</v>
      </c>
      <c r="V683" s="321"/>
      <c r="AC683" s="537"/>
      <c r="AD683" s="331"/>
      <c r="AE683" s="331"/>
      <c r="AF683" s="113"/>
      <c r="AG683" s="114"/>
      <c r="AH683" s="461"/>
      <c r="AI683" s="450"/>
      <c r="AJ683" s="463"/>
      <c r="AK683" s="463"/>
      <c r="AL683" s="450"/>
      <c r="AM683" s="331"/>
    </row>
    <row r="684" spans="1:39" ht="15" customHeight="1" thickBot="1" x14ac:dyDescent="0.35">
      <c r="C684" s="508" t="s">
        <v>80</v>
      </c>
      <c r="D684" s="509"/>
      <c r="E684" s="124">
        <f>B677-E678-E679-E680-E681-E682-E683</f>
        <v>19</v>
      </c>
      <c r="I684" s="62"/>
      <c r="J684" s="62"/>
      <c r="K684" s="62"/>
      <c r="L684" s="30"/>
      <c r="P684" s="450"/>
      <c r="Q684" s="203">
        <f>Q681+H678+G680+I680+N677-P680</f>
        <v>1.0222222222222221</v>
      </c>
      <c r="R684" s="198">
        <f>R681+H677+I681-P681</f>
        <v>0.2381944444444444</v>
      </c>
      <c r="S684" s="189">
        <f>S681+G681-P682</f>
        <v>0.31249999999999972</v>
      </c>
      <c r="U684" s="325"/>
      <c r="V684" s="327"/>
      <c r="AC684" s="534">
        <v>339</v>
      </c>
      <c r="AD684" s="314">
        <v>5</v>
      </c>
      <c r="AE684" s="314" t="s">
        <v>29</v>
      </c>
      <c r="AF684" s="111">
        <v>0.55555555555555558</v>
      </c>
      <c r="AG684" s="112">
        <v>0.8534722222222223</v>
      </c>
      <c r="AH684" s="460">
        <f t="shared" ref="AH684" si="3206">IF(OR(E851="C",E851="Cr"),S851,0)</f>
        <v>0.29791666666666672</v>
      </c>
      <c r="AI684" s="449">
        <f t="shared" ref="AI684" si="3207">IF(OR($E851="C",$E851="Cr"),$S851,0)</f>
        <v>0.29791666666666672</v>
      </c>
      <c r="AJ684" s="314">
        <v>339</v>
      </c>
      <c r="AK684" s="314">
        <v>339</v>
      </c>
      <c r="AL684" s="449">
        <f t="shared" ref="AL684" si="3208">LARGE($AH$8:$AH$738,AK684)</f>
        <v>0</v>
      </c>
      <c r="AM684" s="314">
        <f t="shared" ref="AM684" si="3209">INDEX($AC$8:$AJ$739,MATCH(AL684,$AI$8:$AI$739,0),1)</f>
        <v>1</v>
      </c>
    </row>
    <row r="685" spans="1:39" ht="15" customHeight="1" thickBot="1" x14ac:dyDescent="0.35">
      <c r="C685" s="30"/>
      <c r="D685" s="30"/>
      <c r="E685" s="30"/>
      <c r="I685" s="140"/>
      <c r="J685" s="140"/>
      <c r="K685" s="140"/>
      <c r="L685" s="30"/>
      <c r="U685" s="136"/>
      <c r="V685" s="136"/>
      <c r="AC685" s="535"/>
      <c r="AD685" s="331"/>
      <c r="AE685" s="331"/>
      <c r="AF685" s="113"/>
      <c r="AG685" s="114"/>
      <c r="AH685" s="461"/>
      <c r="AI685" s="450"/>
      <c r="AJ685" s="331"/>
      <c r="AK685" s="331"/>
      <c r="AL685" s="450"/>
      <c r="AM685" s="331"/>
    </row>
    <row r="686" spans="1:39" ht="15" customHeight="1" thickBot="1" x14ac:dyDescent="0.35">
      <c r="B686" s="155"/>
      <c r="C686" s="155"/>
      <c r="D686" s="155"/>
      <c r="E686" s="155"/>
      <c r="F686" s="156"/>
      <c r="G686" s="156"/>
      <c r="H686" s="156"/>
      <c r="I686" s="157" t="str">
        <f t="shared" si="3193"/>
        <v/>
      </c>
      <c r="J686" s="157"/>
      <c r="K686" s="157"/>
      <c r="L686" s="157"/>
      <c r="M686" s="155"/>
      <c r="N686" s="155"/>
      <c r="O686" s="158"/>
      <c r="P686" s="155"/>
      <c r="Q686" s="159"/>
      <c r="R686" s="159"/>
      <c r="S686" s="159"/>
      <c r="T686" s="159"/>
      <c r="U686" s="155"/>
      <c r="V686" s="155"/>
      <c r="W686" s="155"/>
      <c r="X686" s="276"/>
      <c r="Y686" s="155"/>
      <c r="AC686" s="534">
        <v>340</v>
      </c>
      <c r="AD686" s="314">
        <v>6</v>
      </c>
      <c r="AE686" s="314" t="s">
        <v>29</v>
      </c>
      <c r="AF686" s="111">
        <v>0.55555555555555558</v>
      </c>
      <c r="AG686" s="112">
        <v>0.8534722222222223</v>
      </c>
      <c r="AH686" s="460">
        <f t="shared" ref="AH686" si="3210">IF(OR(E853="C",E853="Cr"),S853,0)</f>
        <v>0.29791666666666672</v>
      </c>
      <c r="AI686" s="449">
        <f t="shared" ref="AI686" si="3211">IF(OR($E853="C",$E853="Cr"),$S853,0)</f>
        <v>0.29791666666666672</v>
      </c>
      <c r="AJ686" s="314">
        <v>340</v>
      </c>
      <c r="AK686" s="314">
        <v>340</v>
      </c>
      <c r="AL686" s="449">
        <f t="shared" ref="AL686" si="3212">LARGE($AH$8:$AH$738,AK686)</f>
        <v>0</v>
      </c>
      <c r="AM686" s="314">
        <f t="shared" ref="AM686" si="3213">INDEX($AC$8:$AJ$739,MATCH(AL686,$AI$8:$AI$739,0),1)</f>
        <v>1</v>
      </c>
    </row>
    <row r="687" spans="1:39" ht="15" customHeight="1" thickBot="1" x14ac:dyDescent="0.35">
      <c r="B687" s="74"/>
      <c r="C687" s="74"/>
      <c r="D687" s="74"/>
      <c r="E687" s="74"/>
      <c r="F687" s="160"/>
      <c r="G687" s="160"/>
      <c r="H687" s="160"/>
      <c r="I687" s="30"/>
      <c r="J687" s="30"/>
      <c r="K687" s="30"/>
      <c r="L687" s="30"/>
      <c r="M687" s="74"/>
      <c r="N687" s="153">
        <v>1.0416666666666666E-2</v>
      </c>
      <c r="O687" s="161"/>
      <c r="P687" s="181">
        <f>P683</f>
        <v>1.5729166666666656</v>
      </c>
      <c r="Q687" s="162"/>
      <c r="R687" s="162"/>
      <c r="S687" s="162"/>
      <c r="U687" s="74"/>
      <c r="V687" s="74"/>
      <c r="W687" s="74"/>
      <c r="X687" s="277"/>
      <c r="Y687" s="74"/>
      <c r="AC687" s="535"/>
      <c r="AD687" s="331"/>
      <c r="AE687" s="331"/>
      <c r="AF687" s="113"/>
      <c r="AG687" s="114"/>
      <c r="AH687" s="461"/>
      <c r="AI687" s="450"/>
      <c r="AJ687" s="331"/>
      <c r="AK687" s="331"/>
      <c r="AL687" s="450"/>
      <c r="AM687" s="331"/>
    </row>
    <row r="688" spans="1:39" ht="15" customHeight="1" thickBot="1" x14ac:dyDescent="0.3">
      <c r="B688" s="386" t="s">
        <v>74</v>
      </c>
      <c r="C688" s="387"/>
      <c r="D688" s="153">
        <v>0.27638888888888885</v>
      </c>
      <c r="E688" s="2"/>
      <c r="F688" s="386" t="s">
        <v>54</v>
      </c>
      <c r="G688" s="482"/>
      <c r="H688" s="387"/>
      <c r="I688" s="62"/>
      <c r="J688" s="62"/>
      <c r="K688" s="62"/>
      <c r="L688" s="30"/>
      <c r="M688" s="314" t="s">
        <v>0</v>
      </c>
      <c r="N688" s="57" t="s">
        <v>49</v>
      </c>
      <c r="O688" s="4" t="s">
        <v>1</v>
      </c>
      <c r="P688" s="314" t="s">
        <v>73</v>
      </c>
      <c r="Q688" s="41" t="s">
        <v>61</v>
      </c>
      <c r="R688" s="42" t="s">
        <v>62</v>
      </c>
      <c r="S688" s="66" t="s">
        <v>1</v>
      </c>
      <c r="T688" s="167"/>
      <c r="X688" s="272" t="s">
        <v>69</v>
      </c>
      <c r="AC688" s="534">
        <v>341</v>
      </c>
      <c r="AD688" s="314">
        <v>7</v>
      </c>
      <c r="AE688" s="314" t="s">
        <v>29</v>
      </c>
      <c r="AF688" s="111"/>
      <c r="AG688" s="112"/>
      <c r="AH688" s="460">
        <f t="shared" ref="AH688" si="3214">IF(OR(E855="C",E855="Cr"),S855,0)</f>
        <v>0</v>
      </c>
      <c r="AI688" s="449">
        <f t="shared" ref="AI688" si="3215">IF(OR($E855="C",$E855="Cr"),$S855,0)</f>
        <v>0</v>
      </c>
      <c r="AJ688" s="314">
        <v>341</v>
      </c>
      <c r="AK688" s="314">
        <v>341</v>
      </c>
      <c r="AL688" s="449">
        <f t="shared" ref="AL688" si="3216">LARGE($AH$8:$AH$738,AK688)</f>
        <v>0</v>
      </c>
      <c r="AM688" s="314">
        <f t="shared" ref="AM688" si="3217">INDEX($AC$8:$AJ$739,MATCH(AL688,$AI$8:$AI$739,0),1)</f>
        <v>1</v>
      </c>
    </row>
    <row r="689" spans="1:39" ht="15" customHeight="1" thickBot="1" x14ac:dyDescent="0.3">
      <c r="B689" s="386" t="s">
        <v>78</v>
      </c>
      <c r="C689" s="387"/>
      <c r="D689" s="153">
        <v>4.1666666666666664E-2</v>
      </c>
      <c r="E689" s="2"/>
      <c r="F689" s="132" t="s">
        <v>43</v>
      </c>
      <c r="G689" s="139" t="s">
        <v>76</v>
      </c>
      <c r="H689" s="11" t="s">
        <v>88</v>
      </c>
      <c r="I689" s="11" t="s">
        <v>53</v>
      </c>
      <c r="J689" s="11" t="s">
        <v>54</v>
      </c>
      <c r="K689" s="11" t="s">
        <v>56</v>
      </c>
      <c r="L689" s="306" t="s">
        <v>100</v>
      </c>
      <c r="M689" s="312"/>
      <c r="N689" s="59" t="s">
        <v>50</v>
      </c>
      <c r="O689" s="6" t="s">
        <v>2</v>
      </c>
      <c r="P689" s="312"/>
      <c r="Q689" s="309" t="s">
        <v>63</v>
      </c>
      <c r="R689" s="310"/>
      <c r="S689" s="37" t="s">
        <v>64</v>
      </c>
      <c r="T689" s="167"/>
      <c r="X689" s="274" t="s">
        <v>70</v>
      </c>
      <c r="AC689" s="535"/>
      <c r="AD689" s="331"/>
      <c r="AE689" s="331"/>
      <c r="AF689" s="113"/>
      <c r="AG689" s="114"/>
      <c r="AH689" s="461"/>
      <c r="AI689" s="450"/>
      <c r="AJ689" s="331"/>
      <c r="AK689" s="331"/>
      <c r="AL689" s="450"/>
      <c r="AM689" s="331"/>
    </row>
    <row r="690" spans="1:39" ht="15" customHeight="1" thickBot="1" x14ac:dyDescent="0.3">
      <c r="B690" s="386" t="s">
        <v>79</v>
      </c>
      <c r="C690" s="387"/>
      <c r="D690" s="153">
        <v>1.3888888888888888E-2</v>
      </c>
      <c r="E690" s="2"/>
      <c r="F690" s="223" t="s">
        <v>75</v>
      </c>
      <c r="G690" s="224" t="s">
        <v>77</v>
      </c>
      <c r="H690" s="11" t="s">
        <v>89</v>
      </c>
      <c r="I690" s="11" t="s">
        <v>15</v>
      </c>
      <c r="J690" s="11" t="s">
        <v>55</v>
      </c>
      <c r="K690" s="32" t="s">
        <v>57</v>
      </c>
      <c r="L690" s="303"/>
      <c r="M690" s="331"/>
      <c r="N690" s="59"/>
      <c r="O690" s="6" t="s">
        <v>3</v>
      </c>
      <c r="P690" s="331"/>
      <c r="Q690" s="43"/>
      <c r="R690" s="44"/>
      <c r="S690" s="67" t="s">
        <v>65</v>
      </c>
      <c r="T690" s="167"/>
      <c r="X690" s="273" t="s">
        <v>71</v>
      </c>
      <c r="AC690" s="534">
        <v>342</v>
      </c>
      <c r="AD690" s="314">
        <v>8</v>
      </c>
      <c r="AE690" s="314" t="s">
        <v>29</v>
      </c>
      <c r="AF690" s="111"/>
      <c r="AG690" s="112"/>
      <c r="AH690" s="460">
        <f t="shared" ref="AH690" si="3218">IF(OR(E857="C",E857="Cr"),S857,0)</f>
        <v>0</v>
      </c>
      <c r="AI690" s="449">
        <f t="shared" ref="AI690" si="3219">IF(OR($E857="C",$E857="Cr"),$S857,0)</f>
        <v>0</v>
      </c>
      <c r="AJ690" s="314">
        <v>342</v>
      </c>
      <c r="AK690" s="314">
        <v>342</v>
      </c>
      <c r="AL690" s="449">
        <f t="shared" ref="AL690" si="3220">LARGE($AH$8:$AH$738,AK690)</f>
        <v>0</v>
      </c>
      <c r="AM690" s="314">
        <f t="shared" ref="AM690" si="3221">INDEX($AC$8:$AJ$739,MATCH(AL690,$AI$8:$AI$739,0),1)</f>
        <v>1</v>
      </c>
    </row>
    <row r="691" spans="1:39" ht="15" customHeight="1" thickBot="1" x14ac:dyDescent="0.3">
      <c r="A691" s="228"/>
      <c r="B691" s="314" t="s">
        <v>8</v>
      </c>
      <c r="C691" s="314">
        <v>1</v>
      </c>
      <c r="D691" s="314" t="s">
        <v>27</v>
      </c>
      <c r="E691" s="399" t="s">
        <v>7</v>
      </c>
      <c r="F691" s="258"/>
      <c r="G691" s="259"/>
      <c r="H691" s="246"/>
      <c r="I691" s="59">
        <f>IF(E691="repos",1,0)</f>
        <v>1</v>
      </c>
      <c r="J691" s="59">
        <f>IF(E691="S",1,0)</f>
        <v>0</v>
      </c>
      <c r="K691" s="59">
        <f>IF(E691="FO",1,0)</f>
        <v>0</v>
      </c>
      <c r="L691" s="302">
        <f>IF(AND(B691="dim",M691=130),1,0)</f>
        <v>0</v>
      </c>
      <c r="M691" s="60">
        <v>660</v>
      </c>
      <c r="N691" s="150"/>
      <c r="O691" s="56"/>
      <c r="P691" s="476">
        <f>IF(F691="X",D688,0)+IF(F692="X",D688,0)+IF(G691="X",D689,0)+IF(G692="X",D690,0)+H691+H692+IF(N691&lt;N687,0,N691)+IF(N692&lt;N687,0,N692)</f>
        <v>0</v>
      </c>
      <c r="Q691" s="111"/>
      <c r="R691" s="112"/>
      <c r="S691" s="374">
        <f>(R691-Q691)+(R692-Q692)</f>
        <v>0</v>
      </c>
      <c r="T691" s="167"/>
      <c r="U691" s="74"/>
      <c r="V691" s="74"/>
      <c r="W691" s="74"/>
      <c r="X691" s="491">
        <f t="shared" ref="X691:X751" si="3222">IF(OR(E691="C",E691="Cr",E691="FO"),1,0)</f>
        <v>0</v>
      </c>
      <c r="Z691" s="314">
        <v>274</v>
      </c>
      <c r="AA691" s="460">
        <f>IF(OR(E691="C",E691="Cr"),S691,0)</f>
        <v>0</v>
      </c>
      <c r="AC691" s="535"/>
      <c r="AD691" s="331"/>
      <c r="AE691" s="331"/>
      <c r="AF691" s="113"/>
      <c r="AG691" s="114"/>
      <c r="AH691" s="461"/>
      <c r="AI691" s="450"/>
      <c r="AJ691" s="331"/>
      <c r="AK691" s="331"/>
      <c r="AL691" s="450"/>
      <c r="AM691" s="331"/>
    </row>
    <row r="692" spans="1:39" ht="15" customHeight="1" thickBot="1" x14ac:dyDescent="0.3">
      <c r="A692" s="229"/>
      <c r="B692" s="331"/>
      <c r="C692" s="331"/>
      <c r="D692" s="331"/>
      <c r="E692" s="401"/>
      <c r="F692" s="267" t="str">
        <f>IF(AND(A691="X",B691="dim"),"",IF(AND(A691="X",E691="TC"),"",IF(A691="X","X","")))</f>
        <v/>
      </c>
      <c r="G692" s="268"/>
      <c r="H692" s="211"/>
      <c r="I692" s="58">
        <f>IF(E691="CA",1,0)</f>
        <v>0</v>
      </c>
      <c r="J692" s="58">
        <f>IF(E691="TC",1,0)</f>
        <v>0</v>
      </c>
      <c r="K692" s="58">
        <f>IF(E691="FNO",1,0)</f>
        <v>0</v>
      </c>
      <c r="L692" s="299"/>
      <c r="M692" s="128"/>
      <c r="N692" s="151"/>
      <c r="O692" s="107"/>
      <c r="P692" s="477"/>
      <c r="Q692" s="113"/>
      <c r="R692" s="114"/>
      <c r="S692" s="375"/>
      <c r="T692" s="167"/>
      <c r="U692" s="74"/>
      <c r="V692" s="74"/>
      <c r="W692" s="74"/>
      <c r="X692" s="493"/>
      <c r="Z692" s="331"/>
      <c r="AA692" s="461"/>
      <c r="AC692" s="534">
        <v>343</v>
      </c>
      <c r="AD692" s="314">
        <v>9</v>
      </c>
      <c r="AE692" s="314" t="s">
        <v>29</v>
      </c>
      <c r="AF692" s="111"/>
      <c r="AG692" s="112"/>
      <c r="AH692" s="460">
        <f t="shared" ref="AH692" si="3223">IF(OR(E859="C",E859="Cr"),S859,0)</f>
        <v>0</v>
      </c>
      <c r="AI692" s="449">
        <f t="shared" ref="AI692" si="3224">IF(OR($E859="C",$E859="Cr"),$S859,0)</f>
        <v>0</v>
      </c>
      <c r="AJ692" s="314">
        <v>343</v>
      </c>
      <c r="AK692" s="314">
        <v>343</v>
      </c>
      <c r="AL692" s="449">
        <f t="shared" ref="AL692" si="3225">LARGE($AH$8:$AH$738,AK692)</f>
        <v>0</v>
      </c>
      <c r="AM692" s="314">
        <f t="shared" ref="AM692" si="3226">INDEX($AC$8:$AJ$739,MATCH(AL692,$AI$8:$AI$739,0),1)</f>
        <v>1</v>
      </c>
    </row>
    <row r="693" spans="1:39" ht="15" customHeight="1" thickBot="1" x14ac:dyDescent="0.3">
      <c r="A693" s="228"/>
      <c r="B693" s="314" t="s">
        <v>9</v>
      </c>
      <c r="C693" s="314">
        <v>2</v>
      </c>
      <c r="D693" s="314" t="s">
        <v>27</v>
      </c>
      <c r="E693" s="483" t="s">
        <v>91</v>
      </c>
      <c r="F693" s="269"/>
      <c r="G693" s="270"/>
      <c r="H693" s="246"/>
      <c r="I693" s="59">
        <f t="shared" ref="I693" si="3227">IF(E693="repos",1,0)</f>
        <v>0</v>
      </c>
      <c r="J693" s="59">
        <f t="shared" ref="J693" si="3228">IF(E693="S",1,0)</f>
        <v>0</v>
      </c>
      <c r="K693" s="59">
        <f t="shared" ref="K693" si="3229">IF(E693="FO",1,0)</f>
        <v>0</v>
      </c>
      <c r="L693" s="302">
        <f>IF(AND(B693="dim",M693=130),1,0)</f>
        <v>0</v>
      </c>
      <c r="M693" s="60">
        <v>130</v>
      </c>
      <c r="N693" s="150"/>
      <c r="O693" s="52">
        <v>0.2638888888888889</v>
      </c>
      <c r="P693" s="476">
        <f>IF(F693="X",D688,0)+IF(F694="X",D688,0)+IF(G693="X",D689,0)+IF(G694="X",D690,0)+H693+H694+IF(N693&lt;N687,0,N693)+IF(N694&lt;N687,0,N694)</f>
        <v>0</v>
      </c>
      <c r="Q693" s="111">
        <v>0.56388888888888888</v>
      </c>
      <c r="R693" s="112">
        <v>0.82777777777777783</v>
      </c>
      <c r="S693" s="360">
        <f t="shared" ref="S693" si="3230">(R693-Q693)+(R694-Q694)</f>
        <v>0.26388888888888895</v>
      </c>
      <c r="T693" s="167"/>
      <c r="U693" s="74"/>
      <c r="V693" s="74"/>
      <c r="W693" s="74"/>
      <c r="X693" s="491">
        <f t="shared" si="3222"/>
        <v>1</v>
      </c>
      <c r="Z693" s="314">
        <v>275</v>
      </c>
      <c r="AA693" s="460">
        <f>IF(OR(E693="C",E693="Cr"),S693,0)</f>
        <v>0.26388888888888895</v>
      </c>
      <c r="AC693" s="535"/>
      <c r="AD693" s="331"/>
      <c r="AE693" s="331"/>
      <c r="AF693" s="113"/>
      <c r="AG693" s="114"/>
      <c r="AH693" s="461"/>
      <c r="AI693" s="450"/>
      <c r="AJ693" s="331"/>
      <c r="AK693" s="331"/>
      <c r="AL693" s="450"/>
      <c r="AM693" s="331"/>
    </row>
    <row r="694" spans="1:39" ht="15" customHeight="1" thickBot="1" x14ac:dyDescent="0.3">
      <c r="A694" s="229"/>
      <c r="B694" s="331"/>
      <c r="C694" s="331"/>
      <c r="D694" s="331"/>
      <c r="E694" s="484"/>
      <c r="F694" s="267" t="str">
        <f>IF(AND(A693="X",B693="dim"),"",IF(AND(A693="X",E693="TC"),"",IF(A693="X","X","")))</f>
        <v/>
      </c>
      <c r="G694" s="268"/>
      <c r="H694" s="211"/>
      <c r="I694" s="58">
        <f t="shared" ref="I694" si="3231">IF(E693="CA",1,0)</f>
        <v>0</v>
      </c>
      <c r="J694" s="58">
        <f t="shared" ref="J694" si="3232">IF(E693="TC",1,0)</f>
        <v>0</v>
      </c>
      <c r="K694" s="58">
        <f t="shared" ref="K694" si="3233">IF(E693="FNO",1,0)</f>
        <v>0</v>
      </c>
      <c r="L694" s="299"/>
      <c r="M694" s="130"/>
      <c r="N694" s="151"/>
      <c r="O694" s="86"/>
      <c r="P694" s="477"/>
      <c r="Q694" s="113"/>
      <c r="R694" s="114"/>
      <c r="S694" s="361"/>
      <c r="T694" s="167"/>
      <c r="U694" s="74"/>
      <c r="V694" s="74"/>
      <c r="W694" s="74"/>
      <c r="X694" s="493"/>
      <c r="Z694" s="331"/>
      <c r="AA694" s="461"/>
      <c r="AC694" s="534">
        <v>344</v>
      </c>
      <c r="AD694" s="314">
        <v>10</v>
      </c>
      <c r="AE694" s="314" t="s">
        <v>29</v>
      </c>
      <c r="AF694" s="111"/>
      <c r="AG694" s="112"/>
      <c r="AH694" s="460">
        <f t="shared" ref="AH694" si="3234">IF(OR(E861="C",E861="Cr"),S861,0)</f>
        <v>0</v>
      </c>
      <c r="AI694" s="449">
        <f t="shared" ref="AI694" si="3235">IF(OR($E861="C",$E861="Cr"),$S861,0)</f>
        <v>0</v>
      </c>
      <c r="AJ694" s="314">
        <v>344</v>
      </c>
      <c r="AK694" s="314">
        <v>344</v>
      </c>
      <c r="AL694" s="449">
        <f t="shared" ref="AL694" si="3236">LARGE($AH$8:$AH$738,AK694)</f>
        <v>0</v>
      </c>
      <c r="AM694" s="314">
        <f t="shared" ref="AM694" si="3237">INDEX($AC$8:$AJ$739,MATCH(AL694,$AI$8:$AI$739,0),1)</f>
        <v>1</v>
      </c>
    </row>
    <row r="695" spans="1:39" ht="15" customHeight="1" thickBot="1" x14ac:dyDescent="0.3">
      <c r="A695" s="228"/>
      <c r="B695" s="314" t="s">
        <v>10</v>
      </c>
      <c r="C695" s="314">
        <v>3</v>
      </c>
      <c r="D695" s="314" t="s">
        <v>27</v>
      </c>
      <c r="E695" s="483" t="s">
        <v>91</v>
      </c>
      <c r="F695" s="269"/>
      <c r="G695" s="270"/>
      <c r="H695" s="246"/>
      <c r="I695" s="59">
        <f t="shared" ref="I695" si="3238">IF(E695="repos",1,0)</f>
        <v>0</v>
      </c>
      <c r="J695" s="59">
        <f t="shared" ref="J695" si="3239">IF(E695="S",1,0)</f>
        <v>0</v>
      </c>
      <c r="K695" s="59">
        <f t="shared" ref="K695" si="3240">IF(E695="FO",1,0)</f>
        <v>0</v>
      </c>
      <c r="L695" s="302">
        <f>IF(AND(B695="dim",M695=130),1,0)</f>
        <v>0</v>
      </c>
      <c r="M695" s="131">
        <v>130</v>
      </c>
      <c r="N695" s="150"/>
      <c r="O695" s="52">
        <v>0.2638888888888889</v>
      </c>
      <c r="P695" s="476">
        <f>IF(F695="X",D688,0)+IF(F696="X",D688,0)+IF(G695="X",D689,0)+IF(G696="X",D690,0)+H695+H696+IF(N695&lt;N687,0,N695)+IF(N696&lt;N687,0,N696)</f>
        <v>0</v>
      </c>
      <c r="Q695" s="111">
        <v>0.56388888888888888</v>
      </c>
      <c r="R695" s="112">
        <v>0.82777777777777783</v>
      </c>
      <c r="S695" s="360">
        <f>(R695-Q695)+(R696-Q696)</f>
        <v>0.26388888888888895</v>
      </c>
      <c r="T695" s="167"/>
      <c r="U695" s="74"/>
      <c r="V695" s="74"/>
      <c r="W695" s="74"/>
      <c r="X695" s="491">
        <f t="shared" si="3222"/>
        <v>1</v>
      </c>
      <c r="Z695" s="314">
        <v>276</v>
      </c>
      <c r="AA695" s="460">
        <f>IF(OR(E695="C",E695="Cr"),S695,0)</f>
        <v>0.26388888888888895</v>
      </c>
      <c r="AC695" s="535"/>
      <c r="AD695" s="331"/>
      <c r="AE695" s="331"/>
      <c r="AF695" s="113"/>
      <c r="AG695" s="114"/>
      <c r="AH695" s="461"/>
      <c r="AI695" s="450"/>
      <c r="AJ695" s="331"/>
      <c r="AK695" s="331"/>
      <c r="AL695" s="450"/>
      <c r="AM695" s="331"/>
    </row>
    <row r="696" spans="1:39" ht="15" customHeight="1" thickBot="1" x14ac:dyDescent="0.3">
      <c r="A696" s="229"/>
      <c r="B696" s="331"/>
      <c r="C696" s="331"/>
      <c r="D696" s="331"/>
      <c r="E696" s="484"/>
      <c r="F696" s="267" t="str">
        <f>IF(AND(A695="X",B695="dim"),"",IF(AND(A695="X",E695="TC"),"",IF(A695="X","X","")))</f>
        <v/>
      </c>
      <c r="G696" s="268"/>
      <c r="H696" s="211"/>
      <c r="I696" s="58">
        <f t="shared" ref="I696" si="3241">IF(E695="CA",1,0)</f>
        <v>0</v>
      </c>
      <c r="J696" s="58">
        <f t="shared" ref="J696" si="3242">IF(E695="TC",1,0)</f>
        <v>0</v>
      </c>
      <c r="K696" s="58">
        <f t="shared" ref="K696" si="3243">IF(E695="FNO",1,0)</f>
        <v>0</v>
      </c>
      <c r="L696" s="299"/>
      <c r="M696" s="130"/>
      <c r="N696" s="151"/>
      <c r="O696" s="86"/>
      <c r="P696" s="477"/>
      <c r="Q696" s="113"/>
      <c r="R696" s="114"/>
      <c r="S696" s="361"/>
      <c r="T696" s="167"/>
      <c r="U696" s="74"/>
      <c r="V696" s="74"/>
      <c r="W696" s="74"/>
      <c r="X696" s="493"/>
      <c r="Z696" s="331"/>
      <c r="AA696" s="461"/>
      <c r="AC696" s="534">
        <v>345</v>
      </c>
      <c r="AD696" s="314">
        <v>11</v>
      </c>
      <c r="AE696" s="314" t="s">
        <v>29</v>
      </c>
      <c r="AF696" s="111">
        <v>0.27361111111111108</v>
      </c>
      <c r="AG696" s="112">
        <v>0.43958333333333338</v>
      </c>
      <c r="AH696" s="460">
        <f t="shared" ref="AH696" si="3244">IF(OR(E863="C",E863="Cr"),S863,0)</f>
        <v>0.27916666666666667</v>
      </c>
      <c r="AI696" s="449">
        <f t="shared" ref="AI696" si="3245">IF(OR($E863="C",$E863="Cr"),$S863,0)</f>
        <v>0.27916666666666667</v>
      </c>
      <c r="AJ696" s="314">
        <v>345</v>
      </c>
      <c r="AK696" s="314">
        <v>345</v>
      </c>
      <c r="AL696" s="449">
        <f t="shared" ref="AL696" si="3246">LARGE($AH$8:$AH$738,AK696)</f>
        <v>0</v>
      </c>
      <c r="AM696" s="314">
        <f t="shared" ref="AM696" si="3247">INDEX($AC$8:$AJ$739,MATCH(AL696,$AI$8:$AI$739,0),1)</f>
        <v>1</v>
      </c>
    </row>
    <row r="697" spans="1:39" ht="15" customHeight="1" thickBot="1" x14ac:dyDescent="0.3">
      <c r="A697" s="228"/>
      <c r="B697" s="314" t="s">
        <v>11</v>
      </c>
      <c r="C697" s="314">
        <v>4</v>
      </c>
      <c r="D697" s="314" t="s">
        <v>27</v>
      </c>
      <c r="E697" s="483" t="s">
        <v>91</v>
      </c>
      <c r="F697" s="269"/>
      <c r="G697" s="270"/>
      <c r="H697" s="246"/>
      <c r="I697" s="59">
        <f t="shared" ref="I697" si="3248">IF(E697="repos",1,0)</f>
        <v>0</v>
      </c>
      <c r="J697" s="59">
        <f t="shared" ref="J697" si="3249">IF(E697="S",1,0)</f>
        <v>0</v>
      </c>
      <c r="K697" s="59">
        <f t="shared" ref="K697" si="3250">IF(E697="FO",1,0)</f>
        <v>0</v>
      </c>
      <c r="L697" s="302">
        <f>IF(AND(B697="dim",M697=130),1,0)</f>
        <v>0</v>
      </c>
      <c r="M697" s="131">
        <v>130</v>
      </c>
      <c r="N697" s="150"/>
      <c r="O697" s="52">
        <v>0.29166666666666669</v>
      </c>
      <c r="P697" s="476">
        <f>IF(F697="X",D688,0)+IF(F698="X",D688,0)+IF(G697="X",D689,0)+IF(G698="X",D690,0)+H697+H698+IF(N697&lt;N687,0,N697)+IF(N698&lt;N687,0,N698)</f>
        <v>0</v>
      </c>
      <c r="Q697" s="111">
        <v>0.62986111111111109</v>
      </c>
      <c r="R697" s="112">
        <v>0.92152777777777783</v>
      </c>
      <c r="S697" s="360">
        <f t="shared" ref="S697" si="3251">(R697-Q697)+(R698-Q698)</f>
        <v>0.29166666666666674</v>
      </c>
      <c r="T697" s="167"/>
      <c r="U697" s="74"/>
      <c r="V697" s="74"/>
      <c r="W697" s="74"/>
      <c r="X697" s="491">
        <f t="shared" si="3222"/>
        <v>1</v>
      </c>
      <c r="Z697" s="462">
        <v>277</v>
      </c>
      <c r="AA697" s="460">
        <f>IF(OR(E697="C",E697="Cr"),S697,0)</f>
        <v>0.29166666666666674</v>
      </c>
      <c r="AC697" s="535"/>
      <c r="AD697" s="331"/>
      <c r="AE697" s="331"/>
      <c r="AF697" s="113">
        <v>0.70208333333333339</v>
      </c>
      <c r="AG697" s="114">
        <v>0.81527777777777777</v>
      </c>
      <c r="AH697" s="461"/>
      <c r="AI697" s="450"/>
      <c r="AJ697" s="331"/>
      <c r="AK697" s="331"/>
      <c r="AL697" s="450"/>
      <c r="AM697" s="331"/>
    </row>
    <row r="698" spans="1:39" ht="15" customHeight="1" thickBot="1" x14ac:dyDescent="0.3">
      <c r="A698" s="229"/>
      <c r="B698" s="331"/>
      <c r="C698" s="331"/>
      <c r="D698" s="331"/>
      <c r="E698" s="484"/>
      <c r="F698" s="267" t="str">
        <f>IF(AND(A697="X",B697="dim"),"",IF(AND(A697="X",E697="TC"),"",IF(A697="X","X","")))</f>
        <v/>
      </c>
      <c r="G698" s="268"/>
      <c r="H698" s="211"/>
      <c r="I698" s="58">
        <f t="shared" ref="I698" si="3252">IF(E697="CA",1,0)</f>
        <v>0</v>
      </c>
      <c r="J698" s="58">
        <f t="shared" ref="J698" si="3253">IF(E697="TC",1,0)</f>
        <v>0</v>
      </c>
      <c r="K698" s="58">
        <f t="shared" ref="K698" si="3254">IF(E697="FNO",1,0)</f>
        <v>0</v>
      </c>
      <c r="L698" s="299"/>
      <c r="M698" s="130"/>
      <c r="N698" s="151"/>
      <c r="O698" s="86"/>
      <c r="P698" s="477"/>
      <c r="Q698" s="113"/>
      <c r="R698" s="114"/>
      <c r="S698" s="361"/>
      <c r="T698" s="167"/>
      <c r="U698" s="74"/>
      <c r="V698" s="74"/>
      <c r="W698" s="74"/>
      <c r="X698" s="493"/>
      <c r="Z698" s="463"/>
      <c r="AA698" s="461"/>
      <c r="AC698" s="534">
        <v>346</v>
      </c>
      <c r="AD698" s="314">
        <v>12</v>
      </c>
      <c r="AE698" s="314" t="s">
        <v>29</v>
      </c>
      <c r="AF698" s="111">
        <v>0.27361111111111108</v>
      </c>
      <c r="AG698" s="112">
        <v>0.43958333333333338</v>
      </c>
      <c r="AH698" s="460">
        <f t="shared" ref="AH698" si="3255">IF(OR(E865="C",E865="Cr"),S865,0)</f>
        <v>0.27916666666666667</v>
      </c>
      <c r="AI698" s="449">
        <f t="shared" ref="AI698" si="3256">IF(OR($E865="C",$E865="Cr"),$S865,0)</f>
        <v>0.27916666666666667</v>
      </c>
      <c r="AJ698" s="314">
        <v>346</v>
      </c>
      <c r="AK698" s="314">
        <v>346</v>
      </c>
      <c r="AL698" s="449">
        <f t="shared" ref="AL698" si="3257">LARGE($AH$8:$AH$738,AK698)</f>
        <v>0</v>
      </c>
      <c r="AM698" s="314">
        <f t="shared" ref="AM698" si="3258">INDEX($AC$8:$AJ$739,MATCH(AL698,$AI$8:$AI$739,0),1)</f>
        <v>1</v>
      </c>
    </row>
    <row r="699" spans="1:39" ht="15" customHeight="1" thickBot="1" x14ac:dyDescent="0.3">
      <c r="A699" s="228"/>
      <c r="B699" s="314" t="s">
        <v>12</v>
      </c>
      <c r="C699" s="314">
        <v>5</v>
      </c>
      <c r="D699" s="314" t="s">
        <v>27</v>
      </c>
      <c r="E699" s="483" t="s">
        <v>91</v>
      </c>
      <c r="F699" s="269"/>
      <c r="G699" s="270"/>
      <c r="H699" s="246"/>
      <c r="I699" s="59">
        <f t="shared" ref="I699" si="3259">IF(E699="repos",1,0)</f>
        <v>0</v>
      </c>
      <c r="J699" s="59">
        <f t="shared" ref="J699" si="3260">IF(E699="S",1,0)</f>
        <v>0</v>
      </c>
      <c r="K699" s="59">
        <f t="shared" ref="K699" si="3261">IF(E699="FO",1,0)</f>
        <v>0</v>
      </c>
      <c r="L699" s="302">
        <f>IF(AND(B699="dim",M699=130),1,0)</f>
        <v>0</v>
      </c>
      <c r="M699" s="131">
        <v>130</v>
      </c>
      <c r="N699" s="150"/>
      <c r="O699" s="52">
        <v>0.29166666666666669</v>
      </c>
      <c r="P699" s="476">
        <f>IF(F699="X",D688,0)+IF(F700="X",D688,0)+IF(G699="X",D689,0)+IF(G700="X",D690,0)+H699+H700+IF(N699&lt;N687,0,N699)+IF(N700&lt;N687,0,N700)</f>
        <v>0</v>
      </c>
      <c r="Q699" s="111">
        <v>0.62986111111111109</v>
      </c>
      <c r="R699" s="112">
        <v>0.92152777777777783</v>
      </c>
      <c r="S699" s="360">
        <f>(R699-Q699)+(R700-Q700)</f>
        <v>0.29166666666666674</v>
      </c>
      <c r="T699" s="167"/>
      <c r="U699" s="74"/>
      <c r="V699" s="74"/>
      <c r="W699" s="74"/>
      <c r="X699" s="491">
        <f t="shared" si="3222"/>
        <v>1</v>
      </c>
      <c r="Z699" s="314">
        <v>278</v>
      </c>
      <c r="AA699" s="460">
        <f>IF(OR(E699="C",E699="Cr"),S699,0)</f>
        <v>0.29166666666666674</v>
      </c>
      <c r="AC699" s="535"/>
      <c r="AD699" s="331"/>
      <c r="AE699" s="331"/>
      <c r="AF699" s="113">
        <v>0.70208333333333339</v>
      </c>
      <c r="AG699" s="114">
        <v>0.81527777777777777</v>
      </c>
      <c r="AH699" s="461"/>
      <c r="AI699" s="450"/>
      <c r="AJ699" s="331"/>
      <c r="AK699" s="331"/>
      <c r="AL699" s="450"/>
      <c r="AM699" s="331"/>
    </row>
    <row r="700" spans="1:39" ht="15" customHeight="1" thickBot="1" x14ac:dyDescent="0.3">
      <c r="A700" s="229"/>
      <c r="B700" s="331"/>
      <c r="C700" s="331"/>
      <c r="D700" s="331"/>
      <c r="E700" s="484"/>
      <c r="F700" s="267" t="str">
        <f>IF(AND(A699="X",B699="dim"),"",IF(AND(A699="X",E699="TC"),"",IF(A699="X","X","")))</f>
        <v/>
      </c>
      <c r="G700" s="268"/>
      <c r="H700" s="211"/>
      <c r="I700" s="58">
        <f t="shared" ref="I700" si="3262">IF(E699="CA",1,0)</f>
        <v>0</v>
      </c>
      <c r="J700" s="58">
        <f t="shared" ref="J700" si="3263">IF(E699="TC",1,0)</f>
        <v>0</v>
      </c>
      <c r="K700" s="58">
        <f t="shared" ref="K700" si="3264">IF(E699="FNO",1,0)</f>
        <v>0</v>
      </c>
      <c r="L700" s="299"/>
      <c r="M700" s="130"/>
      <c r="N700" s="151"/>
      <c r="O700" s="86"/>
      <c r="P700" s="477"/>
      <c r="Q700" s="113"/>
      <c r="R700" s="114"/>
      <c r="S700" s="361"/>
      <c r="T700" s="167"/>
      <c r="U700" s="74"/>
      <c r="V700" s="74"/>
      <c r="W700" s="74"/>
      <c r="X700" s="493"/>
      <c r="Z700" s="331"/>
      <c r="AA700" s="461"/>
      <c r="AC700" s="534">
        <v>347</v>
      </c>
      <c r="AD700" s="314">
        <v>13</v>
      </c>
      <c r="AE700" s="314" t="s">
        <v>29</v>
      </c>
      <c r="AF700" s="111">
        <v>0.27361111111111108</v>
      </c>
      <c r="AG700" s="112">
        <v>0.43958333333333338</v>
      </c>
      <c r="AH700" s="460">
        <f t="shared" ref="AH700" si="3265">IF(OR(E867="C",E867="Cr"),S867,0)</f>
        <v>0.27916666666666667</v>
      </c>
      <c r="AI700" s="449">
        <f t="shared" ref="AI700" si="3266">IF(OR($E867="C",$E867="Cr"),$S867,0)</f>
        <v>0.27916666666666667</v>
      </c>
      <c r="AJ700" s="314">
        <v>347</v>
      </c>
      <c r="AK700" s="314">
        <v>347</v>
      </c>
      <c r="AL700" s="449">
        <f t="shared" ref="AL700" si="3267">LARGE($AH$8:$AH$738,AK700)</f>
        <v>0</v>
      </c>
      <c r="AM700" s="314">
        <f t="shared" ref="AM700" si="3268">INDEX($AC$8:$AJ$739,MATCH(AL700,$AI$8:$AI$739,0),1)</f>
        <v>1</v>
      </c>
    </row>
    <row r="701" spans="1:39" ht="15" customHeight="1" thickBot="1" x14ac:dyDescent="0.3">
      <c r="A701" s="228"/>
      <c r="B701" s="314" t="s">
        <v>4</v>
      </c>
      <c r="C701" s="314">
        <v>6</v>
      </c>
      <c r="D701" s="314" t="s">
        <v>27</v>
      </c>
      <c r="E701" s="399" t="s">
        <v>7</v>
      </c>
      <c r="F701" s="269"/>
      <c r="G701" s="270"/>
      <c r="H701" s="246"/>
      <c r="I701" s="59">
        <f t="shared" ref="I701" si="3269">IF(E701="repos",1,0)</f>
        <v>1</v>
      </c>
      <c r="J701" s="59">
        <f t="shared" ref="J701" si="3270">IF(E701="S",1,0)</f>
        <v>0</v>
      </c>
      <c r="K701" s="59">
        <f t="shared" ref="K701" si="3271">IF(E701="FO",1,0)</f>
        <v>0</v>
      </c>
      <c r="L701" s="302">
        <f>IF(AND(B701="dim",M701=130),1,0)</f>
        <v>0</v>
      </c>
      <c r="M701" s="60">
        <v>60</v>
      </c>
      <c r="N701" s="150"/>
      <c r="O701" s="56"/>
      <c r="P701" s="476">
        <f>IF(F701="X",D688,0)+IF(F702="X",D688,0)+IF(G701="X",D689,0)+IF(G702="X",D690,0)+H701+H702+IF(N701&lt;N687,0,N701)+IF(N702&lt;N687,0,N702)</f>
        <v>0</v>
      </c>
      <c r="Q701" s="111"/>
      <c r="R701" s="112"/>
      <c r="S701" s="374">
        <f t="shared" ref="S701" si="3272">(R701-Q701)+(R702-Q702)</f>
        <v>0</v>
      </c>
      <c r="T701" s="167"/>
      <c r="U701" s="74"/>
      <c r="V701" s="74"/>
      <c r="W701" s="74"/>
      <c r="X701" s="491">
        <f t="shared" si="3222"/>
        <v>0</v>
      </c>
      <c r="Z701" s="314">
        <v>279</v>
      </c>
      <c r="AA701" s="460">
        <f>IF(OR(E701="C",E701="Cr"),S701,0)</f>
        <v>0</v>
      </c>
      <c r="AC701" s="535"/>
      <c r="AD701" s="331"/>
      <c r="AE701" s="331"/>
      <c r="AF701" s="113">
        <v>0.70208333333333339</v>
      </c>
      <c r="AG701" s="114">
        <v>0.81527777777777777</v>
      </c>
      <c r="AH701" s="461"/>
      <c r="AI701" s="450"/>
      <c r="AJ701" s="331"/>
      <c r="AK701" s="331"/>
      <c r="AL701" s="450"/>
      <c r="AM701" s="331"/>
    </row>
    <row r="702" spans="1:39" ht="15" customHeight="1" thickBot="1" x14ac:dyDescent="0.3">
      <c r="A702" s="229"/>
      <c r="B702" s="331"/>
      <c r="C702" s="331"/>
      <c r="D702" s="331"/>
      <c r="E702" s="401"/>
      <c r="F702" s="267" t="str">
        <f>IF(AND(A701="X",B701="dim"),"",IF(AND(A701="X",E701="TC"),"",IF(A701="X","X","")))</f>
        <v/>
      </c>
      <c r="G702" s="268"/>
      <c r="H702" s="211"/>
      <c r="I702" s="58">
        <f t="shared" ref="I702" si="3273">IF(E701="CA",1,0)</f>
        <v>0</v>
      </c>
      <c r="J702" s="58">
        <f t="shared" ref="J702" si="3274">IF(E701="TC",1,0)</f>
        <v>0</v>
      </c>
      <c r="K702" s="58">
        <f t="shared" ref="K702" si="3275">IF(E701="FNO",1,0)</f>
        <v>0</v>
      </c>
      <c r="L702" s="299"/>
      <c r="M702" s="128"/>
      <c r="N702" s="151"/>
      <c r="O702" s="107"/>
      <c r="P702" s="477"/>
      <c r="Q702" s="113"/>
      <c r="R702" s="114"/>
      <c r="S702" s="375"/>
      <c r="T702" s="167"/>
      <c r="U702" s="74"/>
      <c r="V702" s="74"/>
      <c r="W702" s="74"/>
      <c r="X702" s="493"/>
      <c r="Z702" s="331"/>
      <c r="AA702" s="461"/>
      <c r="AC702" s="534">
        <v>348</v>
      </c>
      <c r="AD702" s="314">
        <v>14</v>
      </c>
      <c r="AE702" s="314" t="s">
        <v>29</v>
      </c>
      <c r="AF702" s="111">
        <v>0.27361111111111108</v>
      </c>
      <c r="AG702" s="112">
        <v>0.43958333333333338</v>
      </c>
      <c r="AH702" s="460">
        <f t="shared" ref="AH702" si="3276">IF(OR(E869="C",E869="Cr"),S869,0)</f>
        <v>0.27916666666666667</v>
      </c>
      <c r="AI702" s="449">
        <f t="shared" ref="AI702" si="3277">IF(OR($E869="C",$E869="Cr"),$S869,0)</f>
        <v>0.27916666666666667</v>
      </c>
      <c r="AJ702" s="314">
        <v>348</v>
      </c>
      <c r="AK702" s="314">
        <v>348</v>
      </c>
      <c r="AL702" s="449">
        <f t="shared" ref="AL702" si="3278">LARGE($AH$8:$AH$738,AK702)</f>
        <v>0</v>
      </c>
      <c r="AM702" s="314">
        <f t="shared" ref="AM702" si="3279">INDEX($AC$8:$AJ$739,MATCH(AL702,$AI$8:$AI$739,0),1)</f>
        <v>1</v>
      </c>
    </row>
    <row r="703" spans="1:39" ht="15" customHeight="1" thickBot="1" x14ac:dyDescent="0.3">
      <c r="A703" s="228"/>
      <c r="B703" s="314" t="s">
        <v>6</v>
      </c>
      <c r="C703" s="314">
        <v>7</v>
      </c>
      <c r="D703" s="314" t="s">
        <v>27</v>
      </c>
      <c r="E703" s="399" t="s">
        <v>54</v>
      </c>
      <c r="F703" s="269" t="s">
        <v>72</v>
      </c>
      <c r="G703" s="270"/>
      <c r="H703" s="246"/>
      <c r="I703" s="59">
        <f t="shared" ref="I703" si="3280">IF(E703="repos",1,0)</f>
        <v>0</v>
      </c>
      <c r="J703" s="59">
        <f t="shared" ref="J703" si="3281">IF(E703="S",1,0)</f>
        <v>1</v>
      </c>
      <c r="K703" s="59">
        <f t="shared" ref="K703" si="3282">IF(E703="FO",1,0)</f>
        <v>0</v>
      </c>
      <c r="L703" s="302">
        <f>IF(AND(B703="dim",M703=130),1,0)</f>
        <v>0</v>
      </c>
      <c r="M703" s="60">
        <v>130</v>
      </c>
      <c r="N703" s="150"/>
      <c r="O703" s="56"/>
      <c r="P703" s="476">
        <f>IF(F703="X",D688,0)+IF(F704="X",D688,0)+IF(G703="X",D689,0)+IF(G704="X",D690,0)+H703+H704+IF(N703&lt;N687,0,N703)+IF(N704&lt;N687,0,N704)</f>
        <v>0.27638888888888885</v>
      </c>
      <c r="Q703" s="111"/>
      <c r="R703" s="112"/>
      <c r="S703" s="374">
        <f t="shared" ref="S703" si="3283">(R703-Q703)+(R704-Q704)</f>
        <v>0</v>
      </c>
      <c r="T703" s="167"/>
      <c r="U703" s="74"/>
      <c r="V703" s="74"/>
      <c r="W703" s="74"/>
      <c r="X703" s="491">
        <f t="shared" si="3222"/>
        <v>0</v>
      </c>
      <c r="Z703" s="314">
        <v>280</v>
      </c>
      <c r="AA703" s="460">
        <f>IF(OR(E703="C",E703="Cr"),S703,0)</f>
        <v>0</v>
      </c>
      <c r="AC703" s="535"/>
      <c r="AD703" s="331"/>
      <c r="AE703" s="331"/>
      <c r="AF703" s="113">
        <v>0.70208333333333339</v>
      </c>
      <c r="AG703" s="114">
        <v>0.81527777777777777</v>
      </c>
      <c r="AH703" s="461"/>
      <c r="AI703" s="450"/>
      <c r="AJ703" s="331"/>
      <c r="AK703" s="331"/>
      <c r="AL703" s="450"/>
      <c r="AM703" s="331"/>
    </row>
    <row r="704" spans="1:39" ht="15" customHeight="1" thickBot="1" x14ac:dyDescent="0.3">
      <c r="A704" s="229"/>
      <c r="B704" s="331"/>
      <c r="C704" s="331"/>
      <c r="D704" s="331"/>
      <c r="E704" s="401"/>
      <c r="F704" s="267" t="str">
        <f>IF(AND(A703="X",B703="dim"),"",IF(AND(A703="X",E703="TC"),"",IF(A703="X","X","")))</f>
        <v/>
      </c>
      <c r="G704" s="268"/>
      <c r="H704" s="211"/>
      <c r="I704" s="58">
        <f t="shared" ref="I704" si="3284">IF(E703="CA",1,0)</f>
        <v>0</v>
      </c>
      <c r="J704" s="58">
        <f t="shared" ref="J704" si="3285">IF(E703="TC",1,0)</f>
        <v>0</v>
      </c>
      <c r="K704" s="58">
        <f t="shared" ref="K704" si="3286">IF(E703="FNO",1,0)</f>
        <v>0</v>
      </c>
      <c r="L704" s="299"/>
      <c r="M704" s="128"/>
      <c r="N704" s="151"/>
      <c r="O704" s="107"/>
      <c r="P704" s="477"/>
      <c r="Q704" s="113"/>
      <c r="R704" s="114"/>
      <c r="S704" s="375"/>
      <c r="T704" s="167"/>
      <c r="U704" s="74"/>
      <c r="V704" s="74"/>
      <c r="W704" s="74"/>
      <c r="X704" s="493"/>
      <c r="Z704" s="331"/>
      <c r="AA704" s="461"/>
      <c r="AC704" s="534">
        <v>349</v>
      </c>
      <c r="AD704" s="314">
        <v>15</v>
      </c>
      <c r="AE704" s="314" t="s">
        <v>29</v>
      </c>
      <c r="AF704" s="111">
        <v>0.27361111111111108</v>
      </c>
      <c r="AG704" s="112">
        <v>0.43958333333333338</v>
      </c>
      <c r="AH704" s="460">
        <f t="shared" ref="AH704" si="3287">IF(OR(E871="C",E871="Cr"),S871,0)</f>
        <v>0.27916666666666667</v>
      </c>
      <c r="AI704" s="449">
        <f t="shared" ref="AI704" si="3288">IF(OR($E871="C",$E871="Cr"),$S871,0)</f>
        <v>0.27916666666666667</v>
      </c>
      <c r="AJ704" s="314">
        <v>349</v>
      </c>
      <c r="AK704" s="314">
        <v>349</v>
      </c>
      <c r="AL704" s="449">
        <f t="shared" ref="AL704" si="3289">LARGE($AH$8:$AH$738,AK704)</f>
        <v>0</v>
      </c>
      <c r="AM704" s="314">
        <f t="shared" ref="AM704" si="3290">INDEX($AC$8:$AJ$739,MATCH(AL704,$AI$8:$AI$739,0),1)</f>
        <v>1</v>
      </c>
    </row>
    <row r="705" spans="1:39" ht="15" customHeight="1" thickBot="1" x14ac:dyDescent="0.3">
      <c r="A705" s="228"/>
      <c r="B705" s="314" t="s">
        <v>8</v>
      </c>
      <c r="C705" s="314">
        <v>8</v>
      </c>
      <c r="D705" s="314" t="s">
        <v>27</v>
      </c>
      <c r="E705" s="399" t="s">
        <v>7</v>
      </c>
      <c r="F705" s="269"/>
      <c r="G705" s="270"/>
      <c r="H705" s="246"/>
      <c r="I705" s="59">
        <f t="shared" ref="I705" si="3291">IF(E705="repos",1,0)</f>
        <v>1</v>
      </c>
      <c r="J705" s="59">
        <f t="shared" ref="J705" si="3292">IF(E705="S",1,0)</f>
        <v>0</v>
      </c>
      <c r="K705" s="59">
        <f t="shared" ref="K705" si="3293">IF(E705="FO",1,0)</f>
        <v>0</v>
      </c>
      <c r="L705" s="302">
        <f>IF(AND(B705="dim",M705=130),1,0)</f>
        <v>0</v>
      </c>
      <c r="M705" s="60">
        <v>660</v>
      </c>
      <c r="N705" s="150"/>
      <c r="O705" s="56"/>
      <c r="P705" s="476">
        <f>IF(F705="X",D688,0)+IF(F706="X",D688,0)+IF(G705="X",D689,0)+IF(G706="X",D690,0)+H705+H706+IF(N705&lt;N687,0,N705)+IF(N706&lt;N687,0,N706)</f>
        <v>0</v>
      </c>
      <c r="Q705" s="111"/>
      <c r="R705" s="112"/>
      <c r="S705" s="374">
        <f t="shared" ref="S705" si="3294">(R705-Q705)+(R706-Q706)</f>
        <v>0</v>
      </c>
      <c r="T705" s="167"/>
      <c r="U705" s="74"/>
      <c r="V705" s="74"/>
      <c r="W705" s="74"/>
      <c r="X705" s="491">
        <f t="shared" si="3222"/>
        <v>0</v>
      </c>
      <c r="Z705" s="314">
        <v>281</v>
      </c>
      <c r="AA705" s="460">
        <f>IF(OR(E705="C",E705="Cr"),S705,0)</f>
        <v>0</v>
      </c>
      <c r="AC705" s="535"/>
      <c r="AD705" s="331"/>
      <c r="AE705" s="331"/>
      <c r="AF705" s="113">
        <v>0.70208333333333339</v>
      </c>
      <c r="AG705" s="114">
        <v>0.81527777777777777</v>
      </c>
      <c r="AH705" s="461"/>
      <c r="AI705" s="450"/>
      <c r="AJ705" s="331"/>
      <c r="AK705" s="331"/>
      <c r="AL705" s="450"/>
      <c r="AM705" s="331"/>
    </row>
    <row r="706" spans="1:39" ht="15" customHeight="1" thickBot="1" x14ac:dyDescent="0.3">
      <c r="A706" s="229"/>
      <c r="B706" s="331"/>
      <c r="C706" s="331"/>
      <c r="D706" s="331"/>
      <c r="E706" s="401"/>
      <c r="F706" s="267" t="str">
        <f>IF(AND(A705="X",B705="dim"),"",IF(AND(A705="X",E705="TC"),"",IF(A705="X","X","")))</f>
        <v/>
      </c>
      <c r="G706" s="268"/>
      <c r="H706" s="211"/>
      <c r="I706" s="58">
        <f t="shared" ref="I706" si="3295">IF(E705="CA",1,0)</f>
        <v>0</v>
      </c>
      <c r="J706" s="58">
        <f t="shared" ref="J706" si="3296">IF(E705="TC",1,0)</f>
        <v>0</v>
      </c>
      <c r="K706" s="58">
        <f t="shared" ref="K706" si="3297">IF(E705="FNO",1,0)</f>
        <v>0</v>
      </c>
      <c r="L706" s="299"/>
      <c r="M706" s="128"/>
      <c r="N706" s="151"/>
      <c r="O706" s="107"/>
      <c r="P706" s="477"/>
      <c r="Q706" s="113"/>
      <c r="R706" s="114"/>
      <c r="S706" s="375"/>
      <c r="T706" s="167"/>
      <c r="U706" s="74"/>
      <c r="V706" s="74"/>
      <c r="W706" s="74"/>
      <c r="X706" s="493"/>
      <c r="Z706" s="331"/>
      <c r="AA706" s="461"/>
      <c r="AC706" s="534">
        <v>350</v>
      </c>
      <c r="AD706" s="314">
        <v>16</v>
      </c>
      <c r="AE706" s="314" t="s">
        <v>29</v>
      </c>
      <c r="AF706" s="111"/>
      <c r="AG706" s="112"/>
      <c r="AH706" s="460">
        <f t="shared" ref="AH706" si="3298">IF(OR(E873="C",E873="Cr"),S873,0)</f>
        <v>0</v>
      </c>
      <c r="AI706" s="449">
        <f t="shared" ref="AI706" si="3299">IF(OR($E873="C",$E873="Cr"),$S873,0)</f>
        <v>0</v>
      </c>
      <c r="AJ706" s="314">
        <v>350</v>
      </c>
      <c r="AK706" s="314">
        <v>350</v>
      </c>
      <c r="AL706" s="449">
        <f t="shared" ref="AL706" si="3300">LARGE($AH$8:$AH$738,AK706)</f>
        <v>0</v>
      </c>
      <c r="AM706" s="314">
        <f t="shared" ref="AM706" si="3301">INDEX($AC$8:$AJ$739,MATCH(AL706,$AI$8:$AI$739,0),1)</f>
        <v>1</v>
      </c>
    </row>
    <row r="707" spans="1:39" ht="15" customHeight="1" thickBot="1" x14ac:dyDescent="0.3">
      <c r="A707" s="228"/>
      <c r="B707" s="314" t="s">
        <v>9</v>
      </c>
      <c r="C707" s="314">
        <v>9</v>
      </c>
      <c r="D707" s="314" t="s">
        <v>27</v>
      </c>
      <c r="E707" s="483" t="s">
        <v>91</v>
      </c>
      <c r="F707" s="269"/>
      <c r="G707" s="270"/>
      <c r="H707" s="246"/>
      <c r="I707" s="59">
        <f t="shared" ref="I707" si="3302">IF(E707="repos",1,0)</f>
        <v>0</v>
      </c>
      <c r="J707" s="59">
        <f t="shared" ref="J707" si="3303">IF(E707="S",1,0)</f>
        <v>0</v>
      </c>
      <c r="K707" s="59">
        <f t="shared" ref="K707" si="3304">IF(E707="FO",1,0)</f>
        <v>0</v>
      </c>
      <c r="L707" s="302">
        <f>IF(AND(B707="dim",M707=130),1,0)</f>
        <v>0</v>
      </c>
      <c r="M707" s="60">
        <v>130</v>
      </c>
      <c r="N707" s="150"/>
      <c r="O707" s="52">
        <v>0.28680555555555554</v>
      </c>
      <c r="P707" s="476">
        <f>IF(F707="X",D688,0)+IF(F708="X",D688,0)+IF(G707="X",D689,0)+IF(G708="X",D690,0)+H707+H708+IF(N707&lt;N687,0,N707)+IF(N708&lt;N687,0,N708)</f>
        <v>0</v>
      </c>
      <c r="Q707" s="111">
        <v>0.48402777777777778</v>
      </c>
      <c r="R707" s="112">
        <v>0.77083333333333337</v>
      </c>
      <c r="S707" s="360">
        <f t="shared" ref="S707" si="3305">(R707-Q707)+(R708-Q708)</f>
        <v>0.28680555555555559</v>
      </c>
      <c r="T707" s="167"/>
      <c r="U707" s="74"/>
      <c r="V707" s="74"/>
      <c r="W707" s="74"/>
      <c r="X707" s="491">
        <f t="shared" si="3222"/>
        <v>1</v>
      </c>
      <c r="Z707" s="314">
        <v>282</v>
      </c>
      <c r="AA707" s="460">
        <f>IF(OR(E707="C",E707="Cr"),S707,0)</f>
        <v>0.28680555555555559</v>
      </c>
      <c r="AC707" s="535"/>
      <c r="AD707" s="331"/>
      <c r="AE707" s="331"/>
      <c r="AF707" s="113"/>
      <c r="AG707" s="114"/>
      <c r="AH707" s="461"/>
      <c r="AI707" s="450"/>
      <c r="AJ707" s="331"/>
      <c r="AK707" s="331"/>
      <c r="AL707" s="450"/>
      <c r="AM707" s="331"/>
    </row>
    <row r="708" spans="1:39" ht="15" customHeight="1" thickBot="1" x14ac:dyDescent="0.3">
      <c r="A708" s="229"/>
      <c r="B708" s="331"/>
      <c r="C708" s="331"/>
      <c r="D708" s="331"/>
      <c r="E708" s="484"/>
      <c r="F708" s="267" t="str">
        <f>IF(AND(A707="X",B707="dim"),"",IF(AND(A707="X",E707="TC"),"",IF(A707="X","X","")))</f>
        <v/>
      </c>
      <c r="G708" s="268"/>
      <c r="H708" s="211"/>
      <c r="I708" s="58">
        <f t="shared" ref="I708" si="3306">IF(E707="CA",1,0)</f>
        <v>0</v>
      </c>
      <c r="J708" s="58">
        <f t="shared" ref="J708" si="3307">IF(E707="TC",1,0)</f>
        <v>0</v>
      </c>
      <c r="K708" s="58">
        <f t="shared" ref="K708" si="3308">IF(E707="FNO",1,0)</f>
        <v>0</v>
      </c>
      <c r="L708" s="299"/>
      <c r="M708" s="130"/>
      <c r="N708" s="151"/>
      <c r="O708" s="86"/>
      <c r="P708" s="477"/>
      <c r="Q708" s="113"/>
      <c r="R708" s="114"/>
      <c r="S708" s="361"/>
      <c r="T708" s="167"/>
      <c r="U708" s="74"/>
      <c r="V708" s="74"/>
      <c r="W708" s="74"/>
      <c r="X708" s="493"/>
      <c r="Z708" s="331"/>
      <c r="AA708" s="461"/>
      <c r="AC708" s="534">
        <v>351</v>
      </c>
      <c r="AD708" s="314">
        <v>17</v>
      </c>
      <c r="AE708" s="314" t="s">
        <v>29</v>
      </c>
      <c r="AF708" s="111"/>
      <c r="AG708" s="112"/>
      <c r="AH708" s="460">
        <f t="shared" ref="AH708" si="3309">IF(OR(E875="C",E875="Cr"),S875,0)</f>
        <v>0</v>
      </c>
      <c r="AI708" s="449">
        <f t="shared" ref="AI708" si="3310">IF(OR($E875="C",$E875="Cr"),$S875,0)</f>
        <v>0</v>
      </c>
      <c r="AJ708" s="314">
        <v>351</v>
      </c>
      <c r="AK708" s="314">
        <v>351</v>
      </c>
      <c r="AL708" s="449">
        <f t="shared" ref="AL708" si="3311">LARGE($AH$8:$AH$738,AK708)</f>
        <v>0</v>
      </c>
      <c r="AM708" s="314">
        <f t="shared" ref="AM708" si="3312">INDEX($AC$8:$AJ$739,MATCH(AL708,$AI$8:$AI$739,0),1)</f>
        <v>1</v>
      </c>
    </row>
    <row r="709" spans="1:39" ht="15" customHeight="1" thickBot="1" x14ac:dyDescent="0.3">
      <c r="A709" s="228"/>
      <c r="B709" s="314" t="s">
        <v>10</v>
      </c>
      <c r="C709" s="314">
        <v>10</v>
      </c>
      <c r="D709" s="314" t="s">
        <v>27</v>
      </c>
      <c r="E709" s="483" t="s">
        <v>7</v>
      </c>
      <c r="F709" s="269"/>
      <c r="G709" s="270"/>
      <c r="H709" s="246"/>
      <c r="I709" s="59">
        <f t="shared" ref="I709" si="3313">IF(E709="repos",1,0)</f>
        <v>1</v>
      </c>
      <c r="J709" s="59">
        <f t="shared" ref="J709" si="3314">IF(E709="S",1,0)</f>
        <v>0</v>
      </c>
      <c r="K709" s="59">
        <f t="shared" ref="K709" si="3315">IF(E709="FO",1,0)</f>
        <v>0</v>
      </c>
      <c r="L709" s="302">
        <f>IF(AND(B709="dim",M709=130),1,0)</f>
        <v>0</v>
      </c>
      <c r="M709" s="131">
        <v>661</v>
      </c>
      <c r="N709" s="150"/>
      <c r="O709" s="56"/>
      <c r="P709" s="476">
        <f>IF(F709="X",D688,0)+IF(F710="X",D688,0)+IF(G709="X",D689,0)+IF(G710="X",D690,0)+H709+H710+IF(N709&lt;N687,0,N709)+IF(N710&lt;N687,0,N710)</f>
        <v>0</v>
      </c>
      <c r="Q709" s="111"/>
      <c r="R709" s="112"/>
      <c r="S709" s="374">
        <f t="shared" ref="S709" si="3316">(R709-Q709)+(R710-Q710)</f>
        <v>0</v>
      </c>
      <c r="T709" s="167"/>
      <c r="U709" s="74"/>
      <c r="V709" s="74"/>
      <c r="W709" s="74"/>
      <c r="X709" s="491">
        <f t="shared" si="3222"/>
        <v>0</v>
      </c>
      <c r="Z709" s="314">
        <v>283</v>
      </c>
      <c r="AA709" s="460">
        <f>IF(OR(E709="C",E709="Cr"),S709,0)</f>
        <v>0</v>
      </c>
      <c r="AC709" s="535"/>
      <c r="AD709" s="331"/>
      <c r="AE709" s="331"/>
      <c r="AF709" s="113"/>
      <c r="AG709" s="114"/>
      <c r="AH709" s="461"/>
      <c r="AI709" s="450"/>
      <c r="AJ709" s="331"/>
      <c r="AK709" s="331"/>
      <c r="AL709" s="450"/>
      <c r="AM709" s="331"/>
    </row>
    <row r="710" spans="1:39" ht="15" customHeight="1" thickBot="1" x14ac:dyDescent="0.3">
      <c r="A710" s="229"/>
      <c r="B710" s="331"/>
      <c r="C710" s="331"/>
      <c r="D710" s="331"/>
      <c r="E710" s="484"/>
      <c r="F710" s="267" t="str">
        <f>IF(AND(A709="X",B709="dim"),"",IF(AND(A709="X",E709="TC"),"",IF(A709="X","X","")))</f>
        <v/>
      </c>
      <c r="G710" s="268"/>
      <c r="H710" s="211"/>
      <c r="I710" s="58">
        <f t="shared" ref="I710" si="3317">IF(E709="CA",1,0)</f>
        <v>0</v>
      </c>
      <c r="J710" s="58">
        <f t="shared" ref="J710" si="3318">IF(E709="TC",1,0)</f>
        <v>0</v>
      </c>
      <c r="K710" s="58">
        <f t="shared" ref="K710" si="3319">IF(E709="FNO",1,0)</f>
        <v>0</v>
      </c>
      <c r="L710" s="299"/>
      <c r="M710" s="186"/>
      <c r="N710" s="151"/>
      <c r="O710" s="107"/>
      <c r="P710" s="477"/>
      <c r="Q710" s="113"/>
      <c r="R710" s="114"/>
      <c r="S710" s="375"/>
      <c r="T710" s="167"/>
      <c r="U710" s="74"/>
      <c r="V710" s="74"/>
      <c r="W710" s="74"/>
      <c r="X710" s="493"/>
      <c r="Z710" s="331"/>
      <c r="AA710" s="461"/>
      <c r="AC710" s="534">
        <v>352</v>
      </c>
      <c r="AD710" s="314">
        <v>18</v>
      </c>
      <c r="AE710" s="314" t="s">
        <v>29</v>
      </c>
      <c r="AF710" s="111">
        <v>0.28194444444444444</v>
      </c>
      <c r="AG710" s="112">
        <v>0.57361111111111118</v>
      </c>
      <c r="AH710" s="460">
        <f t="shared" ref="AH710" si="3320">IF(OR(E877="C",E877="Cr"),S877,0)</f>
        <v>0.29166666666666674</v>
      </c>
      <c r="AI710" s="449">
        <f t="shared" ref="AI710" si="3321">IF(OR($E877="C",$E877="Cr"),$S877,0)</f>
        <v>0.29166666666666674</v>
      </c>
      <c r="AJ710" s="314">
        <v>352</v>
      </c>
      <c r="AK710" s="314">
        <v>352</v>
      </c>
      <c r="AL710" s="449">
        <f t="shared" ref="AL710" si="3322">LARGE($AH$8:$AH$738,AK710)</f>
        <v>0</v>
      </c>
      <c r="AM710" s="314">
        <f t="shared" ref="AM710" si="3323">INDEX($AC$8:$AJ$739,MATCH(AL710,$AI$8:$AI$739,0),1)</f>
        <v>1</v>
      </c>
    </row>
    <row r="711" spans="1:39" ht="15" customHeight="1" thickBot="1" x14ac:dyDescent="0.3">
      <c r="A711" s="228"/>
      <c r="B711" s="314" t="s">
        <v>11</v>
      </c>
      <c r="C711" s="314">
        <v>11</v>
      </c>
      <c r="D711" s="314" t="s">
        <v>27</v>
      </c>
      <c r="E711" s="483" t="s">
        <v>92</v>
      </c>
      <c r="F711" s="269"/>
      <c r="G711" s="270"/>
      <c r="H711" s="246"/>
      <c r="I711" s="59">
        <f t="shared" ref="I711" si="3324">IF(E711="repos",1,0)</f>
        <v>0</v>
      </c>
      <c r="J711" s="59">
        <f t="shared" ref="J711" si="3325">IF(E711="S",1,0)</f>
        <v>0</v>
      </c>
      <c r="K711" s="59">
        <f t="shared" ref="K711" si="3326">IF(E711="FO",1,0)</f>
        <v>0</v>
      </c>
      <c r="L711" s="302">
        <f>IF(AND(B711="dim",M711=130),1,0)</f>
        <v>0</v>
      </c>
      <c r="M711" s="60">
        <v>59</v>
      </c>
      <c r="N711" s="150"/>
      <c r="O711" s="54">
        <v>0.28680555555555554</v>
      </c>
      <c r="P711" s="476">
        <f>IF(F711="X",D688,0)+IF(F712="X",D688,0)+IF(G711="X",D689,0)+IF(G712="X",D690,0)+H711+H712+IF(N711&lt;N687,0,N711)+IF(N712&lt;N687,0,N712)</f>
        <v>0</v>
      </c>
      <c r="Q711" s="111">
        <v>0.48402777777777778</v>
      </c>
      <c r="R711" s="112">
        <v>0.77083333333333337</v>
      </c>
      <c r="S711" s="366">
        <f t="shared" ref="S711" si="3327">(R711-Q711)+(R712-Q712)</f>
        <v>0.28680555555555559</v>
      </c>
      <c r="T711" s="167"/>
      <c r="U711" s="74"/>
      <c r="V711" s="74"/>
      <c r="W711" s="74"/>
      <c r="X711" s="491">
        <f t="shared" si="3222"/>
        <v>1</v>
      </c>
      <c r="Z711" s="314">
        <v>284</v>
      </c>
      <c r="AA711" s="460">
        <f>IF(OR(E711="C",E711="Cr"),S711,0)</f>
        <v>0.28680555555555559</v>
      </c>
      <c r="AC711" s="535"/>
      <c r="AD711" s="331"/>
      <c r="AE711" s="331"/>
      <c r="AF711" s="113"/>
      <c r="AG711" s="114"/>
      <c r="AH711" s="461"/>
      <c r="AI711" s="450"/>
      <c r="AJ711" s="331"/>
      <c r="AK711" s="331"/>
      <c r="AL711" s="450"/>
      <c r="AM711" s="331"/>
    </row>
    <row r="712" spans="1:39" ht="15" customHeight="1" thickBot="1" x14ac:dyDescent="0.3">
      <c r="A712" s="229"/>
      <c r="B712" s="331"/>
      <c r="C712" s="331"/>
      <c r="D712" s="331"/>
      <c r="E712" s="484"/>
      <c r="F712" s="267" t="str">
        <f>IF(AND(A711="X",B711="dim"),"",IF(AND(A711="X",E711="TC"),"",IF(A711="X","X","")))</f>
        <v/>
      </c>
      <c r="G712" s="268"/>
      <c r="H712" s="211"/>
      <c r="I712" s="58">
        <f t="shared" ref="I712" si="3328">IF(E711="CA",1,0)</f>
        <v>0</v>
      </c>
      <c r="J712" s="58">
        <f t="shared" ref="J712" si="3329">IF(E711="TC",1,0)</f>
        <v>0</v>
      </c>
      <c r="K712" s="58">
        <f t="shared" ref="K712" si="3330">IF(E711="FNO",1,0)</f>
        <v>0</v>
      </c>
      <c r="L712" s="299"/>
      <c r="M712" s="84"/>
      <c r="N712" s="151"/>
      <c r="O712" s="85"/>
      <c r="P712" s="477"/>
      <c r="Q712" s="113"/>
      <c r="R712" s="114"/>
      <c r="S712" s="367"/>
      <c r="T712" s="167"/>
      <c r="U712" s="74"/>
      <c r="V712" s="74"/>
      <c r="W712" s="74"/>
      <c r="X712" s="493"/>
      <c r="Z712" s="331"/>
      <c r="AA712" s="461"/>
      <c r="AC712" s="534">
        <v>353</v>
      </c>
      <c r="AD712" s="314">
        <v>19</v>
      </c>
      <c r="AE712" s="314" t="s">
        <v>29</v>
      </c>
      <c r="AF712" s="111">
        <v>0.28194444444444444</v>
      </c>
      <c r="AG712" s="112">
        <v>0.57361111111111118</v>
      </c>
      <c r="AH712" s="460">
        <f t="shared" ref="AH712" si="3331">IF(OR(E879="C",E879="Cr"),S879,0)</f>
        <v>0.29166666666666674</v>
      </c>
      <c r="AI712" s="449">
        <f t="shared" ref="AI712" si="3332">IF(OR($E879="C",$E879="Cr"),$S879,0)</f>
        <v>0.29166666666666674</v>
      </c>
      <c r="AJ712" s="314">
        <v>353</v>
      </c>
      <c r="AK712" s="314">
        <v>353</v>
      </c>
      <c r="AL712" s="449">
        <f t="shared" ref="AL712" si="3333">LARGE($AH$8:$AH$738,AK712)</f>
        <v>0</v>
      </c>
      <c r="AM712" s="314">
        <f t="shared" ref="AM712" si="3334">INDEX($AC$8:$AJ$739,MATCH(AL712,$AI$8:$AI$739,0),1)</f>
        <v>1</v>
      </c>
    </row>
    <row r="713" spans="1:39" ht="15" customHeight="1" thickBot="1" x14ac:dyDescent="0.3">
      <c r="A713" s="228"/>
      <c r="B713" s="314" t="s">
        <v>12</v>
      </c>
      <c r="C713" s="314">
        <v>12</v>
      </c>
      <c r="D713" s="314" t="s">
        <v>27</v>
      </c>
      <c r="E713" s="483" t="s">
        <v>91</v>
      </c>
      <c r="F713" s="269"/>
      <c r="G713" s="270"/>
      <c r="H713" s="246"/>
      <c r="I713" s="59">
        <f t="shared" ref="I713" si="3335">IF(E713="repos",1,0)</f>
        <v>0</v>
      </c>
      <c r="J713" s="59">
        <f t="shared" ref="J713" si="3336">IF(E713="S",1,0)</f>
        <v>0</v>
      </c>
      <c r="K713" s="59">
        <f t="shared" ref="K713" si="3337">IF(E713="FO",1,0)</f>
        <v>0</v>
      </c>
      <c r="L713" s="302">
        <f>IF(AND(B713="dim",M713=130),1,0)</f>
        <v>0</v>
      </c>
      <c r="M713" s="60">
        <v>130</v>
      </c>
      <c r="N713" s="150"/>
      <c r="O713" s="52">
        <v>0.28680555555555554</v>
      </c>
      <c r="P713" s="476">
        <f>IF(F713="X",D688,0)+IF(F714="X",D688,0)+IF(G713="X",D689,0)+IF(G714="X",D690,0)+H713+H714+IF(N713&lt;N687,0,N713)+IF(N714&lt;N687,0,N714)</f>
        <v>0</v>
      </c>
      <c r="Q713" s="111">
        <v>0.48402777777777778</v>
      </c>
      <c r="R713" s="112">
        <v>0.77083333333333337</v>
      </c>
      <c r="S713" s="360">
        <f t="shared" ref="S713" si="3338">(R713-Q713)+(R714-Q714)</f>
        <v>0.28680555555555559</v>
      </c>
      <c r="T713" s="167"/>
      <c r="U713" s="74"/>
      <c r="V713" s="74"/>
      <c r="W713" s="74"/>
      <c r="X713" s="491">
        <f t="shared" si="3222"/>
        <v>1</v>
      </c>
      <c r="Z713" s="314">
        <v>285</v>
      </c>
      <c r="AA713" s="460">
        <f>IF(OR(E713="C",E713="Cr"),S713,0)</f>
        <v>0.28680555555555559</v>
      </c>
      <c r="AC713" s="535"/>
      <c r="AD713" s="331"/>
      <c r="AE713" s="331"/>
      <c r="AF713" s="113"/>
      <c r="AG713" s="114"/>
      <c r="AH713" s="461"/>
      <c r="AI713" s="450"/>
      <c r="AJ713" s="331"/>
      <c r="AK713" s="331"/>
      <c r="AL713" s="450"/>
      <c r="AM713" s="331"/>
    </row>
    <row r="714" spans="1:39" ht="15" customHeight="1" thickBot="1" x14ac:dyDescent="0.3">
      <c r="A714" s="229"/>
      <c r="B714" s="331"/>
      <c r="C714" s="331"/>
      <c r="D714" s="331"/>
      <c r="E714" s="484"/>
      <c r="F714" s="267" t="str">
        <f>IF(AND(A713="X",B713="dim"),"",IF(AND(A713="X",E713="TC"),"",IF(A713="X","X","")))</f>
        <v/>
      </c>
      <c r="G714" s="268"/>
      <c r="H714" s="211"/>
      <c r="I714" s="58">
        <f t="shared" ref="I714" si="3339">IF(E713="CA",1,0)</f>
        <v>0</v>
      </c>
      <c r="J714" s="58">
        <f t="shared" ref="J714" si="3340">IF(E713="TC",1,0)</f>
        <v>0</v>
      </c>
      <c r="K714" s="58">
        <f t="shared" ref="K714" si="3341">IF(E713="FNO",1,0)</f>
        <v>0</v>
      </c>
      <c r="L714" s="299"/>
      <c r="M714" s="130"/>
      <c r="N714" s="151"/>
      <c r="O714" s="86"/>
      <c r="P714" s="477"/>
      <c r="Q714" s="113"/>
      <c r="R714" s="114"/>
      <c r="S714" s="361"/>
      <c r="T714" s="167"/>
      <c r="U714" s="74"/>
      <c r="V714" s="74"/>
      <c r="W714" s="74"/>
      <c r="X714" s="493"/>
      <c r="Z714" s="331"/>
      <c r="AA714" s="461"/>
      <c r="AC714" s="534">
        <v>354</v>
      </c>
      <c r="AD714" s="314">
        <v>20</v>
      </c>
      <c r="AE714" s="314" t="s">
        <v>29</v>
      </c>
      <c r="AF714" s="111">
        <v>0.28194444444444444</v>
      </c>
      <c r="AG714" s="112">
        <v>0.57361111111111118</v>
      </c>
      <c r="AH714" s="460">
        <f t="shared" ref="AH714" si="3342">IF(OR(E881="C",E881="Cr"),S881,0)</f>
        <v>0.29166666666666674</v>
      </c>
      <c r="AI714" s="449">
        <f t="shared" ref="AI714" si="3343">IF(OR($E881="C",$E881="Cr"),$S881,0)</f>
        <v>0.29166666666666674</v>
      </c>
      <c r="AJ714" s="314">
        <v>354</v>
      </c>
      <c r="AK714" s="314">
        <v>354</v>
      </c>
      <c r="AL714" s="449">
        <f t="shared" ref="AL714" si="3344">LARGE($AH$8:$AH$738,AK714)</f>
        <v>0</v>
      </c>
      <c r="AM714" s="314">
        <f t="shared" ref="AM714" si="3345">INDEX($AC$8:$AJ$739,MATCH(AL714,$AI$8:$AI$739,0),1)</f>
        <v>1</v>
      </c>
    </row>
    <row r="715" spans="1:39" ht="15" customHeight="1" thickBot="1" x14ac:dyDescent="0.3">
      <c r="A715" s="228"/>
      <c r="B715" s="314" t="s">
        <v>4</v>
      </c>
      <c r="C715" s="314">
        <v>13</v>
      </c>
      <c r="D715" s="314" t="s">
        <v>27</v>
      </c>
      <c r="E715" s="483" t="s">
        <v>91</v>
      </c>
      <c r="F715" s="269"/>
      <c r="G715" s="270"/>
      <c r="H715" s="246"/>
      <c r="I715" s="59">
        <f t="shared" ref="I715" si="3346">IF(E715="repos",1,0)</f>
        <v>0</v>
      </c>
      <c r="J715" s="59">
        <f t="shared" ref="J715" si="3347">IF(E715="S",1,0)</f>
        <v>0</v>
      </c>
      <c r="K715" s="59">
        <f t="shared" ref="K715" si="3348">IF(E715="FO",1,0)</f>
        <v>0</v>
      </c>
      <c r="L715" s="302">
        <f>IF(AND(B715="dim",M715=130),1,0)</f>
        <v>0</v>
      </c>
      <c r="M715" s="131">
        <v>130</v>
      </c>
      <c r="N715" s="150"/>
      <c r="O715" s="52">
        <v>0.28680555555555554</v>
      </c>
      <c r="P715" s="476">
        <f>IF(F715="X",D688,0)+IF(F716="X",D688,0)+IF(G715="X",D689,0)+IF(G716="X",D690,0)+H715+H716+IF(N715&lt;N687,0,N715)+IF(N716&lt;N687,0,N716)</f>
        <v>0</v>
      </c>
      <c r="Q715" s="111">
        <v>0.48402777777777778</v>
      </c>
      <c r="R715" s="112">
        <v>0.77083333333333337</v>
      </c>
      <c r="S715" s="360">
        <f t="shared" ref="S715" si="3349">(R715-Q715)+(R716-Q716)</f>
        <v>0.28680555555555559</v>
      </c>
      <c r="T715" s="167"/>
      <c r="U715" s="74"/>
      <c r="V715" s="74"/>
      <c r="W715" s="74"/>
      <c r="X715" s="491">
        <f t="shared" si="3222"/>
        <v>1</v>
      </c>
      <c r="Z715" s="314">
        <v>286</v>
      </c>
      <c r="AA715" s="460">
        <f>IF(OR(E715="C",E715="Cr"),S715,0)</f>
        <v>0.28680555555555559</v>
      </c>
      <c r="AC715" s="535"/>
      <c r="AD715" s="331"/>
      <c r="AE715" s="331"/>
      <c r="AF715" s="113"/>
      <c r="AG715" s="114"/>
      <c r="AH715" s="461"/>
      <c r="AI715" s="450"/>
      <c r="AJ715" s="331"/>
      <c r="AK715" s="331"/>
      <c r="AL715" s="450"/>
      <c r="AM715" s="331"/>
    </row>
    <row r="716" spans="1:39" ht="15" customHeight="1" thickBot="1" x14ac:dyDescent="0.3">
      <c r="A716" s="229"/>
      <c r="B716" s="331"/>
      <c r="C716" s="331"/>
      <c r="D716" s="331"/>
      <c r="E716" s="484"/>
      <c r="F716" s="267" t="str">
        <f>IF(AND(A715="X",B715="dim"),"",IF(AND(A715="X",E715="TC"),"",IF(A715="X","X","")))</f>
        <v/>
      </c>
      <c r="G716" s="268"/>
      <c r="H716" s="211"/>
      <c r="I716" s="58">
        <f t="shared" ref="I716" si="3350">IF(E715="CA",1,0)</f>
        <v>0</v>
      </c>
      <c r="J716" s="58">
        <f t="shared" ref="J716" si="3351">IF(E715="TC",1,0)</f>
        <v>0</v>
      </c>
      <c r="K716" s="58">
        <f t="shared" ref="K716" si="3352">IF(E715="FNO",1,0)</f>
        <v>0</v>
      </c>
      <c r="L716" s="299"/>
      <c r="M716" s="130"/>
      <c r="N716" s="151"/>
      <c r="O716" s="86"/>
      <c r="P716" s="477"/>
      <c r="Q716" s="113"/>
      <c r="R716" s="114"/>
      <c r="S716" s="361"/>
      <c r="T716" s="167"/>
      <c r="U716" s="74"/>
      <c r="V716" s="74"/>
      <c r="W716" s="74"/>
      <c r="X716" s="493"/>
      <c r="Z716" s="331"/>
      <c r="AA716" s="461"/>
      <c r="AC716" s="534">
        <v>355</v>
      </c>
      <c r="AD716" s="314">
        <v>21</v>
      </c>
      <c r="AE716" s="314" t="s">
        <v>29</v>
      </c>
      <c r="AF716" s="111">
        <v>0.28194444444444444</v>
      </c>
      <c r="AG716" s="112">
        <v>0.57361111111111118</v>
      </c>
      <c r="AH716" s="460">
        <f t="shared" ref="AH716" si="3353">IF(OR(E883="C",E883="Cr"),S883,0)</f>
        <v>0.29166666666666674</v>
      </c>
      <c r="AI716" s="449">
        <f t="shared" ref="AI716" si="3354">IF(OR($E883="C",$E883="Cr"),$S883,0)</f>
        <v>0.29166666666666674</v>
      </c>
      <c r="AJ716" s="314">
        <v>355</v>
      </c>
      <c r="AK716" s="314">
        <v>355</v>
      </c>
      <c r="AL716" s="449">
        <f t="shared" ref="AL716" si="3355">LARGE($AH$8:$AH$738,AK716)</f>
        <v>0</v>
      </c>
      <c r="AM716" s="314">
        <f t="shared" ref="AM716" si="3356">INDEX($AC$8:$AJ$739,MATCH(AL716,$AI$8:$AI$739,0),1)</f>
        <v>1</v>
      </c>
    </row>
    <row r="717" spans="1:39" ht="15" customHeight="1" thickBot="1" x14ac:dyDescent="0.3">
      <c r="A717" s="228"/>
      <c r="B717" s="314" t="s">
        <v>6</v>
      </c>
      <c r="C717" s="314">
        <v>14</v>
      </c>
      <c r="D717" s="314" t="s">
        <v>27</v>
      </c>
      <c r="E717" s="399" t="s">
        <v>54</v>
      </c>
      <c r="F717" s="269" t="s">
        <v>72</v>
      </c>
      <c r="G717" s="270"/>
      <c r="H717" s="246"/>
      <c r="I717" s="59">
        <f t="shared" ref="I717" si="3357">IF(E717="repos",1,0)</f>
        <v>0</v>
      </c>
      <c r="J717" s="59">
        <f t="shared" ref="J717" si="3358">IF(E717="S",1,0)</f>
        <v>1</v>
      </c>
      <c r="K717" s="59">
        <f t="shared" ref="K717" si="3359">IF(E717="FO",1,0)</f>
        <v>0</v>
      </c>
      <c r="L717" s="302">
        <f>IF(AND(B717="dim",M717=130),1,0)</f>
        <v>0</v>
      </c>
      <c r="M717" s="60">
        <v>130</v>
      </c>
      <c r="N717" s="150"/>
      <c r="O717" s="56"/>
      <c r="P717" s="476">
        <f>IF(F717="X",D688,0)+IF(F718="X",D688,0)+IF(G717="X",D689,0)+IF(G718="X",D690,0)+H717+H718+IF(N717&lt;N687,0,N717)+IF(N718&lt;N687,0,N718)</f>
        <v>0.27638888888888885</v>
      </c>
      <c r="Q717" s="111"/>
      <c r="R717" s="112"/>
      <c r="S717" s="374">
        <f t="shared" ref="S717" si="3360">(R717-Q717)+(R718-Q718)</f>
        <v>0</v>
      </c>
      <c r="T717" s="167"/>
      <c r="U717" s="74"/>
      <c r="V717" s="74"/>
      <c r="W717" s="74"/>
      <c r="X717" s="491">
        <f t="shared" si="3222"/>
        <v>0</v>
      </c>
      <c r="Z717" s="314">
        <v>287</v>
      </c>
      <c r="AA717" s="460">
        <f>IF(OR(E717="C",E717="Cr"),S717,0)</f>
        <v>0</v>
      </c>
      <c r="AC717" s="535"/>
      <c r="AD717" s="331"/>
      <c r="AE717" s="331"/>
      <c r="AF717" s="113"/>
      <c r="AG717" s="114"/>
      <c r="AH717" s="461"/>
      <c r="AI717" s="450"/>
      <c r="AJ717" s="331"/>
      <c r="AK717" s="331"/>
      <c r="AL717" s="450"/>
      <c r="AM717" s="331"/>
    </row>
    <row r="718" spans="1:39" ht="15" customHeight="1" thickBot="1" x14ac:dyDescent="0.3">
      <c r="A718" s="229"/>
      <c r="B718" s="331"/>
      <c r="C718" s="331"/>
      <c r="D718" s="331"/>
      <c r="E718" s="401"/>
      <c r="F718" s="267" t="str">
        <f>IF(AND(A717="X",B717="dim"),"",IF(AND(A717="X",E717="TC"),"",IF(A717="X","X","")))</f>
        <v/>
      </c>
      <c r="G718" s="268"/>
      <c r="H718" s="211"/>
      <c r="I718" s="58">
        <f t="shared" ref="I718" si="3361">IF(E717="CA",1,0)</f>
        <v>0</v>
      </c>
      <c r="J718" s="58">
        <f t="shared" ref="J718" si="3362">IF(E717="TC",1,0)</f>
        <v>0</v>
      </c>
      <c r="K718" s="58">
        <f t="shared" ref="K718" si="3363">IF(E717="FNO",1,0)</f>
        <v>0</v>
      </c>
      <c r="L718" s="299"/>
      <c r="M718" s="128"/>
      <c r="N718" s="151"/>
      <c r="O718" s="107"/>
      <c r="P718" s="477"/>
      <c r="Q718" s="113"/>
      <c r="R718" s="114"/>
      <c r="S718" s="375"/>
      <c r="T718" s="167"/>
      <c r="U718" s="74"/>
      <c r="V718" s="74"/>
      <c r="W718" s="74"/>
      <c r="X718" s="493"/>
      <c r="Z718" s="331"/>
      <c r="AA718" s="461"/>
      <c r="AC718" s="534">
        <v>356</v>
      </c>
      <c r="AD718" s="314">
        <v>22</v>
      </c>
      <c r="AE718" s="314" t="s">
        <v>29</v>
      </c>
      <c r="AF718" s="111">
        <v>0.28194444444444444</v>
      </c>
      <c r="AG718" s="112">
        <v>0.57361111111111118</v>
      </c>
      <c r="AH718" s="460">
        <f t="shared" ref="AH718" si="3364">IF(OR(E885="C",E885="Cr"),S885,0)</f>
        <v>0.29166666666666674</v>
      </c>
      <c r="AI718" s="449">
        <f t="shared" ref="AI718" si="3365">IF(OR($E885="C",$E885="Cr"),$S885,0)</f>
        <v>0.29166666666666674</v>
      </c>
      <c r="AJ718" s="314">
        <v>356</v>
      </c>
      <c r="AK718" s="314">
        <v>356</v>
      </c>
      <c r="AL718" s="449">
        <f t="shared" ref="AL718" si="3366">LARGE($AH$8:$AH$738,AK718)</f>
        <v>0</v>
      </c>
      <c r="AM718" s="314">
        <f t="shared" ref="AM718" si="3367">INDEX($AC$8:$AJ$739,MATCH(AL718,$AI$8:$AI$739,0),1)</f>
        <v>1</v>
      </c>
    </row>
    <row r="719" spans="1:39" ht="15" customHeight="1" thickBot="1" x14ac:dyDescent="0.3">
      <c r="A719" s="228"/>
      <c r="B719" s="314" t="s">
        <v>8</v>
      </c>
      <c r="C719" s="314">
        <v>15</v>
      </c>
      <c r="D719" s="314" t="s">
        <v>27</v>
      </c>
      <c r="E719" s="399" t="s">
        <v>7</v>
      </c>
      <c r="F719" s="269"/>
      <c r="G719" s="270"/>
      <c r="H719" s="246"/>
      <c r="I719" s="59">
        <f t="shared" ref="I719" si="3368">IF(E719="repos",1,0)</f>
        <v>1</v>
      </c>
      <c r="J719" s="59">
        <f t="shared" ref="J719" si="3369">IF(E719="S",1,0)</f>
        <v>0</v>
      </c>
      <c r="K719" s="59">
        <f t="shared" ref="K719" si="3370">IF(E719="FO",1,0)</f>
        <v>0</v>
      </c>
      <c r="L719" s="302">
        <f>IF(AND(B719="dim",M719=130),1,0)</f>
        <v>0</v>
      </c>
      <c r="M719" s="60">
        <v>660</v>
      </c>
      <c r="N719" s="150"/>
      <c r="O719" s="56"/>
      <c r="P719" s="476">
        <f>IF(F719="X",D688,0)+IF(F720="X",D688,0)+IF(G719="X",D689,0)+IF(G720="X",D690,0)+H719+H720+IF(N719&lt;N687,0,N719)+IF(N720&lt;N687,0,N720)</f>
        <v>0</v>
      </c>
      <c r="Q719" s="111"/>
      <c r="R719" s="112"/>
      <c r="S719" s="374">
        <f t="shared" ref="S719" si="3371">(R719-Q719)+(R720-Q720)</f>
        <v>0</v>
      </c>
      <c r="T719" s="167"/>
      <c r="U719" s="74"/>
      <c r="V719" s="74"/>
      <c r="W719" s="74"/>
      <c r="X719" s="491">
        <f t="shared" si="3222"/>
        <v>0</v>
      </c>
      <c r="Z719" s="314">
        <v>288</v>
      </c>
      <c r="AA719" s="460">
        <f>IF(OR(E719="C",E719="Cr"),S719,0)</f>
        <v>0</v>
      </c>
      <c r="AC719" s="535"/>
      <c r="AD719" s="331"/>
      <c r="AE719" s="331"/>
      <c r="AF719" s="113"/>
      <c r="AG719" s="114"/>
      <c r="AH719" s="461"/>
      <c r="AI719" s="450"/>
      <c r="AJ719" s="331"/>
      <c r="AK719" s="331"/>
      <c r="AL719" s="450"/>
      <c r="AM719" s="331"/>
    </row>
    <row r="720" spans="1:39" ht="15" customHeight="1" thickBot="1" x14ac:dyDescent="0.3">
      <c r="A720" s="229"/>
      <c r="B720" s="331"/>
      <c r="C720" s="331"/>
      <c r="D720" s="331"/>
      <c r="E720" s="401"/>
      <c r="F720" s="267" t="str">
        <f>IF(AND(A719="X",B719="dim"),"",IF(AND(A719="X",E719="TC"),"",IF(A719="X","X","")))</f>
        <v/>
      </c>
      <c r="G720" s="268"/>
      <c r="H720" s="211"/>
      <c r="I720" s="58">
        <f t="shared" ref="I720" si="3372">IF(E719="CA",1,0)</f>
        <v>0</v>
      </c>
      <c r="J720" s="58">
        <f t="shared" ref="J720" si="3373">IF(E719="TC",1,0)</f>
        <v>0</v>
      </c>
      <c r="K720" s="58">
        <f t="shared" ref="K720" si="3374">IF(E719="FNO",1,0)</f>
        <v>0</v>
      </c>
      <c r="L720" s="299"/>
      <c r="M720" s="128"/>
      <c r="N720" s="151"/>
      <c r="O720" s="107"/>
      <c r="P720" s="477"/>
      <c r="Q720" s="113"/>
      <c r="R720" s="114"/>
      <c r="S720" s="375"/>
      <c r="T720" s="167"/>
      <c r="U720" s="74"/>
      <c r="V720" s="74"/>
      <c r="W720" s="74"/>
      <c r="X720" s="493"/>
      <c r="Z720" s="331"/>
      <c r="AA720" s="461"/>
      <c r="AC720" s="534">
        <v>357</v>
      </c>
      <c r="AD720" s="314">
        <v>23</v>
      </c>
      <c r="AE720" s="314" t="s">
        <v>29</v>
      </c>
      <c r="AF720" s="111"/>
      <c r="AG720" s="112"/>
      <c r="AH720" s="460">
        <f t="shared" ref="AH720" si="3375">IF(OR(E887="C",E887="Cr"),S887,0)</f>
        <v>0</v>
      </c>
      <c r="AI720" s="449">
        <f t="shared" ref="AI720" si="3376">IF(OR($E887="C",$E887="Cr"),$S887,0)</f>
        <v>0</v>
      </c>
      <c r="AJ720" s="314">
        <v>357</v>
      </c>
      <c r="AK720" s="314">
        <v>357</v>
      </c>
      <c r="AL720" s="449">
        <f t="shared" ref="AL720" si="3377">LARGE($AH$8:$AH$738,AK720)</f>
        <v>0</v>
      </c>
      <c r="AM720" s="314">
        <f t="shared" ref="AM720" si="3378">INDEX($AC$8:$AJ$739,MATCH(AL720,$AI$8:$AI$739,0),1)</f>
        <v>1</v>
      </c>
    </row>
    <row r="721" spans="1:39" ht="15" customHeight="1" thickBot="1" x14ac:dyDescent="0.3">
      <c r="A721" s="228"/>
      <c r="B721" s="314" t="s">
        <v>9</v>
      </c>
      <c r="C721" s="314">
        <v>16</v>
      </c>
      <c r="D721" s="314" t="s">
        <v>27</v>
      </c>
      <c r="E721" s="399" t="s">
        <v>7</v>
      </c>
      <c r="F721" s="269"/>
      <c r="G721" s="270"/>
      <c r="H721" s="246"/>
      <c r="I721" s="59">
        <f t="shared" ref="I721" si="3379">IF(E721="repos",1,0)</f>
        <v>1</v>
      </c>
      <c r="J721" s="59">
        <f t="shared" ref="J721" si="3380">IF(E721="S",1,0)</f>
        <v>0</v>
      </c>
      <c r="K721" s="59">
        <f t="shared" ref="K721" si="3381">IF(E721="FO",1,0)</f>
        <v>0</v>
      </c>
      <c r="L721" s="302">
        <f>IF(AND(B721="dim",M721=130),1,0)</f>
        <v>0</v>
      </c>
      <c r="M721" s="60">
        <v>660</v>
      </c>
      <c r="N721" s="150"/>
      <c r="O721" s="56"/>
      <c r="P721" s="476">
        <f>IF(F721="X",D688,0)+IF(F722="X",D688,0)+IF(G721="X",D689,0)+IF(G722="X",D690,0)+H721+H722+IF(N721&lt;N687,0,N721)+IF(N722&lt;N687,0,N722)</f>
        <v>0</v>
      </c>
      <c r="Q721" s="111"/>
      <c r="R721" s="112"/>
      <c r="S721" s="374">
        <f t="shared" ref="S721" si="3382">(R721-Q721)+(R722-Q722)</f>
        <v>0</v>
      </c>
      <c r="T721" s="167"/>
      <c r="U721" s="74"/>
      <c r="V721" s="74"/>
      <c r="W721" s="74"/>
      <c r="X721" s="491">
        <f t="shared" si="3222"/>
        <v>0</v>
      </c>
      <c r="Z721" s="314">
        <v>289</v>
      </c>
      <c r="AA721" s="460">
        <f>IF(OR(E721="C",E721="Cr"),S721,0)</f>
        <v>0</v>
      </c>
      <c r="AC721" s="535"/>
      <c r="AD721" s="331"/>
      <c r="AE721" s="331"/>
      <c r="AF721" s="113"/>
      <c r="AG721" s="114"/>
      <c r="AH721" s="461"/>
      <c r="AI721" s="450"/>
      <c r="AJ721" s="331"/>
      <c r="AK721" s="331"/>
      <c r="AL721" s="450"/>
      <c r="AM721" s="331"/>
    </row>
    <row r="722" spans="1:39" ht="15" customHeight="1" thickBot="1" x14ac:dyDescent="0.3">
      <c r="A722" s="229"/>
      <c r="B722" s="331"/>
      <c r="C722" s="331"/>
      <c r="D722" s="331"/>
      <c r="E722" s="401"/>
      <c r="F722" s="267" t="str">
        <f>IF(AND(A721="X",B721="dim"),"",IF(AND(A721="X",E721="TC"),"",IF(A721="X","X","")))</f>
        <v/>
      </c>
      <c r="G722" s="268"/>
      <c r="H722" s="211"/>
      <c r="I722" s="58">
        <f t="shared" ref="I722" si="3383">IF(E721="CA",1,0)</f>
        <v>0</v>
      </c>
      <c r="J722" s="58">
        <f t="shared" ref="J722" si="3384">IF(E721="TC",1,0)</f>
        <v>0</v>
      </c>
      <c r="K722" s="58">
        <f t="shared" ref="K722" si="3385">IF(E721="FNO",1,0)</f>
        <v>0</v>
      </c>
      <c r="L722" s="299"/>
      <c r="M722" s="128"/>
      <c r="N722" s="151"/>
      <c r="O722" s="107"/>
      <c r="P722" s="477"/>
      <c r="Q722" s="113"/>
      <c r="R722" s="114"/>
      <c r="S722" s="375"/>
      <c r="T722" s="167"/>
      <c r="U722" s="74"/>
      <c r="V722" s="74"/>
      <c r="W722" s="74"/>
      <c r="X722" s="493"/>
      <c r="Z722" s="331"/>
      <c r="AA722" s="461"/>
      <c r="AC722" s="534">
        <v>358</v>
      </c>
      <c r="AD722" s="314">
        <v>24</v>
      </c>
      <c r="AE722" s="314" t="s">
        <v>29</v>
      </c>
      <c r="AF722" s="111"/>
      <c r="AG722" s="112"/>
      <c r="AH722" s="460">
        <f t="shared" ref="AH722" si="3386">IF(OR(E889="C",E889="Cr"),S889,0)</f>
        <v>0</v>
      </c>
      <c r="AI722" s="449">
        <f t="shared" ref="AI722" si="3387">IF(OR($E889="C",$E889="Cr"),$S889,0)</f>
        <v>0</v>
      </c>
      <c r="AJ722" s="314">
        <v>358</v>
      </c>
      <c r="AK722" s="314">
        <v>358</v>
      </c>
      <c r="AL722" s="449">
        <f t="shared" ref="AL722" si="3388">LARGE($AH$8:$AH$738,AK722)</f>
        <v>0</v>
      </c>
      <c r="AM722" s="314">
        <f t="shared" ref="AM722" si="3389">INDEX($AC$8:$AJ$739,MATCH(AL722,$AI$8:$AI$739,0),1)</f>
        <v>1</v>
      </c>
    </row>
    <row r="723" spans="1:39" ht="15" customHeight="1" thickBot="1" x14ac:dyDescent="0.3">
      <c r="A723" s="228"/>
      <c r="B723" s="314" t="s">
        <v>10</v>
      </c>
      <c r="C723" s="314">
        <v>17</v>
      </c>
      <c r="D723" s="314" t="s">
        <v>27</v>
      </c>
      <c r="E723" s="399" t="s">
        <v>91</v>
      </c>
      <c r="F723" s="269"/>
      <c r="G723" s="270"/>
      <c r="H723" s="246"/>
      <c r="I723" s="59">
        <f t="shared" ref="I723" si="3390">IF(E723="repos",1,0)</f>
        <v>0</v>
      </c>
      <c r="J723" s="59">
        <f t="shared" ref="J723" si="3391">IF(E723="S",1,0)</f>
        <v>0</v>
      </c>
      <c r="K723" s="59">
        <f t="shared" ref="K723" si="3392">IF(E723="FO",1,0)</f>
        <v>0</v>
      </c>
      <c r="L723" s="302">
        <f>IF(AND(B723="dim",M723=130),1,0)</f>
        <v>0</v>
      </c>
      <c r="M723" s="127">
        <v>130</v>
      </c>
      <c r="N723" s="150"/>
      <c r="O723" s="52">
        <v>0.24791666666666667</v>
      </c>
      <c r="P723" s="476">
        <f>IF(F723="X",D688,0)+IF(F724="X",D688,0)+IF(G723="X",D689,0)+IF(G724="X",D690,0)+H723+H724+IF(N723&lt;N687,0,N723)+IF(N724&lt;N687,0,N724)</f>
        <v>0</v>
      </c>
      <c r="Q723" s="111">
        <v>0.21249999999999999</v>
      </c>
      <c r="R723" s="112">
        <v>0.4604166666666667</v>
      </c>
      <c r="S723" s="360">
        <f t="shared" ref="S723" si="3393">(R723-Q723)+(R724-Q724)</f>
        <v>0.2479166666666667</v>
      </c>
      <c r="T723" s="167"/>
      <c r="U723" s="74"/>
      <c r="V723" s="74"/>
      <c r="W723" s="74"/>
      <c r="X723" s="491">
        <f t="shared" si="3222"/>
        <v>1</v>
      </c>
      <c r="Z723" s="314">
        <v>290</v>
      </c>
      <c r="AA723" s="460">
        <f>IF(OR(E723="C",E723="Cr"),S723,0)</f>
        <v>0.2479166666666667</v>
      </c>
      <c r="AC723" s="535"/>
      <c r="AD723" s="331"/>
      <c r="AE723" s="331"/>
      <c r="AF723" s="113"/>
      <c r="AG723" s="114"/>
      <c r="AH723" s="461"/>
      <c r="AI723" s="450"/>
      <c r="AJ723" s="331"/>
      <c r="AK723" s="331"/>
      <c r="AL723" s="450"/>
      <c r="AM723" s="331"/>
    </row>
    <row r="724" spans="1:39" ht="15" customHeight="1" thickBot="1" x14ac:dyDescent="0.3">
      <c r="A724" s="229"/>
      <c r="B724" s="331"/>
      <c r="C724" s="331"/>
      <c r="D724" s="331"/>
      <c r="E724" s="401"/>
      <c r="F724" s="267" t="str">
        <f>IF(AND(A723="X",B723="dim"),"",IF(AND(A723="X",E723="TC"),"",IF(A723="X","X","")))</f>
        <v/>
      </c>
      <c r="G724" s="268"/>
      <c r="H724" s="211"/>
      <c r="I724" s="58">
        <f t="shared" ref="I724" si="3394">IF(E723="CA",1,0)</f>
        <v>0</v>
      </c>
      <c r="J724" s="58">
        <f t="shared" ref="J724" si="3395">IF(E723="TC",1,0)</f>
        <v>0</v>
      </c>
      <c r="K724" s="58">
        <f t="shared" ref="K724" si="3396">IF(E723="FNO",1,0)</f>
        <v>0</v>
      </c>
      <c r="L724" s="299"/>
      <c r="M724" s="128"/>
      <c r="N724" s="151"/>
      <c r="O724" s="86"/>
      <c r="P724" s="477"/>
      <c r="Q724" s="113"/>
      <c r="R724" s="114"/>
      <c r="S724" s="361"/>
      <c r="T724" s="167"/>
      <c r="U724" s="74"/>
      <c r="V724" s="74"/>
      <c r="W724" s="74"/>
      <c r="X724" s="493"/>
      <c r="Z724" s="331"/>
      <c r="AA724" s="461"/>
      <c r="AC724" s="534">
        <v>359</v>
      </c>
      <c r="AD724" s="520">
        <v>25</v>
      </c>
      <c r="AE724" s="520" t="s">
        <v>29</v>
      </c>
      <c r="AF724" s="111"/>
      <c r="AG724" s="112"/>
      <c r="AH724" s="460">
        <f t="shared" ref="AH724" si="3397">IF(OR(E891="C",E891="Cr"),S891,0)</f>
        <v>0</v>
      </c>
      <c r="AI724" s="449">
        <f t="shared" ref="AI724" si="3398">IF(OR($E891="C",$E891="Cr"),$S891,0)</f>
        <v>0</v>
      </c>
      <c r="AJ724" s="314">
        <v>359</v>
      </c>
      <c r="AK724" s="314">
        <v>359</v>
      </c>
      <c r="AL724" s="449">
        <f t="shared" ref="AL724" si="3399">LARGE($AH$8:$AH$738,AK724)</f>
        <v>0</v>
      </c>
      <c r="AM724" s="314">
        <f t="shared" ref="AM724" si="3400">INDEX($AC$8:$AJ$739,MATCH(AL724,$AI$8:$AI$739,0),1)</f>
        <v>1</v>
      </c>
    </row>
    <row r="725" spans="1:39" ht="15" customHeight="1" thickBot="1" x14ac:dyDescent="0.3">
      <c r="A725" s="228"/>
      <c r="B725" s="314" t="s">
        <v>11</v>
      </c>
      <c r="C725" s="314">
        <v>18</v>
      </c>
      <c r="D725" s="314" t="s">
        <v>27</v>
      </c>
      <c r="E725" s="399" t="s">
        <v>7</v>
      </c>
      <c r="F725" s="269"/>
      <c r="G725" s="270"/>
      <c r="H725" s="246"/>
      <c r="I725" s="59">
        <f t="shared" ref="I725" si="3401">IF(E725="repos",1,0)</f>
        <v>1</v>
      </c>
      <c r="J725" s="59">
        <f t="shared" ref="J725" si="3402">IF(E725="S",1,0)</f>
        <v>0</v>
      </c>
      <c r="K725" s="59">
        <f t="shared" ref="K725" si="3403">IF(E725="FO",1,0)</f>
        <v>0</v>
      </c>
      <c r="L725" s="302">
        <f>IF(AND(B725="dim",M725=130),1,0)</f>
        <v>0</v>
      </c>
      <c r="M725" s="127">
        <v>660</v>
      </c>
      <c r="N725" s="150"/>
      <c r="O725" s="56"/>
      <c r="P725" s="476">
        <f>IF(F725="X",D688,0)+IF(F726="X",D688,0)+IF(G725="X",D689,0)+IF(G726="X",D690,0)+H725+H726+IF(N725&lt;N687,0,N725)+IF(N726&lt;N687,0,N726)</f>
        <v>0</v>
      </c>
      <c r="Q725" s="111"/>
      <c r="R725" s="112"/>
      <c r="S725" s="374">
        <f t="shared" ref="S725" si="3404">(R725-Q725)+(R726-Q726)</f>
        <v>0</v>
      </c>
      <c r="T725" s="167"/>
      <c r="U725" s="74"/>
      <c r="V725" s="74"/>
      <c r="W725" s="74"/>
      <c r="X725" s="491">
        <f t="shared" si="3222"/>
        <v>0</v>
      </c>
      <c r="Z725" s="314">
        <v>291</v>
      </c>
      <c r="AA725" s="460">
        <f>IF(OR(E725="C",E725="Cr"),S725,0)</f>
        <v>0</v>
      </c>
      <c r="AC725" s="535"/>
      <c r="AD725" s="521"/>
      <c r="AE725" s="521"/>
      <c r="AF725" s="113"/>
      <c r="AG725" s="114"/>
      <c r="AH725" s="461"/>
      <c r="AI725" s="450"/>
      <c r="AJ725" s="331"/>
      <c r="AK725" s="331"/>
      <c r="AL725" s="450"/>
      <c r="AM725" s="331"/>
    </row>
    <row r="726" spans="1:39" ht="15" customHeight="1" thickBot="1" x14ac:dyDescent="0.3">
      <c r="A726" s="229"/>
      <c r="B726" s="331"/>
      <c r="C726" s="331"/>
      <c r="D726" s="331"/>
      <c r="E726" s="401"/>
      <c r="F726" s="267" t="str">
        <f>IF(AND(A725="X",B725="dim"),"",IF(AND(A725="X",E725="TC"),"",IF(A725="X","X","")))</f>
        <v/>
      </c>
      <c r="G726" s="268"/>
      <c r="H726" s="211"/>
      <c r="I726" s="58">
        <f t="shared" ref="I726" si="3405">IF(E725="CA",1,0)</f>
        <v>0</v>
      </c>
      <c r="J726" s="58">
        <f t="shared" ref="J726" si="3406">IF(E725="TC",1,0)</f>
        <v>0</v>
      </c>
      <c r="K726" s="58">
        <f t="shared" ref="K726" si="3407">IF(E725="FNO",1,0)</f>
        <v>0</v>
      </c>
      <c r="L726" s="299"/>
      <c r="M726" s="128"/>
      <c r="N726" s="151"/>
      <c r="O726" s="107"/>
      <c r="P726" s="477"/>
      <c r="Q726" s="113"/>
      <c r="R726" s="114"/>
      <c r="S726" s="375"/>
      <c r="T726" s="167"/>
      <c r="U726" s="74"/>
      <c r="V726" s="74"/>
      <c r="W726" s="74"/>
      <c r="X726" s="493"/>
      <c r="Z726" s="331"/>
      <c r="AA726" s="461"/>
      <c r="AC726" s="534">
        <v>360</v>
      </c>
      <c r="AD726" s="314">
        <v>26</v>
      </c>
      <c r="AE726" s="314" t="s">
        <v>29</v>
      </c>
      <c r="AF726" s="111">
        <v>0.69652777777777775</v>
      </c>
      <c r="AG726" s="112">
        <v>0.94166666666666676</v>
      </c>
      <c r="AH726" s="460">
        <f t="shared" ref="AH726" si="3408">IF(OR(E893="C",E893="Cr"),S893,0)</f>
        <v>0.24513888888888902</v>
      </c>
      <c r="AI726" s="449">
        <f t="shared" ref="AI726" si="3409">IF(OR($E893="C",$E893="Cr"),$S893,0)</f>
        <v>0.24513888888888902</v>
      </c>
      <c r="AJ726" s="314">
        <v>360</v>
      </c>
      <c r="AK726" s="314">
        <v>360</v>
      </c>
      <c r="AL726" s="449">
        <f t="shared" ref="AL726" si="3410">LARGE($AH$8:$AH$738,AK726)</f>
        <v>0</v>
      </c>
      <c r="AM726" s="314">
        <f t="shared" ref="AM726" si="3411">INDEX($AC$8:$AJ$739,MATCH(AL726,$AI$8:$AI$739,0),1)</f>
        <v>1</v>
      </c>
    </row>
    <row r="727" spans="1:39" ht="15" customHeight="1" thickBot="1" x14ac:dyDescent="0.3">
      <c r="A727" s="228"/>
      <c r="B727" s="314" t="s">
        <v>12</v>
      </c>
      <c r="C727" s="314">
        <v>19</v>
      </c>
      <c r="D727" s="314" t="s">
        <v>27</v>
      </c>
      <c r="E727" s="483" t="s">
        <v>91</v>
      </c>
      <c r="F727" s="269"/>
      <c r="G727" s="270"/>
      <c r="H727" s="246"/>
      <c r="I727" s="59">
        <f t="shared" ref="I727" si="3412">IF(E727="repos",1,0)</f>
        <v>0</v>
      </c>
      <c r="J727" s="59">
        <f t="shared" ref="J727" si="3413">IF(E727="S",1,0)</f>
        <v>0</v>
      </c>
      <c r="K727" s="59">
        <f t="shared" ref="K727" si="3414">IF(E727="FO",1,0)</f>
        <v>0</v>
      </c>
      <c r="L727" s="302">
        <f>IF(AND(B727="dim",M727=130),1,0)</f>
        <v>0</v>
      </c>
      <c r="M727" s="60">
        <v>130</v>
      </c>
      <c r="N727" s="150"/>
      <c r="O727" s="52">
        <v>0.28888888888888892</v>
      </c>
      <c r="P727" s="476">
        <f>IF(F727="X",D688,0)+IF(F728="X",D688,0)+IF(G727="X",D689,0)+IF(G728="X",D690,0)+H727+H728+IF(N727&lt;N687,0,N727)+IF(N728&lt;N687,0,N728)</f>
        <v>0</v>
      </c>
      <c r="Q727" s="111">
        <v>0.1986111111111111</v>
      </c>
      <c r="R727" s="112">
        <v>0.48749999999999999</v>
      </c>
      <c r="S727" s="360">
        <f t="shared" ref="S727" si="3415">(R727-Q727)+(R728-Q728)</f>
        <v>0.28888888888888886</v>
      </c>
      <c r="T727" s="167"/>
      <c r="U727" s="74"/>
      <c r="V727" s="74"/>
      <c r="W727" s="74"/>
      <c r="X727" s="491">
        <f t="shared" si="3222"/>
        <v>1</v>
      </c>
      <c r="Z727" s="314">
        <v>292</v>
      </c>
      <c r="AA727" s="460">
        <f>IF(OR(E727="C",E727="Cr"),S727,0)</f>
        <v>0.28888888888888886</v>
      </c>
      <c r="AC727" s="535"/>
      <c r="AD727" s="331"/>
      <c r="AE727" s="331"/>
      <c r="AF727" s="113"/>
      <c r="AG727" s="114"/>
      <c r="AH727" s="461"/>
      <c r="AI727" s="450"/>
      <c r="AJ727" s="331"/>
      <c r="AK727" s="331"/>
      <c r="AL727" s="450"/>
      <c r="AM727" s="331"/>
    </row>
    <row r="728" spans="1:39" ht="15" customHeight="1" thickBot="1" x14ac:dyDescent="0.3">
      <c r="A728" s="229"/>
      <c r="B728" s="331"/>
      <c r="C728" s="331"/>
      <c r="D728" s="331"/>
      <c r="E728" s="484"/>
      <c r="F728" s="267" t="str">
        <f>IF(AND(A727="X",B727="dim"),"",IF(AND(A727="X",E727="TC"),"",IF(A727="X","X","")))</f>
        <v/>
      </c>
      <c r="G728" s="268"/>
      <c r="H728" s="211"/>
      <c r="I728" s="58">
        <f t="shared" ref="I728" si="3416">IF(E727="CA",1,0)</f>
        <v>0</v>
      </c>
      <c r="J728" s="58">
        <f t="shared" ref="J728" si="3417">IF(E727="TC",1,0)</f>
        <v>0</v>
      </c>
      <c r="K728" s="58">
        <f t="shared" ref="K728" si="3418">IF(E727="FNO",1,0)</f>
        <v>0</v>
      </c>
      <c r="L728" s="299"/>
      <c r="M728" s="130"/>
      <c r="N728" s="151"/>
      <c r="O728" s="86"/>
      <c r="P728" s="477"/>
      <c r="Q728" s="113"/>
      <c r="R728" s="114"/>
      <c r="S728" s="361"/>
      <c r="T728" s="167"/>
      <c r="U728" s="74"/>
      <c r="V728" s="74"/>
      <c r="W728" s="74"/>
      <c r="X728" s="493"/>
      <c r="Z728" s="331"/>
      <c r="AA728" s="461"/>
      <c r="AC728" s="534">
        <v>361</v>
      </c>
      <c r="AD728" s="314">
        <v>27</v>
      </c>
      <c r="AE728" s="314" t="s">
        <v>29</v>
      </c>
      <c r="AF728" s="111">
        <v>0.69652777777777775</v>
      </c>
      <c r="AG728" s="112">
        <v>0.94166666666666676</v>
      </c>
      <c r="AH728" s="460">
        <f t="shared" ref="AH728" si="3419">IF(OR(E895="C",E895="Cr"),S895,0)</f>
        <v>0.24513888888888902</v>
      </c>
      <c r="AI728" s="449">
        <f t="shared" ref="AI728" si="3420">IF(OR($E895="C",$E895="Cr"),$S895,0)</f>
        <v>0.24513888888888902</v>
      </c>
      <c r="AJ728" s="314">
        <v>361</v>
      </c>
      <c r="AK728" s="314">
        <v>361</v>
      </c>
      <c r="AL728" s="449">
        <f t="shared" ref="AL728" si="3421">LARGE($AH$8:$AH$738,AK728)</f>
        <v>0</v>
      </c>
      <c r="AM728" s="314">
        <f t="shared" ref="AM728" si="3422">INDEX($AC$8:$AJ$739,MATCH(AL728,$AI$8:$AI$739,0),1)</f>
        <v>1</v>
      </c>
    </row>
    <row r="729" spans="1:39" ht="15" customHeight="1" thickBot="1" x14ac:dyDescent="0.3">
      <c r="A729" s="228"/>
      <c r="B729" s="314" t="s">
        <v>4</v>
      </c>
      <c r="C729" s="314">
        <v>20</v>
      </c>
      <c r="D729" s="314" t="s">
        <v>27</v>
      </c>
      <c r="E729" s="483" t="s">
        <v>92</v>
      </c>
      <c r="F729" s="269"/>
      <c r="G729" s="270"/>
      <c r="H729" s="246"/>
      <c r="I729" s="59">
        <f t="shared" ref="I729" si="3423">IF(E729="repos",1,0)</f>
        <v>0</v>
      </c>
      <c r="J729" s="59">
        <f t="shared" ref="J729" si="3424">IF(E729="S",1,0)</f>
        <v>0</v>
      </c>
      <c r="K729" s="59">
        <f t="shared" ref="K729" si="3425">IF(E729="FO",1,0)</f>
        <v>0</v>
      </c>
      <c r="L729" s="302">
        <f>IF(AND(B729="dim",M729=130),1,0)</f>
        <v>0</v>
      </c>
      <c r="M729" s="60">
        <v>59</v>
      </c>
      <c r="N729" s="150"/>
      <c r="O729" s="54">
        <v>0.28888888888888892</v>
      </c>
      <c r="P729" s="476">
        <f>IF(F729="X",D688,0)+IF(F730="X",D688,0)+IF(G729="X",D689,0)+IF(G730="X",D690,0)+H729+H730+IF(N729&lt;N687,0,N729)+IF(N730&lt;N687,0,N730)</f>
        <v>0</v>
      </c>
      <c r="Q729" s="111">
        <v>0.1986111111111111</v>
      </c>
      <c r="R729" s="112">
        <v>0.48749999999999999</v>
      </c>
      <c r="S729" s="366">
        <f t="shared" ref="S729" si="3426">(R729-Q729)+(R730-Q730)</f>
        <v>0.28888888888888886</v>
      </c>
      <c r="T729" s="167"/>
      <c r="U729" s="74"/>
      <c r="V729" s="74"/>
      <c r="W729" s="74"/>
      <c r="X729" s="491">
        <f t="shared" si="3222"/>
        <v>1</v>
      </c>
      <c r="Z729" s="314">
        <v>293</v>
      </c>
      <c r="AA729" s="460">
        <f>IF(OR(E729="C",E729="Cr"),S729,0)</f>
        <v>0.28888888888888886</v>
      </c>
      <c r="AC729" s="535"/>
      <c r="AD729" s="331"/>
      <c r="AE729" s="331"/>
      <c r="AF729" s="113"/>
      <c r="AG729" s="114"/>
      <c r="AH729" s="461"/>
      <c r="AI729" s="450"/>
      <c r="AJ729" s="331"/>
      <c r="AK729" s="331"/>
      <c r="AL729" s="450"/>
      <c r="AM729" s="331"/>
    </row>
    <row r="730" spans="1:39" ht="15" customHeight="1" thickBot="1" x14ac:dyDescent="0.3">
      <c r="A730" s="229"/>
      <c r="B730" s="331"/>
      <c r="C730" s="331"/>
      <c r="D730" s="331"/>
      <c r="E730" s="484"/>
      <c r="F730" s="267" t="str">
        <f>IF(AND(A729="X",B729="dim"),"",IF(AND(A729="X",E729="TC"),"",IF(A729="X","X","")))</f>
        <v/>
      </c>
      <c r="G730" s="268"/>
      <c r="H730" s="211"/>
      <c r="I730" s="58">
        <f t="shared" ref="I730" si="3427">IF(E729="CA",1,0)</f>
        <v>0</v>
      </c>
      <c r="J730" s="58">
        <f t="shared" ref="J730" si="3428">IF(E729="TC",1,0)</f>
        <v>0</v>
      </c>
      <c r="K730" s="58">
        <f t="shared" ref="K730" si="3429">IF(E729="FNO",1,0)</f>
        <v>0</v>
      </c>
      <c r="L730" s="299"/>
      <c r="M730" s="84"/>
      <c r="N730" s="151"/>
      <c r="O730" s="85"/>
      <c r="P730" s="477"/>
      <c r="Q730" s="113"/>
      <c r="R730" s="114"/>
      <c r="S730" s="367"/>
      <c r="T730" s="167"/>
      <c r="U730" s="74"/>
      <c r="V730" s="74"/>
      <c r="W730" s="74"/>
      <c r="X730" s="493"/>
      <c r="Z730" s="331"/>
      <c r="AA730" s="461"/>
      <c r="AC730" s="534">
        <v>362</v>
      </c>
      <c r="AD730" s="314">
        <v>28</v>
      </c>
      <c r="AE730" s="314" t="s">
        <v>29</v>
      </c>
      <c r="AF730" s="111">
        <v>0.69652777777777775</v>
      </c>
      <c r="AG730" s="112">
        <v>0.94166666666666676</v>
      </c>
      <c r="AH730" s="460">
        <f t="shared" ref="AH730" si="3430">IF(OR(E897="C",E897="Cr"),S897,0)</f>
        <v>0.24513888888888902</v>
      </c>
      <c r="AI730" s="449">
        <f t="shared" ref="AI730" si="3431">IF(OR($E897="C",$E897="Cr"),$S897,0)</f>
        <v>0.24513888888888902</v>
      </c>
      <c r="AJ730" s="314">
        <v>362</v>
      </c>
      <c r="AK730" s="314">
        <v>362</v>
      </c>
      <c r="AL730" s="449">
        <f t="shared" ref="AL730" si="3432">LARGE($AH$8:$AH$738,AK730)</f>
        <v>0</v>
      </c>
      <c r="AM730" s="314">
        <f t="shared" ref="AM730" si="3433">INDEX($AC$8:$AJ$739,MATCH(AL730,$AI$8:$AI$739,0),1)</f>
        <v>1</v>
      </c>
    </row>
    <row r="731" spans="1:39" ht="15" customHeight="1" thickBot="1" x14ac:dyDescent="0.3">
      <c r="A731" s="228"/>
      <c r="B731" s="314" t="s">
        <v>6</v>
      </c>
      <c r="C731" s="314">
        <v>21</v>
      </c>
      <c r="D731" s="314" t="s">
        <v>27</v>
      </c>
      <c r="E731" s="483" t="s">
        <v>91</v>
      </c>
      <c r="F731" s="269"/>
      <c r="G731" s="270"/>
      <c r="H731" s="246"/>
      <c r="I731" s="59">
        <f t="shared" ref="I731" si="3434">IF(E731="repos",1,0)</f>
        <v>0</v>
      </c>
      <c r="J731" s="59">
        <f t="shared" ref="J731" si="3435">IF(E731="S",1,0)</f>
        <v>0</v>
      </c>
      <c r="K731" s="59">
        <f t="shared" ref="K731" si="3436">IF(E731="FO",1,0)</f>
        <v>0</v>
      </c>
      <c r="L731" s="302">
        <f>IF(AND(B731="dim",M731=130),1,0)</f>
        <v>0</v>
      </c>
      <c r="M731" s="60">
        <v>130</v>
      </c>
      <c r="N731" s="150"/>
      <c r="O731" s="52">
        <v>0.25138888888888888</v>
      </c>
      <c r="P731" s="476">
        <f>IF(F731="X",D688,0)+IF(F732="X",D688,0)+IF(G731="X",D689,0)+IF(G732="X",D690,0)+H731+H732+IF(N731&lt;N687,0,N731)+IF(N732&lt;N687,0,N732)</f>
        <v>0</v>
      </c>
      <c r="Q731" s="111">
        <v>0.85763888888888884</v>
      </c>
      <c r="R731" s="112">
        <v>1.1090277777777777</v>
      </c>
      <c r="S731" s="360">
        <f t="shared" ref="S731" si="3437">(R731-Q731)+(R732-Q732)</f>
        <v>0.25138888888888888</v>
      </c>
      <c r="T731" s="167"/>
      <c r="U731" s="74"/>
      <c r="V731" s="74"/>
      <c r="W731" s="74"/>
      <c r="X731" s="491">
        <f t="shared" si="3222"/>
        <v>1</v>
      </c>
      <c r="Z731" s="314">
        <v>294</v>
      </c>
      <c r="AA731" s="460">
        <f>IF(OR(E731="C",E731="Cr"),S731,0)</f>
        <v>0.25138888888888888</v>
      </c>
      <c r="AC731" s="535"/>
      <c r="AD731" s="331"/>
      <c r="AE731" s="331"/>
      <c r="AF731" s="113"/>
      <c r="AG731" s="114"/>
      <c r="AH731" s="461"/>
      <c r="AI731" s="450"/>
      <c r="AJ731" s="331"/>
      <c r="AK731" s="331"/>
      <c r="AL731" s="450"/>
      <c r="AM731" s="331"/>
    </row>
    <row r="732" spans="1:39" ht="15" customHeight="1" thickBot="1" x14ac:dyDescent="0.3">
      <c r="A732" s="229"/>
      <c r="B732" s="331"/>
      <c r="C732" s="331"/>
      <c r="D732" s="331"/>
      <c r="E732" s="484"/>
      <c r="F732" s="267" t="str">
        <f>IF(AND(A731="X",B731="dim"),"",IF(AND(A731="X",E731="TC"),"",IF(A731="X","X","")))</f>
        <v/>
      </c>
      <c r="G732" s="268"/>
      <c r="H732" s="211"/>
      <c r="I732" s="58">
        <f t="shared" ref="I732" si="3438">IF(E731="CA",1,0)</f>
        <v>0</v>
      </c>
      <c r="J732" s="58">
        <f t="shared" ref="J732" si="3439">IF(E731="TC",1,0)</f>
        <v>0</v>
      </c>
      <c r="K732" s="58">
        <f t="shared" ref="K732" si="3440">IF(E731="FNO",1,0)</f>
        <v>0</v>
      </c>
      <c r="L732" s="299"/>
      <c r="M732" s="130"/>
      <c r="N732" s="151"/>
      <c r="O732" s="86"/>
      <c r="P732" s="477"/>
      <c r="Q732" s="113"/>
      <c r="R732" s="114"/>
      <c r="S732" s="361"/>
      <c r="T732" s="167"/>
      <c r="U732" s="74"/>
      <c r="V732" s="74"/>
      <c r="W732" s="74"/>
      <c r="X732" s="493"/>
      <c r="Z732" s="331"/>
      <c r="AA732" s="461"/>
      <c r="AC732" s="534">
        <v>363</v>
      </c>
      <c r="AD732" s="314">
        <v>29</v>
      </c>
      <c r="AE732" s="314" t="s">
        <v>29</v>
      </c>
      <c r="AF732" s="111">
        <v>0.69652777777777775</v>
      </c>
      <c r="AG732" s="112">
        <v>0.94166666666666676</v>
      </c>
      <c r="AH732" s="460">
        <f t="shared" ref="AH732" si="3441">IF(OR(E899="C",E899="Cr"),S899,0)</f>
        <v>0.24513888888888902</v>
      </c>
      <c r="AI732" s="449">
        <f t="shared" ref="AI732" si="3442">IF(OR($E899="C",$E899="Cr"),$S899,0)</f>
        <v>0.24513888888888902</v>
      </c>
      <c r="AJ732" s="314">
        <v>363</v>
      </c>
      <c r="AK732" s="314">
        <v>363</v>
      </c>
      <c r="AL732" s="449">
        <f t="shared" ref="AL732" si="3443">LARGE($AH$8:$AH$738,AK732)</f>
        <v>0</v>
      </c>
      <c r="AM732" s="314">
        <f t="shared" ref="AM732" si="3444">INDEX($AC$8:$AJ$739,MATCH(AL732,$AI$8:$AI$739,0),1)</f>
        <v>1</v>
      </c>
    </row>
    <row r="733" spans="1:39" ht="15" customHeight="1" thickBot="1" x14ac:dyDescent="0.3">
      <c r="A733" s="228"/>
      <c r="B733" s="314" t="s">
        <v>8</v>
      </c>
      <c r="C733" s="314">
        <v>22</v>
      </c>
      <c r="D733" s="314" t="s">
        <v>27</v>
      </c>
      <c r="E733" s="483" t="s">
        <v>91</v>
      </c>
      <c r="F733" s="269"/>
      <c r="G733" s="270"/>
      <c r="H733" s="246"/>
      <c r="I733" s="59">
        <f t="shared" ref="I733" si="3445">IF(E733="repos",1,0)</f>
        <v>0</v>
      </c>
      <c r="J733" s="59">
        <f t="shared" ref="J733" si="3446">IF(E733="S",1,0)</f>
        <v>0</v>
      </c>
      <c r="K733" s="59">
        <f t="shared" ref="K733" si="3447">IF(E733="FO",1,0)</f>
        <v>0</v>
      </c>
      <c r="L733" s="302">
        <f>IF(AND(B733="dim",M733=130),1,0)</f>
        <v>1</v>
      </c>
      <c r="M733" s="131">
        <v>130</v>
      </c>
      <c r="N733" s="150"/>
      <c r="O733" s="52">
        <v>0.28958333333333336</v>
      </c>
      <c r="P733" s="476">
        <f>IF(F733="X",D688,0)+IF(F734="X",D688,0)+IF(G733="X",D689,0)+IF(G734="X",D690,0)+H733+H734+IF(N733&lt;N687,0,N733)+IF(N734&lt;N687,0,N734)</f>
        <v>0</v>
      </c>
      <c r="Q733" s="111">
        <v>0.65763888888888888</v>
      </c>
      <c r="R733" s="112">
        <v>0.9472222222222223</v>
      </c>
      <c r="S733" s="360">
        <f t="shared" ref="S733" si="3448">(R733-Q733)+(R734-Q734)</f>
        <v>0.28958333333333341</v>
      </c>
      <c r="T733" s="167"/>
      <c r="U733" s="74"/>
      <c r="V733" s="74"/>
      <c r="W733" s="74"/>
      <c r="X733" s="491">
        <f t="shared" si="3222"/>
        <v>1</v>
      </c>
      <c r="Z733" s="314">
        <v>295</v>
      </c>
      <c r="AA733" s="460">
        <f>IF(OR(E733="C",E733="Cr"),S733,0)</f>
        <v>0.28958333333333341</v>
      </c>
      <c r="AC733" s="535"/>
      <c r="AD733" s="331"/>
      <c r="AE733" s="331"/>
      <c r="AF733" s="113"/>
      <c r="AG733" s="114"/>
      <c r="AH733" s="461"/>
      <c r="AI733" s="450"/>
      <c r="AJ733" s="331"/>
      <c r="AK733" s="331"/>
      <c r="AL733" s="450"/>
      <c r="AM733" s="331"/>
    </row>
    <row r="734" spans="1:39" ht="15" customHeight="1" thickBot="1" x14ac:dyDescent="0.3">
      <c r="A734" s="229"/>
      <c r="B734" s="331"/>
      <c r="C734" s="331"/>
      <c r="D734" s="331"/>
      <c r="E734" s="484"/>
      <c r="F734" s="267" t="str">
        <f>IF(AND(A733="X",B733="dim"),"",IF(AND(A733="X",E733="TC"),"",IF(A733="X","X","")))</f>
        <v/>
      </c>
      <c r="G734" s="268"/>
      <c r="H734" s="211"/>
      <c r="I734" s="58">
        <f t="shared" ref="I734" si="3449">IF(E733="CA",1,0)</f>
        <v>0</v>
      </c>
      <c r="J734" s="58">
        <f t="shared" ref="J734" si="3450">IF(E733="TC",1,0)</f>
        <v>0</v>
      </c>
      <c r="K734" s="58">
        <f t="shared" ref="K734" si="3451">IF(E733="FNO",1,0)</f>
        <v>0</v>
      </c>
      <c r="L734" s="299"/>
      <c r="M734" s="130"/>
      <c r="N734" s="151"/>
      <c r="O734" s="86"/>
      <c r="P734" s="477"/>
      <c r="Q734" s="113"/>
      <c r="R734" s="114"/>
      <c r="S734" s="361"/>
      <c r="T734" s="167"/>
      <c r="U734" s="74"/>
      <c r="V734" s="74"/>
      <c r="W734" s="74"/>
      <c r="X734" s="493"/>
      <c r="Z734" s="331"/>
      <c r="AA734" s="461"/>
      <c r="AC734" s="534">
        <v>364</v>
      </c>
      <c r="AD734" s="314">
        <v>30</v>
      </c>
      <c r="AE734" s="314" t="s">
        <v>29</v>
      </c>
      <c r="AF734" s="111">
        <v>0.67499999999999993</v>
      </c>
      <c r="AG734" s="112">
        <v>0.91666666666666663</v>
      </c>
      <c r="AH734" s="460">
        <f t="shared" ref="AH734" si="3452">IF(OR(E901="C",E901="Cr"),S901,0)</f>
        <v>0.2416666666666667</v>
      </c>
      <c r="AI734" s="449">
        <f t="shared" ref="AI734" si="3453">IF(OR($E901="C",$E901="Cr"),$S901,0)</f>
        <v>0.2416666666666667</v>
      </c>
      <c r="AJ734" s="314">
        <v>364</v>
      </c>
      <c r="AK734" s="314">
        <v>364</v>
      </c>
      <c r="AL734" s="449">
        <f t="shared" ref="AL734" si="3454">LARGE($AH$8:$AH$738,AK734)</f>
        <v>0</v>
      </c>
      <c r="AM734" s="314">
        <f t="shared" ref="AM734" si="3455">INDEX($AC$8:$AJ$739,MATCH(AL734,$AI$8:$AI$739,0),1)</f>
        <v>1</v>
      </c>
    </row>
    <row r="735" spans="1:39" ht="15" customHeight="1" thickBot="1" x14ac:dyDescent="0.3">
      <c r="A735" s="228"/>
      <c r="B735" s="314" t="s">
        <v>9</v>
      </c>
      <c r="C735" s="314">
        <v>23</v>
      </c>
      <c r="D735" s="314" t="s">
        <v>27</v>
      </c>
      <c r="E735" s="399" t="s">
        <v>7</v>
      </c>
      <c r="F735" s="269"/>
      <c r="G735" s="270"/>
      <c r="H735" s="246"/>
      <c r="I735" s="59">
        <f t="shared" ref="I735" si="3456">IF(E735="repos",1,0)</f>
        <v>1</v>
      </c>
      <c r="J735" s="59">
        <f t="shared" ref="J735" si="3457">IF(E735="S",1,0)</f>
        <v>0</v>
      </c>
      <c r="K735" s="59">
        <f t="shared" ref="K735" si="3458">IF(E735="FO",1,0)</f>
        <v>0</v>
      </c>
      <c r="L735" s="302">
        <f>IF(AND(B735="dim",M735=130),1,0)</f>
        <v>0</v>
      </c>
      <c r="M735" s="60">
        <v>660</v>
      </c>
      <c r="N735" s="150"/>
      <c r="O735" s="56"/>
      <c r="P735" s="476">
        <f>IF(F735="X",D688,0)+IF(F736="X",D688,0)+IF(G735="X",D689,0)+IF(G736="X",D690,0)+H735+H736+IF(N735&lt;N687,0,N735)+IF(N736&lt;N687,0,N736)</f>
        <v>0</v>
      </c>
      <c r="Q735" s="111"/>
      <c r="R735" s="112"/>
      <c r="S735" s="374">
        <f t="shared" ref="S735" si="3459">(R735-Q735)+(R736-Q736)</f>
        <v>0</v>
      </c>
      <c r="T735" s="167"/>
      <c r="U735" s="74"/>
      <c r="V735" s="74"/>
      <c r="W735" s="74"/>
      <c r="X735" s="491">
        <f t="shared" si="3222"/>
        <v>0</v>
      </c>
      <c r="Z735" s="314">
        <v>296</v>
      </c>
      <c r="AA735" s="460">
        <f>IF(OR(E735="C",E735="Cr"),S735,0)</f>
        <v>0</v>
      </c>
      <c r="AC735" s="535"/>
      <c r="AD735" s="331"/>
      <c r="AE735" s="331"/>
      <c r="AF735" s="113"/>
      <c r="AG735" s="114"/>
      <c r="AH735" s="461"/>
      <c r="AI735" s="450"/>
      <c r="AJ735" s="331"/>
      <c r="AK735" s="331"/>
      <c r="AL735" s="450"/>
      <c r="AM735" s="331"/>
    </row>
    <row r="736" spans="1:39" ht="15" customHeight="1" thickBot="1" x14ac:dyDescent="0.3">
      <c r="A736" s="229"/>
      <c r="B736" s="331"/>
      <c r="C736" s="331"/>
      <c r="D736" s="331"/>
      <c r="E736" s="401"/>
      <c r="F736" s="267" t="str">
        <f>IF(AND(A735="X",B735="dim"),"",IF(AND(A735="X",E735="TC"),"",IF(A735="X","X","")))</f>
        <v/>
      </c>
      <c r="G736" s="268"/>
      <c r="H736" s="211"/>
      <c r="I736" s="58">
        <f t="shared" ref="I736" si="3460">IF(E735="CA",1,0)</f>
        <v>0</v>
      </c>
      <c r="J736" s="58">
        <f t="shared" ref="J736" si="3461">IF(E735="TC",1,0)</f>
        <v>0</v>
      </c>
      <c r="K736" s="58">
        <f t="shared" ref="K736" si="3462">IF(E735="FNO",1,0)</f>
        <v>0</v>
      </c>
      <c r="L736" s="299"/>
      <c r="M736" s="128"/>
      <c r="N736" s="151"/>
      <c r="O736" s="107"/>
      <c r="P736" s="477"/>
      <c r="Q736" s="113"/>
      <c r="R736" s="114"/>
      <c r="S736" s="375"/>
      <c r="T736" s="167"/>
      <c r="U736" s="74"/>
      <c r="V736" s="74"/>
      <c r="W736" s="74"/>
      <c r="X736" s="493"/>
      <c r="Z736" s="331"/>
      <c r="AA736" s="461"/>
      <c r="AC736" s="534">
        <v>365</v>
      </c>
      <c r="AD736" s="380">
        <v>31</v>
      </c>
      <c r="AE736" s="380" t="s">
        <v>29</v>
      </c>
      <c r="AF736" s="111"/>
      <c r="AG736" s="112"/>
      <c r="AH736" s="460">
        <f t="shared" ref="AH736" si="3463">IF(OR(E903="C",E903="Cr"),S903,0)</f>
        <v>0</v>
      </c>
      <c r="AI736" s="449">
        <f t="shared" ref="AI736" si="3464">IF(OR($E903="C",$E903="Cr"),$S903,0)</f>
        <v>0</v>
      </c>
      <c r="AJ736" s="314">
        <v>365</v>
      </c>
      <c r="AK736" s="314">
        <v>365</v>
      </c>
      <c r="AL736" s="449">
        <f t="shared" ref="AL736" si="3465">LARGE($AH$8:$AH$738,AK736)</f>
        <v>0</v>
      </c>
      <c r="AM736" s="314">
        <f t="shared" ref="AM736" si="3466">INDEX($AC$8:$AJ$739,MATCH(AL736,$AI$8:$AI$739,0),1)</f>
        <v>1</v>
      </c>
    </row>
    <row r="737" spans="1:39" ht="15" customHeight="1" thickBot="1" x14ac:dyDescent="0.3">
      <c r="A737" s="228"/>
      <c r="B737" s="314" t="s">
        <v>10</v>
      </c>
      <c r="C737" s="314">
        <v>24</v>
      </c>
      <c r="D737" s="314" t="s">
        <v>27</v>
      </c>
      <c r="E737" s="399" t="s">
        <v>7</v>
      </c>
      <c r="F737" s="269"/>
      <c r="G737" s="270"/>
      <c r="H737" s="246"/>
      <c r="I737" s="59">
        <f t="shared" ref="I737" si="3467">IF(E737="repos",1,0)</f>
        <v>1</v>
      </c>
      <c r="J737" s="59">
        <f t="shared" ref="J737" si="3468">IF(E737="S",1,0)</f>
        <v>0</v>
      </c>
      <c r="K737" s="59">
        <f t="shared" ref="K737" si="3469">IF(E737="FO",1,0)</f>
        <v>0</v>
      </c>
      <c r="L737" s="302">
        <f>IF(AND(B737="dim",M737=130),1,0)</f>
        <v>0</v>
      </c>
      <c r="M737" s="60">
        <v>660</v>
      </c>
      <c r="N737" s="150"/>
      <c r="O737" s="56"/>
      <c r="P737" s="476">
        <f>IF(F737="X",D688,0)+IF(F738="X",D688,0)+IF(G737="X",D689,0)+IF(G738="X",D690,0)+H737+H738+IF(N737&lt;N687,0,N737)+IF(N738&lt;N687,0,N738)</f>
        <v>0</v>
      </c>
      <c r="Q737" s="111"/>
      <c r="R737" s="112"/>
      <c r="S737" s="374">
        <f t="shared" ref="S737" si="3470">(R737-Q737)+(R738-Q738)</f>
        <v>0</v>
      </c>
      <c r="T737" s="167"/>
      <c r="U737" s="74"/>
      <c r="V737" s="74"/>
      <c r="W737" s="74"/>
      <c r="X737" s="491">
        <f t="shared" si="3222"/>
        <v>0</v>
      </c>
      <c r="Z737" s="314">
        <v>297</v>
      </c>
      <c r="AA737" s="460">
        <f>IF(OR(E737="C",E737="Cr"),S737,0)</f>
        <v>0</v>
      </c>
      <c r="AC737" s="535"/>
      <c r="AD737" s="381"/>
      <c r="AE737" s="381"/>
      <c r="AF737" s="113"/>
      <c r="AG737" s="114"/>
      <c r="AH737" s="461"/>
      <c r="AI737" s="450"/>
      <c r="AJ737" s="331"/>
      <c r="AK737" s="331"/>
      <c r="AL737" s="450"/>
      <c r="AM737" s="331"/>
    </row>
    <row r="738" spans="1:39" ht="15" customHeight="1" thickBot="1" x14ac:dyDescent="0.3">
      <c r="A738" s="229"/>
      <c r="B738" s="331"/>
      <c r="C738" s="331"/>
      <c r="D738" s="331"/>
      <c r="E738" s="401"/>
      <c r="F738" s="267" t="str">
        <f>IF(AND(A737="X",B737="dim"),"",IF(AND(A737="X",E737="TC"),"",IF(A737="X","X","")))</f>
        <v/>
      </c>
      <c r="G738" s="268"/>
      <c r="H738" s="211"/>
      <c r="I738" s="58">
        <f t="shared" ref="I738" si="3471">IF(E737="CA",1,0)</f>
        <v>0</v>
      </c>
      <c r="J738" s="58">
        <f t="shared" ref="J738" si="3472">IF(E737="TC",1,0)</f>
        <v>0</v>
      </c>
      <c r="K738" s="58">
        <f t="shared" ref="K738" si="3473">IF(E737="FNO",1,0)</f>
        <v>0</v>
      </c>
      <c r="L738" s="299"/>
      <c r="M738" s="128"/>
      <c r="N738" s="151"/>
      <c r="O738" s="107"/>
      <c r="P738" s="477"/>
      <c r="Q738" s="113"/>
      <c r="R738" s="114"/>
      <c r="S738" s="375"/>
      <c r="T738" s="167"/>
      <c r="U738" s="74"/>
      <c r="V738" s="74"/>
      <c r="W738" s="74"/>
      <c r="X738" s="493"/>
      <c r="Z738" s="331"/>
      <c r="AA738" s="461"/>
      <c r="AC738" s="538">
        <v>366</v>
      </c>
      <c r="AD738" s="538">
        <v>29</v>
      </c>
      <c r="AE738" s="544" t="s">
        <v>106</v>
      </c>
      <c r="AF738" s="45"/>
      <c r="AG738" s="46"/>
      <c r="AH738" s="540">
        <f>IF(OR(E141="C",E141="Cr"),S141,0)</f>
        <v>0</v>
      </c>
      <c r="AI738" s="447">
        <f>IF(OR($E141="C",$E141="Cr"),$S141,0)</f>
        <v>0</v>
      </c>
      <c r="AJ738" s="314">
        <v>366</v>
      </c>
      <c r="AK738" s="314">
        <v>366</v>
      </c>
      <c r="AL738" s="449">
        <f t="shared" ref="AL738" si="3474">LARGE($AH$8:$AH$738,AK738)</f>
        <v>0</v>
      </c>
      <c r="AM738" s="314">
        <f t="shared" ref="AM738" si="3475">INDEX($AC$8:$AJ$739,MATCH(AL738,$AI$8:$AI$739,0),1)</f>
        <v>1</v>
      </c>
    </row>
    <row r="739" spans="1:39" ht="15" customHeight="1" thickBot="1" x14ac:dyDescent="0.3">
      <c r="A739" s="228"/>
      <c r="B739" s="314" t="s">
        <v>11</v>
      </c>
      <c r="C739" s="314">
        <v>25</v>
      </c>
      <c r="D739" s="314" t="s">
        <v>27</v>
      </c>
      <c r="E739" s="483" t="s">
        <v>91</v>
      </c>
      <c r="F739" s="269"/>
      <c r="G739" s="270"/>
      <c r="H739" s="246"/>
      <c r="I739" s="59">
        <f t="shared" ref="I739" si="3476">IF(E739="repos",1,0)</f>
        <v>0</v>
      </c>
      <c r="J739" s="59">
        <f t="shared" ref="J739" si="3477">IF(E739="S",1,0)</f>
        <v>0</v>
      </c>
      <c r="K739" s="59">
        <f t="shared" ref="K739" si="3478">IF(E739="FO",1,0)</f>
        <v>0</v>
      </c>
      <c r="L739" s="302">
        <f>IF(AND(B739="dim",M739=130),1,0)</f>
        <v>0</v>
      </c>
      <c r="M739" s="60">
        <v>130</v>
      </c>
      <c r="N739" s="150"/>
      <c r="O739" s="52">
        <v>0.27986111111111112</v>
      </c>
      <c r="P739" s="476">
        <f>IF(F739="X",D688,0)+IF(F740="X",D688,0)+IF(G739="X",D689,0)+IF(G740="X",D690,0)+H739+H740+IF(N739&lt;N687,0,N739)+IF(N740&lt;N687,0,N740)</f>
        <v>0</v>
      </c>
      <c r="Q739" s="111">
        <v>0.67638888888888893</v>
      </c>
      <c r="R739" s="112">
        <v>0.95624999999999993</v>
      </c>
      <c r="S739" s="360">
        <f t="shared" ref="S739" si="3479">(R739-Q739)+(R740-Q740)</f>
        <v>0.27986111111111101</v>
      </c>
      <c r="T739" s="167"/>
      <c r="U739" s="74"/>
      <c r="V739" s="74"/>
      <c r="W739" s="74"/>
      <c r="X739" s="491">
        <f t="shared" si="3222"/>
        <v>1</v>
      </c>
      <c r="Z739" s="314">
        <v>298</v>
      </c>
      <c r="AA739" s="460">
        <f>IF(OR(E739="C",E739="Cr"),S739,0)</f>
        <v>0.27986111111111101</v>
      </c>
      <c r="AC739" s="539"/>
      <c r="AD739" s="539"/>
      <c r="AE739" s="545"/>
      <c r="AF739" s="47"/>
      <c r="AG739" s="48"/>
      <c r="AH739" s="541"/>
      <c r="AI739" s="448"/>
      <c r="AJ739" s="331"/>
      <c r="AK739" s="331"/>
      <c r="AL739" s="450"/>
      <c r="AM739" s="331"/>
    </row>
    <row r="740" spans="1:39" ht="15" customHeight="1" thickBot="1" x14ac:dyDescent="0.3">
      <c r="A740" s="229"/>
      <c r="B740" s="331"/>
      <c r="C740" s="331"/>
      <c r="D740" s="331"/>
      <c r="E740" s="484"/>
      <c r="F740" s="267" t="str">
        <f>IF(AND(A739="X",B739="dim"),"",IF(AND(A739="X",E739="TC"),"",IF(A739="X","X","")))</f>
        <v/>
      </c>
      <c r="G740" s="268"/>
      <c r="H740" s="211"/>
      <c r="I740" s="58">
        <f t="shared" ref="I740" si="3480">IF(E739="CA",1,0)</f>
        <v>0</v>
      </c>
      <c r="J740" s="58">
        <f t="shared" ref="J740" si="3481">IF(E739="TC",1,0)</f>
        <v>0</v>
      </c>
      <c r="K740" s="58">
        <f t="shared" ref="K740" si="3482">IF(E739="FNO",1,0)</f>
        <v>0</v>
      </c>
      <c r="L740" s="299"/>
      <c r="M740" s="130"/>
      <c r="N740" s="151"/>
      <c r="O740" s="86"/>
      <c r="P740" s="477"/>
      <c r="Q740" s="113"/>
      <c r="R740" s="114"/>
      <c r="S740" s="361"/>
      <c r="T740" s="167"/>
      <c r="U740" s="74"/>
      <c r="V740" s="74"/>
      <c r="W740" s="74"/>
      <c r="X740" s="493"/>
      <c r="Z740" s="331"/>
      <c r="AA740" s="461"/>
    </row>
    <row r="741" spans="1:39" ht="15" customHeight="1" thickBot="1" x14ac:dyDescent="0.3">
      <c r="A741" s="228"/>
      <c r="B741" s="314" t="s">
        <v>12</v>
      </c>
      <c r="C741" s="314">
        <v>26</v>
      </c>
      <c r="D741" s="314" t="s">
        <v>27</v>
      </c>
      <c r="E741" s="483" t="s">
        <v>7</v>
      </c>
      <c r="F741" s="269"/>
      <c r="G741" s="270"/>
      <c r="H741" s="246"/>
      <c r="I741" s="59">
        <f t="shared" ref="I741" si="3483">IF(E741="repos",1,0)</f>
        <v>1</v>
      </c>
      <c r="J741" s="59">
        <f t="shared" ref="J741" si="3484">IF(E741="S",1,0)</f>
        <v>0</v>
      </c>
      <c r="K741" s="59">
        <f t="shared" ref="K741" si="3485">IF(E741="FO",1,0)</f>
        <v>0</v>
      </c>
      <c r="L741" s="302">
        <f>IF(AND(B741="dim",M741=130),1,0)</f>
        <v>0</v>
      </c>
      <c r="M741" s="131">
        <v>661</v>
      </c>
      <c r="N741" s="150"/>
      <c r="O741" s="56"/>
      <c r="P741" s="476">
        <f>IF(F741="X",D688,0)+IF(F742="X",D688,0)+IF(G741="X",D689,0)+IF(G742="X",D690,0)+H741+H742+IF(N741&lt;N687,0,N741)+IF(N742&lt;N687,0,N742)</f>
        <v>0</v>
      </c>
      <c r="Q741" s="111"/>
      <c r="R741" s="112"/>
      <c r="S741" s="374">
        <f t="shared" ref="S741" si="3486">(R741-Q741)+(R742-Q742)</f>
        <v>0</v>
      </c>
      <c r="T741" s="167"/>
      <c r="U741" s="74"/>
      <c r="V741" s="74"/>
      <c r="W741" s="74"/>
      <c r="X741" s="491">
        <f t="shared" si="3222"/>
        <v>0</v>
      </c>
      <c r="Z741" s="314">
        <v>299</v>
      </c>
      <c r="AA741" s="460">
        <f t="shared" ref="AA741" si="3487">IF(OR(E741="C",E741="Cr"),S741,0)</f>
        <v>0</v>
      </c>
    </row>
    <row r="742" spans="1:39" ht="15" customHeight="1" thickBot="1" x14ac:dyDescent="0.3">
      <c r="A742" s="229"/>
      <c r="B742" s="331"/>
      <c r="C742" s="331"/>
      <c r="D742" s="331"/>
      <c r="E742" s="484"/>
      <c r="F742" s="267" t="str">
        <f>IF(AND(A741="X",B741="dim"),"",IF(AND(A741="X",E741="TC"),"",IF(A741="X","X","")))</f>
        <v/>
      </c>
      <c r="G742" s="268"/>
      <c r="H742" s="211"/>
      <c r="I742" s="58">
        <f t="shared" ref="I742" si="3488">IF(E741="CA",1,0)</f>
        <v>0</v>
      </c>
      <c r="J742" s="58">
        <f t="shared" ref="J742" si="3489">IF(E741="TC",1,0)</f>
        <v>0</v>
      </c>
      <c r="K742" s="58">
        <f t="shared" ref="K742" si="3490">IF(E741="FNO",1,0)</f>
        <v>0</v>
      </c>
      <c r="L742" s="299"/>
      <c r="M742" s="201"/>
      <c r="N742" s="151"/>
      <c r="O742" s="107"/>
      <c r="P742" s="477"/>
      <c r="Q742" s="113"/>
      <c r="R742" s="114"/>
      <c r="S742" s="375"/>
      <c r="T742" s="167"/>
      <c r="U742" s="74"/>
      <c r="V742" s="74"/>
      <c r="W742" s="74"/>
      <c r="X742" s="493"/>
      <c r="Z742" s="331"/>
      <c r="AA742" s="461"/>
    </row>
    <row r="743" spans="1:39" ht="15" customHeight="1" thickBot="1" x14ac:dyDescent="0.3">
      <c r="A743" s="228"/>
      <c r="B743" s="314" t="s">
        <v>4</v>
      </c>
      <c r="C743" s="314">
        <v>27</v>
      </c>
      <c r="D743" s="314" t="s">
        <v>27</v>
      </c>
      <c r="E743" s="483" t="s">
        <v>91</v>
      </c>
      <c r="F743" s="269"/>
      <c r="G743" s="270"/>
      <c r="H743" s="246"/>
      <c r="I743" s="59">
        <f t="shared" ref="I743" si="3491">IF(E743="repos",1,0)</f>
        <v>0</v>
      </c>
      <c r="J743" s="59">
        <f t="shared" ref="J743" si="3492">IF(E743="S",1,0)</f>
        <v>0</v>
      </c>
      <c r="K743" s="59">
        <f t="shared" ref="K743" si="3493">IF(E743="FO",1,0)</f>
        <v>0</v>
      </c>
      <c r="L743" s="302">
        <f>IF(AND(B743="dim",M743=130),1,0)</f>
        <v>0</v>
      </c>
      <c r="M743" s="131">
        <v>130</v>
      </c>
      <c r="N743" s="150"/>
      <c r="O743" s="52">
        <v>0.27986111111111112</v>
      </c>
      <c r="P743" s="476">
        <f>IF(F743="X",D688,0)+IF(F744="X",D688,0)+IF(G743="X",D689,0)+IF(G744="X",D690,0)+H743+H744+IF(N743&lt;N687,0,N743)+IF(N744&lt;N687,0,N744)</f>
        <v>0</v>
      </c>
      <c r="Q743" s="111">
        <v>0.67638888888888893</v>
      </c>
      <c r="R743" s="112">
        <v>0.95624999999999993</v>
      </c>
      <c r="S743" s="360">
        <f t="shared" ref="S743" si="3494">(R743-Q743)+(R744-Q744)</f>
        <v>0.27986111111111101</v>
      </c>
      <c r="T743" s="167"/>
      <c r="U743" s="74"/>
      <c r="V743" s="74"/>
      <c r="W743" s="74"/>
      <c r="X743" s="491">
        <f t="shared" si="3222"/>
        <v>1</v>
      </c>
      <c r="Z743" s="314">
        <v>300</v>
      </c>
      <c r="AA743" s="460">
        <f t="shared" ref="AA743" si="3495">IF(OR(E743="C",E743="Cr"),S743,0)</f>
        <v>0.27986111111111101</v>
      </c>
    </row>
    <row r="744" spans="1:39" ht="15" customHeight="1" thickBot="1" x14ac:dyDescent="0.3">
      <c r="A744" s="229"/>
      <c r="B744" s="331"/>
      <c r="C744" s="331"/>
      <c r="D744" s="331"/>
      <c r="E744" s="484"/>
      <c r="F744" s="267" t="str">
        <f>IF(AND(A743="X",B743="dim"),"",IF(AND(A743="X",E743="TC"),"",IF(A743="X","X","")))</f>
        <v/>
      </c>
      <c r="G744" s="268"/>
      <c r="H744" s="211"/>
      <c r="I744" s="58">
        <f t="shared" ref="I744" si="3496">IF(E743="CA",1,0)</f>
        <v>0</v>
      </c>
      <c r="J744" s="58">
        <f t="shared" ref="J744" si="3497">IF(E743="TC",1,0)</f>
        <v>0</v>
      </c>
      <c r="K744" s="58">
        <f t="shared" ref="K744" si="3498">IF(E743="FNO",1,0)</f>
        <v>0</v>
      </c>
      <c r="L744" s="299"/>
      <c r="M744" s="130"/>
      <c r="N744" s="151"/>
      <c r="O744" s="86"/>
      <c r="P744" s="477"/>
      <c r="Q744" s="113"/>
      <c r="R744" s="114"/>
      <c r="S744" s="361"/>
      <c r="T744" s="167"/>
      <c r="U744" s="74"/>
      <c r="V744" s="74"/>
      <c r="W744" s="74"/>
      <c r="X744" s="493"/>
      <c r="Z744" s="331"/>
      <c r="AA744" s="461"/>
    </row>
    <row r="745" spans="1:39" ht="15" customHeight="1" thickBot="1" x14ac:dyDescent="0.3">
      <c r="A745" s="228"/>
      <c r="B745" s="314" t="s">
        <v>6</v>
      </c>
      <c r="C745" s="314">
        <v>28</v>
      </c>
      <c r="D745" s="314" t="s">
        <v>27</v>
      </c>
      <c r="E745" s="483" t="s">
        <v>91</v>
      </c>
      <c r="F745" s="269"/>
      <c r="G745" s="270"/>
      <c r="H745" s="246"/>
      <c r="I745" s="59">
        <f t="shared" ref="I745" si="3499">IF(E745="repos",1,0)</f>
        <v>0</v>
      </c>
      <c r="J745" s="59">
        <f t="shared" ref="J745" si="3500">IF(E745="S",1,0)</f>
        <v>0</v>
      </c>
      <c r="K745" s="59">
        <f t="shared" ref="K745" si="3501">IF(E745="FO",1,0)</f>
        <v>0</v>
      </c>
      <c r="L745" s="302">
        <f>IF(AND(B745="dim",M745=130),1,0)</f>
        <v>0</v>
      </c>
      <c r="M745" s="131">
        <v>130</v>
      </c>
      <c r="N745" s="150"/>
      <c r="O745" s="52">
        <v>0.23472222222222219</v>
      </c>
      <c r="P745" s="476">
        <f>IF(F745="X",D688,0)+IF(F746="X",D688,0)+IF(G745="X",D689,0)+IF(G746="X",D690,0)+H745+H746+IF(N745&lt;N687,0,N745)+IF(N746&lt;N687,0,N746)</f>
        <v>0</v>
      </c>
      <c r="Q745" s="111">
        <v>0.72083333333333333</v>
      </c>
      <c r="R745" s="112">
        <v>0.9555555555555556</v>
      </c>
      <c r="S745" s="360">
        <f t="shared" ref="S745" si="3502">(R745-Q745)+(R746-Q746)</f>
        <v>0.23472222222222228</v>
      </c>
      <c r="T745" s="167"/>
      <c r="U745" s="74"/>
      <c r="V745" s="74"/>
      <c r="W745" s="74"/>
      <c r="X745" s="491">
        <f t="shared" si="3222"/>
        <v>1</v>
      </c>
      <c r="Z745" s="314">
        <v>301</v>
      </c>
      <c r="AA745" s="460">
        <f t="shared" ref="AA745" si="3503">IF(OR(E745="C",E745="Cr"),S745,0)</f>
        <v>0.23472222222222228</v>
      </c>
    </row>
    <row r="746" spans="1:39" ht="15" customHeight="1" thickBot="1" x14ac:dyDescent="0.3">
      <c r="A746" s="229"/>
      <c r="B746" s="331"/>
      <c r="C746" s="331"/>
      <c r="D746" s="331"/>
      <c r="E746" s="484"/>
      <c r="F746" s="267" t="str">
        <f>IF(AND(A745="X",B745="dim"),"",IF(AND(A745="X",E745="TC"),"",IF(A745="X","X","")))</f>
        <v/>
      </c>
      <c r="G746" s="268"/>
      <c r="H746" s="211"/>
      <c r="I746" s="58">
        <f t="shared" ref="I746" si="3504">IF(E745="CA",1,0)</f>
        <v>0</v>
      </c>
      <c r="J746" s="58">
        <f t="shared" ref="J746" si="3505">IF(E745="TC",1,0)</f>
        <v>0</v>
      </c>
      <c r="K746" s="58">
        <f t="shared" ref="K746" si="3506">IF(E745="FNO",1,0)</f>
        <v>0</v>
      </c>
      <c r="L746" s="299"/>
      <c r="M746" s="130"/>
      <c r="N746" s="151"/>
      <c r="O746" s="50"/>
      <c r="P746" s="477"/>
      <c r="Q746" s="113"/>
      <c r="R746" s="114"/>
      <c r="S746" s="361"/>
      <c r="T746" s="167"/>
      <c r="U746" s="74"/>
      <c r="V746" s="74"/>
      <c r="W746" s="74"/>
      <c r="X746" s="493"/>
      <c r="Z746" s="331"/>
      <c r="AA746" s="461"/>
    </row>
    <row r="747" spans="1:39" ht="15" customHeight="1" thickBot="1" x14ac:dyDescent="0.3">
      <c r="A747" s="228"/>
      <c r="B747" s="314" t="s">
        <v>8</v>
      </c>
      <c r="C747" s="314">
        <v>29</v>
      </c>
      <c r="D747" s="314" t="s">
        <v>27</v>
      </c>
      <c r="E747" s="483" t="s">
        <v>91</v>
      </c>
      <c r="F747" s="269"/>
      <c r="G747" s="270"/>
      <c r="H747" s="246"/>
      <c r="I747" s="59">
        <f t="shared" ref="I747" si="3507">IF(E747="repos",1,0)</f>
        <v>0</v>
      </c>
      <c r="J747" s="59">
        <f t="shared" ref="J747" si="3508">IF(E747="S",1,0)</f>
        <v>0</v>
      </c>
      <c r="K747" s="59">
        <f t="shared" ref="K747" si="3509">IF(E747="FO",1,0)</f>
        <v>0</v>
      </c>
      <c r="L747" s="302">
        <f>IF(AND(B747="dim",M747=130),1,0)</f>
        <v>1</v>
      </c>
      <c r="M747" s="131">
        <v>130</v>
      </c>
      <c r="N747" s="150"/>
      <c r="O747" s="52">
        <v>0.28888888888888892</v>
      </c>
      <c r="P747" s="476">
        <f>IF(F747="X",D688,0)+IF(F748="X",D688,0)+IF(G747="X",D689,0)+IF(G748="X",D690,0)+H747+H748+IF(N747&lt;N687,0,N747)+IF(N748&lt;N687,0,N748)</f>
        <v>0</v>
      </c>
      <c r="Q747" s="111">
        <v>0.66597222222222219</v>
      </c>
      <c r="R747" s="112">
        <v>0.95486111111111116</v>
      </c>
      <c r="S747" s="360">
        <f t="shared" ref="S747" si="3510">(R747-Q747)+(R748-Q748)</f>
        <v>0.28888888888888897</v>
      </c>
      <c r="T747" s="167"/>
      <c r="U747" s="74"/>
      <c r="V747" s="74"/>
      <c r="W747" s="74"/>
      <c r="X747" s="491">
        <f t="shared" si="3222"/>
        <v>1</v>
      </c>
      <c r="Z747" s="314">
        <v>302</v>
      </c>
      <c r="AA747" s="460">
        <f t="shared" ref="AA747" si="3511">IF(OR(E747="C",E747="Cr"),S747,0)</f>
        <v>0.28888888888888897</v>
      </c>
    </row>
    <row r="748" spans="1:39" ht="15" customHeight="1" thickBot="1" x14ac:dyDescent="0.3">
      <c r="A748" s="229"/>
      <c r="B748" s="331"/>
      <c r="C748" s="331"/>
      <c r="D748" s="331"/>
      <c r="E748" s="484"/>
      <c r="F748" s="267" t="str">
        <f>IF(AND(A747="X",B747="dim"),"",IF(AND(A747="X",E747="TC"),"",IF(A747="X","X","")))</f>
        <v/>
      </c>
      <c r="G748" s="268"/>
      <c r="H748" s="211"/>
      <c r="I748" s="58">
        <f t="shared" ref="I748" si="3512">IF(E747="CA",1,0)</f>
        <v>0</v>
      </c>
      <c r="J748" s="58">
        <f t="shared" ref="J748" si="3513">IF(E747="TC",1,0)</f>
        <v>0</v>
      </c>
      <c r="K748" s="58">
        <f t="shared" ref="K748" si="3514">IF(E747="FNO",1,0)</f>
        <v>0</v>
      </c>
      <c r="L748" s="299"/>
      <c r="M748" s="130"/>
      <c r="N748" s="151"/>
      <c r="O748" s="86"/>
      <c r="P748" s="477"/>
      <c r="Q748" s="113"/>
      <c r="R748" s="114"/>
      <c r="S748" s="361"/>
      <c r="T748" s="167"/>
      <c r="U748" s="74"/>
      <c r="V748" s="74"/>
      <c r="W748" s="74"/>
      <c r="X748" s="493"/>
      <c r="Z748" s="331"/>
      <c r="AA748" s="461"/>
    </row>
    <row r="749" spans="1:39" ht="15" customHeight="1" thickBot="1" x14ac:dyDescent="0.3">
      <c r="A749" s="228"/>
      <c r="B749" s="314" t="s">
        <v>9</v>
      </c>
      <c r="C749" s="314">
        <v>30</v>
      </c>
      <c r="D749" s="314" t="s">
        <v>27</v>
      </c>
      <c r="E749" s="483" t="s">
        <v>91</v>
      </c>
      <c r="F749" s="269"/>
      <c r="G749" s="270"/>
      <c r="H749" s="246"/>
      <c r="I749" s="59">
        <f t="shared" ref="I749" si="3515">IF(E749="repos",1,0)</f>
        <v>0</v>
      </c>
      <c r="J749" s="59">
        <f t="shared" ref="J749" si="3516">IF(E749="S",1,0)</f>
        <v>0</v>
      </c>
      <c r="K749" s="59">
        <f t="shared" ref="K749" si="3517">IF(E749="FO",1,0)</f>
        <v>0</v>
      </c>
      <c r="L749" s="302">
        <f>IF(AND(B749="dim",M749=130),1,0)</f>
        <v>0</v>
      </c>
      <c r="M749" s="131">
        <v>130</v>
      </c>
      <c r="N749" s="150"/>
      <c r="O749" s="52">
        <v>0.27986111111111112</v>
      </c>
      <c r="P749" s="476">
        <f>IF(F749="X",D688,0)+IF(F750="X",D688,0)+IF(G749="X",D689,0)+IF(G750="X",D690,0)+H749+H750+IF(N749&lt;N687,0,N749)+IF(N750&lt;N687,0,N750)</f>
        <v>0</v>
      </c>
      <c r="Q749" s="111">
        <v>0.67638888888888893</v>
      </c>
      <c r="R749" s="112">
        <v>0.95624999999999993</v>
      </c>
      <c r="S749" s="360">
        <f t="shared" ref="S749" si="3518">(R749-Q749)+(R750-Q750)</f>
        <v>0.27986111111111101</v>
      </c>
      <c r="T749" s="167"/>
      <c r="U749" s="74"/>
      <c r="V749" s="74"/>
      <c r="W749" s="74"/>
      <c r="X749" s="491">
        <f t="shared" si="3222"/>
        <v>1</v>
      </c>
      <c r="Z749" s="314">
        <v>303</v>
      </c>
      <c r="AA749" s="460">
        <f t="shared" ref="AA749" si="3519">IF(OR(E749="C",E749="Cr"),S749,0)</f>
        <v>0.27986111111111101</v>
      </c>
    </row>
    <row r="750" spans="1:39" ht="15" customHeight="1" thickBot="1" x14ac:dyDescent="0.3">
      <c r="A750" s="229"/>
      <c r="B750" s="331"/>
      <c r="C750" s="331"/>
      <c r="D750" s="331"/>
      <c r="E750" s="484"/>
      <c r="F750" s="267" t="str">
        <f>IF(AND(A749="X",B749="dim"),"",IF(AND(A749="X",E749="TC"),"",IF(A749="X","X","")))</f>
        <v/>
      </c>
      <c r="G750" s="268"/>
      <c r="H750" s="205"/>
      <c r="I750" s="58">
        <f t="shared" ref="I750" si="3520">IF(E749="CA",1,0)</f>
        <v>0</v>
      </c>
      <c r="J750" s="58">
        <f t="shared" ref="J750" si="3521">IF(E749="TC",1,0)</f>
        <v>0</v>
      </c>
      <c r="K750" s="58">
        <f t="shared" ref="K750" si="3522">IF(E749="FNO",1,0)</f>
        <v>0</v>
      </c>
      <c r="L750" s="302"/>
      <c r="M750" s="130"/>
      <c r="N750" s="151"/>
      <c r="O750" s="86"/>
      <c r="P750" s="477"/>
      <c r="Q750" s="113"/>
      <c r="R750" s="114"/>
      <c r="S750" s="361"/>
      <c r="T750" s="167"/>
      <c r="U750" s="74"/>
      <c r="V750" s="74"/>
      <c r="W750" s="74"/>
      <c r="X750" s="493"/>
      <c r="Z750" s="331"/>
      <c r="AA750" s="461"/>
    </row>
    <row r="751" spans="1:39" ht="15" customHeight="1" thickBot="1" x14ac:dyDescent="0.3">
      <c r="A751" s="228"/>
      <c r="B751" s="314" t="s">
        <v>10</v>
      </c>
      <c r="C751" s="314">
        <v>31</v>
      </c>
      <c r="D751" s="314" t="s">
        <v>27</v>
      </c>
      <c r="E751" s="399" t="s">
        <v>7</v>
      </c>
      <c r="F751" s="269"/>
      <c r="G751" s="270"/>
      <c r="H751" s="246"/>
      <c r="I751" s="134">
        <f t="shared" ref="I751" si="3523">IF(E751="repos",1,0)</f>
        <v>1</v>
      </c>
      <c r="J751" s="59">
        <f t="shared" ref="J751" si="3524">IF(E751="S",1,0)</f>
        <v>0</v>
      </c>
      <c r="K751" s="59">
        <f t="shared" ref="K751" si="3525">IF(E751="FO",1,0)</f>
        <v>0</v>
      </c>
      <c r="L751" s="298">
        <f>IF(AND(B751="dim",M751=130),1,0)</f>
        <v>0</v>
      </c>
      <c r="M751" s="60">
        <v>660</v>
      </c>
      <c r="N751" s="150"/>
      <c r="O751" s="56"/>
      <c r="P751" s="476">
        <f>IF(F751="X",D688,0)+IF(F752="X",D688,0)+IF(G751="X",D689,0)+IF(G752="X",D690,0)+H751+H752+IF(N751&lt;N687,0,N751)+IF(N752&lt;N687,0,N752)</f>
        <v>0</v>
      </c>
      <c r="Q751" s="111"/>
      <c r="R751" s="112"/>
      <c r="S751" s="374">
        <f t="shared" ref="S751" si="3526">(R751-Q751)+(R752-Q752)</f>
        <v>0</v>
      </c>
      <c r="T751" s="167"/>
      <c r="U751" s="74"/>
      <c r="V751" s="74"/>
      <c r="W751" s="74"/>
      <c r="X751" s="491">
        <f t="shared" si="3222"/>
        <v>0</v>
      </c>
      <c r="Z751" s="314">
        <v>304</v>
      </c>
      <c r="AA751" s="460">
        <f t="shared" ref="AA751" si="3527">IF(OR(E751="C",E751="Cr"),S751,0)</f>
        <v>0</v>
      </c>
    </row>
    <row r="752" spans="1:39" ht="15" customHeight="1" thickBot="1" x14ac:dyDescent="0.3">
      <c r="A752" s="229"/>
      <c r="B752" s="331"/>
      <c r="C752" s="331"/>
      <c r="D752" s="331"/>
      <c r="E752" s="401"/>
      <c r="F752" s="260" t="str">
        <f>IF(AND(A751="X",B751="dim"),"",IF(AND(A751="X",E751="TC"),"",IF(A751="X","X","")))</f>
        <v/>
      </c>
      <c r="G752" s="261"/>
      <c r="H752" s="211"/>
      <c r="I752" s="135">
        <f t="shared" ref="I752" si="3528">IF(E751="CA",1,0)</f>
        <v>0</v>
      </c>
      <c r="J752" s="58">
        <f t="shared" ref="J752" si="3529">IF(E751="TC",1,0)</f>
        <v>0</v>
      </c>
      <c r="K752" s="58">
        <f t="shared" ref="K752" si="3530">IF(E751="FNO",1,0)</f>
        <v>0</v>
      </c>
      <c r="L752" s="299"/>
      <c r="M752" s="128"/>
      <c r="N752" s="151"/>
      <c r="O752" s="107"/>
      <c r="P752" s="477"/>
      <c r="Q752" s="113"/>
      <c r="R752" s="114"/>
      <c r="S752" s="375"/>
      <c r="T752" s="167"/>
      <c r="U752" s="74"/>
      <c r="V752" s="74"/>
      <c r="W752" s="74"/>
      <c r="X752" s="493"/>
      <c r="Z752" s="331"/>
      <c r="AA752" s="461"/>
    </row>
    <row r="753" spans="1:27" ht="15" customHeight="1" thickBot="1" x14ac:dyDescent="0.3"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170"/>
      <c r="P753" s="171"/>
      <c r="Q753" s="167"/>
      <c r="R753" s="167"/>
      <c r="S753" s="167"/>
      <c r="T753" s="167"/>
      <c r="U753" s="96"/>
      <c r="V753" s="96"/>
      <c r="W753" s="96"/>
      <c r="X753" s="31"/>
      <c r="Y753" s="96"/>
    </row>
    <row r="754" spans="1:27" ht="15" customHeight="1" thickBot="1" x14ac:dyDescent="0.3">
      <c r="B754" s="314">
        <f>C751</f>
        <v>31</v>
      </c>
      <c r="C754" s="388" t="s">
        <v>13</v>
      </c>
      <c r="D754" s="389"/>
      <c r="E754" s="10">
        <v>12</v>
      </c>
      <c r="F754" s="258"/>
      <c r="G754" s="259"/>
      <c r="H754" s="196">
        <f>H695+H697+H699+H701+H703+H705+H707+H709+H711+H713+H715+H717+H719+H721+H723+H725+H727+H729+H731+H733+H735+H737+H739+H741+H743+H745+H747+H749+H751</f>
        <v>0</v>
      </c>
      <c r="I754" s="140" t="str">
        <f t="shared" ref="I754:I763" si="3531">IF(E754="repos",1,"")</f>
        <v/>
      </c>
      <c r="J754" s="62"/>
      <c r="K754" s="62"/>
      <c r="L754" s="306">
        <f>L691+L693+L695+L697+L699+L701+L703+L705+L707+L709+L711+L713+L715+L717+L719+L721+L723+L725+L727+L729+L731+L733+L735+L737+L739+L741+L743+L745+L747+L749+L751</f>
        <v>2</v>
      </c>
      <c r="M754" s="306">
        <f>M677+L754</f>
        <v>17</v>
      </c>
      <c r="N754" s="474">
        <f>IF(N691&lt;N687,0,N691)+IF(N692&lt;N687,0,N692)+IF(N693&lt;N687,0,N693)+IF(N694&lt;N687,0,N694)+IF(N695&lt;N687,0,N695)+IF(N696&lt;N687,0,N696)+IF(N697&lt;N687,0,N697)+IF(N698&lt;N687,0,N698)+IF(N699&lt;N687,0,N699)+IF(N700&lt;N687,0,N700)+IF(N701&lt;N687,0,N701)+IF(N702&lt;N687,0,N702)+IF(N703&lt;N687,0,N703)+IF(N704&lt;N687,0,N704)+IF(N705&lt;N687,0,N705)+IF(N706&lt;N687,0,N706)+IF(N707&lt;N687,0,N707)+IF(N708&lt;N687,0,N708)+IF(N709&lt;N687,0,N709)+IF(N710&lt;N687,0,N710)+IF(N711&lt;N687,0,N711)+IF(N712&lt;N687,0,N712)+IF(N713&lt;N687,0,N713)+IF(N714&lt;N687,0,N714)+IF(N715&lt;N687,0,N715)+IF(N716&lt;N687,0,N716)+IF(N717&lt;N687,0,N717)+IF(N718&lt;N687,0,N718)+IF(N719&lt;N687,0,N719)+IF(N720&lt;N687,0,N720)+IF(N721&lt;N687,0,N721)+IF(N722&lt;N687,0,N722)+IF(N723&lt;N687,0,N723)+IF(N724&lt;N687,0,N724)+IF(N725&lt;N687,0,N725)+IF(N726&lt;N687,0,N726)+IF(N727&lt;N687,0,N727)+IF(N728&lt;N687,0,N728)+IF(N729&lt;N687,0,N729)+IF(N730&lt;N687,0,N730)+IF(N731&lt;N687,0,N731)+IF(N732&lt;N687,0,N732)+IF(N733&lt;N687,0,N733)+IF(N734&lt;N687,0,N734)+IF(N735&lt;N687,0,N735)+IF(N736&lt;N687,0,N736)+IF(N737&lt;N687,0,N737)+IF(N738&lt;N687,0,N738)+IF(N739&lt;N687,0,N739)+IF(N740&lt;N687,0,N740)+IF(N741&lt;N687,0,N741)+IF(N742&lt;N687,0,N742)+IF(N743&lt;N687,0,N743)+IF(N744&lt;N687,0,N744)+IF(N745&lt;N687,0,N745)+IF(N746&lt;N687,0,N746)+IF(N747&lt;N687,0,N747)+IF(N748&lt;N687,0,N748)+IF(N749&lt;N687,0,N749)+IF(N750&lt;N687,0,N750)+IF(N751&lt;N687,0,N751)+IF(N752&lt;N687,0,N752)</f>
        <v>0</v>
      </c>
      <c r="O754" s="370">
        <f>O691+O692+O693+O694+O695+O696+O697+O698+O699+O700+O701+O702+O703+O704+O705+O706+O707+O708+O709+O710+O711+O712+O713+O714+O715+O716+O717+O718+O719+O720+O721+O722+O723+O724+O725+O726+O727+O728+O729+O730+O731+O732+O733+O734+O735+O736+O737+O738+O739+O740+O741+O742+O743+O744+O745+O746+O747+O748+O749+O750+O751+O752</f>
        <v>4.9881944444444439</v>
      </c>
      <c r="P754" s="480">
        <f>P691+P693+P695+P697+P699+P701+P703+P705+P707+P709+P711+P713+P715+P717+P719+P721+P723+P725+P727+P729+P731+P733+P735+P737+P739+P741+P743+P745+P747+P749+P751</f>
        <v>0.5527777777777777</v>
      </c>
      <c r="S754" s="370">
        <f>S691+S693+S695+S697+S699+S701+S703+S705+S707+S709+S711+S713+S715+S717+S719+S721+S723+S725+S727+S729+S731+S733+S735+S737+S739+S741+S743+S745+S747+S749+S751</f>
        <v>4.9881944444444448</v>
      </c>
      <c r="T754" s="176"/>
      <c r="U754" s="358">
        <f>S693+S695+S697+S699+S707+S713+S715+S723+S727+S731+S733+S739+S741+S743+S745+S747+S749</f>
        <v>4.4124999999999988</v>
      </c>
      <c r="V754" s="506">
        <f>S711+S729</f>
        <v>0.57569444444444451</v>
      </c>
      <c r="X754" s="354">
        <f>SUM(X691:X752)</f>
        <v>18</v>
      </c>
    </row>
    <row r="755" spans="1:27" ht="15" customHeight="1" thickBot="1" x14ac:dyDescent="0.3">
      <c r="B755" s="331"/>
      <c r="C755" s="386" t="s">
        <v>52</v>
      </c>
      <c r="D755" s="387"/>
      <c r="E755" s="33">
        <f>I691+I693+I695+I697+I699+I701+I703+I705+I707+I709+I711+I713+I715+I717+I719+I721+I723+I725+I727+I729+I731+I733+I735+I737+I739+I741+I743+I745+I747+I749+I751</f>
        <v>11</v>
      </c>
      <c r="F755" s="260">
        <f>IF(F692="X",1,0)+IF(F694="X",1,0)+IF(F696="X",1,0)+IF(F698="X",1,0)+IF(F700="X",1,0)+IF(F702="X",1,0)+IF(F704="X",1,0)+IF(F706="X",1,0)+IF(F708="X",1,0)+IF(F710="X",1,0)+IF(F712="X",1,0)+IF(F714="X",1,0)+IF(F716="X",1,0)+IF(F718="X",1,0)+IF(F720="X",1,0)+IF(F722="X",1,0)+IF(F724="X",1,0)+IF(F726="X",1,0)+IF(F728="X",1,0)+IF(F730="X",1,0)+IF(F732="X",1,0)+IF(F734="X",1,0)+IF(F736="X",1,0)+IF(F738="X",1,0)+IF(F740="X",1,0)+IF(F742="X",1,0)+IF(F744="X",1,0)+IF(F746="X",1,0)+IF(F748="X",1,0)+IF(F750="X",1,0)+IF(F752="X",1,0)</f>
        <v>0</v>
      </c>
      <c r="G755" s="261"/>
      <c r="H755" s="206">
        <f>H696+H698+H700+H702+H704+H706+H708+H710+H712+H714+H716+H718+H720+H722+H724+H726+H728+H730+H732+H734+H736+H738+H740+H742+H744+H746+H748+H750+H752</f>
        <v>0</v>
      </c>
      <c r="I755" s="140"/>
      <c r="J755" s="62"/>
      <c r="K755" s="62"/>
      <c r="L755" s="30"/>
      <c r="M755" s="2"/>
      <c r="N755" s="475"/>
      <c r="O755" s="371"/>
      <c r="P755" s="481"/>
      <c r="S755" s="371"/>
      <c r="T755" s="176"/>
      <c r="U755" s="359"/>
      <c r="V755" s="507"/>
      <c r="X755" s="355"/>
    </row>
    <row r="756" spans="1:27" ht="15" customHeight="1" thickBot="1" x14ac:dyDescent="0.35">
      <c r="C756" s="386" t="s">
        <v>51</v>
      </c>
      <c r="D756" s="387"/>
      <c r="E756" s="33">
        <f>J691+J693+J695+J697+J699+J701+J703+J705+J707+J709+J711+J713+J715+J717+J719+J721+J723+J725+J727+J729+J731+J733+J735+J737+J739+J741+J743+J745+J747+J749+J751+J754</f>
        <v>2</v>
      </c>
      <c r="I756" s="140" t="str">
        <f t="shared" si="3531"/>
        <v/>
      </c>
      <c r="J756" s="62"/>
      <c r="K756" s="62"/>
      <c r="L756" s="30"/>
      <c r="O756" s="405" t="s">
        <v>85</v>
      </c>
      <c r="P756" s="406"/>
      <c r="U756" s="354">
        <v>16</v>
      </c>
      <c r="V756" s="346">
        <v>2</v>
      </c>
    </row>
    <row r="757" spans="1:27" ht="15" customHeight="1" thickBot="1" x14ac:dyDescent="0.35">
      <c r="C757" s="386" t="s">
        <v>15</v>
      </c>
      <c r="D757" s="387"/>
      <c r="E757" s="33">
        <f>I692+I694+I696+I698+I700+I702+I704+I706+I708+I710+I712+I714+I716+I718+I720+I722+I724+I726+I728+I730+I732+I734+I736+I738+I740+I742+I744+I746+I748+I750+I752</f>
        <v>0</v>
      </c>
      <c r="G757" s="464">
        <f>IF(F691="X",D688,0)+IF(F693="X",D688,0)+IF(F695="X",D688,0)+IF(F697="X",D688,0)+IF(F699="X",D688,0)+IF(F701="X",D688,0)+IF(F703="X",D688,0)+IF(F705="X",D688,0)+IF(F707="X",D688,0)+IF(F709="X",D688,0)+IF(F711="X",D688,0)+IF(F713="X",D688,0)+IF(F715="X",D688,0)+IF(F717="X",D688,0)+IF(F719="X",D688,0)+IF(F721="X",D688,0)+IF(F723="X",D688,0)+IF(F725="X",D688,0)+IF(F727="X",D688,0)+IF(F729="X",D688,0)+IF(F731="X",D688,0)+IF(F733="X",D688,0)+IF(F735="X",D688,0)+IF(F737="X",D688,0)+IF(F739="X",D688,0)+IF(F741="X",D688,0)+IF(F743="X",D688,0)+IF(F745="X",D688,0)+IF(F747="X",D688,0)+IF(F749="X",D688,0)+IF(F751="X",D688,0)</f>
        <v>0.5527777777777777</v>
      </c>
      <c r="H757" s="465"/>
      <c r="I757" s="464">
        <f>IF(G691="X",D689,0)+IF(G693="X",D689,0)+IF(G695="X",D689,0)+IF(G697="X",D689,0)+IF(G699="X",D689,0)+IF(G701="X",D689,0)+IF(G703="X",D689,0)+IF(G705="X",D689,0)+IF(G707="X",D689,0)+IF(G709="X",D689,0)+IF(G711="X",D689,0)+IF(G713="X",D689,0)+IF(G715="X",D689,0)+IF(G717="X",D689,0)+IF(G719="X",D689,0)+IF(G721="X",D689,0)+IF(G723="X",D689,0)+IF(G725="X",D689,0)+IF(G727="X",D689,0)+IF(G729="X",D689,0)+IF(G731="X",D689,0)+IF(G733="X",D689,0)+IF(G735="X",D689,0)+IF(G737="X",D689,0)+IF(G739="X",D689,0)+IF(G741="X",D689,0)+IF(G743="X",D689,0)+IF(G745="X",D689,0)+IF(G747="X",D689,0)+IF(G749="X",D689,0)+IF(G751="X",D689,0)</f>
        <v>0</v>
      </c>
      <c r="J757" s="466"/>
      <c r="K757" s="465"/>
      <c r="L757" s="171"/>
      <c r="O757" s="204" t="s">
        <v>83</v>
      </c>
      <c r="P757" s="205"/>
      <c r="Q757" s="202" t="s">
        <v>83</v>
      </c>
      <c r="R757" s="197" t="s">
        <v>16</v>
      </c>
      <c r="S757" s="188" t="s">
        <v>84</v>
      </c>
      <c r="U757" s="355"/>
      <c r="V757" s="357"/>
    </row>
    <row r="758" spans="1:27" ht="15" customHeight="1" thickBot="1" x14ac:dyDescent="0.35">
      <c r="C758" s="386" t="s">
        <v>16</v>
      </c>
      <c r="D758" s="387"/>
      <c r="E758" s="33">
        <f>J692+J694+J696+J698+J700+J702+J704+J706+J708+J710+J712+J714+J716+J718+J720+J722+J724+J726+J728+J730+J732+J734+J736+J738+J740+J742+J744+J746+J748+J750+J752</f>
        <v>0</v>
      </c>
      <c r="G758" s="467">
        <f>IF(F692="X",D688,0)+IF(F694="X",D688,0)+IF(F696="X",D688,0)+IF(F698="X",D688,0)+IF(F700="X",D688,0)+IF(F702="X",D688,0)+IF(F704="X",D688,0)+IF(F706="X",D688,0)+IF(F708="X",D688,0)+IF(F710="X",D688,0)+IF(F712="X",D688,0)+IF(F714="X",D688,0)+IF(F716="X",D688,0)+IF(F718="X",D688,0)+IF(F720="X",D688,0)+IF(F722="X",D688,0)+IF(F724="X",D688,0)+IF(F726="X",D688,0)+IF(F728="X",D688,0)+IF(F730="X",D688,0)+IF(F732="X",D688,0)+IF(F734="X",D688,0)+IF(F736="X",D688,0)+IF(F738="X",D688,0)+IF(F740="X",D688,0)+IF(F742="X",D688,0)+IF(F744="X",D688,0)+IF(F746="X",D688,0)+IF(F748="X",D688,0)+IF(F750="X",D688,0)+IF(F752="X",D688,0)</f>
        <v>0</v>
      </c>
      <c r="H758" s="468"/>
      <c r="I758" s="469">
        <f>IF(G692="X",D690,0)+IF(G694="X",D690,0)+IF(G696="X",D690,0)+IF(G698="X",D690,0)+IF(G700="X",D690,0)+IF(G702="X",D690,0)+IF(G704="X",D690,0)+IF(G706="X",D690,0)+IF(G708="X",D690,0)+IF(G710="X",D690,0)+IF(G712="X",D690,0)+IF(G714="X",D690,0)+IF(G716="X",D690,0)+IF(G718="X",D690,0)+IF(G720="X",D690,0)+IF(G722="X",D690,0)+IF(G724="X",D690,0)+IF(G726="X",D690,0)+IF(G728="X",D690,0)+IF(G730="X",D690,0)+IF(G732="X",D690,0)+IF(G734="X",D690,0)+IF(G736="X",D690,0)+IF(G738="X",D690,0)+IF(G740="X",D690,0)+IF(G742="X",D690,0)+IF(G744="X",D690,0)+IF(G746="X",D690,0)+IF(G748="X",D690,0)+IF(G750="X",D690,0)+IF(G752="X",D690,0)</f>
        <v>0</v>
      </c>
      <c r="J758" s="470"/>
      <c r="K758" s="471"/>
      <c r="L758" s="171"/>
      <c r="O758" s="199" t="s">
        <v>16</v>
      </c>
      <c r="P758" s="200"/>
      <c r="Q758" s="203">
        <f>Q684</f>
        <v>1.0222222222222221</v>
      </c>
      <c r="R758" s="198">
        <f>R684</f>
        <v>0.2381944444444444</v>
      </c>
      <c r="S758" s="189">
        <f>S684</f>
        <v>0.31249999999999972</v>
      </c>
      <c r="U758" s="350">
        <f>U754+V754</f>
        <v>4.988194444444443</v>
      </c>
      <c r="V758" s="351"/>
    </row>
    <row r="759" spans="1:27" ht="15" customHeight="1" thickBot="1" x14ac:dyDescent="0.35">
      <c r="C759" s="386" t="s">
        <v>17</v>
      </c>
      <c r="D759" s="387"/>
      <c r="E759" s="33">
        <f>K691+K693+K695+K697+K699+K701+K703+K705+K707+K709+K711+K713+K715+K717+K719+K721+K723+K725+K727+K729+K731+K733+K735+K737+K739+K741+K743+K745+K747+K749+K751</f>
        <v>0</v>
      </c>
      <c r="I759" s="140"/>
      <c r="J759" s="62"/>
      <c r="K759" s="62"/>
      <c r="L759" s="30"/>
      <c r="O759" s="190" t="s">
        <v>84</v>
      </c>
      <c r="P759" s="191"/>
      <c r="U759" s="352"/>
      <c r="V759" s="353"/>
    </row>
    <row r="760" spans="1:27" ht="15" customHeight="1" thickBot="1" x14ac:dyDescent="0.35">
      <c r="C760" s="390" t="s">
        <v>18</v>
      </c>
      <c r="D760" s="391"/>
      <c r="E760" s="33">
        <f>K692+K694+K696+K698+K700+K702+K704+K706+K708+K710+K712+K714+K716+K718+K720+K722+K724+K726+K728+K730+K732+K734+K736+K738+K740+K742+K744+K746+K748+K750+K752</f>
        <v>0</v>
      </c>
      <c r="I760" s="62" t="str">
        <f t="shared" si="3531"/>
        <v/>
      </c>
      <c r="J760" s="62"/>
      <c r="K760" s="62"/>
      <c r="L760" s="30"/>
      <c r="P760" s="449">
        <f>P687+P754-P757-P758-P759</f>
        <v>2.1256944444444432</v>
      </c>
      <c r="Q760" s="202" t="s">
        <v>83</v>
      </c>
      <c r="R760" s="197" t="s">
        <v>16</v>
      </c>
      <c r="S760" s="188" t="s">
        <v>84</v>
      </c>
      <c r="U760" s="319">
        <f>U756+V756</f>
        <v>18</v>
      </c>
      <c r="V760" s="321"/>
    </row>
    <row r="761" spans="1:27" ht="15" customHeight="1" thickBot="1" x14ac:dyDescent="0.35">
      <c r="C761" s="508" t="s">
        <v>80</v>
      </c>
      <c r="D761" s="509"/>
      <c r="E761" s="124">
        <f>B754-E755-E756-E757-E758-E759-E760</f>
        <v>18</v>
      </c>
      <c r="I761" s="62"/>
      <c r="J761" s="62"/>
      <c r="K761" s="62"/>
      <c r="L761" s="30"/>
      <c r="P761" s="450"/>
      <c r="Q761" s="203">
        <f>Q758+H755+G757+I757+N754-P757</f>
        <v>1.5749999999999997</v>
      </c>
      <c r="R761" s="198">
        <f>R758+H754+I758-P758</f>
        <v>0.2381944444444444</v>
      </c>
      <c r="S761" s="189">
        <f>S758+G758-P759</f>
        <v>0.31249999999999972</v>
      </c>
      <c r="U761" s="325"/>
      <c r="V761" s="327"/>
    </row>
    <row r="762" spans="1:27" ht="15" customHeight="1" x14ac:dyDescent="0.3">
      <c r="C762" s="30"/>
      <c r="D762" s="30"/>
      <c r="E762" s="30"/>
      <c r="I762" s="140"/>
      <c r="J762" s="140"/>
      <c r="K762" s="140"/>
      <c r="L762" s="30"/>
      <c r="U762" s="136"/>
      <c r="V762" s="136"/>
    </row>
    <row r="763" spans="1:27" ht="15" customHeight="1" thickBot="1" x14ac:dyDescent="0.35">
      <c r="B763" s="155"/>
      <c r="C763" s="155"/>
      <c r="D763" s="155"/>
      <c r="E763" s="155"/>
      <c r="F763" s="156"/>
      <c r="G763" s="156"/>
      <c r="H763" s="156"/>
      <c r="I763" s="157" t="str">
        <f t="shared" si="3531"/>
        <v/>
      </c>
      <c r="J763" s="157"/>
      <c r="K763" s="157"/>
      <c r="L763" s="157"/>
      <c r="M763" s="155"/>
      <c r="N763" s="155"/>
      <c r="O763" s="158"/>
      <c r="P763" s="155"/>
      <c r="Q763" s="159"/>
      <c r="R763" s="159"/>
      <c r="S763" s="159"/>
      <c r="T763" s="159"/>
      <c r="U763" s="155"/>
      <c r="V763" s="155"/>
      <c r="W763" s="155"/>
      <c r="X763" s="276"/>
      <c r="Y763" s="155"/>
    </row>
    <row r="764" spans="1:27" ht="15" customHeight="1" thickBot="1" x14ac:dyDescent="0.35">
      <c r="B764" s="74"/>
      <c r="C764" s="74"/>
      <c r="D764" s="74"/>
      <c r="E764" s="74"/>
      <c r="F764" s="160"/>
      <c r="G764" s="160"/>
      <c r="H764" s="160"/>
      <c r="I764" s="30"/>
      <c r="J764" s="30"/>
      <c r="K764" s="30"/>
      <c r="L764" s="30"/>
      <c r="M764" s="74"/>
      <c r="N764" s="153">
        <v>1.0416666666666666E-2</v>
      </c>
      <c r="O764" s="161"/>
      <c r="P764" s="181">
        <f>P760</f>
        <v>2.1256944444444432</v>
      </c>
      <c r="Q764" s="162"/>
      <c r="R764" s="162"/>
      <c r="S764" s="162"/>
      <c r="U764" s="74"/>
      <c r="V764" s="74"/>
      <c r="W764" s="74"/>
      <c r="X764" s="277"/>
      <c r="Y764" s="74"/>
    </row>
    <row r="765" spans="1:27" ht="15" customHeight="1" thickBot="1" x14ac:dyDescent="0.3">
      <c r="B765" s="386" t="s">
        <v>74</v>
      </c>
      <c r="C765" s="387"/>
      <c r="D765" s="153">
        <v>0.27638888888888885</v>
      </c>
      <c r="E765" s="2"/>
      <c r="F765" s="386" t="s">
        <v>54</v>
      </c>
      <c r="G765" s="482"/>
      <c r="H765" s="387"/>
      <c r="I765" s="62"/>
      <c r="J765" s="62"/>
      <c r="K765" s="62"/>
      <c r="L765" s="30"/>
      <c r="M765" s="314" t="s">
        <v>0</v>
      </c>
      <c r="N765" s="57" t="s">
        <v>49</v>
      </c>
      <c r="O765" s="4" t="s">
        <v>1</v>
      </c>
      <c r="P765" s="314" t="s">
        <v>73</v>
      </c>
      <c r="Q765" s="41" t="s">
        <v>61</v>
      </c>
      <c r="R765" s="42" t="s">
        <v>62</v>
      </c>
      <c r="S765" s="66" t="s">
        <v>1</v>
      </c>
      <c r="T765" s="167"/>
      <c r="X765" s="272" t="s">
        <v>69</v>
      </c>
    </row>
    <row r="766" spans="1:27" ht="15" customHeight="1" thickBot="1" x14ac:dyDescent="0.3">
      <c r="B766" s="386" t="s">
        <v>78</v>
      </c>
      <c r="C766" s="387"/>
      <c r="D766" s="153">
        <v>4.1666666666666664E-2</v>
      </c>
      <c r="E766" s="2"/>
      <c r="F766" s="132" t="s">
        <v>43</v>
      </c>
      <c r="G766" s="139" t="s">
        <v>76</v>
      </c>
      <c r="H766" s="11" t="s">
        <v>88</v>
      </c>
      <c r="I766" s="11" t="s">
        <v>53</v>
      </c>
      <c r="J766" s="11" t="s">
        <v>54</v>
      </c>
      <c r="K766" s="11" t="s">
        <v>56</v>
      </c>
      <c r="L766" s="306" t="s">
        <v>100</v>
      </c>
      <c r="M766" s="312"/>
      <c r="N766" s="59" t="s">
        <v>50</v>
      </c>
      <c r="O766" s="6" t="s">
        <v>2</v>
      </c>
      <c r="P766" s="312"/>
      <c r="Q766" s="309" t="s">
        <v>63</v>
      </c>
      <c r="R766" s="310"/>
      <c r="S766" s="37" t="s">
        <v>64</v>
      </c>
      <c r="T766" s="167"/>
      <c r="X766" s="274" t="s">
        <v>70</v>
      </c>
    </row>
    <row r="767" spans="1:27" ht="15" customHeight="1" thickBot="1" x14ac:dyDescent="0.3">
      <c r="B767" s="386" t="s">
        <v>79</v>
      </c>
      <c r="C767" s="387"/>
      <c r="D767" s="153">
        <v>1.3888888888888888E-2</v>
      </c>
      <c r="E767" s="2"/>
      <c r="F767" s="223" t="s">
        <v>75</v>
      </c>
      <c r="G767" s="224" t="s">
        <v>77</v>
      </c>
      <c r="H767" s="11" t="s">
        <v>89</v>
      </c>
      <c r="I767" s="11" t="s">
        <v>15</v>
      </c>
      <c r="J767" s="11" t="s">
        <v>55</v>
      </c>
      <c r="K767" s="32" t="s">
        <v>57</v>
      </c>
      <c r="L767" s="303"/>
      <c r="M767" s="331"/>
      <c r="N767" s="59"/>
      <c r="O767" s="6" t="s">
        <v>3</v>
      </c>
      <c r="P767" s="331"/>
      <c r="Q767" s="522"/>
      <c r="R767" s="523"/>
      <c r="S767" s="67" t="s">
        <v>65</v>
      </c>
      <c r="T767" s="167"/>
      <c r="X767" s="273" t="s">
        <v>71</v>
      </c>
    </row>
    <row r="768" spans="1:27" ht="15" customHeight="1" thickBot="1" x14ac:dyDescent="0.3">
      <c r="A768" s="254" t="s">
        <v>72</v>
      </c>
      <c r="B768" s="520" t="s">
        <v>11</v>
      </c>
      <c r="C768" s="520">
        <v>1</v>
      </c>
      <c r="D768" s="520" t="s">
        <v>28</v>
      </c>
      <c r="E768" s="399" t="s">
        <v>7</v>
      </c>
      <c r="F768" s="258"/>
      <c r="G768" s="259"/>
      <c r="H768" s="246"/>
      <c r="I768" s="59">
        <f>IF(E768="repos",1,0)</f>
        <v>1</v>
      </c>
      <c r="J768" s="59">
        <f>IF(E768="S",1,0)</f>
        <v>0</v>
      </c>
      <c r="K768" s="59">
        <f>IF(E768="FO",1,0)</f>
        <v>0</v>
      </c>
      <c r="L768" s="302">
        <f>IF(AND(B768="dim",M768=130),1,0)</f>
        <v>0</v>
      </c>
      <c r="M768" s="60">
        <v>660</v>
      </c>
      <c r="N768" s="150"/>
      <c r="O768" s="56"/>
      <c r="P768" s="476">
        <f>IF(F768="X",D765,0)+IF(F769="X",D765,0)+IF(G768="X",D766,0)+IF(G769="X",D767,0)+H768+H769+IF(N768&lt;N764,0,N768)+IF(N769&lt;N764,0,N769)</f>
        <v>0.27638888888888885</v>
      </c>
      <c r="Q768" s="111"/>
      <c r="R768" s="112"/>
      <c r="S768" s="374">
        <f>(R768-Q768)+(R769-Q769)</f>
        <v>0</v>
      </c>
      <c r="T768" s="167"/>
      <c r="U768" s="74"/>
      <c r="V768" s="74"/>
      <c r="W768" s="74"/>
      <c r="X768" s="491">
        <f t="shared" ref="X768:X826" si="3532">IF(OR(E768="C",E768="Cr",E768="FO"),1,0)</f>
        <v>0</v>
      </c>
      <c r="Z768" s="314">
        <v>305</v>
      </c>
      <c r="AA768" s="460">
        <f>IF(OR(E768="C",E768="Cr"),S768,0)</f>
        <v>0</v>
      </c>
    </row>
    <row r="769" spans="1:37" ht="15" customHeight="1" thickBot="1" x14ac:dyDescent="0.3">
      <c r="A769" s="255"/>
      <c r="B769" s="521"/>
      <c r="C769" s="521"/>
      <c r="D769" s="521"/>
      <c r="E769" s="401"/>
      <c r="F769" s="267" t="str">
        <f>IF(AND(A768="X",B768="dim"),"",IF(AND(A768="X",E768="TC"),"",IF(A768="X","X","")))</f>
        <v>X</v>
      </c>
      <c r="G769" s="268"/>
      <c r="H769" s="211"/>
      <c r="I769" s="58">
        <f>IF(E768="CA",1,0)</f>
        <v>0</v>
      </c>
      <c r="J769" s="58">
        <f>IF(E768="TC",1,0)</f>
        <v>0</v>
      </c>
      <c r="K769" s="58">
        <f>IF(E768="FNO",1,0)</f>
        <v>0</v>
      </c>
      <c r="L769" s="299"/>
      <c r="M769" s="128"/>
      <c r="N769" s="151"/>
      <c r="O769" s="107"/>
      <c r="P769" s="477"/>
      <c r="Q769" s="113"/>
      <c r="R769" s="114"/>
      <c r="S769" s="375"/>
      <c r="T769" s="167"/>
      <c r="U769" s="74"/>
      <c r="V769" s="74"/>
      <c r="W769" s="74"/>
      <c r="X769" s="493"/>
      <c r="Z769" s="331"/>
      <c r="AA769" s="461"/>
    </row>
    <row r="770" spans="1:37" ht="15" customHeight="1" thickBot="1" x14ac:dyDescent="0.3">
      <c r="A770" s="228"/>
      <c r="B770" s="314" t="s">
        <v>12</v>
      </c>
      <c r="C770" s="314">
        <v>2</v>
      </c>
      <c r="D770" s="314" t="s">
        <v>28</v>
      </c>
      <c r="E770" s="483" t="s">
        <v>91</v>
      </c>
      <c r="F770" s="269"/>
      <c r="G770" s="270"/>
      <c r="H770" s="246"/>
      <c r="I770" s="59">
        <f t="shared" ref="I770" si="3533">IF(E770="repos",1,0)</f>
        <v>0</v>
      </c>
      <c r="J770" s="59">
        <f t="shared" ref="J770" si="3534">IF(E770="S",1,0)</f>
        <v>0</v>
      </c>
      <c r="K770" s="59">
        <f t="shared" ref="K770" si="3535">IF(E770="FO",1,0)</f>
        <v>0</v>
      </c>
      <c r="L770" s="302">
        <f>IF(AND(B770="dim",M770=130),1,0)</f>
        <v>0</v>
      </c>
      <c r="M770" s="60">
        <v>130</v>
      </c>
      <c r="N770" s="150"/>
      <c r="O770" s="52">
        <v>0.31041666666666667</v>
      </c>
      <c r="P770" s="476">
        <f>IF(F770="X",D765,0)+IF(F771="X",D765,0)+IF(G770="X",D766,0)+IF(G771="X",D767,0)+H770+H771+IF(N770&lt;N764,0,N770)+IF(N771&lt;N764,0,N771)</f>
        <v>0</v>
      </c>
      <c r="Q770" s="111">
        <v>0.49722222222222223</v>
      </c>
      <c r="R770" s="112">
        <v>0.80763888888888891</v>
      </c>
      <c r="S770" s="360">
        <f t="shared" ref="S770" si="3536">(R770-Q770)+(R771-Q771)</f>
        <v>0.31041666666666667</v>
      </c>
      <c r="T770" s="167"/>
      <c r="U770" s="74"/>
      <c r="V770" s="74"/>
      <c r="W770" s="74"/>
      <c r="X770" s="491">
        <f t="shared" si="3532"/>
        <v>1</v>
      </c>
      <c r="Z770" s="314">
        <v>306</v>
      </c>
      <c r="AA770" s="460">
        <f>IF(OR(E770="C",E770="Cr"),S770,0)</f>
        <v>0.31041666666666667</v>
      </c>
    </row>
    <row r="771" spans="1:37" ht="15" customHeight="1" thickBot="1" x14ac:dyDescent="0.3">
      <c r="A771" s="229"/>
      <c r="B771" s="331"/>
      <c r="C771" s="331"/>
      <c r="D771" s="331"/>
      <c r="E771" s="484"/>
      <c r="F771" s="267" t="str">
        <f>IF(AND(A770="X",B770="dim"),"",IF(AND(A770="X",E770="TC"),"",IF(A770="X","X","")))</f>
        <v/>
      </c>
      <c r="G771" s="268"/>
      <c r="H771" s="211"/>
      <c r="I771" s="58">
        <f t="shared" ref="I771" si="3537">IF(E770="CA",1,0)</f>
        <v>0</v>
      </c>
      <c r="J771" s="58">
        <f t="shared" ref="J771" si="3538">IF(E770="TC",1,0)</f>
        <v>0</v>
      </c>
      <c r="K771" s="58">
        <f t="shared" ref="K771" si="3539">IF(E770="FNO",1,0)</f>
        <v>0</v>
      </c>
      <c r="L771" s="299"/>
      <c r="M771" s="149"/>
      <c r="N771" s="151"/>
      <c r="O771" s="86"/>
      <c r="P771" s="477"/>
      <c r="Q771" s="113"/>
      <c r="R771" s="114"/>
      <c r="S771" s="361"/>
      <c r="T771" s="167"/>
      <c r="U771" s="74"/>
      <c r="V771" s="74"/>
      <c r="W771" s="74"/>
      <c r="X771" s="493"/>
      <c r="Z771" s="331"/>
      <c r="AA771" s="461"/>
    </row>
    <row r="772" spans="1:37" ht="15" customHeight="1" thickBot="1" x14ac:dyDescent="0.3">
      <c r="A772" s="228"/>
      <c r="B772" s="314" t="s">
        <v>4</v>
      </c>
      <c r="C772" s="314">
        <v>3</v>
      </c>
      <c r="D772" s="314" t="s">
        <v>28</v>
      </c>
      <c r="E772" s="483" t="s">
        <v>91</v>
      </c>
      <c r="F772" s="269"/>
      <c r="G772" s="270"/>
      <c r="H772" s="246"/>
      <c r="I772" s="59">
        <f t="shared" ref="I772" si="3540">IF(E772="repos",1,0)</f>
        <v>0</v>
      </c>
      <c r="J772" s="59">
        <f t="shared" ref="J772" si="3541">IF(E772="S",1,0)</f>
        <v>0</v>
      </c>
      <c r="K772" s="59">
        <f t="shared" ref="K772" si="3542">IF(E772="FO",1,0)</f>
        <v>0</v>
      </c>
      <c r="L772" s="302">
        <f>IF(AND(B772="dim",M772=130),1,0)</f>
        <v>0</v>
      </c>
      <c r="M772" s="60">
        <v>130</v>
      </c>
      <c r="N772" s="150"/>
      <c r="O772" s="52">
        <v>0.31041666666666667</v>
      </c>
      <c r="P772" s="476">
        <f>IF(F772="X",D765,0)+IF(F773="X",D765,0)+IF(G772="X",D766,0)+IF(G773="X",D767,0)+H772+H773+IF(N772&lt;N764,0,N772)+IF(N773&lt;N764,0,N773)</f>
        <v>0</v>
      </c>
      <c r="Q772" s="111">
        <v>0.49722222222222223</v>
      </c>
      <c r="R772" s="112">
        <v>0.80763888888888891</v>
      </c>
      <c r="S772" s="360">
        <f t="shared" ref="S772" si="3543">(R772-Q772)+(R773-Q773)</f>
        <v>0.31041666666666667</v>
      </c>
      <c r="T772" s="167"/>
      <c r="U772" s="74"/>
      <c r="V772" s="74"/>
      <c r="W772" s="74"/>
      <c r="X772" s="491">
        <f t="shared" si="3532"/>
        <v>1</v>
      </c>
      <c r="Z772" s="314">
        <v>307</v>
      </c>
      <c r="AA772" s="460">
        <f>IF(OR(E772="C",E772="Cr"),S772,0)</f>
        <v>0.31041666666666667</v>
      </c>
    </row>
    <row r="773" spans="1:37" ht="15" customHeight="1" thickBot="1" x14ac:dyDescent="0.3">
      <c r="A773" s="229"/>
      <c r="B773" s="331"/>
      <c r="C773" s="331"/>
      <c r="D773" s="331"/>
      <c r="E773" s="484"/>
      <c r="F773" s="267" t="str">
        <f>IF(AND(A772="X",B772="dim"),"",IF(AND(A772="X",E772="TC"),"",IF(A772="X","X","")))</f>
        <v/>
      </c>
      <c r="G773" s="268"/>
      <c r="H773" s="211"/>
      <c r="I773" s="58">
        <f t="shared" ref="I773" si="3544">IF(E772="CA",1,0)</f>
        <v>0</v>
      </c>
      <c r="J773" s="58">
        <f t="shared" ref="J773" si="3545">IF(E772="TC",1,0)</f>
        <v>0</v>
      </c>
      <c r="K773" s="58">
        <f t="shared" ref="K773" si="3546">IF(E772="FNO",1,0)</f>
        <v>0</v>
      </c>
      <c r="L773" s="299"/>
      <c r="M773" s="149"/>
      <c r="N773" s="151"/>
      <c r="O773" s="86"/>
      <c r="P773" s="477"/>
      <c r="Q773" s="113"/>
      <c r="R773" s="114"/>
      <c r="S773" s="361"/>
      <c r="T773" s="167"/>
      <c r="U773" s="74"/>
      <c r="V773" s="74"/>
      <c r="W773" s="74"/>
      <c r="X773" s="493"/>
      <c r="Z773" s="331"/>
      <c r="AA773" s="461"/>
    </row>
    <row r="774" spans="1:37" ht="15" customHeight="1" thickBot="1" x14ac:dyDescent="0.3">
      <c r="A774" s="228"/>
      <c r="B774" s="314" t="s">
        <v>6</v>
      </c>
      <c r="C774" s="314">
        <v>4</v>
      </c>
      <c r="D774" s="314" t="s">
        <v>28</v>
      </c>
      <c r="E774" s="483" t="s">
        <v>91</v>
      </c>
      <c r="F774" s="269"/>
      <c r="G774" s="270"/>
      <c r="H774" s="246"/>
      <c r="I774" s="59">
        <f t="shared" ref="I774" si="3547">IF(E774="repos",1,0)</f>
        <v>0</v>
      </c>
      <c r="J774" s="59">
        <f t="shared" ref="J774" si="3548">IF(E774="S",1,0)</f>
        <v>0</v>
      </c>
      <c r="K774" s="59">
        <f t="shared" ref="K774" si="3549">IF(E774="FO",1,0)</f>
        <v>0</v>
      </c>
      <c r="L774" s="302">
        <f>IF(AND(B774="dim",M774=130),1,0)</f>
        <v>0</v>
      </c>
      <c r="M774" s="60">
        <v>130</v>
      </c>
      <c r="N774" s="150"/>
      <c r="O774" s="52">
        <v>0.3125</v>
      </c>
      <c r="P774" s="476">
        <f>IF(F774="X",D765,0)+IF(F775="X",D765,0)+IF(G774="X",D766,0)+IF(G775="X",D767,0)+H774+H775+IF(N774&lt;N764,0,N774)+IF(N775&lt;N764,0,N775)</f>
        <v>0</v>
      </c>
      <c r="Q774" s="111">
        <v>0.54166666666666663</v>
      </c>
      <c r="R774" s="112">
        <v>0.85416666666666663</v>
      </c>
      <c r="S774" s="360">
        <f t="shared" ref="S774" si="3550">(R774-Q774)+(R775-Q775)</f>
        <v>0.3125</v>
      </c>
      <c r="T774" s="167"/>
      <c r="U774" s="74"/>
      <c r="V774" s="74"/>
      <c r="W774" s="74"/>
      <c r="X774" s="491">
        <f t="shared" si="3532"/>
        <v>1</v>
      </c>
      <c r="Z774" s="462">
        <v>308</v>
      </c>
      <c r="AA774" s="460">
        <f>IF(OR(E774="C",E774="Cr"),S774,0)</f>
        <v>0.3125</v>
      </c>
    </row>
    <row r="775" spans="1:37" ht="15" customHeight="1" thickBot="1" x14ac:dyDescent="0.3">
      <c r="A775" s="229"/>
      <c r="B775" s="331"/>
      <c r="C775" s="331"/>
      <c r="D775" s="331"/>
      <c r="E775" s="484"/>
      <c r="F775" s="267" t="str">
        <f>IF(AND(A774="X",B774="dim"),"",IF(AND(A774="X",E774="TC"),"",IF(A774="X","X","")))</f>
        <v/>
      </c>
      <c r="G775" s="268"/>
      <c r="H775" s="211"/>
      <c r="I775" s="58">
        <f t="shared" ref="I775" si="3551">IF(E774="CA",1,0)</f>
        <v>0</v>
      </c>
      <c r="J775" s="58">
        <f t="shared" ref="J775" si="3552">IF(E774="TC",1,0)</f>
        <v>0</v>
      </c>
      <c r="K775" s="58">
        <f t="shared" ref="K775" si="3553">IF(E774="FNO",1,0)</f>
        <v>0</v>
      </c>
      <c r="L775" s="299"/>
      <c r="M775" s="149"/>
      <c r="N775" s="151"/>
      <c r="O775" s="86"/>
      <c r="P775" s="477"/>
      <c r="Q775" s="113"/>
      <c r="R775" s="114"/>
      <c r="S775" s="361"/>
      <c r="T775" s="167"/>
      <c r="U775" s="74"/>
      <c r="V775" s="74"/>
      <c r="W775" s="74"/>
      <c r="X775" s="493"/>
      <c r="Z775" s="463"/>
      <c r="AA775" s="461"/>
    </row>
    <row r="776" spans="1:37" ht="15" customHeight="1" thickBot="1" x14ac:dyDescent="0.3">
      <c r="A776" s="228"/>
      <c r="B776" s="314" t="s">
        <v>8</v>
      </c>
      <c r="C776" s="314">
        <v>5</v>
      </c>
      <c r="D776" s="314" t="s">
        <v>28</v>
      </c>
      <c r="E776" s="399" t="s">
        <v>7</v>
      </c>
      <c r="F776" s="269"/>
      <c r="G776" s="270"/>
      <c r="H776" s="246"/>
      <c r="I776" s="59">
        <f t="shared" ref="I776" si="3554">IF(E776="repos",1,0)</f>
        <v>1</v>
      </c>
      <c r="J776" s="59">
        <f t="shared" ref="J776" si="3555">IF(E776="S",1,0)</f>
        <v>0</v>
      </c>
      <c r="K776" s="59">
        <f t="shared" ref="K776" si="3556">IF(E776="FO",1,0)</f>
        <v>0</v>
      </c>
      <c r="L776" s="302">
        <f>IF(AND(B776="dim",M776=130),1,0)</f>
        <v>0</v>
      </c>
      <c r="M776" s="126">
        <v>660</v>
      </c>
      <c r="N776" s="150"/>
      <c r="O776" s="56"/>
      <c r="P776" s="476">
        <f>IF(F776="X",D765,0)+IF(F777="X",D765,0)+IF(G776="X",D766,0)+IF(G777="X",D767,0)+H776+H777+IF(N776&lt;N764,0,N776)+IF(N777&lt;N764,0,N777)</f>
        <v>0</v>
      </c>
      <c r="Q776" s="111"/>
      <c r="R776" s="112"/>
      <c r="S776" s="374">
        <f t="shared" ref="S776" si="3557">(R776-Q776)+(R777-Q777)</f>
        <v>0</v>
      </c>
      <c r="T776" s="167"/>
      <c r="U776" s="74"/>
      <c r="V776" s="74"/>
      <c r="W776" s="74"/>
      <c r="X776" s="491">
        <f t="shared" si="3532"/>
        <v>0</v>
      </c>
      <c r="Z776" s="314">
        <v>309</v>
      </c>
      <c r="AA776" s="460">
        <f>IF(OR(E776="C",E776="Cr"),S776,0)</f>
        <v>0</v>
      </c>
    </row>
    <row r="777" spans="1:37" ht="15" customHeight="1" thickBot="1" x14ac:dyDescent="0.3">
      <c r="A777" s="229"/>
      <c r="B777" s="331"/>
      <c r="C777" s="331"/>
      <c r="D777" s="331"/>
      <c r="E777" s="401"/>
      <c r="F777" s="267" t="str">
        <f>IF(AND(A776="X",B776="dim"),"",IF(AND(A776="X",E776="TC"),"",IF(A776="X","X","")))</f>
        <v/>
      </c>
      <c r="G777" s="268"/>
      <c r="H777" s="211"/>
      <c r="I777" s="58">
        <f t="shared" ref="I777" si="3558">IF(E776="CA",1,0)</f>
        <v>0</v>
      </c>
      <c r="J777" s="58">
        <f t="shared" ref="J777" si="3559">IF(E776="TC",1,0)</f>
        <v>0</v>
      </c>
      <c r="K777" s="58">
        <f t="shared" ref="K777" si="3560">IF(E776="FNO",1,0)</f>
        <v>0</v>
      </c>
      <c r="L777" s="299"/>
      <c r="M777" s="128"/>
      <c r="N777" s="151"/>
      <c r="O777" s="107"/>
      <c r="P777" s="477"/>
      <c r="Q777" s="113"/>
      <c r="R777" s="114"/>
      <c r="S777" s="375"/>
      <c r="T777" s="167"/>
      <c r="U777" s="74"/>
      <c r="V777" s="74"/>
      <c r="W777" s="74"/>
      <c r="X777" s="493"/>
      <c r="Z777" s="331"/>
      <c r="AA777" s="461"/>
      <c r="AC777" s="294"/>
      <c r="AD777" s="294"/>
      <c r="AE777" s="295"/>
      <c r="AF777" s="295"/>
      <c r="AG777" s="295"/>
      <c r="AH777" s="296"/>
      <c r="AI777" s="171"/>
      <c r="AJ777" s="171"/>
      <c r="AK777" s="96"/>
    </row>
    <row r="778" spans="1:37" ht="15" customHeight="1" thickBot="1" x14ac:dyDescent="0.3">
      <c r="A778" s="228"/>
      <c r="B778" s="314" t="s">
        <v>9</v>
      </c>
      <c r="C778" s="314">
        <v>6</v>
      </c>
      <c r="D778" s="314" t="s">
        <v>28</v>
      </c>
      <c r="E778" s="399" t="s">
        <v>7</v>
      </c>
      <c r="F778" s="269"/>
      <c r="G778" s="270"/>
      <c r="H778" s="246"/>
      <c r="I778" s="59">
        <f t="shared" ref="I778" si="3561">IF(E778="repos",1,0)</f>
        <v>1</v>
      </c>
      <c r="J778" s="59">
        <f t="shared" ref="J778" si="3562">IF(E778="S",1,0)</f>
        <v>0</v>
      </c>
      <c r="K778" s="59">
        <f t="shared" ref="K778" si="3563">IF(E778="FO",1,0)</f>
        <v>0</v>
      </c>
      <c r="L778" s="302">
        <f>IF(AND(B778="dim",M778=130),1,0)</f>
        <v>0</v>
      </c>
      <c r="M778" s="126">
        <v>660</v>
      </c>
      <c r="N778" s="150"/>
      <c r="O778" s="56"/>
      <c r="P778" s="476">
        <f>IF(F778="X",D765,0)+IF(F779="X",D765,0)+IF(G778="X",D766,0)+IF(G779="X",D767,0)+H778+H779+IF(N778&lt;N764,0,N778)+IF(N779&lt;N764,0,N779)</f>
        <v>0</v>
      </c>
      <c r="Q778" s="111"/>
      <c r="R778" s="112"/>
      <c r="S778" s="374">
        <f t="shared" ref="S778" si="3564">(R778-Q778)+(R779-Q779)</f>
        <v>0</v>
      </c>
      <c r="T778" s="167"/>
      <c r="U778" s="74"/>
      <c r="V778" s="74"/>
      <c r="W778" s="74"/>
      <c r="X778" s="491">
        <f t="shared" si="3532"/>
        <v>0</v>
      </c>
      <c r="Z778" s="314">
        <v>310</v>
      </c>
      <c r="AA778" s="460">
        <f>IF(OR(E778="C",E778="Cr"),S778,0)</f>
        <v>0</v>
      </c>
      <c r="AC778" s="294"/>
      <c r="AD778" s="294"/>
      <c r="AE778" s="295"/>
      <c r="AF778" s="295"/>
      <c r="AG778" s="295"/>
      <c r="AH778" s="296"/>
      <c r="AI778" s="171"/>
      <c r="AJ778" s="171"/>
      <c r="AK778" s="96"/>
    </row>
    <row r="779" spans="1:37" ht="15" customHeight="1" thickBot="1" x14ac:dyDescent="0.3">
      <c r="A779" s="229"/>
      <c r="B779" s="331"/>
      <c r="C779" s="331"/>
      <c r="D779" s="331"/>
      <c r="E779" s="401"/>
      <c r="F779" s="267" t="str">
        <f>IF(AND(A778="X",B778="dim"),"",IF(AND(A778="X",E778="TC"),"",IF(A778="X","X","")))</f>
        <v/>
      </c>
      <c r="G779" s="268"/>
      <c r="H779" s="211"/>
      <c r="I779" s="58">
        <f t="shared" ref="I779" si="3565">IF(E778="CA",1,0)</f>
        <v>0</v>
      </c>
      <c r="J779" s="58">
        <f t="shared" ref="J779" si="3566">IF(E778="TC",1,0)</f>
        <v>0</v>
      </c>
      <c r="K779" s="58">
        <f t="shared" ref="K779" si="3567">IF(E778="FNO",1,0)</f>
        <v>0</v>
      </c>
      <c r="L779" s="299"/>
      <c r="M779" s="128"/>
      <c r="N779" s="151"/>
      <c r="O779" s="107"/>
      <c r="P779" s="477"/>
      <c r="Q779" s="113"/>
      <c r="R779" s="114"/>
      <c r="S779" s="375"/>
      <c r="T779" s="167"/>
      <c r="U779" s="74"/>
      <c r="V779" s="74"/>
      <c r="W779" s="74"/>
      <c r="X779" s="493"/>
      <c r="Z779" s="331"/>
      <c r="AA779" s="461"/>
      <c r="AC779" s="294"/>
      <c r="AD779" s="294"/>
      <c r="AE779" s="295"/>
      <c r="AF779" s="295"/>
      <c r="AG779" s="295"/>
      <c r="AH779" s="296"/>
      <c r="AI779" s="171"/>
      <c r="AJ779" s="171"/>
      <c r="AK779" s="96"/>
    </row>
    <row r="780" spans="1:37" ht="15" customHeight="1" thickBot="1" x14ac:dyDescent="0.3">
      <c r="A780" s="228"/>
      <c r="B780" s="314" t="s">
        <v>10</v>
      </c>
      <c r="C780" s="314">
        <v>7</v>
      </c>
      <c r="D780" s="314" t="s">
        <v>28</v>
      </c>
      <c r="E780" s="483" t="s">
        <v>91</v>
      </c>
      <c r="F780" s="269"/>
      <c r="G780" s="270"/>
      <c r="H780" s="246"/>
      <c r="I780" s="59">
        <f t="shared" ref="I780" si="3568">IF(E780="repos",1,0)</f>
        <v>0</v>
      </c>
      <c r="J780" s="59">
        <f t="shared" ref="J780" si="3569">IF(E780="S",1,0)</f>
        <v>0</v>
      </c>
      <c r="K780" s="59">
        <f t="shared" ref="K780" si="3570">IF(E780="FO",1,0)</f>
        <v>0</v>
      </c>
      <c r="L780" s="302">
        <f>IF(AND(B780="dim",M780=130),1,0)</f>
        <v>0</v>
      </c>
      <c r="M780" s="60">
        <v>130</v>
      </c>
      <c r="N780" s="150"/>
      <c r="O780" s="52">
        <f>R780-Q780</f>
        <v>0.19583333333333339</v>
      </c>
      <c r="P780" s="476">
        <f>IF(F780="X",D765,0)+IF(F781="X",D765,0)+IF(G780="X",D766,0)+IF(G781="X",D767,0)+H780+H781+IF(N780&lt;N764,0,N780)+IF(N781&lt;N764,0,N781)</f>
        <v>0</v>
      </c>
      <c r="Q780" s="111">
        <v>0.21249999999999999</v>
      </c>
      <c r="R780" s="112">
        <v>0.40833333333333338</v>
      </c>
      <c r="S780" s="360">
        <f t="shared" ref="S780" si="3571">(R780-Q780)+(R781-Q781)</f>
        <v>0.30694444444444458</v>
      </c>
      <c r="T780" s="167"/>
      <c r="U780" s="74"/>
      <c r="V780" s="74"/>
      <c r="W780" s="74"/>
      <c r="X780" s="491">
        <f t="shared" si="3532"/>
        <v>1</v>
      </c>
      <c r="Z780" s="314">
        <v>311</v>
      </c>
      <c r="AA780" s="460">
        <f>IF(OR(E780="C",E780="Cr"),S780,0)</f>
        <v>0.30694444444444458</v>
      </c>
      <c r="AC780" s="294"/>
      <c r="AD780" s="294"/>
      <c r="AE780" s="295"/>
      <c r="AF780" s="295"/>
      <c r="AG780" s="295"/>
      <c r="AH780" s="296"/>
      <c r="AI780" s="171"/>
      <c r="AJ780" s="171"/>
      <c r="AK780" s="96"/>
    </row>
    <row r="781" spans="1:37" ht="15" customHeight="1" thickBot="1" x14ac:dyDescent="0.3">
      <c r="A781" s="229"/>
      <c r="B781" s="331"/>
      <c r="C781" s="331"/>
      <c r="D781" s="331"/>
      <c r="E781" s="484"/>
      <c r="F781" s="267" t="str">
        <f>IF(AND(A780="X",B780="dim"),"",IF(AND(A780="X",E780="TC"),"",IF(A780="X","X","")))</f>
        <v/>
      </c>
      <c r="G781" s="268"/>
      <c r="H781" s="211"/>
      <c r="I781" s="58">
        <f t="shared" ref="I781" si="3572">IF(E780="CA",1,0)</f>
        <v>0</v>
      </c>
      <c r="J781" s="58">
        <f t="shared" ref="J781" si="3573">IF(E780="TC",1,0)</f>
        <v>0</v>
      </c>
      <c r="K781" s="58">
        <f t="shared" ref="K781" si="3574">IF(E780="FNO",1,0)</f>
        <v>0</v>
      </c>
      <c r="L781" s="299"/>
      <c r="M781" s="149"/>
      <c r="N781" s="151"/>
      <c r="O781" s="50">
        <v>0.1111111111111111</v>
      </c>
      <c r="P781" s="477"/>
      <c r="Q781" s="113">
        <v>0.50416666666666665</v>
      </c>
      <c r="R781" s="114">
        <v>0.61527777777777781</v>
      </c>
      <c r="S781" s="361"/>
      <c r="T781" s="167"/>
      <c r="U781" s="74"/>
      <c r="V781" s="74"/>
      <c r="W781" s="74"/>
      <c r="X781" s="493"/>
      <c r="Z781" s="331"/>
      <c r="AA781" s="461"/>
      <c r="AC781" s="294"/>
      <c r="AD781" s="294"/>
      <c r="AE781" s="295"/>
      <c r="AF781" s="295"/>
      <c r="AG781" s="295"/>
      <c r="AH781" s="296"/>
      <c r="AI781" s="171"/>
      <c r="AJ781" s="171"/>
      <c r="AK781" s="96"/>
    </row>
    <row r="782" spans="1:37" ht="15" customHeight="1" thickBot="1" x14ac:dyDescent="0.3">
      <c r="A782" s="228"/>
      <c r="B782" s="314" t="s">
        <v>11</v>
      </c>
      <c r="C782" s="314">
        <v>8</v>
      </c>
      <c r="D782" s="314" t="s">
        <v>28</v>
      </c>
      <c r="E782" s="483" t="s">
        <v>92</v>
      </c>
      <c r="F782" s="269"/>
      <c r="G782" s="270"/>
      <c r="H782" s="246"/>
      <c r="I782" s="59">
        <f t="shared" ref="I782" si="3575">IF(E782="repos",1,0)</f>
        <v>0</v>
      </c>
      <c r="J782" s="59">
        <f t="shared" ref="J782" si="3576">IF(E782="S",1,0)</f>
        <v>0</v>
      </c>
      <c r="K782" s="59">
        <f t="shared" ref="K782" si="3577">IF(E782="FO",1,0)</f>
        <v>0</v>
      </c>
      <c r="L782" s="302">
        <f>IF(AND(B782="dim",M782=130),1,0)</f>
        <v>0</v>
      </c>
      <c r="M782" s="60">
        <v>59</v>
      </c>
      <c r="N782" s="150"/>
      <c r="O782" s="54">
        <f>R782-Q782</f>
        <v>0.19583333333333339</v>
      </c>
      <c r="P782" s="476">
        <f>IF(F782="X",D765,0)+IF(F783="X",D765,0)+IF(G782="X",D766,0)+IF(G783="X",D767,0)+H782+H783+IF(N782&lt;N764,0,N782)+IF(N783&lt;N764,0,N783)</f>
        <v>0</v>
      </c>
      <c r="Q782" s="111">
        <v>0.21249999999999999</v>
      </c>
      <c r="R782" s="112">
        <v>0.40833333333333338</v>
      </c>
      <c r="S782" s="360">
        <f t="shared" ref="S782" si="3578">(R782-Q782)+(R783-Q783)</f>
        <v>0.30694444444444458</v>
      </c>
      <c r="T782" s="167"/>
      <c r="U782" s="74"/>
      <c r="V782" s="74"/>
      <c r="W782" s="74"/>
      <c r="X782" s="491">
        <f t="shared" si="3532"/>
        <v>1</v>
      </c>
      <c r="Z782" s="314">
        <v>312</v>
      </c>
      <c r="AA782" s="460">
        <f>IF(OR(E782="C",E782="Cr"),S782,0)</f>
        <v>0.30694444444444458</v>
      </c>
      <c r="AC782" s="294"/>
      <c r="AD782" s="294"/>
      <c r="AE782" s="295"/>
      <c r="AF782" s="295"/>
      <c r="AG782" s="295"/>
      <c r="AH782" s="296"/>
      <c r="AI782" s="171"/>
      <c r="AJ782" s="171"/>
      <c r="AK782" s="96"/>
    </row>
    <row r="783" spans="1:37" ht="15" customHeight="1" thickBot="1" x14ac:dyDescent="0.3">
      <c r="A783" s="229"/>
      <c r="B783" s="331"/>
      <c r="C783" s="331"/>
      <c r="D783" s="331"/>
      <c r="E783" s="484"/>
      <c r="F783" s="267" t="str">
        <f>IF(AND(A782="X",B782="dim"),"",IF(AND(A782="X",E782="TC"),"",IF(A782="X","X","")))</f>
        <v/>
      </c>
      <c r="G783" s="268"/>
      <c r="H783" s="211"/>
      <c r="I783" s="58">
        <f t="shared" ref="I783" si="3579">IF(E782="CA",1,0)</f>
        <v>0</v>
      </c>
      <c r="J783" s="58">
        <f t="shared" ref="J783" si="3580">IF(E782="TC",1,0)</f>
        <v>0</v>
      </c>
      <c r="K783" s="58">
        <f t="shared" ref="K783" si="3581">IF(E782="FNO",1,0)</f>
        <v>0</v>
      </c>
      <c r="L783" s="299"/>
      <c r="M783" s="286">
        <v>130</v>
      </c>
      <c r="N783" s="151"/>
      <c r="O783" s="50">
        <v>0.1111111111111111</v>
      </c>
      <c r="P783" s="477"/>
      <c r="Q783" s="113">
        <v>0.50416666666666665</v>
      </c>
      <c r="R783" s="114">
        <v>0.61527777777777781</v>
      </c>
      <c r="S783" s="361"/>
      <c r="T783" s="167"/>
      <c r="U783" s="74"/>
      <c r="V783" s="74"/>
      <c r="W783" s="74"/>
      <c r="X783" s="493"/>
      <c r="Z783" s="331"/>
      <c r="AA783" s="461"/>
      <c r="AC783" s="294"/>
      <c r="AD783" s="294"/>
      <c r="AE783" s="295"/>
      <c r="AF783" s="295"/>
      <c r="AG783" s="295"/>
      <c r="AH783" s="296"/>
      <c r="AI783" s="171"/>
      <c r="AJ783" s="171"/>
      <c r="AK783" s="96"/>
    </row>
    <row r="784" spans="1:37" ht="15" customHeight="1" thickBot="1" x14ac:dyDescent="0.3">
      <c r="A784" s="228"/>
      <c r="B784" s="314" t="s">
        <v>12</v>
      </c>
      <c r="C784" s="314">
        <v>9</v>
      </c>
      <c r="D784" s="314" t="s">
        <v>28</v>
      </c>
      <c r="E784" s="483" t="s">
        <v>92</v>
      </c>
      <c r="F784" s="269"/>
      <c r="G784" s="270"/>
      <c r="H784" s="246"/>
      <c r="I784" s="59">
        <f t="shared" ref="I784" si="3582">IF(E784="repos",1,0)</f>
        <v>0</v>
      </c>
      <c r="J784" s="59">
        <f t="shared" ref="J784" si="3583">IF(E784="S",1,0)</f>
        <v>0</v>
      </c>
      <c r="K784" s="59">
        <f t="shared" ref="K784" si="3584">IF(E784="FO",1,0)</f>
        <v>0</v>
      </c>
      <c r="L784" s="302">
        <f>IF(AND(B784="dim",M784=130),1,0)</f>
        <v>0</v>
      </c>
      <c r="M784" s="60">
        <v>59</v>
      </c>
      <c r="N784" s="150"/>
      <c r="O784" s="54">
        <f>R784-Q784</f>
        <v>0.19583333333333339</v>
      </c>
      <c r="P784" s="476">
        <f>IF(F784="X",D765,0)+IF(F785="X",D765,0)+IF(G784="X",D766,0)+IF(G785="X",D767,0)+H784+H785+IF(N784&lt;N764,0,N784)+IF(N785&lt;N764,0,N785)</f>
        <v>0</v>
      </c>
      <c r="Q784" s="111">
        <v>0.21249999999999999</v>
      </c>
      <c r="R784" s="112">
        <v>0.40833333333333338</v>
      </c>
      <c r="S784" s="360">
        <f t="shared" ref="S784" si="3585">(R784-Q784)+(R785-Q785)</f>
        <v>0.30694444444444458</v>
      </c>
      <c r="T784" s="167"/>
      <c r="U784" s="74"/>
      <c r="V784" s="74"/>
      <c r="W784" s="74"/>
      <c r="X784" s="491">
        <f t="shared" si="3532"/>
        <v>1</v>
      </c>
      <c r="Z784" s="314">
        <v>313</v>
      </c>
      <c r="AA784" s="460">
        <f>IF(OR(E784="C",E784="Cr"),S784,0)</f>
        <v>0.30694444444444458</v>
      </c>
      <c r="AC784" s="294"/>
      <c r="AD784" s="294"/>
      <c r="AE784" s="295"/>
      <c r="AF784" s="295"/>
      <c r="AG784" s="295"/>
      <c r="AH784" s="296"/>
      <c r="AI784" s="171"/>
      <c r="AJ784" s="171"/>
      <c r="AK784" s="96"/>
    </row>
    <row r="785" spans="1:37" ht="15" customHeight="1" thickBot="1" x14ac:dyDescent="0.3">
      <c r="A785" s="229"/>
      <c r="B785" s="331"/>
      <c r="C785" s="331"/>
      <c r="D785" s="331"/>
      <c r="E785" s="484"/>
      <c r="F785" s="267" t="str">
        <f>IF(AND(A784="X",B784="dim"),"",IF(AND(A784="X",E784="TC"),"",IF(A784="X","X","")))</f>
        <v/>
      </c>
      <c r="G785" s="268"/>
      <c r="H785" s="211"/>
      <c r="I785" s="58">
        <f t="shared" ref="I785" si="3586">IF(E784="CA",1,0)</f>
        <v>0</v>
      </c>
      <c r="J785" s="58">
        <f t="shared" ref="J785" si="3587">IF(E784="TC",1,0)</f>
        <v>0</v>
      </c>
      <c r="K785" s="58">
        <f t="shared" ref="K785" si="3588">IF(E784="FNO",1,0)</f>
        <v>0</v>
      </c>
      <c r="L785" s="299"/>
      <c r="M785" s="286">
        <v>130</v>
      </c>
      <c r="N785" s="151"/>
      <c r="O785" s="50">
        <v>0.1111111111111111</v>
      </c>
      <c r="P785" s="477"/>
      <c r="Q785" s="113">
        <v>0.50416666666666665</v>
      </c>
      <c r="R785" s="114">
        <v>0.61527777777777781</v>
      </c>
      <c r="S785" s="361"/>
      <c r="T785" s="167"/>
      <c r="U785" s="74"/>
      <c r="V785" s="74"/>
      <c r="W785" s="74"/>
      <c r="X785" s="493"/>
      <c r="Z785" s="331"/>
      <c r="AA785" s="461"/>
      <c r="AC785" s="294"/>
      <c r="AD785" s="294"/>
      <c r="AE785" s="295"/>
      <c r="AF785" s="295"/>
      <c r="AG785" s="295"/>
      <c r="AH785" s="296"/>
      <c r="AI785" s="171"/>
      <c r="AJ785" s="171"/>
      <c r="AK785" s="96"/>
    </row>
    <row r="786" spans="1:37" ht="15" customHeight="1" thickBot="1" x14ac:dyDescent="0.3">
      <c r="A786" s="228"/>
      <c r="B786" s="314" t="s">
        <v>4</v>
      </c>
      <c r="C786" s="314">
        <v>10</v>
      </c>
      <c r="D786" s="314" t="s">
        <v>28</v>
      </c>
      <c r="E786" s="483" t="s">
        <v>92</v>
      </c>
      <c r="F786" s="269"/>
      <c r="G786" s="270"/>
      <c r="H786" s="246"/>
      <c r="I786" s="59">
        <f t="shared" ref="I786" si="3589">IF(E786="repos",1,0)</f>
        <v>0</v>
      </c>
      <c r="J786" s="59">
        <f t="shared" ref="J786" si="3590">IF(E786="S",1,0)</f>
        <v>0</v>
      </c>
      <c r="K786" s="59">
        <f t="shared" ref="K786" si="3591">IF(E786="FO",1,0)</f>
        <v>0</v>
      </c>
      <c r="L786" s="302">
        <f>IF(AND(B786="dim",M786=130),1,0)</f>
        <v>0</v>
      </c>
      <c r="M786" s="60">
        <v>59</v>
      </c>
      <c r="N786" s="150"/>
      <c r="O786" s="54">
        <f>R786-Q786</f>
        <v>0.19583333333333339</v>
      </c>
      <c r="P786" s="476">
        <f>IF(F786="X",D765,0)+IF(F787="X",D765,0)+IF(G786="X",D766,0)+IF(G787="X",D767,0)+H786+H787+IF(N786&lt;N764,0,N786)+IF(N787&lt;N764,0,N787)</f>
        <v>0</v>
      </c>
      <c r="Q786" s="111">
        <v>0.21249999999999999</v>
      </c>
      <c r="R786" s="112">
        <v>0.40833333333333338</v>
      </c>
      <c r="S786" s="360">
        <f t="shared" ref="S786" si="3592">(R786-Q786)+(R787-Q787)</f>
        <v>0.30694444444444458</v>
      </c>
      <c r="T786" s="167"/>
      <c r="U786" s="74"/>
      <c r="V786" s="74"/>
      <c r="W786" s="74"/>
      <c r="X786" s="491">
        <f t="shared" si="3532"/>
        <v>1</v>
      </c>
      <c r="Z786" s="314">
        <v>314</v>
      </c>
      <c r="AA786" s="460">
        <f>IF(OR(E786="C",E786="Cr"),S786,0)</f>
        <v>0.30694444444444458</v>
      </c>
      <c r="AC786" s="294"/>
      <c r="AD786" s="294"/>
      <c r="AE786" s="295"/>
      <c r="AF786" s="295"/>
      <c r="AG786" s="295"/>
      <c r="AH786" s="296"/>
      <c r="AI786" s="171"/>
      <c r="AJ786" s="171"/>
      <c r="AK786" s="96"/>
    </row>
    <row r="787" spans="1:37" ht="15" customHeight="1" thickBot="1" x14ac:dyDescent="0.3">
      <c r="A787" s="229"/>
      <c r="B787" s="331"/>
      <c r="C787" s="331"/>
      <c r="D787" s="331"/>
      <c r="E787" s="484"/>
      <c r="F787" s="267" t="str">
        <f>IF(AND(A786="X",B786="dim"),"",IF(AND(A786="X",E786="TC"),"",IF(A786="X","X","")))</f>
        <v/>
      </c>
      <c r="G787" s="268"/>
      <c r="H787" s="211"/>
      <c r="I787" s="58">
        <f t="shared" ref="I787" si="3593">IF(E786="CA",1,0)</f>
        <v>0</v>
      </c>
      <c r="J787" s="58">
        <f t="shared" ref="J787" si="3594">IF(E786="TC",1,0)</f>
        <v>0</v>
      </c>
      <c r="K787" s="58">
        <f t="shared" ref="K787" si="3595">IF(E786="FNO",1,0)</f>
        <v>0</v>
      </c>
      <c r="L787" s="299"/>
      <c r="M787" s="286">
        <v>130</v>
      </c>
      <c r="N787" s="151"/>
      <c r="O787" s="50">
        <v>0.1111111111111111</v>
      </c>
      <c r="P787" s="477"/>
      <c r="Q787" s="113">
        <v>0.50416666666666665</v>
      </c>
      <c r="R787" s="114">
        <v>0.61527777777777781</v>
      </c>
      <c r="S787" s="361"/>
      <c r="T787" s="167"/>
      <c r="U787" s="74"/>
      <c r="V787" s="74"/>
      <c r="W787" s="74"/>
      <c r="X787" s="493"/>
      <c r="Z787" s="331"/>
      <c r="AA787" s="461"/>
      <c r="AC787" s="294"/>
      <c r="AD787" s="294"/>
      <c r="AE787" s="295"/>
      <c r="AF787" s="295"/>
      <c r="AG787" s="295"/>
      <c r="AH787" s="296"/>
      <c r="AI787" s="171"/>
      <c r="AJ787" s="171"/>
      <c r="AK787" s="96"/>
    </row>
    <row r="788" spans="1:37" ht="15" customHeight="1" thickBot="1" x14ac:dyDescent="0.3">
      <c r="A788" s="254" t="s">
        <v>72</v>
      </c>
      <c r="B788" s="520" t="s">
        <v>6</v>
      </c>
      <c r="C788" s="520">
        <v>11</v>
      </c>
      <c r="D788" s="520" t="s">
        <v>28</v>
      </c>
      <c r="E788" s="399" t="s">
        <v>7</v>
      </c>
      <c r="F788" s="269"/>
      <c r="G788" s="270"/>
      <c r="H788" s="246"/>
      <c r="I788" s="59">
        <f t="shared" ref="I788" si="3596">IF(E788="repos",1,0)</f>
        <v>1</v>
      </c>
      <c r="J788" s="59">
        <f t="shared" ref="J788" si="3597">IF(E788="S",1,0)</f>
        <v>0</v>
      </c>
      <c r="K788" s="59">
        <f t="shared" ref="K788" si="3598">IF(E788="FO",1,0)</f>
        <v>0</v>
      </c>
      <c r="L788" s="302">
        <f>IF(AND(B788="dim",M788=130),1,0)</f>
        <v>0</v>
      </c>
      <c r="M788" s="126">
        <v>660</v>
      </c>
      <c r="N788" s="150"/>
      <c r="O788" s="56"/>
      <c r="P788" s="476">
        <f>IF(F788="X",D765,0)+IF(F789="X",D765,0)+IF(G788="X",D766,0)+IF(G789="X",D767,0)+H788+H789+IF(N788&lt;N764,0,N788)+IF(N789&lt;N764,0,N789)</f>
        <v>0.27638888888888885</v>
      </c>
      <c r="Q788" s="111"/>
      <c r="R788" s="112"/>
      <c r="S788" s="374">
        <f t="shared" ref="S788" si="3599">(R788-Q788)+(R789-Q789)</f>
        <v>0</v>
      </c>
      <c r="T788" s="167"/>
      <c r="U788" s="74"/>
      <c r="V788" s="74"/>
      <c r="W788" s="74"/>
      <c r="X788" s="491">
        <f t="shared" si="3532"/>
        <v>0</v>
      </c>
      <c r="Z788" s="314">
        <v>315</v>
      </c>
      <c r="AA788" s="460">
        <f>IF(OR(E788="C",E788="Cr"),S788,0)</f>
        <v>0</v>
      </c>
    </row>
    <row r="789" spans="1:37" ht="15" customHeight="1" thickBot="1" x14ac:dyDescent="0.3">
      <c r="A789" s="255"/>
      <c r="B789" s="521"/>
      <c r="C789" s="521"/>
      <c r="D789" s="521"/>
      <c r="E789" s="401"/>
      <c r="F789" s="267" t="str">
        <f>IF(AND(A788="X",B788="dim"),"",IF(AND(A788="X",E788="TC"),"",IF(A788="X","X","")))</f>
        <v>X</v>
      </c>
      <c r="G789" s="268"/>
      <c r="H789" s="211"/>
      <c r="I789" s="58">
        <f t="shared" ref="I789" si="3600">IF(E788="CA",1,0)</f>
        <v>0</v>
      </c>
      <c r="J789" s="58">
        <f t="shared" ref="J789" si="3601">IF(E788="TC",1,0)</f>
        <v>0</v>
      </c>
      <c r="K789" s="58">
        <f t="shared" ref="K789" si="3602">IF(E788="FNO",1,0)</f>
        <v>0</v>
      </c>
      <c r="L789" s="299"/>
      <c r="M789" s="128"/>
      <c r="N789" s="151"/>
      <c r="O789" s="107"/>
      <c r="P789" s="477"/>
      <c r="Q789" s="113"/>
      <c r="R789" s="114"/>
      <c r="S789" s="375"/>
      <c r="T789" s="167"/>
      <c r="U789" s="74"/>
      <c r="V789" s="74"/>
      <c r="W789" s="74"/>
      <c r="X789" s="493"/>
      <c r="Z789" s="331"/>
      <c r="AA789" s="461"/>
    </row>
    <row r="790" spans="1:37" ht="15" customHeight="1" thickBot="1" x14ac:dyDescent="0.3">
      <c r="A790" s="228"/>
      <c r="B790" s="314" t="s">
        <v>8</v>
      </c>
      <c r="C790" s="314">
        <v>12</v>
      </c>
      <c r="D790" s="314" t="s">
        <v>28</v>
      </c>
      <c r="E790" s="399" t="s">
        <v>7</v>
      </c>
      <c r="F790" s="269"/>
      <c r="G790" s="270"/>
      <c r="H790" s="246"/>
      <c r="I790" s="59">
        <f t="shared" ref="I790" si="3603">IF(E790="repos",1,0)</f>
        <v>1</v>
      </c>
      <c r="J790" s="59">
        <f t="shared" ref="J790" si="3604">IF(E790="S",1,0)</f>
        <v>0</v>
      </c>
      <c r="K790" s="59">
        <f t="shared" ref="K790" si="3605">IF(E790="FO",1,0)</f>
        <v>0</v>
      </c>
      <c r="L790" s="302">
        <f>IF(AND(B790="dim",M790=130),1,0)</f>
        <v>0</v>
      </c>
      <c r="M790" s="126">
        <v>660</v>
      </c>
      <c r="N790" s="150"/>
      <c r="O790" s="56"/>
      <c r="P790" s="476">
        <f>IF(F790="X",D765,0)+IF(F791="X",D765,0)+IF(G790="X",D766,0)+IF(G791="X",D767,0)+H790+H791+IF(N790&lt;N764,0,N790)+IF(N791&lt;N764,0,N791)</f>
        <v>0</v>
      </c>
      <c r="Q790" s="111"/>
      <c r="R790" s="112"/>
      <c r="S790" s="374">
        <f t="shared" ref="S790" si="3606">(R790-Q790)+(R791-Q791)</f>
        <v>0</v>
      </c>
      <c r="T790" s="167"/>
      <c r="U790" s="74"/>
      <c r="V790" s="74"/>
      <c r="W790" s="74"/>
      <c r="X790" s="491">
        <f t="shared" si="3532"/>
        <v>0</v>
      </c>
      <c r="Z790" s="314">
        <v>316</v>
      </c>
      <c r="AA790" s="460">
        <f>IF(OR(E790="C",E790="Cr"),S790,0)</f>
        <v>0</v>
      </c>
    </row>
    <row r="791" spans="1:37" ht="15" customHeight="1" thickBot="1" x14ac:dyDescent="0.3">
      <c r="A791" s="229"/>
      <c r="B791" s="331"/>
      <c r="C791" s="331"/>
      <c r="D791" s="331"/>
      <c r="E791" s="401"/>
      <c r="F791" s="267" t="str">
        <f>IF(AND(A790="X",B790="dim"),"",IF(AND(A790="X",E790="TC"),"",IF(A790="X","X","")))</f>
        <v/>
      </c>
      <c r="G791" s="268"/>
      <c r="H791" s="211"/>
      <c r="I791" s="58">
        <f t="shared" ref="I791" si="3607">IF(E790="CA",1,0)</f>
        <v>0</v>
      </c>
      <c r="J791" s="58">
        <f t="shared" ref="J791" si="3608">IF(E790="TC",1,0)</f>
        <v>0</v>
      </c>
      <c r="K791" s="58">
        <f t="shared" ref="K791" si="3609">IF(E790="FNO",1,0)</f>
        <v>0</v>
      </c>
      <c r="L791" s="299"/>
      <c r="M791" s="128"/>
      <c r="N791" s="151"/>
      <c r="O791" s="107"/>
      <c r="P791" s="477"/>
      <c r="Q791" s="113"/>
      <c r="R791" s="114"/>
      <c r="S791" s="375"/>
      <c r="T791" s="167"/>
      <c r="U791" s="74"/>
      <c r="V791" s="74"/>
      <c r="W791" s="74"/>
      <c r="X791" s="493"/>
      <c r="Z791" s="331"/>
      <c r="AA791" s="461"/>
    </row>
    <row r="792" spans="1:37" ht="15" customHeight="1" thickBot="1" x14ac:dyDescent="0.3">
      <c r="A792" s="228"/>
      <c r="B792" s="314" t="s">
        <v>9</v>
      </c>
      <c r="C792" s="314">
        <v>13</v>
      </c>
      <c r="D792" s="314" t="s">
        <v>28</v>
      </c>
      <c r="E792" s="483" t="s">
        <v>91</v>
      </c>
      <c r="F792" s="269"/>
      <c r="G792" s="270"/>
      <c r="H792" s="246"/>
      <c r="I792" s="59">
        <f t="shared" ref="I792" si="3610">IF(E792="repos",1,0)</f>
        <v>0</v>
      </c>
      <c r="J792" s="59">
        <f t="shared" ref="J792" si="3611">IF(E792="S",1,0)</f>
        <v>0</v>
      </c>
      <c r="K792" s="59">
        <f t="shared" ref="K792" si="3612">IF(E792="FO",1,0)</f>
        <v>0</v>
      </c>
      <c r="L792" s="302">
        <f>IF(AND(B792="dim",M792=130),1,0)</f>
        <v>0</v>
      </c>
      <c r="M792" s="60">
        <v>130</v>
      </c>
      <c r="N792" s="150"/>
      <c r="O792" s="52">
        <v>0.2902777777777778</v>
      </c>
      <c r="P792" s="476">
        <f>IF(F792="X",D765,0)+IF(F793="X",D765,0)+IF(G792="X",D766,0)+IF(G793="X",D767,0)+H792+H793+IF(N792&lt;N764,0,N792)+IF(N793&lt;N764,0,N793)</f>
        <v>0</v>
      </c>
      <c r="Q792" s="111">
        <v>0.57638888888888895</v>
      </c>
      <c r="R792" s="112">
        <v>0.8666666666666667</v>
      </c>
      <c r="S792" s="360">
        <f t="shared" ref="S792" si="3613">(R792-Q792)+(R793-Q793)</f>
        <v>0.29027777777777775</v>
      </c>
      <c r="T792" s="167"/>
      <c r="U792" s="74"/>
      <c r="V792" s="74"/>
      <c r="W792" s="74"/>
      <c r="X792" s="491">
        <f t="shared" si="3532"/>
        <v>1</v>
      </c>
      <c r="Z792" s="314">
        <v>317</v>
      </c>
      <c r="AA792" s="460">
        <f>IF(OR(E792="C",E792="Cr"),S792,0)</f>
        <v>0.29027777777777775</v>
      </c>
    </row>
    <row r="793" spans="1:37" ht="15" customHeight="1" thickBot="1" x14ac:dyDescent="0.3">
      <c r="A793" s="229"/>
      <c r="B793" s="331"/>
      <c r="C793" s="331"/>
      <c r="D793" s="331"/>
      <c r="E793" s="484"/>
      <c r="F793" s="267" t="str">
        <f>IF(AND(A792="X",B792="dim"),"",IF(AND(A792="X",E792="TC"),"",IF(A792="X","X","")))</f>
        <v/>
      </c>
      <c r="G793" s="268"/>
      <c r="H793" s="211"/>
      <c r="I793" s="58">
        <f t="shared" ref="I793" si="3614">IF(E792="CA",1,0)</f>
        <v>0</v>
      </c>
      <c r="J793" s="58">
        <f t="shared" ref="J793" si="3615">IF(E792="TC",1,0)</f>
        <v>0</v>
      </c>
      <c r="K793" s="58">
        <f t="shared" ref="K793" si="3616">IF(E792="FNO",1,0)</f>
        <v>0</v>
      </c>
      <c r="L793" s="299"/>
      <c r="M793" s="149"/>
      <c r="N793" s="151"/>
      <c r="O793" s="86"/>
      <c r="P793" s="477"/>
      <c r="Q793" s="113"/>
      <c r="R793" s="114"/>
      <c r="S793" s="361"/>
      <c r="T793" s="167"/>
      <c r="U793" s="74"/>
      <c r="V793" s="74"/>
      <c r="W793" s="74"/>
      <c r="X793" s="493"/>
      <c r="Z793" s="331"/>
      <c r="AA793" s="461"/>
    </row>
    <row r="794" spans="1:37" ht="15" customHeight="1" thickBot="1" x14ac:dyDescent="0.3">
      <c r="A794" s="228"/>
      <c r="B794" s="314" t="s">
        <v>10</v>
      </c>
      <c r="C794" s="314">
        <v>14</v>
      </c>
      <c r="D794" s="314" t="s">
        <v>28</v>
      </c>
      <c r="E794" s="483" t="s">
        <v>91</v>
      </c>
      <c r="F794" s="269"/>
      <c r="G794" s="270"/>
      <c r="H794" s="246"/>
      <c r="I794" s="59">
        <f t="shared" ref="I794" si="3617">IF(E794="repos",1,0)</f>
        <v>0</v>
      </c>
      <c r="J794" s="59">
        <f t="shared" ref="J794" si="3618">IF(E794="S",1,0)</f>
        <v>0</v>
      </c>
      <c r="K794" s="59">
        <f t="shared" ref="K794" si="3619">IF(E794="FO",1,0)</f>
        <v>0</v>
      </c>
      <c r="L794" s="302">
        <f>IF(AND(B794="dim",M794=130),1,0)</f>
        <v>0</v>
      </c>
      <c r="M794" s="60">
        <v>130</v>
      </c>
      <c r="N794" s="150"/>
      <c r="O794" s="52">
        <v>0.2902777777777778</v>
      </c>
      <c r="P794" s="476">
        <f>IF(F794="X",D765,0)+IF(F795="X",D765,0)+IF(G794="X",D766,0)+IF(G795="X",D767,0)+H794+H795+IF(N794&lt;N764,0,N794)+IF(N795&lt;N764,0,N795)</f>
        <v>0</v>
      </c>
      <c r="Q794" s="111">
        <v>0.57638888888888895</v>
      </c>
      <c r="R794" s="112">
        <v>0.8666666666666667</v>
      </c>
      <c r="S794" s="360">
        <f t="shared" ref="S794" si="3620">(R794-Q794)+(R795-Q795)</f>
        <v>0.29027777777777775</v>
      </c>
      <c r="T794" s="167"/>
      <c r="U794" s="74"/>
      <c r="V794" s="74"/>
      <c r="W794" s="74"/>
      <c r="X794" s="491">
        <f t="shared" si="3532"/>
        <v>1</v>
      </c>
      <c r="Z794" s="314">
        <v>318</v>
      </c>
      <c r="AA794" s="460">
        <f>IF(OR(E794="C",E794="Cr"),S794,0)</f>
        <v>0.29027777777777775</v>
      </c>
    </row>
    <row r="795" spans="1:37" ht="15" customHeight="1" thickBot="1" x14ac:dyDescent="0.3">
      <c r="A795" s="229"/>
      <c r="B795" s="331"/>
      <c r="C795" s="331"/>
      <c r="D795" s="331"/>
      <c r="E795" s="484"/>
      <c r="F795" s="267" t="str">
        <f>IF(AND(A794="X",B794="dim"),"",IF(AND(A794="X",E794="TC"),"",IF(A794="X","X","")))</f>
        <v/>
      </c>
      <c r="G795" s="268"/>
      <c r="H795" s="211"/>
      <c r="I795" s="58">
        <f t="shared" ref="I795" si="3621">IF(E794="CA",1,0)</f>
        <v>0</v>
      </c>
      <c r="J795" s="58">
        <f t="shared" ref="J795" si="3622">IF(E794="TC",1,0)</f>
        <v>0</v>
      </c>
      <c r="K795" s="58">
        <f t="shared" ref="K795" si="3623">IF(E794="FNO",1,0)</f>
        <v>0</v>
      </c>
      <c r="L795" s="299"/>
      <c r="M795" s="149"/>
      <c r="N795" s="151"/>
      <c r="O795" s="86"/>
      <c r="P795" s="477"/>
      <c r="Q795" s="113"/>
      <c r="R795" s="114"/>
      <c r="S795" s="361"/>
      <c r="T795" s="167"/>
      <c r="U795" s="74"/>
      <c r="V795" s="74"/>
      <c r="W795" s="74"/>
      <c r="X795" s="493"/>
      <c r="Z795" s="331"/>
      <c r="AA795" s="461"/>
    </row>
    <row r="796" spans="1:37" ht="15" customHeight="1" thickBot="1" x14ac:dyDescent="0.3">
      <c r="A796" s="228"/>
      <c r="B796" s="314" t="s">
        <v>11</v>
      </c>
      <c r="C796" s="314">
        <v>15</v>
      </c>
      <c r="D796" s="314" t="s">
        <v>28</v>
      </c>
      <c r="E796" s="483" t="s">
        <v>91</v>
      </c>
      <c r="F796" s="269"/>
      <c r="G796" s="270"/>
      <c r="H796" s="246"/>
      <c r="I796" s="59">
        <f t="shared" ref="I796" si="3624">IF(E796="repos",1,0)</f>
        <v>0</v>
      </c>
      <c r="J796" s="59">
        <f t="shared" ref="J796" si="3625">IF(E796="S",1,0)</f>
        <v>0</v>
      </c>
      <c r="K796" s="59">
        <f t="shared" ref="K796" si="3626">IF(E796="FO",1,0)</f>
        <v>0</v>
      </c>
      <c r="L796" s="302">
        <f>IF(AND(B796="dim",M796=130),1,0)</f>
        <v>0</v>
      </c>
      <c r="M796" s="60">
        <v>130</v>
      </c>
      <c r="N796" s="150"/>
      <c r="O796" s="52">
        <v>0.2902777777777778</v>
      </c>
      <c r="P796" s="476">
        <f>IF(F796="X",D765,0)+IF(F797="X",D765,0)+IF(G796="X",D766,0)+IF(G797="X",D767,0)+H796+H797+IF(N796&lt;N764,0,N796)+IF(N797&lt;N764,0,N797)</f>
        <v>0</v>
      </c>
      <c r="Q796" s="111">
        <v>0.57638888888888895</v>
      </c>
      <c r="R796" s="112">
        <v>0.8666666666666667</v>
      </c>
      <c r="S796" s="360">
        <f t="shared" ref="S796" si="3627">(R796-Q796)+(R797-Q797)</f>
        <v>0.29027777777777775</v>
      </c>
      <c r="T796" s="167"/>
      <c r="U796" s="74"/>
      <c r="V796" s="74"/>
      <c r="W796" s="74"/>
      <c r="X796" s="491">
        <f t="shared" si="3532"/>
        <v>1</v>
      </c>
      <c r="Z796" s="314">
        <v>319</v>
      </c>
      <c r="AA796" s="460">
        <f>IF(OR(E796="C",E796="Cr"),S796,0)</f>
        <v>0.29027777777777775</v>
      </c>
    </row>
    <row r="797" spans="1:37" ht="15" customHeight="1" thickBot="1" x14ac:dyDescent="0.3">
      <c r="A797" s="229"/>
      <c r="B797" s="331"/>
      <c r="C797" s="331"/>
      <c r="D797" s="331"/>
      <c r="E797" s="484"/>
      <c r="F797" s="267" t="str">
        <f>IF(AND(A796="X",B796="dim"),"",IF(AND(A796="X",E796="TC"),"",IF(A796="X","X","")))</f>
        <v/>
      </c>
      <c r="G797" s="268"/>
      <c r="H797" s="211"/>
      <c r="I797" s="58">
        <f t="shared" ref="I797" si="3628">IF(E796="CA",1,0)</f>
        <v>0</v>
      </c>
      <c r="J797" s="58">
        <f t="shared" ref="J797" si="3629">IF(E796="TC",1,0)</f>
        <v>0</v>
      </c>
      <c r="K797" s="58">
        <f t="shared" ref="K797" si="3630">IF(E796="FNO",1,0)</f>
        <v>0</v>
      </c>
      <c r="L797" s="299"/>
      <c r="M797" s="149"/>
      <c r="N797" s="151"/>
      <c r="O797" s="86"/>
      <c r="P797" s="477"/>
      <c r="Q797" s="113"/>
      <c r="R797" s="114"/>
      <c r="S797" s="361"/>
      <c r="T797" s="167"/>
      <c r="U797" s="74"/>
      <c r="V797" s="74"/>
      <c r="W797" s="74"/>
      <c r="X797" s="493"/>
      <c r="Z797" s="331"/>
      <c r="AA797" s="461"/>
    </row>
    <row r="798" spans="1:37" ht="15" customHeight="1" thickBot="1" x14ac:dyDescent="0.3">
      <c r="A798" s="228"/>
      <c r="B798" s="314" t="s">
        <v>12</v>
      </c>
      <c r="C798" s="314">
        <v>16</v>
      </c>
      <c r="D798" s="314" t="s">
        <v>28</v>
      </c>
      <c r="E798" s="483" t="s">
        <v>91</v>
      </c>
      <c r="F798" s="269"/>
      <c r="G798" s="270"/>
      <c r="H798" s="246"/>
      <c r="I798" s="59">
        <f t="shared" ref="I798" si="3631">IF(E798="repos",1,0)</f>
        <v>0</v>
      </c>
      <c r="J798" s="59">
        <f t="shared" ref="J798" si="3632">IF(E798="S",1,0)</f>
        <v>0</v>
      </c>
      <c r="K798" s="59">
        <f t="shared" ref="K798" si="3633">IF(E798="FO",1,0)</f>
        <v>0</v>
      </c>
      <c r="L798" s="302">
        <f>IF(AND(B798="dim",M798=130),1,0)</f>
        <v>0</v>
      </c>
      <c r="M798" s="60">
        <v>130</v>
      </c>
      <c r="N798" s="150"/>
      <c r="O798" s="52">
        <v>0.2902777777777778</v>
      </c>
      <c r="P798" s="476">
        <f>IF(F798="X",D765,0)+IF(F799="X",D765,0)+IF(G798="X",D766,0)+IF(G799="X",D767,0)+H798+H799+IF(N798&lt;N764,0,N798)+IF(N799&lt;N764,0,N799)</f>
        <v>0</v>
      </c>
      <c r="Q798" s="111">
        <v>0.57638888888888895</v>
      </c>
      <c r="R798" s="112">
        <v>0.8666666666666667</v>
      </c>
      <c r="S798" s="360">
        <f t="shared" ref="S798" si="3634">(R798-Q798)+(R799-Q799)</f>
        <v>0.29027777777777775</v>
      </c>
      <c r="T798" s="167"/>
      <c r="U798" s="74"/>
      <c r="V798" s="74"/>
      <c r="W798" s="74"/>
      <c r="X798" s="491">
        <f t="shared" si="3532"/>
        <v>1</v>
      </c>
      <c r="Z798" s="314">
        <v>320</v>
      </c>
      <c r="AA798" s="460">
        <f>IF(OR(E798="C",E798="Cr"),S798,0)</f>
        <v>0.29027777777777775</v>
      </c>
    </row>
    <row r="799" spans="1:37" ht="15" customHeight="1" thickBot="1" x14ac:dyDescent="0.3">
      <c r="A799" s="229"/>
      <c r="B799" s="331"/>
      <c r="C799" s="331"/>
      <c r="D799" s="331"/>
      <c r="E799" s="484"/>
      <c r="F799" s="267" t="str">
        <f>IF(AND(A798="X",B798="dim"),"",IF(AND(A798="X",E798="TC"),"",IF(A798="X","X","")))</f>
        <v/>
      </c>
      <c r="G799" s="268"/>
      <c r="H799" s="211"/>
      <c r="I799" s="58">
        <f t="shared" ref="I799" si="3635">IF(E798="CA",1,0)</f>
        <v>0</v>
      </c>
      <c r="J799" s="58">
        <f t="shared" ref="J799" si="3636">IF(E798="TC",1,0)</f>
        <v>0</v>
      </c>
      <c r="K799" s="58">
        <f t="shared" ref="K799" si="3637">IF(E798="FNO",1,0)</f>
        <v>0</v>
      </c>
      <c r="L799" s="299"/>
      <c r="M799" s="149"/>
      <c r="N799" s="151"/>
      <c r="O799" s="86"/>
      <c r="P799" s="477"/>
      <c r="Q799" s="113"/>
      <c r="R799" s="114"/>
      <c r="S799" s="361"/>
      <c r="T799" s="167"/>
      <c r="U799" s="74"/>
      <c r="V799" s="74"/>
      <c r="W799" s="74"/>
      <c r="X799" s="493"/>
      <c r="Z799" s="331"/>
      <c r="AA799" s="461"/>
    </row>
    <row r="800" spans="1:37" ht="15" customHeight="1" thickBot="1" x14ac:dyDescent="0.3">
      <c r="A800" s="228"/>
      <c r="B800" s="314" t="s">
        <v>4</v>
      </c>
      <c r="C800" s="314">
        <v>17</v>
      </c>
      <c r="D800" s="314" t="s">
        <v>28</v>
      </c>
      <c r="E800" s="483" t="s">
        <v>15</v>
      </c>
      <c r="F800" s="269"/>
      <c r="G800" s="270"/>
      <c r="H800" s="246"/>
      <c r="I800" s="59">
        <f t="shared" ref="I800" si="3638">IF(E800="repos",1,0)</f>
        <v>0</v>
      </c>
      <c r="J800" s="59">
        <f t="shared" ref="J800" si="3639">IF(E800="S",1,0)</f>
        <v>0</v>
      </c>
      <c r="K800" s="59">
        <f t="shared" ref="K800" si="3640">IF(E800="FO",1,0)</f>
        <v>0</v>
      </c>
      <c r="L800" s="302">
        <f>IF(AND(B800="dim",M800=130),1,0)</f>
        <v>0</v>
      </c>
      <c r="M800" s="60">
        <v>700</v>
      </c>
      <c r="N800" s="150"/>
      <c r="O800" s="56"/>
      <c r="P800" s="476">
        <f>IF(F800="X",D765,0)+IF(F801="X",D765,0)+IF(G800="X",D766,0)+IF(G801="X",D767,0)+H800+H801+IF(N800&lt;N764,0,N800)+IF(N801&lt;N764,0,N801)</f>
        <v>0</v>
      </c>
      <c r="Q800" s="111"/>
      <c r="R800" s="112"/>
      <c r="S800" s="374">
        <f t="shared" ref="S800" si="3641">(R800-Q800)+(R801-Q801)</f>
        <v>0</v>
      </c>
      <c r="T800" s="167"/>
      <c r="U800" s="74"/>
      <c r="V800" s="74"/>
      <c r="W800" s="74"/>
      <c r="X800" s="491">
        <f t="shared" si="3532"/>
        <v>0</v>
      </c>
      <c r="Z800" s="314">
        <v>321</v>
      </c>
      <c r="AA800" s="460">
        <f>IF(OR(E800="C",E800="Cr"),S800,0)</f>
        <v>0</v>
      </c>
    </row>
    <row r="801" spans="1:27" ht="15" customHeight="1" thickBot="1" x14ac:dyDescent="0.3">
      <c r="A801" s="229"/>
      <c r="B801" s="331"/>
      <c r="C801" s="331"/>
      <c r="D801" s="331"/>
      <c r="E801" s="484"/>
      <c r="F801" s="267" t="str">
        <f>IF(AND(A800="X",B800="dim"),"",IF(AND(A800="X",E800="TC"),"",IF(A800="X","X","")))</f>
        <v/>
      </c>
      <c r="G801" s="268"/>
      <c r="H801" s="211"/>
      <c r="I801" s="58">
        <f t="shared" ref="I801" si="3642">IF(E800="CA",1,0)</f>
        <v>1</v>
      </c>
      <c r="J801" s="58">
        <f t="shared" ref="J801" si="3643">IF(E800="TC",1,0)</f>
        <v>0</v>
      </c>
      <c r="K801" s="58">
        <f t="shared" ref="K801" si="3644">IF(E800="FNO",1,0)</f>
        <v>0</v>
      </c>
      <c r="L801" s="299"/>
      <c r="M801" s="308"/>
      <c r="N801" s="151"/>
      <c r="O801" s="107"/>
      <c r="P801" s="477"/>
      <c r="Q801" s="113"/>
      <c r="R801" s="114"/>
      <c r="S801" s="375"/>
      <c r="T801" s="167"/>
      <c r="U801" s="74"/>
      <c r="V801" s="74"/>
      <c r="W801" s="74"/>
      <c r="X801" s="493"/>
      <c r="Z801" s="331"/>
      <c r="AA801" s="461"/>
    </row>
    <row r="802" spans="1:27" ht="15" customHeight="1" thickBot="1" x14ac:dyDescent="0.3">
      <c r="A802" s="228"/>
      <c r="B802" s="314" t="s">
        <v>6</v>
      </c>
      <c r="C802" s="314">
        <v>18</v>
      </c>
      <c r="D802" s="314" t="s">
        <v>28</v>
      </c>
      <c r="E802" s="399" t="s">
        <v>7</v>
      </c>
      <c r="F802" s="269"/>
      <c r="G802" s="270"/>
      <c r="H802" s="246"/>
      <c r="I802" s="59">
        <f t="shared" ref="I802" si="3645">IF(E802="repos",1,0)</f>
        <v>1</v>
      </c>
      <c r="J802" s="59">
        <f t="shared" ref="J802" si="3646">IF(E802="S",1,0)</f>
        <v>0</v>
      </c>
      <c r="K802" s="59">
        <f t="shared" ref="K802" si="3647">IF(E802="FO",1,0)</f>
        <v>0</v>
      </c>
      <c r="L802" s="302">
        <f>IF(AND(B802="dim",M802=130),1,0)</f>
        <v>0</v>
      </c>
      <c r="M802" s="126">
        <v>660</v>
      </c>
      <c r="N802" s="150"/>
      <c r="O802" s="56"/>
      <c r="P802" s="476">
        <f>IF(F802="X",D765,0)+IF(F803="X",D765,0)+IF(G802="X",D766,0)+IF(G803="X",D767,0)+H802+H803+IF(N802&lt;N764,0,N802)+IF(N803&lt;N764,0,N803)</f>
        <v>0</v>
      </c>
      <c r="Q802" s="111"/>
      <c r="R802" s="112"/>
      <c r="S802" s="374">
        <f t="shared" ref="S802" si="3648">(R802-Q802)+(R803-Q803)</f>
        <v>0</v>
      </c>
      <c r="T802" s="167"/>
      <c r="U802" s="74"/>
      <c r="V802" s="74"/>
      <c r="W802" s="74"/>
      <c r="X802" s="491">
        <f t="shared" si="3532"/>
        <v>0</v>
      </c>
      <c r="Z802" s="314">
        <v>322</v>
      </c>
      <c r="AA802" s="460">
        <f>IF(OR(E802="C",E802="Cr"),S802,0)</f>
        <v>0</v>
      </c>
    </row>
    <row r="803" spans="1:27" ht="15" customHeight="1" thickBot="1" x14ac:dyDescent="0.3">
      <c r="A803" s="229"/>
      <c r="B803" s="331"/>
      <c r="C803" s="331"/>
      <c r="D803" s="331"/>
      <c r="E803" s="401"/>
      <c r="F803" s="267" t="str">
        <f>IF(AND(A802="X",B802="dim"),"",IF(AND(A802="X",E802="TC"),"",IF(A802="X","X","")))</f>
        <v/>
      </c>
      <c r="G803" s="268"/>
      <c r="H803" s="211"/>
      <c r="I803" s="58">
        <f t="shared" ref="I803" si="3649">IF(E802="CA",1,0)</f>
        <v>0</v>
      </c>
      <c r="J803" s="58">
        <f t="shared" ref="J803" si="3650">IF(E802="TC",1,0)</f>
        <v>0</v>
      </c>
      <c r="K803" s="58">
        <f t="shared" ref="K803" si="3651">IF(E802="FNO",1,0)</f>
        <v>0</v>
      </c>
      <c r="L803" s="299"/>
      <c r="M803" s="128"/>
      <c r="N803" s="151"/>
      <c r="O803" s="107"/>
      <c r="P803" s="477"/>
      <c r="Q803" s="113"/>
      <c r="R803" s="114"/>
      <c r="S803" s="375"/>
      <c r="T803" s="167"/>
      <c r="U803" s="74"/>
      <c r="V803" s="74"/>
      <c r="W803" s="74"/>
      <c r="X803" s="493"/>
      <c r="Z803" s="331"/>
      <c r="AA803" s="461"/>
    </row>
    <row r="804" spans="1:27" ht="15" customHeight="1" thickBot="1" x14ac:dyDescent="0.3">
      <c r="A804" s="228"/>
      <c r="B804" s="314" t="s">
        <v>8</v>
      </c>
      <c r="C804" s="314">
        <v>19</v>
      </c>
      <c r="D804" s="314" t="s">
        <v>28</v>
      </c>
      <c r="E804" s="399" t="s">
        <v>7</v>
      </c>
      <c r="F804" s="269"/>
      <c r="G804" s="270"/>
      <c r="H804" s="246"/>
      <c r="I804" s="59">
        <f t="shared" ref="I804" si="3652">IF(E804="repos",1,0)</f>
        <v>1</v>
      </c>
      <c r="J804" s="59">
        <f t="shared" ref="J804" si="3653">IF(E804="S",1,0)</f>
        <v>0</v>
      </c>
      <c r="K804" s="59">
        <f t="shared" ref="K804" si="3654">IF(E804="FO",1,0)</f>
        <v>0</v>
      </c>
      <c r="L804" s="302">
        <f>IF(AND(B804="dim",M804=130),1,0)</f>
        <v>0</v>
      </c>
      <c r="M804" s="126">
        <v>660</v>
      </c>
      <c r="N804" s="150"/>
      <c r="O804" s="56"/>
      <c r="P804" s="476">
        <f>IF(F804="X",D765,0)+IF(F805="X",D765,0)+IF(G804="X",D766,0)+IF(G805="X",D767,0)+H804+H805+IF(N804&lt;N764,0,N804)+IF(N805&lt;N764,0,N805)</f>
        <v>0</v>
      </c>
      <c r="Q804" s="111"/>
      <c r="R804" s="112"/>
      <c r="S804" s="374">
        <f t="shared" ref="S804" si="3655">(R804-Q804)+(R805-Q805)</f>
        <v>0</v>
      </c>
      <c r="T804" s="167"/>
      <c r="U804" s="74"/>
      <c r="V804" s="74"/>
      <c r="W804" s="74"/>
      <c r="X804" s="491">
        <f t="shared" si="3532"/>
        <v>0</v>
      </c>
      <c r="Z804" s="314">
        <v>323</v>
      </c>
      <c r="AA804" s="460">
        <f>IF(OR(E804="C",E804="Cr"),S804,0)</f>
        <v>0</v>
      </c>
    </row>
    <row r="805" spans="1:27" ht="15" customHeight="1" thickBot="1" x14ac:dyDescent="0.3">
      <c r="A805" s="229"/>
      <c r="B805" s="331"/>
      <c r="C805" s="331"/>
      <c r="D805" s="331"/>
      <c r="E805" s="401"/>
      <c r="F805" s="267" t="str">
        <f>IF(AND(A804="X",B804="dim"),"",IF(AND(A804="X",E804="TC"),"",IF(A804="X","X","")))</f>
        <v/>
      </c>
      <c r="G805" s="268"/>
      <c r="H805" s="211"/>
      <c r="I805" s="58">
        <f t="shared" ref="I805" si="3656">IF(E804="CA",1,0)</f>
        <v>0</v>
      </c>
      <c r="J805" s="58">
        <f t="shared" ref="J805" si="3657">IF(E804="TC",1,0)</f>
        <v>0</v>
      </c>
      <c r="K805" s="58">
        <f t="shared" ref="K805" si="3658">IF(E804="FNO",1,0)</f>
        <v>0</v>
      </c>
      <c r="L805" s="299"/>
      <c r="M805" s="128"/>
      <c r="N805" s="151"/>
      <c r="O805" s="107"/>
      <c r="P805" s="477"/>
      <c r="Q805" s="113"/>
      <c r="R805" s="114"/>
      <c r="S805" s="375"/>
      <c r="T805" s="167"/>
      <c r="U805" s="74"/>
      <c r="V805" s="74"/>
      <c r="W805" s="74"/>
      <c r="X805" s="493"/>
      <c r="Z805" s="331"/>
      <c r="AA805" s="461"/>
    </row>
    <row r="806" spans="1:27" ht="15" customHeight="1" thickBot="1" x14ac:dyDescent="0.3">
      <c r="A806" s="228"/>
      <c r="B806" s="314" t="s">
        <v>9</v>
      </c>
      <c r="C806" s="314">
        <v>20</v>
      </c>
      <c r="D806" s="314" t="s">
        <v>28</v>
      </c>
      <c r="E806" s="483" t="s">
        <v>92</v>
      </c>
      <c r="F806" s="269"/>
      <c r="G806" s="270"/>
      <c r="H806" s="246"/>
      <c r="I806" s="59">
        <f t="shared" ref="I806" si="3659">IF(E806="repos",1,0)</f>
        <v>0</v>
      </c>
      <c r="J806" s="59">
        <f t="shared" ref="J806" si="3660">IF(E806="S",1,0)</f>
        <v>0</v>
      </c>
      <c r="K806" s="59">
        <f t="shared" ref="K806" si="3661">IF(E806="FO",1,0)</f>
        <v>0</v>
      </c>
      <c r="L806" s="302">
        <f>IF(AND(B806="dim",M806=130),1,0)</f>
        <v>0</v>
      </c>
      <c r="M806" s="60">
        <v>59</v>
      </c>
      <c r="N806" s="150"/>
      <c r="O806" s="54">
        <v>9.2361111111111116E-2</v>
      </c>
      <c r="P806" s="476">
        <f>IF(F806="X",D765,0)+IF(F807="X",D765,0)+IF(G806="X",D766,0)+IF(G807="X",D767,0)+H806+H807+IF(N806&lt;N764,0,N806)+IF(N807&lt;N764,0,N807)</f>
        <v>0</v>
      </c>
      <c r="Q806" s="111">
        <v>0.31041666666666667</v>
      </c>
      <c r="R806" s="112">
        <v>0.40277777777777773</v>
      </c>
      <c r="S806" s="360">
        <f t="shared" ref="S806" si="3662">(R806-Q806)+(R807-Q807)</f>
        <v>0.31527777777777771</v>
      </c>
      <c r="T806" s="167"/>
      <c r="U806" s="74"/>
      <c r="V806" s="74"/>
      <c r="W806" s="74"/>
      <c r="X806" s="491">
        <f t="shared" si="3532"/>
        <v>1</v>
      </c>
      <c r="Z806" s="314">
        <v>324</v>
      </c>
      <c r="AA806" s="460">
        <f>IF(OR(E806="C",E806="Cr"),S806,0)</f>
        <v>0.31527777777777771</v>
      </c>
    </row>
    <row r="807" spans="1:27" ht="15" customHeight="1" thickBot="1" x14ac:dyDescent="0.3">
      <c r="A807" s="229"/>
      <c r="B807" s="331"/>
      <c r="C807" s="331"/>
      <c r="D807" s="331"/>
      <c r="E807" s="484"/>
      <c r="F807" s="267" t="str">
        <f>IF(AND(A806="X",B806="dim"),"",IF(AND(A806="X",E806="TC"),"",IF(A806="X","X","")))</f>
        <v/>
      </c>
      <c r="G807" s="268"/>
      <c r="H807" s="211"/>
      <c r="I807" s="58">
        <f t="shared" ref="I807" si="3663">IF(E806="CA",1,0)</f>
        <v>0</v>
      </c>
      <c r="J807" s="58">
        <f t="shared" ref="J807" si="3664">IF(E806="TC",1,0)</f>
        <v>0</v>
      </c>
      <c r="K807" s="58">
        <f t="shared" ref="K807" si="3665">IF(E806="FNO",1,0)</f>
        <v>0</v>
      </c>
      <c r="L807" s="299"/>
      <c r="M807" s="61">
        <v>130</v>
      </c>
      <c r="N807" s="151"/>
      <c r="O807" s="50">
        <v>0.22291666666666665</v>
      </c>
      <c r="P807" s="477"/>
      <c r="Q807" s="113">
        <v>0.6118055555555556</v>
      </c>
      <c r="R807" s="114">
        <v>0.83472222222222225</v>
      </c>
      <c r="S807" s="361"/>
      <c r="T807" s="167"/>
      <c r="U807" s="74"/>
      <c r="V807" s="74"/>
      <c r="W807" s="74"/>
      <c r="X807" s="493"/>
      <c r="Z807" s="331"/>
      <c r="AA807" s="461"/>
    </row>
    <row r="808" spans="1:27" ht="15" customHeight="1" thickBot="1" x14ac:dyDescent="0.3">
      <c r="A808" s="228"/>
      <c r="B808" s="314" t="s">
        <v>10</v>
      </c>
      <c r="C808" s="314">
        <v>21</v>
      </c>
      <c r="D808" s="314" t="s">
        <v>28</v>
      </c>
      <c r="E808" s="483" t="s">
        <v>92</v>
      </c>
      <c r="F808" s="269"/>
      <c r="G808" s="270"/>
      <c r="H808" s="246"/>
      <c r="I808" s="59">
        <f t="shared" ref="I808" si="3666">IF(E808="repos",1,0)</f>
        <v>0</v>
      </c>
      <c r="J808" s="59">
        <f t="shared" ref="J808" si="3667">IF(E808="S",1,0)</f>
        <v>0</v>
      </c>
      <c r="K808" s="59">
        <f t="shared" ref="K808" si="3668">IF(E808="FO",1,0)</f>
        <v>0</v>
      </c>
      <c r="L808" s="302">
        <f>IF(AND(B808="dim",M808=130),1,0)</f>
        <v>0</v>
      </c>
      <c r="M808" s="60">
        <v>59</v>
      </c>
      <c r="N808" s="287"/>
      <c r="O808" s="54">
        <v>9.2361111111111116E-2</v>
      </c>
      <c r="P808" s="476">
        <f>IF(F808="X",D765,0)+IF(F809="X",D765,0)+IF(G808="X",D766,0)+IF(G809="X",D767,0)+H808+H809+IF(N808&lt;N764,0,N808)+IF(N809&lt;N764,0,N809)</f>
        <v>0</v>
      </c>
      <c r="Q808" s="111">
        <v>0.31041666666666667</v>
      </c>
      <c r="R808" s="112">
        <v>0.40277777777777773</v>
      </c>
      <c r="S808" s="360">
        <f t="shared" ref="S808" si="3669">(R808-Q808)+(R809-Q809)</f>
        <v>0.31527777777777771</v>
      </c>
      <c r="T808" s="167"/>
      <c r="U808" s="74"/>
      <c r="V808" s="74"/>
      <c r="W808" s="74"/>
      <c r="X808" s="491">
        <f t="shared" si="3532"/>
        <v>1</v>
      </c>
      <c r="Z808" s="314">
        <v>325</v>
      </c>
      <c r="AA808" s="460">
        <f>IF(OR(E808="C",E808="Cr"),S808,0)</f>
        <v>0.31527777777777771</v>
      </c>
    </row>
    <row r="809" spans="1:27" ht="15" customHeight="1" thickBot="1" x14ac:dyDescent="0.3">
      <c r="A809" s="229"/>
      <c r="B809" s="331"/>
      <c r="C809" s="331"/>
      <c r="D809" s="331"/>
      <c r="E809" s="484"/>
      <c r="F809" s="267" t="str">
        <f>IF(AND(A808="X",B808="dim"),"",IF(AND(A808="X",E808="TC"),"",IF(A808="X","X","")))</f>
        <v/>
      </c>
      <c r="G809" s="268"/>
      <c r="H809" s="211"/>
      <c r="I809" s="58">
        <f t="shared" ref="I809" si="3670">IF(E808="CA",1,0)</f>
        <v>0</v>
      </c>
      <c r="J809" s="58">
        <f t="shared" ref="J809" si="3671">IF(E808="TC",1,0)</f>
        <v>0</v>
      </c>
      <c r="K809" s="58">
        <f t="shared" ref="K809" si="3672">IF(E808="FNO",1,0)</f>
        <v>0</v>
      </c>
      <c r="L809" s="299"/>
      <c r="M809" s="84"/>
      <c r="N809" s="288"/>
      <c r="O809" s="55">
        <f>R809-Q809</f>
        <v>0.22291666666666665</v>
      </c>
      <c r="P809" s="477"/>
      <c r="Q809" s="113">
        <v>0.6118055555555556</v>
      </c>
      <c r="R809" s="114">
        <v>0.83472222222222225</v>
      </c>
      <c r="S809" s="361"/>
      <c r="T809" s="167"/>
      <c r="U809" s="74"/>
      <c r="V809" s="74"/>
      <c r="W809" s="74"/>
      <c r="X809" s="493"/>
      <c r="Z809" s="331"/>
      <c r="AA809" s="461"/>
    </row>
    <row r="810" spans="1:27" ht="15" customHeight="1" thickBot="1" x14ac:dyDescent="0.3">
      <c r="A810" s="228"/>
      <c r="B810" s="314" t="s">
        <v>11</v>
      </c>
      <c r="C810" s="314">
        <v>22</v>
      </c>
      <c r="D810" s="314" t="s">
        <v>28</v>
      </c>
      <c r="E810" s="399" t="s">
        <v>7</v>
      </c>
      <c r="F810" s="269"/>
      <c r="G810" s="270"/>
      <c r="H810" s="246"/>
      <c r="I810" s="59">
        <f t="shared" ref="I810" si="3673">IF(E810="repos",1,0)</f>
        <v>1</v>
      </c>
      <c r="J810" s="59">
        <f t="shared" ref="J810" si="3674">IF(E810="S",1,0)</f>
        <v>0</v>
      </c>
      <c r="K810" s="59">
        <f t="shared" ref="K810" si="3675">IF(E810="FO",1,0)</f>
        <v>0</v>
      </c>
      <c r="L810" s="302">
        <f>IF(AND(B810="dim",M810=130),1,0)</f>
        <v>0</v>
      </c>
      <c r="M810" s="126">
        <v>660</v>
      </c>
      <c r="N810" s="150"/>
      <c r="O810" s="56"/>
      <c r="P810" s="476">
        <f>IF(F810="X",D765,0)+IF(F811="X",D765,0)+IF(G810="X",D766,0)+IF(G811="X",D767,0)+H810+H811+IF(N810&lt;N764,0,N810)+IF(N811&lt;N764,0,N811)</f>
        <v>0</v>
      </c>
      <c r="Q810" s="111"/>
      <c r="R810" s="112"/>
      <c r="S810" s="374">
        <f t="shared" ref="S810" si="3676">(R810-Q810)+(R811-Q811)</f>
        <v>0</v>
      </c>
      <c r="T810" s="167"/>
      <c r="U810" s="74"/>
      <c r="V810" s="74"/>
      <c r="W810" s="74"/>
      <c r="X810" s="491">
        <f t="shared" si="3532"/>
        <v>0</v>
      </c>
      <c r="Z810" s="314">
        <v>326</v>
      </c>
      <c r="AA810" s="460">
        <f>IF(OR(E810="C",E810="Cr"),S810,0)</f>
        <v>0</v>
      </c>
    </row>
    <row r="811" spans="1:27" ht="15" customHeight="1" thickBot="1" x14ac:dyDescent="0.3">
      <c r="A811" s="229"/>
      <c r="B811" s="331"/>
      <c r="C811" s="331"/>
      <c r="D811" s="331"/>
      <c r="E811" s="401"/>
      <c r="F811" s="267" t="str">
        <f>IF(AND(A810="X",B810="dim"),"",IF(AND(A810="X",E810="TC"),"",IF(A810="X","X","")))</f>
        <v/>
      </c>
      <c r="G811" s="268"/>
      <c r="H811" s="211"/>
      <c r="I811" s="58">
        <f t="shared" ref="I811" si="3677">IF(E810="CA",1,0)</f>
        <v>0</v>
      </c>
      <c r="J811" s="58">
        <f t="shared" ref="J811" si="3678">IF(E810="TC",1,0)</f>
        <v>0</v>
      </c>
      <c r="K811" s="58">
        <f t="shared" ref="K811" si="3679">IF(E810="FNO",1,0)</f>
        <v>0</v>
      </c>
      <c r="L811" s="299"/>
      <c r="M811" s="128"/>
      <c r="N811" s="151"/>
      <c r="O811" s="107"/>
      <c r="P811" s="477"/>
      <c r="Q811" s="113"/>
      <c r="R811" s="114"/>
      <c r="S811" s="375"/>
      <c r="T811" s="167"/>
      <c r="U811" s="74"/>
      <c r="V811" s="74"/>
      <c r="W811" s="74"/>
      <c r="X811" s="493"/>
      <c r="Z811" s="331"/>
      <c r="AA811" s="461"/>
    </row>
    <row r="812" spans="1:27" ht="15" customHeight="1" thickBot="1" x14ac:dyDescent="0.3">
      <c r="A812" s="228"/>
      <c r="B812" s="314" t="s">
        <v>12</v>
      </c>
      <c r="C812" s="314">
        <v>23</v>
      </c>
      <c r="D812" s="314" t="s">
        <v>28</v>
      </c>
      <c r="E812" s="399" t="s">
        <v>7</v>
      </c>
      <c r="F812" s="269"/>
      <c r="G812" s="270"/>
      <c r="H812" s="246"/>
      <c r="I812" s="59">
        <f t="shared" ref="I812" si="3680">IF(E812="repos",1,0)</f>
        <v>1</v>
      </c>
      <c r="J812" s="59">
        <f t="shared" ref="J812" si="3681">IF(E812="S",1,0)</f>
        <v>0</v>
      </c>
      <c r="K812" s="59">
        <f t="shared" ref="K812" si="3682">IF(E812="FO",1,0)</f>
        <v>0</v>
      </c>
      <c r="L812" s="302">
        <f>IF(AND(B812="dim",M812=130),1,0)</f>
        <v>0</v>
      </c>
      <c r="M812" s="126">
        <v>660</v>
      </c>
      <c r="N812" s="150"/>
      <c r="O812" s="56"/>
      <c r="P812" s="476">
        <f>IF(F812="X",D765,0)+IF(F813="X",D765,0)+IF(G812="X",D766,0)+IF(G813="X",D767,0)+H812+H813+IF(N812&lt;N764,0,N812)+IF(N813&lt;N764,0,N813)</f>
        <v>0</v>
      </c>
      <c r="Q812" s="111"/>
      <c r="R812" s="112"/>
      <c r="S812" s="374">
        <f t="shared" ref="S812" si="3683">(R812-Q812)+(R813-Q813)</f>
        <v>0</v>
      </c>
      <c r="T812" s="167"/>
      <c r="U812" s="74"/>
      <c r="V812" s="74"/>
      <c r="W812" s="74"/>
      <c r="X812" s="491">
        <f t="shared" si="3532"/>
        <v>0</v>
      </c>
      <c r="Z812" s="314">
        <v>327</v>
      </c>
      <c r="AA812" s="460">
        <f>IF(OR(E812="C",E812="Cr"),S812,0)</f>
        <v>0</v>
      </c>
    </row>
    <row r="813" spans="1:27" ht="15" customHeight="1" thickBot="1" x14ac:dyDescent="0.3">
      <c r="A813" s="229"/>
      <c r="B813" s="331"/>
      <c r="C813" s="331"/>
      <c r="D813" s="331"/>
      <c r="E813" s="401"/>
      <c r="F813" s="267" t="str">
        <f>IF(AND(A812="X",B812="dim"),"",IF(AND(A812="X",E812="TC"),"",IF(A812="X","X","")))</f>
        <v/>
      </c>
      <c r="G813" s="268"/>
      <c r="H813" s="211"/>
      <c r="I813" s="58">
        <f t="shared" ref="I813" si="3684">IF(E812="CA",1,0)</f>
        <v>0</v>
      </c>
      <c r="J813" s="58">
        <f t="shared" ref="J813" si="3685">IF(E812="TC",1,0)</f>
        <v>0</v>
      </c>
      <c r="K813" s="58">
        <f t="shared" ref="K813" si="3686">IF(E812="FNO",1,0)</f>
        <v>0</v>
      </c>
      <c r="L813" s="299"/>
      <c r="M813" s="128"/>
      <c r="N813" s="151"/>
      <c r="O813" s="107"/>
      <c r="P813" s="477"/>
      <c r="Q813" s="113"/>
      <c r="R813" s="114"/>
      <c r="S813" s="375"/>
      <c r="T813" s="167"/>
      <c r="U813" s="74"/>
      <c r="V813" s="74"/>
      <c r="W813" s="74"/>
      <c r="X813" s="493"/>
      <c r="Z813" s="331"/>
      <c r="AA813" s="461"/>
    </row>
    <row r="814" spans="1:27" ht="15" customHeight="1" thickBot="1" x14ac:dyDescent="0.3">
      <c r="A814" s="228"/>
      <c r="B814" s="314" t="s">
        <v>4</v>
      </c>
      <c r="C814" s="314">
        <v>24</v>
      </c>
      <c r="D814" s="314" t="s">
        <v>28</v>
      </c>
      <c r="E814" s="483" t="s">
        <v>91</v>
      </c>
      <c r="F814" s="269"/>
      <c r="G814" s="270"/>
      <c r="H814" s="246"/>
      <c r="I814" s="59">
        <f t="shared" ref="I814" si="3687">IF(E814="repos",1,0)</f>
        <v>0</v>
      </c>
      <c r="J814" s="59">
        <f t="shared" ref="J814" si="3688">IF(E814="S",1,0)</f>
        <v>0</v>
      </c>
      <c r="K814" s="59">
        <f t="shared" ref="K814" si="3689">IF(E814="FO",1,0)</f>
        <v>0</v>
      </c>
      <c r="L814" s="302">
        <f>IF(AND(B814="dim",M814=130),1,0)</f>
        <v>0</v>
      </c>
      <c r="M814" s="60">
        <v>130</v>
      </c>
      <c r="N814" s="150"/>
      <c r="O814" s="52">
        <v>0.25347222222222221</v>
      </c>
      <c r="P814" s="476">
        <f>IF(F814="X",D765,0)+IF(F815="X",D765,0)+IF(G814="X",D766,0)+IF(G815="X",D767,0)+H814+H815+IF(N814&lt;N764,0,N814)+IF(N815&lt;N764,0,N815)</f>
        <v>0</v>
      </c>
      <c r="Q814" s="111">
        <v>0.81458333333333333</v>
      </c>
      <c r="R814" s="112">
        <v>1.0680555555555555</v>
      </c>
      <c r="S814" s="360">
        <f t="shared" ref="S814" si="3690">(R814-Q814)+(R815-Q815)</f>
        <v>0.25347222222222221</v>
      </c>
      <c r="T814" s="283"/>
      <c r="U814" s="74"/>
      <c r="V814" s="74"/>
      <c r="W814" s="74"/>
      <c r="X814" s="491">
        <f t="shared" si="3532"/>
        <v>1</v>
      </c>
      <c r="Z814" s="314">
        <v>328</v>
      </c>
      <c r="AA814" s="460">
        <f>IF(OR(E814="C",E814="Cr"),S814,0)</f>
        <v>0.25347222222222221</v>
      </c>
    </row>
    <row r="815" spans="1:27" ht="15" customHeight="1" thickBot="1" x14ac:dyDescent="0.3">
      <c r="A815" s="229"/>
      <c r="B815" s="331"/>
      <c r="C815" s="331"/>
      <c r="D815" s="331"/>
      <c r="E815" s="484"/>
      <c r="F815" s="267" t="str">
        <f>IF(AND(A814="X",B814="dim"),"",IF(AND(A814="X",E814="TC"),"",IF(A814="X","X","")))</f>
        <v/>
      </c>
      <c r="G815" s="268"/>
      <c r="H815" s="211"/>
      <c r="I815" s="58">
        <f t="shared" ref="I815" si="3691">IF(E814="CA",1,0)</f>
        <v>0</v>
      </c>
      <c r="J815" s="58">
        <f t="shared" ref="J815" si="3692">IF(E814="TC",1,0)</f>
        <v>0</v>
      </c>
      <c r="K815" s="58">
        <f t="shared" ref="K815" si="3693">IF(E814="FNO",1,0)</f>
        <v>0</v>
      </c>
      <c r="L815" s="299"/>
      <c r="M815" s="149"/>
      <c r="N815" s="151"/>
      <c r="O815" s="86"/>
      <c r="P815" s="477"/>
      <c r="Q815" s="113"/>
      <c r="R815" s="114"/>
      <c r="S815" s="361"/>
      <c r="T815" s="283"/>
      <c r="U815" s="74"/>
      <c r="V815" s="74"/>
      <c r="W815" s="74"/>
      <c r="X815" s="493"/>
      <c r="Z815" s="331"/>
      <c r="AA815" s="461"/>
    </row>
    <row r="816" spans="1:27" ht="15" customHeight="1" thickBot="1" x14ac:dyDescent="0.3">
      <c r="A816" s="228"/>
      <c r="B816" s="314" t="s">
        <v>6</v>
      </c>
      <c r="C816" s="314">
        <v>25</v>
      </c>
      <c r="D816" s="314" t="s">
        <v>28</v>
      </c>
      <c r="E816" s="483" t="s">
        <v>91</v>
      </c>
      <c r="F816" s="269"/>
      <c r="G816" s="270"/>
      <c r="H816" s="246"/>
      <c r="I816" s="59">
        <f t="shared" ref="I816" si="3694">IF(E816="repos",1,0)</f>
        <v>0</v>
      </c>
      <c r="J816" s="59">
        <f t="shared" ref="J816" si="3695">IF(E816="S",1,0)</f>
        <v>0</v>
      </c>
      <c r="K816" s="59">
        <f t="shared" ref="K816" si="3696">IF(E816="FO",1,0)</f>
        <v>0</v>
      </c>
      <c r="L816" s="302">
        <f>IF(AND(B816="dim",M816=130),1,0)</f>
        <v>0</v>
      </c>
      <c r="M816" s="60">
        <v>130</v>
      </c>
      <c r="N816" s="150"/>
      <c r="O816" s="52">
        <v>0.28819444444444448</v>
      </c>
      <c r="P816" s="476">
        <f>IF(F816="X",D765,0)+IF(F817="X",D765,0)+IF(G816="X",D766,0)+IF(G817="X",D767,0)+H816+H817+IF(N816&lt;N764,0,N816)+IF(N817&lt;N764,0,N817)</f>
        <v>0</v>
      </c>
      <c r="Q816" s="111">
        <v>0.77777777777777779</v>
      </c>
      <c r="R816" s="112">
        <v>1.0659722222222221</v>
      </c>
      <c r="S816" s="360">
        <f t="shared" ref="S816" si="3697">(R816-Q816)+(R817-Q817)</f>
        <v>0.28819444444444431</v>
      </c>
      <c r="T816" s="167"/>
      <c r="U816" s="74"/>
      <c r="V816" s="74"/>
      <c r="W816" s="74"/>
      <c r="X816" s="491">
        <f t="shared" si="3532"/>
        <v>1</v>
      </c>
      <c r="Z816" s="314">
        <v>329</v>
      </c>
      <c r="AA816" s="460">
        <f>IF(OR(E816="C",E816="Cr"),S816,0)</f>
        <v>0.28819444444444431</v>
      </c>
    </row>
    <row r="817" spans="1:27" ht="15" customHeight="1" thickBot="1" x14ac:dyDescent="0.3">
      <c r="A817" s="229"/>
      <c r="B817" s="331"/>
      <c r="C817" s="331"/>
      <c r="D817" s="331"/>
      <c r="E817" s="484"/>
      <c r="F817" s="267" t="str">
        <f>IF(AND(A816="X",B816="dim"),"",IF(AND(A816="X",E816="TC"),"",IF(A816="X","X","")))</f>
        <v/>
      </c>
      <c r="G817" s="268"/>
      <c r="H817" s="211"/>
      <c r="I817" s="58">
        <f t="shared" ref="I817" si="3698">IF(E816="CA",1,0)</f>
        <v>0</v>
      </c>
      <c r="J817" s="58">
        <f t="shared" ref="J817" si="3699">IF(E816="TC",1,0)</f>
        <v>0</v>
      </c>
      <c r="K817" s="58">
        <f t="shared" ref="K817" si="3700">IF(E816="FNO",1,0)</f>
        <v>0</v>
      </c>
      <c r="L817" s="299"/>
      <c r="M817" s="149"/>
      <c r="N817" s="151"/>
      <c r="O817" s="86"/>
      <c r="P817" s="477"/>
      <c r="Q817" s="113"/>
      <c r="R817" s="114"/>
      <c r="S817" s="361"/>
      <c r="T817" s="167"/>
      <c r="U817" s="74"/>
      <c r="V817" s="74"/>
      <c r="W817" s="74"/>
      <c r="X817" s="493"/>
      <c r="Z817" s="331"/>
      <c r="AA817" s="461"/>
    </row>
    <row r="818" spans="1:27" ht="15" customHeight="1" thickBot="1" x14ac:dyDescent="0.3">
      <c r="A818" s="228"/>
      <c r="B818" s="314" t="s">
        <v>8</v>
      </c>
      <c r="C818" s="314">
        <v>26</v>
      </c>
      <c r="D818" s="314" t="s">
        <v>28</v>
      </c>
      <c r="E818" s="483" t="s">
        <v>91</v>
      </c>
      <c r="F818" s="269"/>
      <c r="G818" s="270"/>
      <c r="H818" s="246"/>
      <c r="I818" s="59">
        <f t="shared" ref="I818" si="3701">IF(E818="repos",1,0)</f>
        <v>0</v>
      </c>
      <c r="J818" s="59">
        <f t="shared" ref="J818" si="3702">IF(E818="S",1,0)</f>
        <v>0</v>
      </c>
      <c r="K818" s="59">
        <f t="shared" ref="K818" si="3703">IF(E818="FO",1,0)</f>
        <v>0</v>
      </c>
      <c r="L818" s="302">
        <f>IF(AND(B818="dim",M818=130),1,0)</f>
        <v>1</v>
      </c>
      <c r="M818" s="60">
        <v>130</v>
      </c>
      <c r="N818" s="150"/>
      <c r="O818" s="52">
        <v>0.23194444444444443</v>
      </c>
      <c r="P818" s="476">
        <f>IF(F818="X",D765,0)+IF(F819="X",D765,0)+IF(G818="X",D766,0)+IF(G819="X",D767,0)+H818+H819+IF(N818&lt;N764,0,N818)+IF(N819&lt;N764,0,N819)</f>
        <v>0</v>
      </c>
      <c r="Q818" s="111">
        <v>0.83333333333333337</v>
      </c>
      <c r="R818" s="112">
        <v>1.0652777777777778</v>
      </c>
      <c r="S818" s="360">
        <f t="shared" ref="S818" si="3704">(R818-Q818)+(R819-Q819)</f>
        <v>0.2319444444444444</v>
      </c>
      <c r="T818" s="283"/>
      <c r="U818" s="74"/>
      <c r="V818" s="74"/>
      <c r="W818" s="74"/>
      <c r="X818" s="491">
        <f t="shared" si="3532"/>
        <v>1</v>
      </c>
      <c r="Z818" s="314">
        <v>330</v>
      </c>
      <c r="AA818" s="460">
        <f t="shared" ref="AA818" si="3705">IF(OR(E818="C",E818="Cr"),S818,0)</f>
        <v>0.2319444444444444</v>
      </c>
    </row>
    <row r="819" spans="1:27" ht="15" customHeight="1" thickBot="1" x14ac:dyDescent="0.3">
      <c r="A819" s="229"/>
      <c r="B819" s="331"/>
      <c r="C819" s="331"/>
      <c r="D819" s="331"/>
      <c r="E819" s="484"/>
      <c r="F819" s="267" t="str">
        <f>IF(AND(A818="X",B818="dim"),"",IF(AND(A818="X",E818="TC"),"",IF(A818="X","X","")))</f>
        <v/>
      </c>
      <c r="G819" s="268"/>
      <c r="H819" s="211"/>
      <c r="I819" s="58">
        <f t="shared" ref="I819" si="3706">IF(E818="CA",1,0)</f>
        <v>0</v>
      </c>
      <c r="J819" s="58">
        <f t="shared" ref="J819" si="3707">IF(E818="TC",1,0)</f>
        <v>0</v>
      </c>
      <c r="K819" s="58">
        <f t="shared" ref="K819" si="3708">IF(E818="FNO",1,0)</f>
        <v>0</v>
      </c>
      <c r="L819" s="299"/>
      <c r="M819" s="149"/>
      <c r="N819" s="151"/>
      <c r="O819" s="86"/>
      <c r="P819" s="477"/>
      <c r="Q819" s="113"/>
      <c r="R819" s="114"/>
      <c r="S819" s="361"/>
      <c r="T819" s="283"/>
      <c r="U819" s="74"/>
      <c r="V819" s="74"/>
      <c r="W819" s="74"/>
      <c r="X819" s="493"/>
      <c r="Z819" s="331"/>
      <c r="AA819" s="461"/>
    </row>
    <row r="820" spans="1:27" ht="15" customHeight="1" thickBot="1" x14ac:dyDescent="0.3">
      <c r="A820" s="228"/>
      <c r="B820" s="314" t="s">
        <v>9</v>
      </c>
      <c r="C820" s="314">
        <v>27</v>
      </c>
      <c r="D820" s="314" t="s">
        <v>28</v>
      </c>
      <c r="E820" s="483" t="s">
        <v>91</v>
      </c>
      <c r="F820" s="269"/>
      <c r="G820" s="270"/>
      <c r="H820" s="246"/>
      <c r="I820" s="59">
        <f t="shared" ref="I820" si="3709">IF(E820="repos",1,0)</f>
        <v>0</v>
      </c>
      <c r="J820" s="59">
        <f t="shared" ref="J820" si="3710">IF(E820="S",1,0)</f>
        <v>0</v>
      </c>
      <c r="K820" s="59">
        <f t="shared" ref="K820" si="3711">IF(E820="FO",1,0)</f>
        <v>0</v>
      </c>
      <c r="L820" s="302">
        <f>IF(AND(B820="dim",M820=130),1,0)</f>
        <v>0</v>
      </c>
      <c r="M820" s="60">
        <v>130</v>
      </c>
      <c r="N820" s="150"/>
      <c r="O820" s="52">
        <v>0.27916666666666667</v>
      </c>
      <c r="P820" s="476">
        <f>IF(F820="X",D765,0)+IF(F821="X",D765,0)+IF(G820="X",D766,0)+IF(G821="X",D767,0)+H820+H821+IF(N820&lt;N764,0,N820)+IF(N821&lt;N764,0,N821)</f>
        <v>0</v>
      </c>
      <c r="Q820" s="111">
        <v>0.77708333333333324</v>
      </c>
      <c r="R820" s="112">
        <v>1.0562500000000001</v>
      </c>
      <c r="S820" s="360">
        <f t="shared" ref="S820" si="3712">(R820-Q820)+(R821-Q821)</f>
        <v>0.2791666666666669</v>
      </c>
      <c r="T820" s="167"/>
      <c r="U820" s="74"/>
      <c r="V820" s="74"/>
      <c r="W820" s="74"/>
      <c r="X820" s="491">
        <f t="shared" si="3532"/>
        <v>1</v>
      </c>
      <c r="Z820" s="314">
        <v>331</v>
      </c>
      <c r="AA820" s="460">
        <f t="shared" ref="AA820" si="3713">IF(OR(E820="C",E820="Cr"),S820,0)</f>
        <v>0.2791666666666669</v>
      </c>
    </row>
    <row r="821" spans="1:27" ht="15" customHeight="1" thickBot="1" x14ac:dyDescent="0.3">
      <c r="A821" s="229"/>
      <c r="B821" s="331"/>
      <c r="C821" s="331"/>
      <c r="D821" s="331"/>
      <c r="E821" s="484"/>
      <c r="F821" s="267" t="str">
        <f>IF(AND(A820="X",B820="dim"),"",IF(AND(A820="X",E820="TC"),"",IF(A820="X","X","")))</f>
        <v/>
      </c>
      <c r="G821" s="268"/>
      <c r="H821" s="211"/>
      <c r="I821" s="58">
        <f t="shared" ref="I821" si="3714">IF(E820="CA",1,0)</f>
        <v>0</v>
      </c>
      <c r="J821" s="58">
        <f t="shared" ref="J821" si="3715">IF(E820="TC",1,0)</f>
        <v>0</v>
      </c>
      <c r="K821" s="58">
        <f t="shared" ref="K821" si="3716">IF(E820="FNO",1,0)</f>
        <v>0</v>
      </c>
      <c r="L821" s="299"/>
      <c r="M821" s="149"/>
      <c r="N821" s="151"/>
      <c r="O821" s="86"/>
      <c r="P821" s="477"/>
      <c r="Q821" s="113"/>
      <c r="R821" s="114"/>
      <c r="S821" s="361"/>
      <c r="T821" s="167"/>
      <c r="U821" s="74"/>
      <c r="V821" s="74"/>
      <c r="W821" s="74"/>
      <c r="X821" s="493"/>
      <c r="Z821" s="331"/>
      <c r="AA821" s="461"/>
    </row>
    <row r="822" spans="1:27" ht="15" customHeight="1" thickBot="1" x14ac:dyDescent="0.3">
      <c r="A822" s="228"/>
      <c r="B822" s="314" t="s">
        <v>10</v>
      </c>
      <c r="C822" s="314">
        <v>28</v>
      </c>
      <c r="D822" s="314" t="s">
        <v>28</v>
      </c>
      <c r="E822" s="483" t="s">
        <v>91</v>
      </c>
      <c r="F822" s="269"/>
      <c r="G822" s="270"/>
      <c r="H822" s="246"/>
      <c r="I822" s="59">
        <f t="shared" ref="I822" si="3717">IF(E822="repos",1,0)</f>
        <v>0</v>
      </c>
      <c r="J822" s="59">
        <f t="shared" ref="J822" si="3718">IF(E822="S",1,0)</f>
        <v>0</v>
      </c>
      <c r="K822" s="59">
        <f t="shared" ref="K822" si="3719">IF(E822="FO",1,0)</f>
        <v>0</v>
      </c>
      <c r="L822" s="302">
        <f>IF(AND(B822="dim",M822=130),1,0)</f>
        <v>0</v>
      </c>
      <c r="M822" s="60">
        <v>130</v>
      </c>
      <c r="N822" s="150"/>
      <c r="O822" s="52">
        <v>0.25347222222222221</v>
      </c>
      <c r="P822" s="476">
        <f>IF(F822="X",D765,0)+IF(F823="X",D765,0)+IF(G822="X",D766,0)+IF(G823="X",D767,0)+H822+H823+IF(N822&lt;N764,0,N822)+IF(N823&lt;N764,0,N823)</f>
        <v>0</v>
      </c>
      <c r="Q822" s="111">
        <v>0.81458333333333333</v>
      </c>
      <c r="R822" s="112">
        <v>1.0680555555555555</v>
      </c>
      <c r="S822" s="360">
        <f t="shared" ref="S822" si="3720">(R822-Q822)+(R823-Q823)</f>
        <v>0.25347222222222221</v>
      </c>
      <c r="T822" s="283"/>
      <c r="U822" s="74"/>
      <c r="V822" s="74"/>
      <c r="W822" s="74"/>
      <c r="X822" s="491">
        <f t="shared" si="3532"/>
        <v>1</v>
      </c>
      <c r="Z822" s="314">
        <v>332</v>
      </c>
      <c r="AA822" s="460">
        <f t="shared" ref="AA822" si="3721">IF(OR(E822="C",E822="Cr"),S822,0)</f>
        <v>0.25347222222222221</v>
      </c>
    </row>
    <row r="823" spans="1:27" ht="15" customHeight="1" thickBot="1" x14ac:dyDescent="0.3">
      <c r="A823" s="229"/>
      <c r="B823" s="331"/>
      <c r="C823" s="331"/>
      <c r="D823" s="331"/>
      <c r="E823" s="484"/>
      <c r="F823" s="267" t="str">
        <f>IF(AND(A822="X",B822="dim"),"",IF(AND(A822="X",E822="TC"),"",IF(A822="X","X","")))</f>
        <v/>
      </c>
      <c r="G823" s="268"/>
      <c r="H823" s="211"/>
      <c r="I823" s="58">
        <f t="shared" ref="I823" si="3722">IF(E822="CA",1,0)</f>
        <v>0</v>
      </c>
      <c r="J823" s="58">
        <f t="shared" ref="J823" si="3723">IF(E822="TC",1,0)</f>
        <v>0</v>
      </c>
      <c r="K823" s="58">
        <f t="shared" ref="K823" si="3724">IF(E822="FNO",1,0)</f>
        <v>0</v>
      </c>
      <c r="L823" s="299"/>
      <c r="M823" s="149"/>
      <c r="N823" s="151"/>
      <c r="O823" s="86"/>
      <c r="P823" s="477"/>
      <c r="Q823" s="113"/>
      <c r="R823" s="114"/>
      <c r="S823" s="361"/>
      <c r="T823" s="283"/>
      <c r="U823" s="74"/>
      <c r="V823" s="74"/>
      <c r="W823" s="74"/>
      <c r="X823" s="493"/>
      <c r="Z823" s="331"/>
      <c r="AA823" s="461"/>
    </row>
    <row r="824" spans="1:27" ht="15" customHeight="1" thickBot="1" x14ac:dyDescent="0.3">
      <c r="A824" s="228"/>
      <c r="B824" s="314" t="s">
        <v>11</v>
      </c>
      <c r="C824" s="314">
        <v>29</v>
      </c>
      <c r="D824" s="314" t="s">
        <v>28</v>
      </c>
      <c r="E824" s="483" t="s">
        <v>91</v>
      </c>
      <c r="F824" s="269"/>
      <c r="G824" s="270"/>
      <c r="H824" s="246"/>
      <c r="I824" s="59">
        <f t="shared" ref="I824" si="3725">IF(E824="repos",1,0)</f>
        <v>0</v>
      </c>
      <c r="J824" s="59">
        <f t="shared" ref="J824" si="3726">IF(E824="S",1,0)</f>
        <v>0</v>
      </c>
      <c r="K824" s="59">
        <f t="shared" ref="K824" si="3727">IF(E824="FO",1,0)</f>
        <v>0</v>
      </c>
      <c r="L824" s="302">
        <f>IF(AND(B824="dim",M824=130),1,0)</f>
        <v>0</v>
      </c>
      <c r="M824" s="60">
        <v>130</v>
      </c>
      <c r="N824" s="150"/>
      <c r="O824" s="52">
        <v>0.28402777777777777</v>
      </c>
      <c r="P824" s="476">
        <f>IF(F824="X",D765,0)+IF(F825="X",D765,0)+IF(G824="X",D766,0)+IF(G825="X",D767,0)+H824+H825+IF(N824&lt;N764,0,N824)+IF(N825&lt;N764,0,N825)</f>
        <v>0</v>
      </c>
      <c r="Q824" s="111">
        <v>0.8027777777777777</v>
      </c>
      <c r="R824" s="112">
        <v>1.0868055555555556</v>
      </c>
      <c r="S824" s="360">
        <f t="shared" ref="S824" si="3728">(R824-Q824)+(R825-Q825)</f>
        <v>0.28402777777777788</v>
      </c>
      <c r="T824" s="167"/>
      <c r="U824" s="74"/>
      <c r="V824" s="74"/>
      <c r="W824" s="74"/>
      <c r="X824" s="491">
        <f t="shared" si="3532"/>
        <v>1</v>
      </c>
      <c r="Z824" s="314">
        <v>333</v>
      </c>
      <c r="AA824" s="460">
        <f t="shared" ref="AA824" si="3729">IF(OR(E824="C",E824="Cr"),S824,0)</f>
        <v>0.28402777777777788</v>
      </c>
    </row>
    <row r="825" spans="1:27" ht="15" customHeight="1" thickBot="1" x14ac:dyDescent="0.3">
      <c r="A825" s="229"/>
      <c r="B825" s="312"/>
      <c r="C825" s="312"/>
      <c r="D825" s="312"/>
      <c r="E825" s="524"/>
      <c r="F825" s="267" t="str">
        <f>IF(AND(A824="X",B824="dim"),"",IF(AND(A824="X",E824="TC"),"",IF(A824="X","X","")))</f>
        <v/>
      </c>
      <c r="G825" s="268"/>
      <c r="H825" s="211"/>
      <c r="I825" s="138">
        <f t="shared" ref="I825" si="3730">IF(E824="CA",1,0)</f>
        <v>0</v>
      </c>
      <c r="J825" s="138">
        <f t="shared" ref="J825" si="3731">IF(E824="TC",1,0)</f>
        <v>0</v>
      </c>
      <c r="K825" s="138">
        <f t="shared" ref="K825" si="3732">IF(E824="FNO",1,0)</f>
        <v>0</v>
      </c>
      <c r="L825" s="299"/>
      <c r="M825" s="147"/>
      <c r="N825" s="166"/>
      <c r="O825" s="174"/>
      <c r="P825" s="477"/>
      <c r="Q825" s="168"/>
      <c r="R825" s="169"/>
      <c r="S825" s="525"/>
      <c r="T825" s="167"/>
      <c r="U825" s="74"/>
      <c r="V825" s="74"/>
      <c r="W825" s="74"/>
      <c r="X825" s="493"/>
      <c r="Z825" s="331"/>
      <c r="AA825" s="461"/>
    </row>
    <row r="826" spans="1:27" ht="15" customHeight="1" thickBot="1" x14ac:dyDescent="0.3">
      <c r="A826" s="228"/>
      <c r="B826" s="314" t="s">
        <v>12</v>
      </c>
      <c r="C826" s="314">
        <v>30</v>
      </c>
      <c r="D826" s="314" t="s">
        <v>28</v>
      </c>
      <c r="E826" s="399" t="s">
        <v>7</v>
      </c>
      <c r="F826" s="269"/>
      <c r="G826" s="270"/>
      <c r="H826" s="246"/>
      <c r="I826" s="134">
        <f t="shared" ref="I826" si="3733">IF(E826="repos",1,0)</f>
        <v>1</v>
      </c>
      <c r="J826" s="134">
        <f t="shared" ref="J826" si="3734">IF(E826="S",1,0)</f>
        <v>0</v>
      </c>
      <c r="K826" s="134">
        <f t="shared" ref="K826" si="3735">IF(E826="FO",1,0)</f>
        <v>0</v>
      </c>
      <c r="L826" s="298">
        <f>IF(AND(B826="dim",M826=130),1,0)</f>
        <v>0</v>
      </c>
      <c r="M826" s="142">
        <v>660</v>
      </c>
      <c r="N826" s="150"/>
      <c r="O826" s="56"/>
      <c r="P826" s="476">
        <f>IF(F826="X",D765,0)+IF(F827="X",D765,0)+IF(G826="X",D766,0)+IF(G827="X",D767,0)+H826+H827+IF(N826&lt;N764,0,N826)+IF(N827&lt;N764,0,N827)</f>
        <v>0</v>
      </c>
      <c r="Q826" s="111"/>
      <c r="R826" s="112"/>
      <c r="S826" s="374">
        <f t="shared" ref="S826" si="3736">(R826-Q826)+(R827-Q827)</f>
        <v>0</v>
      </c>
      <c r="T826" s="167"/>
      <c r="U826" s="74"/>
      <c r="V826" s="74"/>
      <c r="W826" s="74"/>
      <c r="X826" s="491">
        <f t="shared" si="3532"/>
        <v>0</v>
      </c>
      <c r="Z826" s="314">
        <v>334</v>
      </c>
      <c r="AA826" s="460">
        <f t="shared" ref="AA826" si="3737">IF(OR(E826="C",E826="Cr"),S826,0)</f>
        <v>0</v>
      </c>
    </row>
    <row r="827" spans="1:27" ht="15" customHeight="1" thickBot="1" x14ac:dyDescent="0.3">
      <c r="A827" s="229"/>
      <c r="B827" s="331"/>
      <c r="C827" s="331"/>
      <c r="D827" s="331"/>
      <c r="E827" s="401"/>
      <c r="F827" s="260" t="str">
        <f>IF(AND(A826="X",B826="dim"),"",IF(AND(A826="X",E826="TC"),"",IF(A826="X","X","")))</f>
        <v/>
      </c>
      <c r="G827" s="261"/>
      <c r="H827" s="245"/>
      <c r="I827" s="135">
        <f t="shared" ref="I827" si="3738">IF(E826="CA",1,0)</f>
        <v>0</v>
      </c>
      <c r="J827" s="135">
        <f t="shared" ref="J827" si="3739">IF(E826="TC",1,0)</f>
        <v>0</v>
      </c>
      <c r="K827" s="135">
        <f t="shared" ref="K827" si="3740">IF(E826="FNO",1,0)</f>
        <v>0</v>
      </c>
      <c r="L827" s="299"/>
      <c r="M827" s="146"/>
      <c r="N827" s="151"/>
      <c r="O827" s="107"/>
      <c r="P827" s="477"/>
      <c r="Q827" s="113"/>
      <c r="R827" s="114"/>
      <c r="S827" s="375"/>
      <c r="T827" s="167"/>
      <c r="U827" s="74"/>
      <c r="V827" s="74"/>
      <c r="W827" s="74"/>
      <c r="X827" s="493"/>
      <c r="Z827" s="331"/>
      <c r="AA827" s="461"/>
    </row>
    <row r="828" spans="1:27" ht="15" customHeight="1" thickBot="1" x14ac:dyDescent="0.3">
      <c r="A828" s="224"/>
      <c r="B828" s="30"/>
      <c r="C828" s="30"/>
      <c r="D828" s="30"/>
      <c r="E828" s="30"/>
      <c r="F828" s="30"/>
      <c r="G828" s="30"/>
      <c r="H828" s="178"/>
      <c r="I828" s="30"/>
      <c r="J828" s="30"/>
      <c r="K828" s="30"/>
      <c r="L828" s="30"/>
      <c r="M828" s="30"/>
      <c r="N828" s="30"/>
      <c r="O828" s="170"/>
      <c r="P828" s="171"/>
      <c r="Q828" s="167"/>
      <c r="R828" s="167"/>
      <c r="S828" s="167"/>
      <c r="T828" s="167"/>
      <c r="U828" s="96"/>
      <c r="V828" s="96"/>
      <c r="W828" s="96"/>
      <c r="X828" s="31"/>
      <c r="Y828" s="18"/>
    </row>
    <row r="829" spans="1:27" ht="15" customHeight="1" thickBot="1" x14ac:dyDescent="0.3">
      <c r="A829" s="224"/>
      <c r="B829" s="314">
        <f>C826</f>
        <v>30</v>
      </c>
      <c r="C829" s="388" t="s">
        <v>13</v>
      </c>
      <c r="D829" s="389"/>
      <c r="E829" s="10">
        <v>10</v>
      </c>
      <c r="F829" s="258"/>
      <c r="G829" s="259"/>
      <c r="H829" s="196">
        <f>H770+H772+H774+H776+H778+H780+H782+H784+H786+H788+H790+H792+H794+H796+H798+H800+H802+H804+H806+H808+H810+H812+H814+H816+H818+H820+H822+H824+H826</f>
        <v>0</v>
      </c>
      <c r="I829" s="140" t="str">
        <f t="shared" ref="I829:I838" si="3741">IF(E829="repos",1,"")</f>
        <v/>
      </c>
      <c r="J829" s="62"/>
      <c r="K829" s="62"/>
      <c r="L829" s="306">
        <f>L768+L770+L772+L774+L776+L778+L780+L782+L784+L786+L788+L790+L792+L794+L796+L798+L800+L802+L804+L806+L808+L810+L812+L814+L816+L818+L820+L822+L824+L826+L828</f>
        <v>1</v>
      </c>
      <c r="M829" s="306">
        <f>M754+L829</f>
        <v>18</v>
      </c>
      <c r="N829" s="474">
        <f>IF(N768&lt;N764,0,N768)+IF(N769&lt;N764,0,N769)+IF(N770&lt;N764,0,N770)+IF(N771&lt;N764,0,N771)+IF(N772&lt;N764,0,N772)+IF(N773&lt;N764,0,N773)+IF(N774&lt;N764,0,N774)+IF(N775&lt;N764,0,N775)+IF(N776&lt;N764,0,N776)+IF(N777&lt;N764,0,N777)+IF(N778&lt;N764,0,N778)+IF(N779&lt;N764,0,N779)+IF(N780&lt;N764,0,N780)+IF(N781&lt;N764,0,N781)+IF(N782&lt;N764,0,N782)+IF(N783&lt;N764,0,N783)+IF(N784&lt;N764,0,N784)+IF(N785&lt;N764,0,N785)+IF(N786&lt;N764,0,N786)+IF(N787&lt;N764,0,N787)+IF(N788&lt;N764,0,N788)+IF(N789&lt;N764,0,N789)+IF(N790&lt;N764,0,N790)+IF(N791&lt;N764,0,N791)+IF(N792&lt;N764,0,N792)+IF(N793&lt;N764,0,N793)+IF(N794&lt;N764,0,N794)+IF(N795&lt;N764,0,N795)+IF(N796&lt;N764,0,N796)+IF(N797&lt;N764,0,N797)+IF(N798&lt;N764,0,N798)+IF(N799&lt;N764,0,N799)+IF(N800&lt;N764,0,N800)+IF(N801&lt;N764,0,N801)+IF(N802&lt;N764,0,N802)+IF(N803&lt;N764,0,N803)+IF(N804&lt;N764,0,N804)+IF(N805&lt;N764,0,N805)+IF(N806&lt;N764,0,N806)+IF(N807&lt;N764,0,N807)+IF(N808&lt;N764,0,N808)+IF(N809&lt;N764,0,N809)+IF(N810&lt;N764,0,N810)+IF(N811&lt;N764,0,N811)+IF(N812&lt;N764,0,N812)+IF(N813&lt;N764,0,N813)+IF(N814&lt;N764,0,N814)+IF(N815&lt;N764,0,N815)+IF(N816&lt;N764,0,N816)+IF(N817&lt;N764,0,N817)+IF(N818&lt;N764,0,N818)+IF(N819&lt;N764,0,N819)+IF(N820&lt;N764,0,N820)+IF(N821&lt;N764,0,N821)+IF(N822&lt;N764,0,N822)+IF(N823&lt;N764,0,N823)+IF(N824&lt;N764,0,N824)+IF(N825&lt;N764,0,N825)+IF(N826&lt;N764,0,N826)+IF(N827&lt;N764,0,N827)</f>
        <v>0</v>
      </c>
      <c r="O829" s="370">
        <f>O768+O769+O770+O771+O772+O773+O774+O775+O776+O777+O778+O779+O780+O781+O782+O783+O784+O785+O786+O787+O788+O789+O790+O791+O792+O793+O794+O795+O796+O797+O798+O799+O800+O801+O802+O803+O804+O805+O806+O807+O808+O809+O810+O811+O812+O813+O814+O815+O816+O817+O818+O819+O820+O821+O822+O823+O824+O825+O826+O827</f>
        <v>5.5430555555555561</v>
      </c>
      <c r="P829" s="480">
        <f>P768+P770+P772+P774+P776+P778+P780+P782+P784+P786+P788+P790+P792+P794+P796+P798+P800+P802+P804+P806+P808+P810+P812+P814+P816+P818+P820+P822+P824+P826</f>
        <v>0.5527777777777777</v>
      </c>
      <c r="S829" s="370">
        <f>S768+S770+S772+S774+S776+S778+S780+S782+S784+S786+S788+S790+S792+S794+S796+S798+S800+S802+S804+S806+S808+S810+S812+S814+S816+S818+S820+S822+S824+S826</f>
        <v>5.543055555555557</v>
      </c>
      <c r="T829" s="176"/>
      <c r="U829" s="358">
        <f>S770+S772+S774+S780+S782+S784+S786+S792+S794+S796+S798+S800+S806+S808+S814+S816+S818+S820+S822+S824</f>
        <v>5.543055555555557</v>
      </c>
      <c r="V829" s="506"/>
      <c r="X829" s="354">
        <f>SUM(X766:X827)</f>
        <v>19</v>
      </c>
    </row>
    <row r="830" spans="1:27" ht="15" customHeight="1" thickBot="1" x14ac:dyDescent="0.3">
      <c r="B830" s="331"/>
      <c r="C830" s="407" t="s">
        <v>52</v>
      </c>
      <c r="D830" s="383"/>
      <c r="E830" s="173">
        <f>I768+I770+I772+I774+I776+I778+I780+I782+I784+I786+I788+I790+I792+I794+I796+I798+I800+I802+I804+I806+I808+I810+I812+I814+I816+I818+I820+I822+I824+I826</f>
        <v>10</v>
      </c>
      <c r="F830" s="260">
        <f>IF(F769="X",1,0)+IF(F771="X",1,0)+IF(F773="X",1,0)+IF(F775="X",1,0)+IF(F777="X",1,0)+IF(F779="X",1,0)+IF(F781="X",1,0)+IF(F783="X",1,0)+IF(F785="X",1,0)+IF(F787="X",1,0)+IF(F789="X",1,0)+IF(F791="X",1,0)+IF(F793="X",1,0)+IF(F795="X",1,0)+IF(F797="X",1,0)+IF(F799="X",1,0)+IF(F801="X",1,0)+IF(F803="X",1,0)+IF(F805="X",1,0)+IF(F807="X",1,0)+IF(F809="X",1,0)+IF(F811="X",1,0)+IF(F813="X",1,0)+IF(F815="X",1,0)+IF(F817="X",1,0)+IF(F819="X",1,0)+IF(F821="X",1,0)+IF(F823="X",1,0)+IF(F825="X",1,0)+IF(F827="X",1,0)</f>
        <v>2</v>
      </c>
      <c r="G830" s="261"/>
      <c r="H830" s="206">
        <f>H771+H773+H775+H777+H779+H781+H783+H785+H787+H789+H791+H793+H795+H797+H799+H801+H803+H805+H807+H809+H811+H813+H815+H817+H819+H821+H823+H825+H827</f>
        <v>0</v>
      </c>
      <c r="I830" s="140"/>
      <c r="J830" s="62"/>
      <c r="K830" s="62"/>
      <c r="L830" s="30"/>
      <c r="M830" s="2"/>
      <c r="N830" s="475"/>
      <c r="O830" s="371"/>
      <c r="P830" s="481"/>
      <c r="S830" s="371"/>
      <c r="T830" s="176"/>
      <c r="U830" s="359"/>
      <c r="V830" s="507"/>
      <c r="X830" s="355"/>
    </row>
    <row r="831" spans="1:27" ht="15" customHeight="1" thickBot="1" x14ac:dyDescent="0.35">
      <c r="C831" s="386" t="s">
        <v>51</v>
      </c>
      <c r="D831" s="387"/>
      <c r="E831" s="33">
        <f>J768+J770+J772+J774+J776+J778+J780+J782+J784+J786+J788+J790+J792+J794+J796+J798+J800+J802+J804+J806+J808+J810+J812+J814+J816+J818+J820+J822+J824+J826+J829</f>
        <v>0</v>
      </c>
      <c r="I831" s="140" t="str">
        <f t="shared" si="3741"/>
        <v/>
      </c>
      <c r="J831" s="62"/>
      <c r="K831" s="62"/>
      <c r="L831" s="30"/>
      <c r="O831" s="405" t="s">
        <v>85</v>
      </c>
      <c r="P831" s="406"/>
      <c r="U831" s="356">
        <v>20</v>
      </c>
      <c r="V831" s="347"/>
    </row>
    <row r="832" spans="1:27" ht="15" customHeight="1" thickBot="1" x14ac:dyDescent="0.35">
      <c r="C832" s="386" t="s">
        <v>15</v>
      </c>
      <c r="D832" s="387"/>
      <c r="E832" s="33">
        <f>I769+I771+I773+I775+I777+I779+I781+I783+I785+I787+I789+I791+I793+I795+I797+I799+I801+I803+I805+I807+I809+I811+I813+I815+I817+I819+I821+I823+I825+I827</f>
        <v>1</v>
      </c>
      <c r="G832" s="464">
        <f>IF(F766="X",D763,0)+IF(F768="X",D763,0)+IF(F770="X",D763,0)+IF(F772="X",D763,0)+IF(F774="X",D763,0)+IF(F776="X",D763,0)+IF(F778="X",D763,0)+IF(F780="X",D763,0)+IF(F782="X",D763,0)+IF(F784="X",D763,0)+IF(F786="X",D763,0)+IF(F788="X",D763,0)+IF(F790="X",D763,0)+IF(F792="X",D763,0)+IF(F794="X",D763,0)+IF(F796="X",D763,0)+IF(F798="X",D763,0)+IF(F800="X",D763,0)+IF(F802="X",D763,0)+IF(F804="X",D763,0)+IF(F806="X",D763,0)+IF(F808="X",D763,0)+IF(F810="X",D763,0)+IF(F812="X",D763,0)+IF(F814="X",D763,0)+IF(F816="X",D763,0)+IF(F818="X",D763,0)+IF(F820="X",D763,0)+IF(F822="X",D763,0)+IF(F824="X",D763,0)+IF(F826="X",D763,0)</f>
        <v>0</v>
      </c>
      <c r="H832" s="465"/>
      <c r="I832" s="464">
        <f>IF(G766="X",D764,0)+IF(G768="X",D764,0)+IF(G770="X",D764,0)+IF(G772="X",D764,0)+IF(G774="X",D764,0)+IF(G776="X",D764,0)+IF(G778="X",D764,0)+IF(G780="X",D764,0)+IF(G782="X",D764,0)+IF(G784="X",D764,0)+IF(G786="X",D764,0)+IF(G788="X",D764,0)+IF(G790="X",D764,0)+IF(G792="X",D764,0)+IF(G794="X",D764,0)+IF(G796="X",D764,0)+IF(G798="X",D764,0)+IF(G800="X",D764,0)+IF(G802="X",D764,0)+IF(G804="X",D764,0)+IF(G806="X",D764,0)+IF(G808="X",D764,0)+IF(G810="X",D764,0)+IF(G812="X",D764,0)+IF(G814="X",D764,0)+IF(G816="X",D764,0)+IF(G818="X",D764,0)+IF(G820="X",D764,0)+IF(G822="X",D764,0)+IF(G824="X",D764,0)+IF(G826="X",D764,0)</f>
        <v>0</v>
      </c>
      <c r="J832" s="466"/>
      <c r="K832" s="465"/>
      <c r="L832" s="171"/>
      <c r="O832" s="204" t="s">
        <v>83</v>
      </c>
      <c r="P832" s="205"/>
      <c r="Q832" s="202" t="s">
        <v>83</v>
      </c>
      <c r="R832" s="197" t="s">
        <v>16</v>
      </c>
      <c r="S832" s="188" t="s">
        <v>84</v>
      </c>
      <c r="U832" s="355"/>
      <c r="V832" s="357"/>
    </row>
    <row r="833" spans="1:27" ht="15" customHeight="1" thickBot="1" x14ac:dyDescent="0.35">
      <c r="C833" s="386" t="s">
        <v>16</v>
      </c>
      <c r="D833" s="387"/>
      <c r="E833" s="33">
        <f>J769+J771+J773+J775+J777+J779+J781+J783+J785+J787+J789+J791+J793+J795+J797+J799+J801+J803+J805+J807+J809+J811+J813+J815+J817+J819+J821+J823+J825+J827</f>
        <v>0</v>
      </c>
      <c r="G833" s="467">
        <f>IF(F767="X",D763,0)+IF(F769="X",D763,0)+IF(F771="X",D763,0)+IF(F773="X",D763,0)+IF(F775="X",D763,0)+IF(F777="X",D763,0)+IF(F779="X",D763,0)+IF(F781="X",D763,0)+IF(F783="X",D763,0)+IF(F785="X",D763,0)+IF(F787="X",D763,0)+IF(F789="X",D763,0)+IF(F791="X",D763,0)+IF(F793="X",D763,0)+IF(F795="X",D763,0)+IF(F797="X",D763,0)+IF(F799="X",D763,0)+IF(F801="X",D763,0)+IF(F803="X",D763,0)+IF(F805="X",D763,0)+IF(F807="X",D763,0)+IF(F809="X",D763,0)+IF(F811="X",D763,0)+IF(F813="X",D763,0)+IF(F815="X",D763,0)+IF(F817="X",D763,0)+IF(F819="X",D763,0)+IF(F821="X",D763,0)+IF(F823="X",D763,0)+IF(F825="X",D763,0)+IF(F827="X",D763,0)</f>
        <v>0</v>
      </c>
      <c r="H833" s="468"/>
      <c r="I833" s="469">
        <f>IF(G767="X",D765,0)+IF(G769="X",D765,0)+IF(G771="X",D765,0)+IF(G773="X",D765,0)+IF(G775="X",D765,0)+IF(G777="X",D765,0)+IF(G779="X",D765,0)+IF(G781="X",D765,0)+IF(G783="X",D765,0)+IF(G785="X",D765,0)+IF(G787="X",D765,0)+IF(G789="X",D765,0)+IF(G791="X",D765,0)+IF(G793="X",D765,0)+IF(G795="X",D765,0)+IF(G797="X",D765,0)+IF(G799="X",D765,0)+IF(G801="X",D765,0)+IF(G803="X",D765,0)+IF(G805="X",D765,0)+IF(G807="X",D765,0)+IF(G809="X",D765,0)+IF(G811="X",D765,0)+IF(G813="X",D765,0)+IF(G815="X",D765,0)+IF(G817="X",D765,0)+IF(G819="X",D765,0)+IF(G821="X",D765,0)+IF(G823="X",D765,0)+IF(G825="X",D765,0)+IF(G827="X",D765,0)</f>
        <v>0</v>
      </c>
      <c r="J833" s="470"/>
      <c r="K833" s="471"/>
      <c r="L833" s="171"/>
      <c r="O833" s="199" t="s">
        <v>16</v>
      </c>
      <c r="P833" s="200"/>
      <c r="Q833" s="203">
        <f>Q761</f>
        <v>1.5749999999999997</v>
      </c>
      <c r="R833" s="198">
        <f>R761</f>
        <v>0.2381944444444444</v>
      </c>
      <c r="S833" s="189">
        <f>S761</f>
        <v>0.31249999999999972</v>
      </c>
      <c r="U833" s="350">
        <f>U829+V829</f>
        <v>5.543055555555557</v>
      </c>
      <c r="V833" s="351"/>
    </row>
    <row r="834" spans="1:27" ht="15" customHeight="1" thickBot="1" x14ac:dyDescent="0.35">
      <c r="C834" s="386" t="s">
        <v>17</v>
      </c>
      <c r="D834" s="387"/>
      <c r="E834" s="33">
        <f>K768+K770+K772+K774+K776+K778+K780+K782+K784+K786+K788+K790+K792+K794+K796+K798+K800+K802+K804+K806+K808+K810+K812+K814+K816+K818+K820+K822+K824+K826</f>
        <v>0</v>
      </c>
      <c r="I834" s="140"/>
      <c r="J834" s="62"/>
      <c r="K834" s="62"/>
      <c r="L834" s="30"/>
      <c r="O834" s="190" t="s">
        <v>84</v>
      </c>
      <c r="P834" s="191"/>
      <c r="U834" s="352"/>
      <c r="V834" s="353"/>
    </row>
    <row r="835" spans="1:27" ht="15" customHeight="1" thickBot="1" x14ac:dyDescent="0.35">
      <c r="C835" s="390" t="s">
        <v>18</v>
      </c>
      <c r="D835" s="391"/>
      <c r="E835" s="33">
        <f>K769+K771+K773+K775+K777+K779+K781+K783+K785+K787+K789+K791+K793+K795+K797+K799+K801+K803+K805+K807+K809+K811+K813+K815+K817+K819+K821+K823+K825+K827</f>
        <v>0</v>
      </c>
      <c r="I835" s="62" t="str">
        <f t="shared" si="3741"/>
        <v/>
      </c>
      <c r="J835" s="62"/>
      <c r="K835" s="62"/>
      <c r="L835" s="30"/>
      <c r="P835" s="449">
        <f>P764+P829-P832-P833-P834</f>
        <v>2.6784722222222208</v>
      </c>
      <c r="Q835" s="202" t="s">
        <v>83</v>
      </c>
      <c r="R835" s="197" t="s">
        <v>16</v>
      </c>
      <c r="S835" s="188" t="s">
        <v>84</v>
      </c>
      <c r="U835" s="319">
        <f>U831+V831</f>
        <v>20</v>
      </c>
      <c r="V835" s="321"/>
    </row>
    <row r="836" spans="1:27" ht="15" customHeight="1" thickBot="1" x14ac:dyDescent="0.35">
      <c r="C836" s="508" t="s">
        <v>80</v>
      </c>
      <c r="D836" s="509"/>
      <c r="E836" s="124">
        <f>B829-E830-E831-E832-E833-E834-E835</f>
        <v>19</v>
      </c>
      <c r="I836" s="62"/>
      <c r="J836" s="62"/>
      <c r="K836" s="62"/>
      <c r="L836" s="30"/>
      <c r="P836" s="450"/>
      <c r="Q836" s="203">
        <f>Q833+H830+G832+I832+N829-P832</f>
        <v>1.5749999999999997</v>
      </c>
      <c r="R836" s="198">
        <f>R833+H829+I833-P833</f>
        <v>0.2381944444444444</v>
      </c>
      <c r="S836" s="189">
        <f>S833+G833-P834</f>
        <v>0.31249999999999972</v>
      </c>
      <c r="U836" s="325"/>
      <c r="V836" s="327"/>
    </row>
    <row r="837" spans="1:27" ht="15" customHeight="1" x14ac:dyDescent="0.3">
      <c r="C837" s="30"/>
      <c r="D837" s="30"/>
      <c r="E837" s="30"/>
      <c r="I837" s="140"/>
      <c r="J837" s="140"/>
      <c r="K837" s="140"/>
      <c r="L837" s="30"/>
      <c r="U837" s="136"/>
      <c r="V837" s="136"/>
    </row>
    <row r="838" spans="1:27" ht="15" customHeight="1" thickBot="1" x14ac:dyDescent="0.35">
      <c r="B838" s="155"/>
      <c r="C838" s="155"/>
      <c r="D838" s="155"/>
      <c r="E838" s="155"/>
      <c r="F838" s="156"/>
      <c r="G838" s="156"/>
      <c r="H838" s="156"/>
      <c r="I838" s="157" t="str">
        <f t="shared" si="3741"/>
        <v/>
      </c>
      <c r="J838" s="157"/>
      <c r="K838" s="157"/>
      <c r="L838" s="157"/>
      <c r="M838" s="155"/>
      <c r="N838" s="155"/>
      <c r="O838" s="158"/>
      <c r="P838" s="155"/>
      <c r="Q838" s="159"/>
      <c r="R838" s="159"/>
      <c r="S838" s="159"/>
      <c r="T838" s="159"/>
      <c r="U838" s="155"/>
      <c r="V838" s="155"/>
      <c r="W838" s="155"/>
      <c r="X838" s="276"/>
      <c r="Y838" s="155"/>
    </row>
    <row r="839" spans="1:27" ht="15" customHeight="1" thickBot="1" x14ac:dyDescent="0.35">
      <c r="B839" s="74"/>
      <c r="C839" s="74"/>
      <c r="D839" s="74"/>
      <c r="E839" s="74"/>
      <c r="F839" s="160"/>
      <c r="G839" s="160"/>
      <c r="H839" s="160"/>
      <c r="I839" s="30"/>
      <c r="J839" s="30"/>
      <c r="K839" s="30"/>
      <c r="L839" s="30"/>
      <c r="M839" s="74"/>
      <c r="N839" s="153">
        <v>1.0416666666666666E-2</v>
      </c>
      <c r="O839" s="161"/>
      <c r="P839" s="181">
        <f>P835</f>
        <v>2.6784722222222208</v>
      </c>
      <c r="Q839" s="162"/>
      <c r="R839" s="162"/>
      <c r="S839" s="162"/>
      <c r="U839" s="74"/>
      <c r="V839" s="74"/>
      <c r="W839" s="74"/>
      <c r="X839" s="277"/>
      <c r="Y839" s="74"/>
    </row>
    <row r="840" spans="1:27" ht="15" customHeight="1" thickBot="1" x14ac:dyDescent="0.3">
      <c r="B840" s="386" t="s">
        <v>74</v>
      </c>
      <c r="C840" s="387"/>
      <c r="D840" s="153">
        <v>0.27638888888888885</v>
      </c>
      <c r="E840" s="2"/>
      <c r="F840" s="386" t="s">
        <v>54</v>
      </c>
      <c r="G840" s="482"/>
      <c r="H840" s="387"/>
      <c r="I840" s="62"/>
      <c r="J840" s="62"/>
      <c r="K840" s="62"/>
      <c r="L840" s="30"/>
      <c r="M840" s="314" t="s">
        <v>0</v>
      </c>
      <c r="N840" s="57" t="s">
        <v>49</v>
      </c>
      <c r="O840" s="4" t="s">
        <v>1</v>
      </c>
      <c r="P840" s="314" t="s">
        <v>73</v>
      </c>
      <c r="Q840" s="41" t="s">
        <v>61</v>
      </c>
      <c r="R840" s="42" t="s">
        <v>62</v>
      </c>
      <c r="S840" s="66" t="s">
        <v>1</v>
      </c>
      <c r="T840" s="167"/>
      <c r="X840" s="272" t="s">
        <v>69</v>
      </c>
    </row>
    <row r="841" spans="1:27" ht="15" customHeight="1" thickBot="1" x14ac:dyDescent="0.3">
      <c r="B841" s="386" t="s">
        <v>78</v>
      </c>
      <c r="C841" s="387"/>
      <c r="D841" s="153">
        <v>4.1666666666666664E-2</v>
      </c>
      <c r="E841" s="2"/>
      <c r="F841" s="132" t="s">
        <v>43</v>
      </c>
      <c r="G841" s="139" t="s">
        <v>76</v>
      </c>
      <c r="H841" s="11" t="s">
        <v>88</v>
      </c>
      <c r="I841" s="11" t="s">
        <v>53</v>
      </c>
      <c r="J841" s="11" t="s">
        <v>54</v>
      </c>
      <c r="K841" s="11" t="s">
        <v>56</v>
      </c>
      <c r="L841" s="306" t="s">
        <v>100</v>
      </c>
      <c r="M841" s="312"/>
      <c r="N841" s="59" t="s">
        <v>50</v>
      </c>
      <c r="O841" s="6" t="s">
        <v>2</v>
      </c>
      <c r="P841" s="312"/>
      <c r="Q841" s="309" t="s">
        <v>63</v>
      </c>
      <c r="R841" s="310"/>
      <c r="S841" s="37" t="s">
        <v>64</v>
      </c>
      <c r="T841" s="167"/>
      <c r="X841" s="274" t="s">
        <v>70</v>
      </c>
    </row>
    <row r="842" spans="1:27" ht="15" customHeight="1" thickBot="1" x14ac:dyDescent="0.3">
      <c r="B842" s="386" t="s">
        <v>79</v>
      </c>
      <c r="C842" s="387"/>
      <c r="D842" s="153">
        <v>1.3888888888888888E-2</v>
      </c>
      <c r="E842" s="2"/>
      <c r="F842" s="223" t="s">
        <v>75</v>
      </c>
      <c r="G842" s="224" t="s">
        <v>77</v>
      </c>
      <c r="H842" s="11" t="s">
        <v>89</v>
      </c>
      <c r="I842" s="11" t="s">
        <v>15</v>
      </c>
      <c r="J842" s="11" t="s">
        <v>55</v>
      </c>
      <c r="K842" s="32" t="s">
        <v>57</v>
      </c>
      <c r="L842" s="303"/>
      <c r="M842" s="331"/>
      <c r="N842" s="59"/>
      <c r="O842" s="6" t="s">
        <v>3</v>
      </c>
      <c r="P842" s="331"/>
      <c r="Q842" s="522"/>
      <c r="R842" s="523"/>
      <c r="S842" s="67" t="s">
        <v>65</v>
      </c>
      <c r="T842" s="167"/>
      <c r="X842" s="273" t="s">
        <v>71</v>
      </c>
    </row>
    <row r="843" spans="1:27" ht="15" customHeight="1" thickBot="1" x14ac:dyDescent="0.3">
      <c r="A843" s="228"/>
      <c r="B843" s="314" t="s">
        <v>4</v>
      </c>
      <c r="C843" s="314">
        <v>1</v>
      </c>
      <c r="D843" s="314" t="s">
        <v>29</v>
      </c>
      <c r="E843" s="399" t="s">
        <v>7</v>
      </c>
      <c r="F843" s="258"/>
      <c r="G843" s="259"/>
      <c r="H843" s="246"/>
      <c r="I843" s="59">
        <f>IF(E843="repos",1,0)</f>
        <v>1</v>
      </c>
      <c r="J843" s="59">
        <f>IF(E843="S",1,0)</f>
        <v>0</v>
      </c>
      <c r="K843" s="59">
        <f>IF(E843="FO",1,0)</f>
        <v>0</v>
      </c>
      <c r="L843" s="302">
        <f>IF(AND(B843="dim",M843=130),1,0)</f>
        <v>0</v>
      </c>
      <c r="M843" s="60">
        <v>660</v>
      </c>
      <c r="N843" s="150"/>
      <c r="O843" s="56"/>
      <c r="P843" s="476">
        <f>IF(F843="X",D840,0)+IF(F844="X",D840,0)+IF(G843="X",D841,0)+IF(G844="X",D842,0)+H843+H844+IF(N843&lt;N839,0,N843)+IF(N844&lt;N839,0,N844)</f>
        <v>0</v>
      </c>
      <c r="Q843" s="111"/>
      <c r="R843" s="112"/>
      <c r="S843" s="374">
        <f>(R843-Q843)+(R844-Q844)</f>
        <v>0</v>
      </c>
      <c r="T843" s="167"/>
      <c r="X843" s="491">
        <f t="shared" ref="X843:X903" si="3742">IF(OR(E843="C",E843="Cr",E843="FO"),1,0)</f>
        <v>0</v>
      </c>
      <c r="Z843" s="314">
        <v>335</v>
      </c>
      <c r="AA843" s="460">
        <f>IF(OR(E843="C",E843="Cr"),S843,0)</f>
        <v>0</v>
      </c>
    </row>
    <row r="844" spans="1:27" ht="15" customHeight="1" thickBot="1" x14ac:dyDescent="0.3">
      <c r="A844" s="229"/>
      <c r="B844" s="331"/>
      <c r="C844" s="331"/>
      <c r="D844" s="331"/>
      <c r="E844" s="401"/>
      <c r="F844" s="267" t="str">
        <f>IF(AND(A843="X",B843="dim"),"",IF(AND(A843="X",E843="TC"),"",IF(A843="X","X","")))</f>
        <v/>
      </c>
      <c r="G844" s="268"/>
      <c r="H844" s="211"/>
      <c r="I844" s="58">
        <f>IF(E843="CA",1,0)</f>
        <v>0</v>
      </c>
      <c r="J844" s="58">
        <f>IF(E843="TC",1,0)</f>
        <v>0</v>
      </c>
      <c r="K844" s="58">
        <f>IF(E843="FNO",1,0)</f>
        <v>0</v>
      </c>
      <c r="L844" s="299"/>
      <c r="M844" s="128"/>
      <c r="N844" s="151"/>
      <c r="O844" s="107"/>
      <c r="P844" s="477"/>
      <c r="Q844" s="113"/>
      <c r="R844" s="114"/>
      <c r="S844" s="375"/>
      <c r="T844" s="167"/>
      <c r="X844" s="493"/>
      <c r="Z844" s="331"/>
      <c r="AA844" s="461"/>
    </row>
    <row r="845" spans="1:27" ht="15" customHeight="1" thickBot="1" x14ac:dyDescent="0.3">
      <c r="A845" s="228"/>
      <c r="B845" s="314" t="s">
        <v>6</v>
      </c>
      <c r="C845" s="314">
        <v>2</v>
      </c>
      <c r="D845" s="314" t="s">
        <v>29</v>
      </c>
      <c r="E845" s="483" t="s">
        <v>91</v>
      </c>
      <c r="F845" s="269"/>
      <c r="G845" s="270"/>
      <c r="H845" s="246"/>
      <c r="I845" s="59">
        <f t="shared" ref="I845" si="3743">IF(E845="repos",1,0)</f>
        <v>0</v>
      </c>
      <c r="J845" s="59">
        <f t="shared" ref="J845" si="3744">IF(E845="S",1,0)</f>
        <v>0</v>
      </c>
      <c r="K845" s="59">
        <f t="shared" ref="K845" si="3745">IF(E845="FO",1,0)</f>
        <v>0</v>
      </c>
      <c r="L845" s="302">
        <f>IF(AND(B845="dim",M845=130),1,0)</f>
        <v>0</v>
      </c>
      <c r="M845" s="60">
        <v>130</v>
      </c>
      <c r="N845" s="150"/>
      <c r="O845" s="56"/>
      <c r="P845" s="476">
        <f>IF(F845="X",D840,0)+IF(F846="X",D840,0)+IF(G845="X",D841,0)+IF(G846="X",D842,0)+H845+H846+IF(N845&lt;N839,0,N845)+IF(N846&lt;N839,0,N846)</f>
        <v>0</v>
      </c>
      <c r="Q845" s="111">
        <v>0.52569444444444446</v>
      </c>
      <c r="R845" s="112">
        <v>0.77083333333333337</v>
      </c>
      <c r="S845" s="360">
        <f t="shared" ref="S845" si="3746">(R845-Q845)+(R846-Q846)</f>
        <v>0.24513888888888891</v>
      </c>
      <c r="T845" s="283"/>
      <c r="X845" s="491">
        <f t="shared" si="3742"/>
        <v>1</v>
      </c>
      <c r="Z845" s="314">
        <v>336</v>
      </c>
      <c r="AA845" s="460">
        <f>IF(OR(E845="C",E845="Cr"),S845,0)</f>
        <v>0.24513888888888891</v>
      </c>
    </row>
    <row r="846" spans="1:27" ht="15" customHeight="1" thickBot="1" x14ac:dyDescent="0.3">
      <c r="A846" s="229"/>
      <c r="B846" s="331"/>
      <c r="C846" s="331"/>
      <c r="D846" s="331"/>
      <c r="E846" s="484"/>
      <c r="F846" s="267" t="str">
        <f>IF(AND(A845="X",B845="dim"),"",IF(AND(A845="X",E845="TC"),"",IF(A845="X","X","")))</f>
        <v/>
      </c>
      <c r="G846" s="268"/>
      <c r="H846" s="211"/>
      <c r="I846" s="58">
        <f t="shared" ref="I846" si="3747">IF(E845="CA",1,0)</f>
        <v>0</v>
      </c>
      <c r="J846" s="58">
        <f t="shared" ref="J846" si="3748">IF(E845="TC",1,0)</f>
        <v>0</v>
      </c>
      <c r="K846" s="58">
        <f t="shared" ref="K846" si="3749">IF(E845="FNO",1,0)</f>
        <v>0</v>
      </c>
      <c r="L846" s="299"/>
      <c r="M846" s="61"/>
      <c r="N846" s="151"/>
      <c r="O846" s="107"/>
      <c r="P846" s="477"/>
      <c r="Q846" s="113"/>
      <c r="R846" s="114"/>
      <c r="S846" s="361"/>
      <c r="T846" s="283"/>
      <c r="X846" s="493"/>
      <c r="Z846" s="331"/>
      <c r="AA846" s="461"/>
    </row>
    <row r="847" spans="1:27" ht="15" customHeight="1" thickBot="1" x14ac:dyDescent="0.3">
      <c r="A847" s="228"/>
      <c r="B847" s="314" t="s">
        <v>8</v>
      </c>
      <c r="C847" s="314">
        <v>3</v>
      </c>
      <c r="D847" s="314" t="s">
        <v>29</v>
      </c>
      <c r="E847" s="483" t="s">
        <v>91</v>
      </c>
      <c r="F847" s="269"/>
      <c r="G847" s="270"/>
      <c r="H847" s="246"/>
      <c r="I847" s="59">
        <f t="shared" ref="I847" si="3750">IF(E847="repos",1,0)</f>
        <v>0</v>
      </c>
      <c r="J847" s="59">
        <f t="shared" ref="J847" si="3751">IF(E847="S",1,0)</f>
        <v>0</v>
      </c>
      <c r="K847" s="59">
        <f t="shared" ref="K847" si="3752">IF(E847="FO",1,0)</f>
        <v>0</v>
      </c>
      <c r="L847" s="302">
        <f>IF(AND(B847="dim",M847=130),1,0)</f>
        <v>1</v>
      </c>
      <c r="M847" s="60">
        <v>130</v>
      </c>
      <c r="N847" s="150"/>
      <c r="O847" s="56"/>
      <c r="P847" s="476">
        <f>IF(F847="X",D840,0)+IF(F848="X",D840,0)+IF(G847="X",D841,0)+IF(G848="X",D842,0)+H847+H848+IF(N847&lt;N839,0,N847)+IF(N848&lt;N839,0,N848)</f>
        <v>0</v>
      </c>
      <c r="Q847" s="111">
        <v>0.47916666666666669</v>
      </c>
      <c r="R847" s="112">
        <v>0.76388888888888884</v>
      </c>
      <c r="S847" s="360">
        <f t="shared" ref="S847" si="3753">(R847-Q847)+(R848-Q848)</f>
        <v>0.28472222222222215</v>
      </c>
      <c r="T847" s="167"/>
      <c r="X847" s="491">
        <f t="shared" si="3742"/>
        <v>1</v>
      </c>
      <c r="Z847" s="314">
        <v>337</v>
      </c>
      <c r="AA847" s="460">
        <f>IF(OR(E847="C",E847="Cr"),S847,0)</f>
        <v>0.28472222222222215</v>
      </c>
    </row>
    <row r="848" spans="1:27" ht="15" customHeight="1" thickBot="1" x14ac:dyDescent="0.3">
      <c r="A848" s="229"/>
      <c r="B848" s="331"/>
      <c r="C848" s="331"/>
      <c r="D848" s="331"/>
      <c r="E848" s="484"/>
      <c r="F848" s="267" t="str">
        <f>IF(AND(A847="X",B847="dim"),"",IF(AND(A847="X",E847="TC"),"",IF(A847="X","X","")))</f>
        <v/>
      </c>
      <c r="G848" s="268"/>
      <c r="H848" s="211"/>
      <c r="I848" s="58">
        <f t="shared" ref="I848" si="3754">IF(E847="CA",1,0)</f>
        <v>0</v>
      </c>
      <c r="J848" s="58">
        <f t="shared" ref="J848" si="3755">IF(E847="TC",1,0)</f>
        <v>0</v>
      </c>
      <c r="K848" s="58">
        <f t="shared" ref="K848" si="3756">IF(E847="FNO",1,0)</f>
        <v>0</v>
      </c>
      <c r="L848" s="299"/>
      <c r="M848" s="61"/>
      <c r="N848" s="151"/>
      <c r="O848" s="107"/>
      <c r="P848" s="477"/>
      <c r="Q848" s="113"/>
      <c r="R848" s="114"/>
      <c r="S848" s="361"/>
      <c r="T848" s="167"/>
      <c r="X848" s="493"/>
      <c r="Z848" s="331"/>
      <c r="AA848" s="461"/>
    </row>
    <row r="849" spans="1:27" ht="15" customHeight="1" thickBot="1" x14ac:dyDescent="0.3">
      <c r="A849" s="228"/>
      <c r="B849" s="314" t="s">
        <v>9</v>
      </c>
      <c r="C849" s="314">
        <v>4</v>
      </c>
      <c r="D849" s="314" t="s">
        <v>29</v>
      </c>
      <c r="E849" s="483" t="s">
        <v>91</v>
      </c>
      <c r="F849" s="269"/>
      <c r="G849" s="270"/>
      <c r="H849" s="246"/>
      <c r="I849" s="59">
        <f t="shared" ref="I849" si="3757">IF(E849="repos",1,0)</f>
        <v>0</v>
      </c>
      <c r="J849" s="59">
        <f t="shared" ref="J849" si="3758">IF(E849="S",1,0)</f>
        <v>0</v>
      </c>
      <c r="K849" s="59">
        <f t="shared" ref="K849" si="3759">IF(E849="FO",1,0)</f>
        <v>0</v>
      </c>
      <c r="L849" s="302">
        <f>IF(AND(B849="dim",M849=130),1,0)</f>
        <v>0</v>
      </c>
      <c r="M849" s="60">
        <v>130</v>
      </c>
      <c r="N849" s="150"/>
      <c r="O849" s="56"/>
      <c r="P849" s="476">
        <f>IF(F849="X",D840,0)+IF(F850="X",D840,0)+IF(G849="X",D841,0)+IF(G850="X",D842,0)+H849+H850+IF(N849&lt;N839,0,N849)+IF(N850&lt;N839,0,N850)</f>
        <v>0</v>
      </c>
      <c r="Q849" s="111">
        <v>0.55555555555555558</v>
      </c>
      <c r="R849" s="112">
        <v>0.8534722222222223</v>
      </c>
      <c r="S849" s="360">
        <f t="shared" ref="S849" si="3760">(R849-Q849)+(R850-Q850)</f>
        <v>0.29791666666666672</v>
      </c>
      <c r="T849" s="167"/>
      <c r="X849" s="491">
        <f t="shared" si="3742"/>
        <v>1</v>
      </c>
      <c r="Z849" s="462">
        <v>338</v>
      </c>
      <c r="AA849" s="460">
        <f>IF(OR(E849="C",E849="Cr"),S849,0)</f>
        <v>0.29791666666666672</v>
      </c>
    </row>
    <row r="850" spans="1:27" ht="15" customHeight="1" thickBot="1" x14ac:dyDescent="0.3">
      <c r="A850" s="229"/>
      <c r="B850" s="331"/>
      <c r="C850" s="331"/>
      <c r="D850" s="331"/>
      <c r="E850" s="484"/>
      <c r="F850" s="267" t="str">
        <f>IF(AND(A849="X",B849="dim"),"",IF(AND(A849="X",E849="TC"),"",IF(A849="X","X","")))</f>
        <v/>
      </c>
      <c r="G850" s="268"/>
      <c r="H850" s="211"/>
      <c r="I850" s="58">
        <f t="shared" ref="I850" si="3761">IF(E849="CA",1,0)</f>
        <v>0</v>
      </c>
      <c r="J850" s="58">
        <f t="shared" ref="J850" si="3762">IF(E849="TC",1,0)</f>
        <v>0</v>
      </c>
      <c r="K850" s="58">
        <f t="shared" ref="K850" si="3763">IF(E849="FNO",1,0)</f>
        <v>0</v>
      </c>
      <c r="L850" s="299"/>
      <c r="M850" s="61"/>
      <c r="N850" s="151"/>
      <c r="O850" s="107"/>
      <c r="P850" s="477"/>
      <c r="Q850" s="113"/>
      <c r="R850" s="114"/>
      <c r="S850" s="361"/>
      <c r="T850" s="167"/>
      <c r="X850" s="493"/>
      <c r="Z850" s="463"/>
      <c r="AA850" s="461"/>
    </row>
    <row r="851" spans="1:27" ht="15" customHeight="1" thickBot="1" x14ac:dyDescent="0.3">
      <c r="A851" s="228"/>
      <c r="B851" s="314" t="s">
        <v>10</v>
      </c>
      <c r="C851" s="314">
        <v>5</v>
      </c>
      <c r="D851" s="314" t="s">
        <v>29</v>
      </c>
      <c r="E851" s="483" t="s">
        <v>91</v>
      </c>
      <c r="F851" s="269"/>
      <c r="G851" s="270"/>
      <c r="H851" s="246"/>
      <c r="I851" s="59">
        <f t="shared" ref="I851" si="3764">IF(E851="repos",1,0)</f>
        <v>0</v>
      </c>
      <c r="J851" s="59">
        <f t="shared" ref="J851" si="3765">IF(E851="S",1,0)</f>
        <v>0</v>
      </c>
      <c r="K851" s="59">
        <f t="shared" ref="K851" si="3766">IF(E851="FO",1,0)</f>
        <v>0</v>
      </c>
      <c r="L851" s="302">
        <f>IF(AND(B851="dim",M851=130),1,0)</f>
        <v>0</v>
      </c>
      <c r="M851" s="60">
        <v>130</v>
      </c>
      <c r="N851" s="150"/>
      <c r="O851" s="56"/>
      <c r="P851" s="476">
        <f>IF(F851="X",D840,0)+IF(F852="X",D840,0)+IF(G851="X",D841,0)+IF(G852="X",D842,0)+H851+H852+IF(N851&lt;N839,0,N851)+IF(N852&lt;N839,0,N852)</f>
        <v>0</v>
      </c>
      <c r="Q851" s="111">
        <v>0.55555555555555558</v>
      </c>
      <c r="R851" s="112">
        <v>0.8534722222222223</v>
      </c>
      <c r="S851" s="360">
        <f t="shared" ref="S851" si="3767">(R851-Q851)+(R852-Q852)</f>
        <v>0.29791666666666672</v>
      </c>
      <c r="T851" s="167"/>
      <c r="X851" s="491">
        <f t="shared" si="3742"/>
        <v>1</v>
      </c>
      <c r="Z851" s="314">
        <v>339</v>
      </c>
      <c r="AA851" s="460">
        <f>IF(OR(E851="C",E851="Cr"),S851,0)</f>
        <v>0.29791666666666672</v>
      </c>
    </row>
    <row r="852" spans="1:27" ht="15" customHeight="1" thickBot="1" x14ac:dyDescent="0.3">
      <c r="A852" s="229"/>
      <c r="B852" s="331"/>
      <c r="C852" s="331"/>
      <c r="D852" s="331"/>
      <c r="E852" s="484"/>
      <c r="F852" s="267" t="str">
        <f>IF(AND(A851="X",B851="dim"),"",IF(AND(A851="X",E851="TC"),"",IF(A851="X","X","")))</f>
        <v/>
      </c>
      <c r="G852" s="268"/>
      <c r="H852" s="211"/>
      <c r="I852" s="58">
        <f t="shared" ref="I852" si="3768">IF(E851="CA",1,0)</f>
        <v>0</v>
      </c>
      <c r="J852" s="58">
        <f t="shared" ref="J852" si="3769">IF(E851="TC",1,0)</f>
        <v>0</v>
      </c>
      <c r="K852" s="58">
        <f t="shared" ref="K852" si="3770">IF(E851="FNO",1,0)</f>
        <v>0</v>
      </c>
      <c r="L852" s="299"/>
      <c r="M852" s="61"/>
      <c r="N852" s="151"/>
      <c r="O852" s="107"/>
      <c r="P852" s="477"/>
      <c r="Q852" s="113"/>
      <c r="R852" s="114"/>
      <c r="S852" s="361"/>
      <c r="T852" s="167"/>
      <c r="X852" s="493"/>
      <c r="Z852" s="331"/>
      <c r="AA852" s="461"/>
    </row>
    <row r="853" spans="1:27" ht="15" customHeight="1" thickBot="1" x14ac:dyDescent="0.3">
      <c r="A853" s="228"/>
      <c r="B853" s="314" t="s">
        <v>11</v>
      </c>
      <c r="C853" s="314">
        <v>6</v>
      </c>
      <c r="D853" s="314" t="s">
        <v>29</v>
      </c>
      <c r="E853" s="483" t="s">
        <v>91</v>
      </c>
      <c r="F853" s="269"/>
      <c r="G853" s="270"/>
      <c r="H853" s="246"/>
      <c r="I853" s="59">
        <f t="shared" ref="I853" si="3771">IF(E853="repos",1,0)</f>
        <v>0</v>
      </c>
      <c r="J853" s="59">
        <f t="shared" ref="J853" si="3772">IF(E853="S",1,0)</f>
        <v>0</v>
      </c>
      <c r="K853" s="59">
        <f t="shared" ref="K853" si="3773">IF(E853="FO",1,0)</f>
        <v>0</v>
      </c>
      <c r="L853" s="302">
        <f>IF(AND(B853="dim",M853=130),1,0)</f>
        <v>0</v>
      </c>
      <c r="M853" s="60">
        <v>130</v>
      </c>
      <c r="N853" s="150"/>
      <c r="O853" s="56"/>
      <c r="P853" s="476">
        <f>IF(F853="X",D840,0)+IF(F854="X",D840,0)+IF(G853="X",D841,0)+IF(G854="X",D842,0)+H853+H854+IF(N853&lt;N839,0,N853)+IF(N854&lt;N839,0,N854)</f>
        <v>0</v>
      </c>
      <c r="Q853" s="111">
        <v>0.55555555555555558</v>
      </c>
      <c r="R853" s="112">
        <v>0.8534722222222223</v>
      </c>
      <c r="S853" s="360">
        <f t="shared" ref="S853" si="3774">(R853-Q853)+(R854-Q854)</f>
        <v>0.29791666666666672</v>
      </c>
      <c r="T853" s="167"/>
      <c r="X853" s="491">
        <f t="shared" si="3742"/>
        <v>1</v>
      </c>
      <c r="Z853" s="314">
        <v>340</v>
      </c>
      <c r="AA853" s="460">
        <f>IF(OR(E853="C",E853="Cr"),S853,0)</f>
        <v>0.29791666666666672</v>
      </c>
    </row>
    <row r="854" spans="1:27" ht="15" customHeight="1" thickBot="1" x14ac:dyDescent="0.3">
      <c r="A854" s="229"/>
      <c r="B854" s="331"/>
      <c r="C854" s="331"/>
      <c r="D854" s="331"/>
      <c r="E854" s="484"/>
      <c r="F854" s="267" t="str">
        <f>IF(AND(A853="X",B853="dim"),"",IF(AND(A853="X",E853="TC"),"",IF(A853="X","X","")))</f>
        <v/>
      </c>
      <c r="G854" s="268"/>
      <c r="H854" s="211"/>
      <c r="I854" s="58">
        <f t="shared" ref="I854" si="3775">IF(E853="CA",1,0)</f>
        <v>0</v>
      </c>
      <c r="J854" s="58">
        <f t="shared" ref="J854" si="3776">IF(E853="TC",1,0)</f>
        <v>0</v>
      </c>
      <c r="K854" s="58">
        <f t="shared" ref="K854" si="3777">IF(E853="FNO",1,0)</f>
        <v>0</v>
      </c>
      <c r="L854" s="299"/>
      <c r="M854" s="61"/>
      <c r="N854" s="151"/>
      <c r="O854" s="107"/>
      <c r="P854" s="477"/>
      <c r="Q854" s="113"/>
      <c r="R854" s="114"/>
      <c r="S854" s="361"/>
      <c r="T854" s="167"/>
      <c r="X854" s="493"/>
      <c r="Z854" s="331"/>
      <c r="AA854" s="461"/>
    </row>
    <row r="855" spans="1:27" ht="15" customHeight="1" thickBot="1" x14ac:dyDescent="0.3">
      <c r="A855" s="228"/>
      <c r="B855" s="314" t="s">
        <v>12</v>
      </c>
      <c r="C855" s="314">
        <v>7</v>
      </c>
      <c r="D855" s="314" t="s">
        <v>29</v>
      </c>
      <c r="E855" s="399" t="s">
        <v>7</v>
      </c>
      <c r="F855" s="269"/>
      <c r="G855" s="270"/>
      <c r="H855" s="246"/>
      <c r="I855" s="59">
        <f t="shared" ref="I855" si="3778">IF(E855="repos",1,0)</f>
        <v>1</v>
      </c>
      <c r="J855" s="59">
        <f t="shared" ref="J855" si="3779">IF(E855="S",1,0)</f>
        <v>0</v>
      </c>
      <c r="K855" s="59">
        <f t="shared" ref="K855" si="3780">IF(E855="FO",1,0)</f>
        <v>0</v>
      </c>
      <c r="L855" s="302">
        <f>IF(AND(B855="dim",M855=130),1,0)</f>
        <v>0</v>
      </c>
      <c r="M855" s="126">
        <v>660</v>
      </c>
      <c r="N855" s="150"/>
      <c r="O855" s="56"/>
      <c r="P855" s="476">
        <f>IF(F855="X",D840,0)+IF(F856="X",D840,0)+IF(G855="X",D841,0)+IF(G856="X",D842,0)+H855+H856+IF(N855&lt;N839,0,N855)+IF(N856&lt;N839,0,N856)</f>
        <v>0</v>
      </c>
      <c r="Q855" s="111"/>
      <c r="R855" s="112"/>
      <c r="S855" s="374">
        <f t="shared" ref="S855" si="3781">(R855-Q855)+(R856-Q856)</f>
        <v>0</v>
      </c>
      <c r="T855" s="167"/>
      <c r="X855" s="491">
        <f t="shared" si="3742"/>
        <v>0</v>
      </c>
      <c r="Z855" s="314">
        <v>341</v>
      </c>
      <c r="AA855" s="460">
        <f>IF(OR(E855="C",E855="Cr"),S855,0)</f>
        <v>0</v>
      </c>
    </row>
    <row r="856" spans="1:27" ht="15" customHeight="1" thickBot="1" x14ac:dyDescent="0.3">
      <c r="A856" s="229"/>
      <c r="B856" s="331"/>
      <c r="C856" s="331"/>
      <c r="D856" s="331"/>
      <c r="E856" s="401"/>
      <c r="F856" s="267" t="str">
        <f>IF(AND(A855="X",B855="dim"),"",IF(AND(A855="X",E855="TC"),"",IF(A855="X","X","")))</f>
        <v/>
      </c>
      <c r="G856" s="268"/>
      <c r="H856" s="211"/>
      <c r="I856" s="58">
        <f t="shared" ref="I856" si="3782">IF(E855="CA",1,0)</f>
        <v>0</v>
      </c>
      <c r="J856" s="58">
        <f t="shared" ref="J856" si="3783">IF(E855="TC",1,0)</f>
        <v>0</v>
      </c>
      <c r="K856" s="58">
        <f t="shared" ref="K856" si="3784">IF(E855="FNO",1,0)</f>
        <v>0</v>
      </c>
      <c r="L856" s="299"/>
      <c r="M856" s="128"/>
      <c r="N856" s="151"/>
      <c r="O856" s="107"/>
      <c r="P856" s="477"/>
      <c r="Q856" s="113"/>
      <c r="R856" s="114"/>
      <c r="S856" s="375"/>
      <c r="T856" s="167"/>
      <c r="X856" s="493"/>
      <c r="Z856" s="331"/>
      <c r="AA856" s="461"/>
    </row>
    <row r="857" spans="1:27" ht="15" customHeight="1" thickBot="1" x14ac:dyDescent="0.3">
      <c r="A857" s="228"/>
      <c r="B857" s="314" t="s">
        <v>4</v>
      </c>
      <c r="C857" s="314">
        <v>8</v>
      </c>
      <c r="D857" s="314" t="s">
        <v>29</v>
      </c>
      <c r="E857" s="399" t="s">
        <v>7</v>
      </c>
      <c r="F857" s="269"/>
      <c r="G857" s="270"/>
      <c r="H857" s="246"/>
      <c r="I857" s="59">
        <f t="shared" ref="I857" si="3785">IF(E857="repos",1,0)</f>
        <v>1</v>
      </c>
      <c r="J857" s="59">
        <f t="shared" ref="J857" si="3786">IF(E857="S",1,0)</f>
        <v>0</v>
      </c>
      <c r="K857" s="59">
        <f t="shared" ref="K857" si="3787">IF(E857="FO",1,0)</f>
        <v>0</v>
      </c>
      <c r="L857" s="302">
        <f>IF(AND(B857="dim",M857=130),1,0)</f>
        <v>0</v>
      </c>
      <c r="M857" s="126">
        <v>660</v>
      </c>
      <c r="N857" s="150"/>
      <c r="O857" s="56"/>
      <c r="P857" s="476">
        <f>IF(F857="X",D840,0)+IF(F858="X",D840,0)+IF(G857="X",D841,0)+IF(G858="X",D842,0)+H857+H858+IF(N857&lt;N839,0,N857)+IF(N858&lt;N839,0,N858)</f>
        <v>0</v>
      </c>
      <c r="Q857" s="111"/>
      <c r="R857" s="112"/>
      <c r="S857" s="374">
        <f t="shared" ref="S857" si="3788">(R857-Q857)+(R858-Q858)</f>
        <v>0</v>
      </c>
      <c r="T857" s="167"/>
      <c r="X857" s="491">
        <f t="shared" si="3742"/>
        <v>0</v>
      </c>
      <c r="Z857" s="314">
        <v>342</v>
      </c>
      <c r="AA857" s="460">
        <f>IF(OR(E857="C",E857="Cr"),S857,0)</f>
        <v>0</v>
      </c>
    </row>
    <row r="858" spans="1:27" ht="15" customHeight="1" thickBot="1" x14ac:dyDescent="0.3">
      <c r="A858" s="229"/>
      <c r="B858" s="331"/>
      <c r="C858" s="331"/>
      <c r="D858" s="331"/>
      <c r="E858" s="401"/>
      <c r="F858" s="267" t="str">
        <f>IF(AND(A857="X",B857="dim"),"",IF(AND(A857="X",E857="TC"),"",IF(A857="X","X","")))</f>
        <v/>
      </c>
      <c r="G858" s="268"/>
      <c r="H858" s="211"/>
      <c r="I858" s="58">
        <f t="shared" ref="I858" si="3789">IF(E857="CA",1,0)</f>
        <v>0</v>
      </c>
      <c r="J858" s="58">
        <f t="shared" ref="J858" si="3790">IF(E857="TC",1,0)</f>
        <v>0</v>
      </c>
      <c r="K858" s="58">
        <f t="shared" ref="K858" si="3791">IF(E857="FNO",1,0)</f>
        <v>0</v>
      </c>
      <c r="L858" s="299"/>
      <c r="M858" s="128"/>
      <c r="N858" s="151"/>
      <c r="O858" s="107"/>
      <c r="P858" s="477"/>
      <c r="Q858" s="113"/>
      <c r="R858" s="114"/>
      <c r="S858" s="375"/>
      <c r="T858" s="167"/>
      <c r="X858" s="493"/>
      <c r="Z858" s="331"/>
      <c r="AA858" s="461"/>
    </row>
    <row r="859" spans="1:27" ht="15" customHeight="1" thickBot="1" x14ac:dyDescent="0.3">
      <c r="A859" s="228"/>
      <c r="B859" s="314" t="s">
        <v>6</v>
      </c>
      <c r="C859" s="314">
        <v>9</v>
      </c>
      <c r="D859" s="314" t="s">
        <v>29</v>
      </c>
      <c r="E859" s="399" t="s">
        <v>7</v>
      </c>
      <c r="F859" s="269"/>
      <c r="G859" s="270"/>
      <c r="H859" s="246"/>
      <c r="I859" s="59">
        <f t="shared" ref="I859" si="3792">IF(E859="repos",1,0)</f>
        <v>1</v>
      </c>
      <c r="J859" s="59">
        <f t="shared" ref="J859" si="3793">IF(E859="S",1,0)</f>
        <v>0</v>
      </c>
      <c r="K859" s="59">
        <f t="shared" ref="K859" si="3794">IF(E859="FO",1,0)</f>
        <v>0</v>
      </c>
      <c r="L859" s="302">
        <f>IF(AND(B859="dim",M859=130),1,0)</f>
        <v>0</v>
      </c>
      <c r="M859" s="126">
        <v>660</v>
      </c>
      <c r="N859" s="150"/>
      <c r="O859" s="56"/>
      <c r="P859" s="476">
        <f>IF(F859="X",D840,0)+IF(F860="X",D840,0)+IF(G859="X",D841,0)+IF(G860="X",D842,0)+H859+H860+IF(N859&lt;N839,0,N859)+IF(N860&lt;N839,0,N860)</f>
        <v>0</v>
      </c>
      <c r="Q859" s="111"/>
      <c r="R859" s="112"/>
      <c r="S859" s="374">
        <f t="shared" ref="S859" si="3795">(R859-Q859)+(R860-Q860)</f>
        <v>0</v>
      </c>
      <c r="T859" s="167"/>
      <c r="X859" s="491">
        <f t="shared" si="3742"/>
        <v>0</v>
      </c>
      <c r="Z859" s="314">
        <v>343</v>
      </c>
      <c r="AA859" s="460">
        <f>IF(OR(E859="C",E859="Cr"),S859,0)</f>
        <v>0</v>
      </c>
    </row>
    <row r="860" spans="1:27" ht="15" customHeight="1" thickBot="1" x14ac:dyDescent="0.3">
      <c r="A860" s="229"/>
      <c r="B860" s="331"/>
      <c r="C860" s="331"/>
      <c r="D860" s="331"/>
      <c r="E860" s="401"/>
      <c r="F860" s="267" t="str">
        <f>IF(AND(A859="X",B859="dim"),"",IF(AND(A859="X",E859="TC"),"",IF(A859="X","X","")))</f>
        <v/>
      </c>
      <c r="G860" s="268"/>
      <c r="H860" s="211"/>
      <c r="I860" s="58">
        <f t="shared" ref="I860" si="3796">IF(E859="CA",1,0)</f>
        <v>0</v>
      </c>
      <c r="J860" s="58">
        <f t="shared" ref="J860" si="3797">IF(E859="TC",1,0)</f>
        <v>0</v>
      </c>
      <c r="K860" s="58">
        <f t="shared" ref="K860" si="3798">IF(E859="FNO",1,0)</f>
        <v>0</v>
      </c>
      <c r="L860" s="299"/>
      <c r="M860" s="128"/>
      <c r="N860" s="151"/>
      <c r="O860" s="107"/>
      <c r="P860" s="477"/>
      <c r="Q860" s="113"/>
      <c r="R860" s="114"/>
      <c r="S860" s="375"/>
      <c r="T860" s="167"/>
      <c r="X860" s="493"/>
      <c r="Z860" s="331"/>
      <c r="AA860" s="461"/>
    </row>
    <row r="861" spans="1:27" ht="15" customHeight="1" thickBot="1" x14ac:dyDescent="0.3">
      <c r="A861" s="228"/>
      <c r="B861" s="314" t="s">
        <v>8</v>
      </c>
      <c r="C861" s="314">
        <v>10</v>
      </c>
      <c r="D861" s="314" t="s">
        <v>29</v>
      </c>
      <c r="E861" s="399" t="s">
        <v>7</v>
      </c>
      <c r="F861" s="269"/>
      <c r="G861" s="270"/>
      <c r="H861" s="246"/>
      <c r="I861" s="59">
        <f t="shared" ref="I861" si="3799">IF(E861="repos",1,0)</f>
        <v>1</v>
      </c>
      <c r="J861" s="59">
        <f t="shared" ref="J861" si="3800">IF(E861="S",1,0)</f>
        <v>0</v>
      </c>
      <c r="K861" s="59">
        <f t="shared" ref="K861" si="3801">IF(E861="FO",1,0)</f>
        <v>0</v>
      </c>
      <c r="L861" s="302">
        <f>IF(AND(B861="dim",M861=130),1,0)</f>
        <v>0</v>
      </c>
      <c r="M861" s="126">
        <v>660</v>
      </c>
      <c r="N861" s="150"/>
      <c r="O861" s="56"/>
      <c r="P861" s="476">
        <f>IF(F861="X",D840,0)+IF(F862="X",D840,0)+IF(G861="X",D841,0)+IF(G862="X",D842,0)+H861+H862+IF(N861&lt;N839,0,N861)+IF(N862&lt;N839,0,N862)</f>
        <v>0</v>
      </c>
      <c r="Q861" s="111"/>
      <c r="R861" s="112"/>
      <c r="S861" s="374">
        <f t="shared" ref="S861" si="3802">(R861-Q861)+(R862-Q862)</f>
        <v>0</v>
      </c>
      <c r="T861" s="167"/>
      <c r="X861" s="491">
        <f t="shared" si="3742"/>
        <v>0</v>
      </c>
      <c r="Z861" s="314">
        <v>344</v>
      </c>
      <c r="AA861" s="460">
        <f>IF(OR(E861="C",E861="Cr"),S861,0)</f>
        <v>0</v>
      </c>
    </row>
    <row r="862" spans="1:27" ht="15" customHeight="1" thickBot="1" x14ac:dyDescent="0.3">
      <c r="A862" s="229"/>
      <c r="B862" s="331"/>
      <c r="C862" s="331"/>
      <c r="D862" s="331"/>
      <c r="E862" s="401"/>
      <c r="F862" s="267" t="str">
        <f>IF(AND(A861="X",B861="dim"),"",IF(AND(A861="X",E861="TC"),"",IF(A861="X","X","")))</f>
        <v/>
      </c>
      <c r="G862" s="268"/>
      <c r="H862" s="211"/>
      <c r="I862" s="58">
        <f t="shared" ref="I862" si="3803">IF(E861="CA",1,0)</f>
        <v>0</v>
      </c>
      <c r="J862" s="58">
        <f t="shared" ref="J862" si="3804">IF(E861="TC",1,0)</f>
        <v>0</v>
      </c>
      <c r="K862" s="58">
        <f t="shared" ref="K862" si="3805">IF(E861="FNO",1,0)</f>
        <v>0</v>
      </c>
      <c r="L862" s="299"/>
      <c r="M862" s="128"/>
      <c r="N862" s="151"/>
      <c r="O862" s="107"/>
      <c r="P862" s="477"/>
      <c r="Q862" s="113"/>
      <c r="R862" s="114"/>
      <c r="S862" s="375"/>
      <c r="T862" s="167"/>
      <c r="X862" s="493"/>
      <c r="Z862" s="331"/>
      <c r="AA862" s="461"/>
    </row>
    <row r="863" spans="1:27" ht="15" customHeight="1" thickBot="1" x14ac:dyDescent="0.3">
      <c r="A863" s="228"/>
      <c r="B863" s="314" t="s">
        <v>9</v>
      </c>
      <c r="C863" s="314">
        <v>11</v>
      </c>
      <c r="D863" s="314" t="s">
        <v>29</v>
      </c>
      <c r="E863" s="483" t="s">
        <v>91</v>
      </c>
      <c r="F863" s="269"/>
      <c r="G863" s="270"/>
      <c r="H863" s="246"/>
      <c r="I863" s="59">
        <f t="shared" ref="I863" si="3806">IF(E863="repos",1,0)</f>
        <v>0</v>
      </c>
      <c r="J863" s="59">
        <f t="shared" ref="J863" si="3807">IF(E863="S",1,0)</f>
        <v>0</v>
      </c>
      <c r="K863" s="59">
        <f t="shared" ref="K863" si="3808">IF(E863="FO",1,0)</f>
        <v>0</v>
      </c>
      <c r="L863" s="302">
        <f>IF(AND(B863="dim",M863=130),1,0)</f>
        <v>0</v>
      </c>
      <c r="M863" s="60">
        <v>130</v>
      </c>
      <c r="N863" s="150"/>
      <c r="O863" s="56"/>
      <c r="P863" s="476">
        <f>IF(F863="X",D840,0)+IF(F864="X",D840,0)+IF(G863="X",D841,0)+IF(G864="X",D842,0)+H863+H864+IF(N863&lt;N839,0,N863)+IF(N864&lt;N839,0,N864)</f>
        <v>0</v>
      </c>
      <c r="Q863" s="111">
        <v>0.27361111111111108</v>
      </c>
      <c r="R863" s="112">
        <v>0.43958333333333338</v>
      </c>
      <c r="S863" s="360">
        <f t="shared" ref="S863" si="3809">(R863-Q863)+(R864-Q864)</f>
        <v>0.27916666666666667</v>
      </c>
      <c r="T863" s="167"/>
      <c r="X863" s="491">
        <f t="shared" si="3742"/>
        <v>1</v>
      </c>
      <c r="Z863" s="314">
        <v>345</v>
      </c>
      <c r="AA863" s="460">
        <f>IF(OR(E863="C",E863="Cr"),S863,0)</f>
        <v>0.27916666666666667</v>
      </c>
    </row>
    <row r="864" spans="1:27" ht="15" customHeight="1" thickBot="1" x14ac:dyDescent="0.3">
      <c r="A864" s="229"/>
      <c r="B864" s="331"/>
      <c r="C864" s="331"/>
      <c r="D864" s="331"/>
      <c r="E864" s="484"/>
      <c r="F864" s="267" t="str">
        <f>IF(AND(A863="X",B863="dim"),"",IF(AND(A863="X",E863="TC"),"",IF(A863="X","X","")))</f>
        <v/>
      </c>
      <c r="G864" s="268"/>
      <c r="H864" s="211"/>
      <c r="I864" s="58">
        <f t="shared" ref="I864" si="3810">IF(E863="CA",1,0)</f>
        <v>0</v>
      </c>
      <c r="J864" s="58">
        <f t="shared" ref="J864" si="3811">IF(E863="TC",1,0)</f>
        <v>0</v>
      </c>
      <c r="K864" s="58">
        <f t="shared" ref="K864" si="3812">IF(E863="FNO",1,0)</f>
        <v>0</v>
      </c>
      <c r="L864" s="299"/>
      <c r="M864" s="61"/>
      <c r="N864" s="151"/>
      <c r="O864" s="107"/>
      <c r="P864" s="477"/>
      <c r="Q864" s="113">
        <v>0.70208333333333339</v>
      </c>
      <c r="R864" s="114">
        <v>0.81527777777777777</v>
      </c>
      <c r="S864" s="361"/>
      <c r="T864" s="167"/>
      <c r="X864" s="493"/>
      <c r="Z864" s="331"/>
      <c r="AA864" s="461"/>
    </row>
    <row r="865" spans="1:27" ht="15" customHeight="1" thickBot="1" x14ac:dyDescent="0.3">
      <c r="A865" s="228"/>
      <c r="B865" s="314" t="s">
        <v>10</v>
      </c>
      <c r="C865" s="314">
        <v>12</v>
      </c>
      <c r="D865" s="314" t="s">
        <v>29</v>
      </c>
      <c r="E865" s="483" t="s">
        <v>91</v>
      </c>
      <c r="F865" s="269"/>
      <c r="G865" s="270"/>
      <c r="H865" s="246"/>
      <c r="I865" s="59">
        <f t="shared" ref="I865" si="3813">IF(E865="repos",1,0)</f>
        <v>0</v>
      </c>
      <c r="J865" s="59">
        <f t="shared" ref="J865" si="3814">IF(E865="S",1,0)</f>
        <v>0</v>
      </c>
      <c r="K865" s="59">
        <f t="shared" ref="K865" si="3815">IF(E865="FO",1,0)</f>
        <v>0</v>
      </c>
      <c r="L865" s="302">
        <f>IF(AND(B865="dim",M865=130),1,0)</f>
        <v>0</v>
      </c>
      <c r="M865" s="60">
        <v>130</v>
      </c>
      <c r="N865" s="150"/>
      <c r="O865" s="56"/>
      <c r="P865" s="476">
        <f>IF(F865="X",D840,0)+IF(F866="X",D840,0)+IF(G865="X",D841,0)+IF(G866="X",D842,0)+H865+H866+IF(N865&lt;N839,0,N865)+IF(N866&lt;N839,0,N866)</f>
        <v>0</v>
      </c>
      <c r="Q865" s="111">
        <v>0.27361111111111108</v>
      </c>
      <c r="R865" s="112">
        <v>0.43958333333333338</v>
      </c>
      <c r="S865" s="360">
        <f t="shared" ref="S865" si="3816">(R865-Q865)+(R866-Q866)</f>
        <v>0.27916666666666667</v>
      </c>
      <c r="T865" s="167"/>
      <c r="X865" s="491">
        <f t="shared" si="3742"/>
        <v>1</v>
      </c>
      <c r="Z865" s="314">
        <v>346</v>
      </c>
      <c r="AA865" s="460">
        <f>IF(OR(E865="C",E865="Cr"),S865,0)</f>
        <v>0.27916666666666667</v>
      </c>
    </row>
    <row r="866" spans="1:27" ht="15" customHeight="1" thickBot="1" x14ac:dyDescent="0.3">
      <c r="A866" s="229"/>
      <c r="B866" s="331"/>
      <c r="C866" s="331"/>
      <c r="D866" s="331"/>
      <c r="E866" s="484"/>
      <c r="F866" s="267" t="str">
        <f>IF(AND(A865="X",B865="dim"),"",IF(AND(A865="X",E865="TC"),"",IF(A865="X","X","")))</f>
        <v/>
      </c>
      <c r="G866" s="268"/>
      <c r="H866" s="211"/>
      <c r="I866" s="58">
        <f t="shared" ref="I866" si="3817">IF(E865="CA",1,0)</f>
        <v>0</v>
      </c>
      <c r="J866" s="58">
        <f t="shared" ref="J866" si="3818">IF(E865="TC",1,0)</f>
        <v>0</v>
      </c>
      <c r="K866" s="58">
        <f t="shared" ref="K866" si="3819">IF(E865="FNO",1,0)</f>
        <v>0</v>
      </c>
      <c r="L866" s="299"/>
      <c r="M866" s="61"/>
      <c r="N866" s="151"/>
      <c r="O866" s="107"/>
      <c r="P866" s="477"/>
      <c r="Q866" s="113">
        <v>0.70208333333333339</v>
      </c>
      <c r="R866" s="114">
        <v>0.81527777777777777</v>
      </c>
      <c r="S866" s="361"/>
      <c r="T866" s="167"/>
      <c r="X866" s="493"/>
      <c r="Z866" s="331"/>
      <c r="AA866" s="461"/>
    </row>
    <row r="867" spans="1:27" ht="15" customHeight="1" thickBot="1" x14ac:dyDescent="0.3">
      <c r="A867" s="228"/>
      <c r="B867" s="314" t="s">
        <v>11</v>
      </c>
      <c r="C867" s="314">
        <v>13</v>
      </c>
      <c r="D867" s="314" t="s">
        <v>29</v>
      </c>
      <c r="E867" s="483" t="s">
        <v>91</v>
      </c>
      <c r="F867" s="269"/>
      <c r="G867" s="270"/>
      <c r="H867" s="246"/>
      <c r="I867" s="59">
        <f t="shared" ref="I867" si="3820">IF(E867="repos",1,0)</f>
        <v>0</v>
      </c>
      <c r="J867" s="59">
        <f t="shared" ref="J867" si="3821">IF(E867="S",1,0)</f>
        <v>0</v>
      </c>
      <c r="K867" s="59">
        <f t="shared" ref="K867" si="3822">IF(E867="FO",1,0)</f>
        <v>0</v>
      </c>
      <c r="L867" s="302">
        <f>IF(AND(B867="dim",M867=130),1,0)</f>
        <v>0</v>
      </c>
      <c r="M867" s="60">
        <v>130</v>
      </c>
      <c r="N867" s="150"/>
      <c r="O867" s="56"/>
      <c r="P867" s="476">
        <f>IF(F867="X",D840,0)+IF(F868="X",D840,0)+IF(G867="X",D841,0)+IF(G868="X",D842,0)+H867+H868+IF(N867&lt;N839,0,N867)+IF(N868&lt;N839,0,N868)</f>
        <v>0</v>
      </c>
      <c r="Q867" s="111">
        <v>0.27361111111111108</v>
      </c>
      <c r="R867" s="112">
        <v>0.43958333333333338</v>
      </c>
      <c r="S867" s="360">
        <f t="shared" ref="S867" si="3823">(R867-Q867)+(R868-Q868)</f>
        <v>0.27916666666666667</v>
      </c>
      <c r="T867" s="167"/>
      <c r="X867" s="491">
        <f t="shared" si="3742"/>
        <v>1</v>
      </c>
      <c r="Z867" s="314">
        <v>347</v>
      </c>
      <c r="AA867" s="460">
        <f>IF(OR(E867="C",E867="Cr"),S867,0)</f>
        <v>0.27916666666666667</v>
      </c>
    </row>
    <row r="868" spans="1:27" ht="15" customHeight="1" thickBot="1" x14ac:dyDescent="0.3">
      <c r="A868" s="229"/>
      <c r="B868" s="331"/>
      <c r="C868" s="331"/>
      <c r="D868" s="331"/>
      <c r="E868" s="484"/>
      <c r="F868" s="267" t="str">
        <f>IF(AND(A867="X",B867="dim"),"",IF(AND(A867="X",E867="TC"),"",IF(A867="X","X","")))</f>
        <v/>
      </c>
      <c r="G868" s="268"/>
      <c r="H868" s="211"/>
      <c r="I868" s="58">
        <f t="shared" ref="I868" si="3824">IF(E867="CA",1,0)</f>
        <v>0</v>
      </c>
      <c r="J868" s="58">
        <f t="shared" ref="J868" si="3825">IF(E867="TC",1,0)</f>
        <v>0</v>
      </c>
      <c r="K868" s="58">
        <f t="shared" ref="K868" si="3826">IF(E867="FNO",1,0)</f>
        <v>0</v>
      </c>
      <c r="L868" s="299"/>
      <c r="M868" s="61"/>
      <c r="N868" s="151"/>
      <c r="O868" s="107"/>
      <c r="P868" s="477"/>
      <c r="Q868" s="113">
        <v>0.70208333333333339</v>
      </c>
      <c r="R868" s="114">
        <v>0.81527777777777777</v>
      </c>
      <c r="S868" s="361"/>
      <c r="T868" s="167"/>
      <c r="X868" s="493"/>
      <c r="Z868" s="331"/>
      <c r="AA868" s="461"/>
    </row>
    <row r="869" spans="1:27" ht="15" customHeight="1" thickBot="1" x14ac:dyDescent="0.3">
      <c r="A869" s="228"/>
      <c r="B869" s="314" t="s">
        <v>12</v>
      </c>
      <c r="C869" s="314">
        <v>14</v>
      </c>
      <c r="D869" s="314" t="s">
        <v>29</v>
      </c>
      <c r="E869" s="483" t="s">
        <v>91</v>
      </c>
      <c r="F869" s="269"/>
      <c r="G869" s="270"/>
      <c r="H869" s="246"/>
      <c r="I869" s="59">
        <f t="shared" ref="I869" si="3827">IF(E869="repos",1,0)</f>
        <v>0</v>
      </c>
      <c r="J869" s="59">
        <f t="shared" ref="J869" si="3828">IF(E869="S",1,0)</f>
        <v>0</v>
      </c>
      <c r="K869" s="59">
        <f t="shared" ref="K869" si="3829">IF(E869="FO",1,0)</f>
        <v>0</v>
      </c>
      <c r="L869" s="302">
        <f>IF(AND(B869="dim",M869=130),1,0)</f>
        <v>0</v>
      </c>
      <c r="M869" s="60">
        <v>130</v>
      </c>
      <c r="N869" s="150"/>
      <c r="O869" s="56"/>
      <c r="P869" s="476">
        <f>IF(F869="X",D840,0)+IF(F870="X",D840,0)+IF(G869="X",D841,0)+IF(G870="X",D842,0)+H869+H870+IF(N869&lt;N839,0,N869)+IF(N870&lt;N839,0,N870)</f>
        <v>0</v>
      </c>
      <c r="Q869" s="111">
        <v>0.27361111111111108</v>
      </c>
      <c r="R869" s="112">
        <v>0.43958333333333338</v>
      </c>
      <c r="S869" s="360">
        <f t="shared" ref="S869" si="3830">(R869-Q869)+(R870-Q870)</f>
        <v>0.27916666666666667</v>
      </c>
      <c r="T869" s="167"/>
      <c r="X869" s="491">
        <f t="shared" si="3742"/>
        <v>1</v>
      </c>
      <c r="Z869" s="314">
        <v>348</v>
      </c>
      <c r="AA869" s="460">
        <f>IF(OR(E869="C",E869="Cr"),S869,0)</f>
        <v>0.27916666666666667</v>
      </c>
    </row>
    <row r="870" spans="1:27" ht="15" customHeight="1" thickBot="1" x14ac:dyDescent="0.3">
      <c r="A870" s="229"/>
      <c r="B870" s="331"/>
      <c r="C870" s="331"/>
      <c r="D870" s="331"/>
      <c r="E870" s="484"/>
      <c r="F870" s="267" t="str">
        <f>IF(AND(A869="X",B869="dim"),"",IF(AND(A869="X",E869="TC"),"",IF(A869="X","X","")))</f>
        <v/>
      </c>
      <c r="G870" s="268"/>
      <c r="H870" s="211"/>
      <c r="I870" s="58">
        <f t="shared" ref="I870" si="3831">IF(E869="CA",1,0)</f>
        <v>0</v>
      </c>
      <c r="J870" s="58">
        <f t="shared" ref="J870" si="3832">IF(E869="TC",1,0)</f>
        <v>0</v>
      </c>
      <c r="K870" s="58">
        <f t="shared" ref="K870" si="3833">IF(E869="FNO",1,0)</f>
        <v>0</v>
      </c>
      <c r="L870" s="299"/>
      <c r="M870" s="61"/>
      <c r="N870" s="151"/>
      <c r="O870" s="107"/>
      <c r="P870" s="477"/>
      <c r="Q870" s="113">
        <v>0.70208333333333339</v>
      </c>
      <c r="R870" s="114">
        <v>0.81527777777777777</v>
      </c>
      <c r="S870" s="361"/>
      <c r="T870" s="167"/>
      <c r="X870" s="493"/>
      <c r="Z870" s="331"/>
      <c r="AA870" s="461"/>
    </row>
    <row r="871" spans="1:27" ht="15" customHeight="1" thickBot="1" x14ac:dyDescent="0.3">
      <c r="A871" s="228"/>
      <c r="B871" s="314" t="s">
        <v>4</v>
      </c>
      <c r="C871" s="314">
        <v>15</v>
      </c>
      <c r="D871" s="314" t="s">
        <v>29</v>
      </c>
      <c r="E871" s="483" t="s">
        <v>91</v>
      </c>
      <c r="F871" s="269"/>
      <c r="G871" s="270"/>
      <c r="H871" s="246"/>
      <c r="I871" s="59">
        <f t="shared" ref="I871" si="3834">IF(E871="repos",1,0)</f>
        <v>0</v>
      </c>
      <c r="J871" s="59">
        <f t="shared" ref="J871" si="3835">IF(E871="S",1,0)</f>
        <v>0</v>
      </c>
      <c r="K871" s="59">
        <f t="shared" ref="K871" si="3836">IF(E871="FO",1,0)</f>
        <v>0</v>
      </c>
      <c r="L871" s="302">
        <f>IF(AND(B871="dim",M871=130),1,0)</f>
        <v>0</v>
      </c>
      <c r="M871" s="60">
        <v>130</v>
      </c>
      <c r="N871" s="150"/>
      <c r="O871" s="56"/>
      <c r="P871" s="476">
        <f>IF(F871="X",D840,0)+IF(F872="X",D840,0)+IF(G871="X",D841,0)+IF(G872="X",D842,0)+H871+H872+IF(N871&lt;N839,0,N871)+IF(N872&lt;N839,0,N872)</f>
        <v>0</v>
      </c>
      <c r="Q871" s="111">
        <v>0.27361111111111108</v>
      </c>
      <c r="R871" s="112">
        <v>0.43958333333333338</v>
      </c>
      <c r="S871" s="360">
        <f t="shared" ref="S871" si="3837">(R871-Q871)+(R872-Q872)</f>
        <v>0.27916666666666667</v>
      </c>
      <c r="T871" s="167"/>
      <c r="X871" s="491">
        <f t="shared" si="3742"/>
        <v>1</v>
      </c>
      <c r="Z871" s="314">
        <v>349</v>
      </c>
      <c r="AA871" s="460">
        <f>IF(OR(E871="C",E871="Cr"),S871,0)</f>
        <v>0.27916666666666667</v>
      </c>
    </row>
    <row r="872" spans="1:27" ht="15" customHeight="1" thickBot="1" x14ac:dyDescent="0.3">
      <c r="A872" s="229"/>
      <c r="B872" s="331"/>
      <c r="C872" s="331"/>
      <c r="D872" s="331"/>
      <c r="E872" s="484"/>
      <c r="F872" s="267" t="str">
        <f>IF(AND(A871="X",B871="dim"),"",IF(AND(A871="X",E871="TC"),"",IF(A871="X","X","")))</f>
        <v/>
      </c>
      <c r="G872" s="268"/>
      <c r="H872" s="211"/>
      <c r="I872" s="58">
        <f t="shared" ref="I872" si="3838">IF(E871="CA",1,0)</f>
        <v>0</v>
      </c>
      <c r="J872" s="58">
        <f t="shared" ref="J872" si="3839">IF(E871="TC",1,0)</f>
        <v>0</v>
      </c>
      <c r="K872" s="58">
        <f t="shared" ref="K872" si="3840">IF(E871="FNO",1,0)</f>
        <v>0</v>
      </c>
      <c r="L872" s="299"/>
      <c r="M872" s="61"/>
      <c r="N872" s="151"/>
      <c r="O872" s="107"/>
      <c r="P872" s="477"/>
      <c r="Q872" s="113">
        <v>0.70208333333333339</v>
      </c>
      <c r="R872" s="114">
        <v>0.81527777777777777</v>
      </c>
      <c r="S872" s="361"/>
      <c r="T872" s="167"/>
      <c r="X872" s="493"/>
      <c r="Z872" s="331"/>
      <c r="AA872" s="461"/>
    </row>
    <row r="873" spans="1:27" ht="15" customHeight="1" thickBot="1" x14ac:dyDescent="0.3">
      <c r="A873" s="228"/>
      <c r="B873" s="314" t="s">
        <v>6</v>
      </c>
      <c r="C873" s="314">
        <v>16</v>
      </c>
      <c r="D873" s="314" t="s">
        <v>29</v>
      </c>
      <c r="E873" s="399" t="s">
        <v>7</v>
      </c>
      <c r="F873" s="269"/>
      <c r="G873" s="270"/>
      <c r="H873" s="246"/>
      <c r="I873" s="59">
        <f t="shared" ref="I873" si="3841">IF(E873="repos",1,0)</f>
        <v>1</v>
      </c>
      <c r="J873" s="59">
        <f t="shared" ref="J873" si="3842">IF(E873="S",1,0)</f>
        <v>0</v>
      </c>
      <c r="K873" s="59">
        <f t="shared" ref="K873" si="3843">IF(E873="FO",1,0)</f>
        <v>0</v>
      </c>
      <c r="L873" s="302">
        <f>IF(AND(B873="dim",M873=130),1,0)</f>
        <v>0</v>
      </c>
      <c r="M873" s="126">
        <v>660</v>
      </c>
      <c r="N873" s="150"/>
      <c r="O873" s="56"/>
      <c r="P873" s="476">
        <f>IF(F873="X",D840,0)+IF(F874="X",D840,0)+IF(G873="X",D841,0)+IF(G874="X",D842,0)+H873+H874+IF(N873&lt;N839,0,N873)+IF(N874&lt;N839,0,N874)</f>
        <v>0</v>
      </c>
      <c r="Q873" s="111"/>
      <c r="R873" s="112"/>
      <c r="S873" s="374">
        <f t="shared" ref="S873" si="3844">(R873-Q873)+(R874-Q874)</f>
        <v>0</v>
      </c>
      <c r="T873" s="167"/>
      <c r="X873" s="491">
        <f t="shared" si="3742"/>
        <v>0</v>
      </c>
      <c r="Z873" s="314">
        <v>350</v>
      </c>
      <c r="AA873" s="460">
        <f>IF(OR(E873="C",E873="Cr"),S873,0)</f>
        <v>0</v>
      </c>
    </row>
    <row r="874" spans="1:27" ht="15" customHeight="1" thickBot="1" x14ac:dyDescent="0.3">
      <c r="A874" s="229"/>
      <c r="B874" s="331"/>
      <c r="C874" s="331"/>
      <c r="D874" s="331"/>
      <c r="E874" s="401"/>
      <c r="F874" s="267" t="str">
        <f>IF(AND(A873="X",B873="dim"),"",IF(AND(A873="X",E873="TC"),"",IF(A873="X","X","")))</f>
        <v/>
      </c>
      <c r="G874" s="268"/>
      <c r="H874" s="211"/>
      <c r="I874" s="58">
        <f t="shared" ref="I874" si="3845">IF(E873="CA",1,0)</f>
        <v>0</v>
      </c>
      <c r="J874" s="58">
        <f t="shared" ref="J874" si="3846">IF(E873="TC",1,0)</f>
        <v>0</v>
      </c>
      <c r="K874" s="58">
        <f t="shared" ref="K874" si="3847">IF(E873="FNO",1,0)</f>
        <v>0</v>
      </c>
      <c r="L874" s="299"/>
      <c r="M874" s="128"/>
      <c r="N874" s="151"/>
      <c r="O874" s="107"/>
      <c r="P874" s="477"/>
      <c r="Q874" s="113"/>
      <c r="R874" s="114"/>
      <c r="S874" s="375"/>
      <c r="T874" s="167"/>
      <c r="X874" s="493"/>
      <c r="Z874" s="331"/>
      <c r="AA874" s="461"/>
    </row>
    <row r="875" spans="1:27" ht="15" customHeight="1" thickBot="1" x14ac:dyDescent="0.3">
      <c r="A875" s="228"/>
      <c r="B875" s="314" t="s">
        <v>8</v>
      </c>
      <c r="C875" s="314">
        <v>17</v>
      </c>
      <c r="D875" s="314" t="s">
        <v>29</v>
      </c>
      <c r="E875" s="399" t="s">
        <v>7</v>
      </c>
      <c r="F875" s="269"/>
      <c r="G875" s="270"/>
      <c r="H875" s="246"/>
      <c r="I875" s="59">
        <f t="shared" ref="I875" si="3848">IF(E875="repos",1,0)</f>
        <v>1</v>
      </c>
      <c r="J875" s="59">
        <f t="shared" ref="J875" si="3849">IF(E875="S",1,0)</f>
        <v>0</v>
      </c>
      <c r="K875" s="59">
        <f t="shared" ref="K875" si="3850">IF(E875="FO",1,0)</f>
        <v>0</v>
      </c>
      <c r="L875" s="302">
        <f>IF(AND(B875="dim",M875=130),1,0)</f>
        <v>0</v>
      </c>
      <c r="M875" s="126">
        <v>660</v>
      </c>
      <c r="N875" s="150"/>
      <c r="O875" s="56"/>
      <c r="P875" s="476">
        <f>IF(F875="X",D840,0)+IF(F876="X",D840,0)+IF(G875="X",D841,0)+IF(G876="X",D842,0)+H875+H876+IF(N875&lt;N839,0,N875)+IF(N876&lt;N839,0,N876)</f>
        <v>0</v>
      </c>
      <c r="Q875" s="111"/>
      <c r="R875" s="112"/>
      <c r="S875" s="374">
        <f t="shared" ref="S875" si="3851">(R875-Q875)+(R876-Q876)</f>
        <v>0</v>
      </c>
      <c r="T875" s="167"/>
      <c r="X875" s="491">
        <f t="shared" si="3742"/>
        <v>0</v>
      </c>
      <c r="Z875" s="314">
        <v>351</v>
      </c>
      <c r="AA875" s="460">
        <f>IF(OR(E875="C",E875="Cr"),S875,0)</f>
        <v>0</v>
      </c>
    </row>
    <row r="876" spans="1:27" ht="15" customHeight="1" thickBot="1" x14ac:dyDescent="0.3">
      <c r="A876" s="229"/>
      <c r="B876" s="331"/>
      <c r="C876" s="331"/>
      <c r="D876" s="331"/>
      <c r="E876" s="401"/>
      <c r="F876" s="267" t="str">
        <f>IF(AND(A875="X",B875="dim"),"",IF(AND(A875="X",E875="TC"),"",IF(A875="X","X","")))</f>
        <v/>
      </c>
      <c r="G876" s="268"/>
      <c r="H876" s="211"/>
      <c r="I876" s="58">
        <f t="shared" ref="I876" si="3852">IF(E875="CA",1,0)</f>
        <v>0</v>
      </c>
      <c r="J876" s="58">
        <f t="shared" ref="J876" si="3853">IF(E875="TC",1,0)</f>
        <v>0</v>
      </c>
      <c r="K876" s="58">
        <f t="shared" ref="K876" si="3854">IF(E875="FNO",1,0)</f>
        <v>0</v>
      </c>
      <c r="L876" s="299"/>
      <c r="M876" s="128"/>
      <c r="N876" s="151"/>
      <c r="O876" s="107"/>
      <c r="P876" s="477"/>
      <c r="Q876" s="113"/>
      <c r="R876" s="114"/>
      <c r="S876" s="375"/>
      <c r="T876" s="167"/>
      <c r="X876" s="493"/>
      <c r="Z876" s="331"/>
      <c r="AA876" s="461"/>
    </row>
    <row r="877" spans="1:27" ht="15" customHeight="1" thickBot="1" x14ac:dyDescent="0.3">
      <c r="A877" s="228"/>
      <c r="B877" s="314" t="s">
        <v>9</v>
      </c>
      <c r="C877" s="314">
        <v>18</v>
      </c>
      <c r="D877" s="314" t="s">
        <v>29</v>
      </c>
      <c r="E877" s="483" t="s">
        <v>91</v>
      </c>
      <c r="F877" s="269"/>
      <c r="G877" s="270"/>
      <c r="H877" s="246"/>
      <c r="I877" s="59">
        <f t="shared" ref="I877" si="3855">IF(E877="repos",1,0)</f>
        <v>0</v>
      </c>
      <c r="J877" s="59">
        <f t="shared" ref="J877" si="3856">IF(E877="S",1,0)</f>
        <v>0</v>
      </c>
      <c r="K877" s="59">
        <f t="shared" ref="K877" si="3857">IF(E877="FO",1,0)</f>
        <v>0</v>
      </c>
      <c r="L877" s="302">
        <f>IF(AND(B877="dim",M877=130),1,0)</f>
        <v>0</v>
      </c>
      <c r="M877" s="60">
        <v>130</v>
      </c>
      <c r="N877" s="150"/>
      <c r="O877" s="56"/>
      <c r="P877" s="476">
        <f>IF(F877="X",D840,0)+IF(F878="X",D840,0)+IF(G877="X",D841,0)+IF(G878="X",D842,0)+H877+H878+IF(N877&lt;N839,0,N877)+IF(N878&lt;N839,0,N878)</f>
        <v>0</v>
      </c>
      <c r="Q877" s="111">
        <v>0.28194444444444444</v>
      </c>
      <c r="R877" s="112">
        <v>0.57361111111111118</v>
      </c>
      <c r="S877" s="360">
        <f t="shared" ref="S877" si="3858">(R877-Q877)+(R878-Q878)</f>
        <v>0.29166666666666674</v>
      </c>
      <c r="T877" s="167"/>
      <c r="X877" s="491">
        <f t="shared" si="3742"/>
        <v>1</v>
      </c>
      <c r="Z877" s="314">
        <v>352</v>
      </c>
      <c r="AA877" s="460">
        <f>IF(OR(E877="C",E877="Cr"),S877,0)</f>
        <v>0.29166666666666674</v>
      </c>
    </row>
    <row r="878" spans="1:27" ht="15" customHeight="1" thickBot="1" x14ac:dyDescent="0.3">
      <c r="A878" s="229"/>
      <c r="B878" s="331"/>
      <c r="C878" s="331"/>
      <c r="D878" s="331"/>
      <c r="E878" s="484"/>
      <c r="F878" s="267" t="str">
        <f>IF(AND(A877="X",B877="dim"),"",IF(AND(A877="X",E877="TC"),"",IF(A877="X","X","")))</f>
        <v/>
      </c>
      <c r="G878" s="268"/>
      <c r="H878" s="211"/>
      <c r="I878" s="58">
        <f t="shared" ref="I878" si="3859">IF(E877="CA",1,0)</f>
        <v>0</v>
      </c>
      <c r="J878" s="58">
        <f t="shared" ref="J878" si="3860">IF(E877="TC",1,0)</f>
        <v>0</v>
      </c>
      <c r="K878" s="58">
        <f t="shared" ref="K878" si="3861">IF(E877="FNO",1,0)</f>
        <v>0</v>
      </c>
      <c r="L878" s="299"/>
      <c r="M878" s="61"/>
      <c r="N878" s="151"/>
      <c r="O878" s="107"/>
      <c r="P878" s="477"/>
      <c r="Q878" s="113"/>
      <c r="R878" s="114"/>
      <c r="S878" s="361"/>
      <c r="T878" s="167"/>
      <c r="X878" s="493"/>
      <c r="Z878" s="331"/>
      <c r="AA878" s="461"/>
    </row>
    <row r="879" spans="1:27" ht="15" customHeight="1" thickBot="1" x14ac:dyDescent="0.3">
      <c r="A879" s="228"/>
      <c r="B879" s="314" t="s">
        <v>10</v>
      </c>
      <c r="C879" s="314">
        <v>19</v>
      </c>
      <c r="D879" s="314" t="s">
        <v>29</v>
      </c>
      <c r="E879" s="483" t="s">
        <v>91</v>
      </c>
      <c r="F879" s="269"/>
      <c r="G879" s="270"/>
      <c r="H879" s="246"/>
      <c r="I879" s="59">
        <f t="shared" ref="I879" si="3862">IF(E879="repos",1,0)</f>
        <v>0</v>
      </c>
      <c r="J879" s="59">
        <f t="shared" ref="J879" si="3863">IF(E879="S",1,0)</f>
        <v>0</v>
      </c>
      <c r="K879" s="59">
        <f t="shared" ref="K879" si="3864">IF(E879="FO",1,0)</f>
        <v>0</v>
      </c>
      <c r="L879" s="302">
        <f>IF(AND(B879="dim",M879=130),1,0)</f>
        <v>0</v>
      </c>
      <c r="M879" s="60">
        <v>130</v>
      </c>
      <c r="N879" s="150"/>
      <c r="O879" s="56"/>
      <c r="P879" s="476">
        <f>IF(F879="X",D840,0)+IF(F880="X",D840,0)+IF(G879="X",D841,0)+IF(G880="X",D842,0)+H879+H880+IF(N879&lt;N839,0,N879)+IF(N880&lt;N839,0,N880)</f>
        <v>0</v>
      </c>
      <c r="Q879" s="111">
        <v>0.28194444444444444</v>
      </c>
      <c r="R879" s="112">
        <v>0.57361111111111118</v>
      </c>
      <c r="S879" s="360">
        <f t="shared" ref="S879" si="3865">(R879-Q879)+(R880-Q880)</f>
        <v>0.29166666666666674</v>
      </c>
      <c r="T879" s="167"/>
      <c r="X879" s="491">
        <f t="shared" si="3742"/>
        <v>1</v>
      </c>
      <c r="Z879" s="314">
        <v>353</v>
      </c>
      <c r="AA879" s="460">
        <f>IF(OR(E879="C",E879="Cr"),S879,0)</f>
        <v>0.29166666666666674</v>
      </c>
    </row>
    <row r="880" spans="1:27" ht="15" customHeight="1" thickBot="1" x14ac:dyDescent="0.3">
      <c r="A880" s="229"/>
      <c r="B880" s="331"/>
      <c r="C880" s="331"/>
      <c r="D880" s="331"/>
      <c r="E880" s="484"/>
      <c r="F880" s="267" t="str">
        <f>IF(AND(A879="X",B879="dim"),"",IF(AND(A879="X",E879="TC"),"",IF(A879="X","X","")))</f>
        <v/>
      </c>
      <c r="G880" s="268"/>
      <c r="H880" s="211"/>
      <c r="I880" s="58">
        <f t="shared" ref="I880" si="3866">IF(E879="CA",1,0)</f>
        <v>0</v>
      </c>
      <c r="J880" s="58">
        <f t="shared" ref="J880" si="3867">IF(E879="TC",1,0)</f>
        <v>0</v>
      </c>
      <c r="K880" s="58">
        <f t="shared" ref="K880" si="3868">IF(E879="FNO",1,0)</f>
        <v>0</v>
      </c>
      <c r="L880" s="299"/>
      <c r="M880" s="61"/>
      <c r="N880" s="151"/>
      <c r="O880" s="105"/>
      <c r="P880" s="477"/>
      <c r="Q880" s="113"/>
      <c r="R880" s="114"/>
      <c r="S880" s="361"/>
      <c r="T880" s="167"/>
      <c r="X880" s="493"/>
      <c r="Z880" s="331"/>
      <c r="AA880" s="461"/>
    </row>
    <row r="881" spans="1:27" ht="15" customHeight="1" thickBot="1" x14ac:dyDescent="0.3">
      <c r="A881" s="228"/>
      <c r="B881" s="314" t="s">
        <v>11</v>
      </c>
      <c r="C881" s="314">
        <v>20</v>
      </c>
      <c r="D881" s="314" t="s">
        <v>29</v>
      </c>
      <c r="E881" s="483" t="s">
        <v>91</v>
      </c>
      <c r="F881" s="269"/>
      <c r="G881" s="270"/>
      <c r="H881" s="246"/>
      <c r="I881" s="59">
        <f t="shared" ref="I881" si="3869">IF(E881="repos",1,0)</f>
        <v>0</v>
      </c>
      <c r="J881" s="59">
        <f t="shared" ref="J881" si="3870">IF(E881="S",1,0)</f>
        <v>0</v>
      </c>
      <c r="K881" s="59">
        <f t="shared" ref="K881" si="3871">IF(E881="FO",1,0)</f>
        <v>0</v>
      </c>
      <c r="L881" s="302">
        <f>IF(AND(B881="dim",M881=130),1,0)</f>
        <v>0</v>
      </c>
      <c r="M881" s="60">
        <v>130</v>
      </c>
      <c r="N881" s="150"/>
      <c r="O881" s="56"/>
      <c r="P881" s="476">
        <f>IF(F881="X",D840,0)+IF(F882="X",D840,0)+IF(G881="X",D841,0)+IF(G882="X",D842,0)+H881+H882+IF(N881&lt;N839,0,N881)+IF(N882&lt;N839,0,N882)</f>
        <v>0</v>
      </c>
      <c r="Q881" s="111">
        <v>0.28194444444444444</v>
      </c>
      <c r="R881" s="112">
        <v>0.57361111111111118</v>
      </c>
      <c r="S881" s="360">
        <f t="shared" ref="S881" si="3872">(R881-Q881)+(R882-Q882)</f>
        <v>0.29166666666666674</v>
      </c>
      <c r="T881" s="167"/>
      <c r="X881" s="491">
        <f t="shared" si="3742"/>
        <v>1</v>
      </c>
      <c r="Z881" s="314">
        <v>354</v>
      </c>
      <c r="AA881" s="460">
        <f>IF(OR(E881="C",E881="Cr"),S881,0)</f>
        <v>0.29166666666666674</v>
      </c>
    </row>
    <row r="882" spans="1:27" ht="15" customHeight="1" thickBot="1" x14ac:dyDescent="0.3">
      <c r="A882" s="229"/>
      <c r="B882" s="331"/>
      <c r="C882" s="331"/>
      <c r="D882" s="331"/>
      <c r="E882" s="484"/>
      <c r="F882" s="267" t="str">
        <f>IF(AND(A881="X",B881="dim"),"",IF(AND(A881="X",E881="TC"),"",IF(A881="X","X","")))</f>
        <v/>
      </c>
      <c r="G882" s="268"/>
      <c r="H882" s="211"/>
      <c r="I882" s="58">
        <f t="shared" ref="I882" si="3873">IF(E881="CA",1,0)</f>
        <v>0</v>
      </c>
      <c r="J882" s="58">
        <f t="shared" ref="J882" si="3874">IF(E881="TC",1,0)</f>
        <v>0</v>
      </c>
      <c r="K882" s="58">
        <f t="shared" ref="K882" si="3875">IF(E881="FNO",1,0)</f>
        <v>0</v>
      </c>
      <c r="L882" s="299"/>
      <c r="M882" s="61"/>
      <c r="N882" s="151"/>
      <c r="O882" s="107"/>
      <c r="P882" s="477"/>
      <c r="Q882" s="113"/>
      <c r="R882" s="114"/>
      <c r="S882" s="361"/>
      <c r="T882" s="167"/>
      <c r="X882" s="493"/>
      <c r="Z882" s="331"/>
      <c r="AA882" s="461"/>
    </row>
    <row r="883" spans="1:27" ht="15" customHeight="1" thickBot="1" x14ac:dyDescent="0.3">
      <c r="A883" s="228"/>
      <c r="B883" s="314" t="s">
        <v>12</v>
      </c>
      <c r="C883" s="314">
        <v>21</v>
      </c>
      <c r="D883" s="314" t="s">
        <v>29</v>
      </c>
      <c r="E883" s="483" t="s">
        <v>91</v>
      </c>
      <c r="F883" s="269"/>
      <c r="G883" s="270"/>
      <c r="H883" s="246"/>
      <c r="I883" s="59">
        <f t="shared" ref="I883" si="3876">IF(E883="repos",1,0)</f>
        <v>0</v>
      </c>
      <c r="J883" s="59">
        <f t="shared" ref="J883" si="3877">IF(E883="S",1,0)</f>
        <v>0</v>
      </c>
      <c r="K883" s="59">
        <f t="shared" ref="K883" si="3878">IF(E883="FO",1,0)</f>
        <v>0</v>
      </c>
      <c r="L883" s="302">
        <f>IF(AND(B883="dim",M883=130),1,0)</f>
        <v>0</v>
      </c>
      <c r="M883" s="60">
        <v>130</v>
      </c>
      <c r="N883" s="150"/>
      <c r="O883" s="115"/>
      <c r="P883" s="476">
        <f>IF(F883="X",D840,0)+IF(F884="X",D840,0)+IF(G883="X",D841,0)+IF(G884="X",D842,0)+H883+H884+IF(N883&lt;N839,0,N883)+IF(N884&lt;N839,0,N884)</f>
        <v>0</v>
      </c>
      <c r="Q883" s="111">
        <v>0.28194444444444444</v>
      </c>
      <c r="R883" s="112">
        <v>0.57361111111111118</v>
      </c>
      <c r="S883" s="360">
        <f t="shared" ref="S883" si="3879">(R883-Q883)+(R884-Q884)</f>
        <v>0.29166666666666674</v>
      </c>
      <c r="T883" s="167"/>
      <c r="X883" s="491">
        <f t="shared" si="3742"/>
        <v>1</v>
      </c>
      <c r="Z883" s="314">
        <v>355</v>
      </c>
      <c r="AA883" s="460">
        <f>IF(OR(E883="C",E883="Cr"),S883,0)</f>
        <v>0.29166666666666674</v>
      </c>
    </row>
    <row r="884" spans="1:27" ht="15" customHeight="1" thickBot="1" x14ac:dyDescent="0.3">
      <c r="A884" s="229"/>
      <c r="B884" s="331"/>
      <c r="C884" s="331"/>
      <c r="D884" s="331"/>
      <c r="E884" s="484"/>
      <c r="F884" s="267" t="str">
        <f>IF(AND(A883="X",B883="dim"),"",IF(AND(A883="X",E883="TC"),"",IF(A883="X","X","")))</f>
        <v/>
      </c>
      <c r="G884" s="268"/>
      <c r="H884" s="211"/>
      <c r="I884" s="58">
        <f t="shared" ref="I884" si="3880">IF(E883="CA",1,0)</f>
        <v>0</v>
      </c>
      <c r="J884" s="58">
        <f t="shared" ref="J884" si="3881">IF(E883="TC",1,0)</f>
        <v>0</v>
      </c>
      <c r="K884" s="58">
        <f t="shared" ref="K884" si="3882">IF(E883="FNO",1,0)</f>
        <v>0</v>
      </c>
      <c r="L884" s="299"/>
      <c r="M884" s="61"/>
      <c r="N884" s="151"/>
      <c r="O884" s="107"/>
      <c r="P884" s="477"/>
      <c r="Q884" s="113"/>
      <c r="R884" s="114"/>
      <c r="S884" s="361"/>
      <c r="T884" s="167"/>
      <c r="X884" s="493"/>
      <c r="Z884" s="331"/>
      <c r="AA884" s="461"/>
    </row>
    <row r="885" spans="1:27" ht="15" customHeight="1" thickBot="1" x14ac:dyDescent="0.3">
      <c r="A885" s="228"/>
      <c r="B885" s="314" t="s">
        <v>4</v>
      </c>
      <c r="C885" s="314">
        <v>22</v>
      </c>
      <c r="D885" s="314" t="s">
        <v>29</v>
      </c>
      <c r="E885" s="483" t="s">
        <v>91</v>
      </c>
      <c r="F885" s="269"/>
      <c r="G885" s="270"/>
      <c r="H885" s="246"/>
      <c r="I885" s="59">
        <f t="shared" ref="I885" si="3883">IF(E885="repos",1,0)</f>
        <v>0</v>
      </c>
      <c r="J885" s="59">
        <f t="shared" ref="J885" si="3884">IF(E885="S",1,0)</f>
        <v>0</v>
      </c>
      <c r="K885" s="59">
        <f t="shared" ref="K885" si="3885">IF(E885="FO",1,0)</f>
        <v>0</v>
      </c>
      <c r="L885" s="302">
        <f>IF(AND(B885="dim",M885=130),1,0)</f>
        <v>0</v>
      </c>
      <c r="M885" s="60">
        <v>130</v>
      </c>
      <c r="N885" s="150"/>
      <c r="O885" s="56"/>
      <c r="P885" s="476">
        <f>IF(F885="X",D840,0)+IF(F886="X",D840,0)+IF(G885="X",D841,0)+IF(G886="X",D842,0)+H885+H886+IF(N885&lt;N839,0,N885)+IF(N886&lt;N839,0,N886)</f>
        <v>0</v>
      </c>
      <c r="Q885" s="111">
        <v>0.28194444444444444</v>
      </c>
      <c r="R885" s="112">
        <v>0.57361111111111118</v>
      </c>
      <c r="S885" s="360">
        <f t="shared" ref="S885" si="3886">(R885-Q885)+(R886-Q886)</f>
        <v>0.29166666666666674</v>
      </c>
      <c r="T885" s="167"/>
      <c r="X885" s="491">
        <f t="shared" si="3742"/>
        <v>1</v>
      </c>
      <c r="Z885" s="314">
        <v>356</v>
      </c>
      <c r="AA885" s="460">
        <f>IF(OR(E885="C",E885="Cr"),S885,0)</f>
        <v>0.29166666666666674</v>
      </c>
    </row>
    <row r="886" spans="1:27" ht="15" customHeight="1" thickBot="1" x14ac:dyDescent="0.3">
      <c r="A886" s="229"/>
      <c r="B886" s="331"/>
      <c r="C886" s="331"/>
      <c r="D886" s="331"/>
      <c r="E886" s="484"/>
      <c r="F886" s="267" t="str">
        <f>IF(AND(A885="X",B885="dim"),"",IF(AND(A885="X",E885="TC"),"",IF(A885="X","X","")))</f>
        <v/>
      </c>
      <c r="G886" s="268"/>
      <c r="H886" s="211"/>
      <c r="I886" s="58">
        <f t="shared" ref="I886" si="3887">IF(E885="CA",1,0)</f>
        <v>0</v>
      </c>
      <c r="J886" s="58">
        <f t="shared" ref="J886" si="3888">IF(E885="TC",1,0)</f>
        <v>0</v>
      </c>
      <c r="K886" s="58">
        <f t="shared" ref="K886" si="3889">IF(E885="FNO",1,0)</f>
        <v>0</v>
      </c>
      <c r="L886" s="299"/>
      <c r="M886" s="61"/>
      <c r="N886" s="151"/>
      <c r="O886" s="107"/>
      <c r="P886" s="477"/>
      <c r="Q886" s="113"/>
      <c r="R886" s="114"/>
      <c r="S886" s="361"/>
      <c r="T886" s="167"/>
      <c r="X886" s="493"/>
      <c r="Z886" s="331"/>
      <c r="AA886" s="461"/>
    </row>
    <row r="887" spans="1:27" ht="15" customHeight="1" thickBot="1" x14ac:dyDescent="0.3">
      <c r="A887" s="228"/>
      <c r="B887" s="314" t="s">
        <v>6</v>
      </c>
      <c r="C887" s="314">
        <v>23</v>
      </c>
      <c r="D887" s="314" t="s">
        <v>29</v>
      </c>
      <c r="E887" s="399" t="s">
        <v>7</v>
      </c>
      <c r="F887" s="269"/>
      <c r="G887" s="270"/>
      <c r="H887" s="246"/>
      <c r="I887" s="59">
        <f t="shared" ref="I887" si="3890">IF(E887="repos",1,0)</f>
        <v>1</v>
      </c>
      <c r="J887" s="59">
        <f t="shared" ref="J887" si="3891">IF(E887="S",1,0)</f>
        <v>0</v>
      </c>
      <c r="K887" s="59">
        <f t="shared" ref="K887" si="3892">IF(E887="FO",1,0)</f>
        <v>0</v>
      </c>
      <c r="L887" s="302">
        <f>IF(AND(B887="dim",M887=130),1,0)</f>
        <v>0</v>
      </c>
      <c r="M887" s="126">
        <v>660</v>
      </c>
      <c r="N887" s="150"/>
      <c r="O887" s="56"/>
      <c r="P887" s="476">
        <f>IF(F887="X",D840,0)+IF(F888="X",D840,0)+IF(G887="X",D841,0)+IF(G888="X",D842,0)+H887+H888+IF(N887&lt;N839,0,N887)+IF(N888&lt;N839,0,N888)</f>
        <v>0</v>
      </c>
      <c r="Q887" s="111"/>
      <c r="R887" s="112"/>
      <c r="S887" s="374">
        <f t="shared" ref="S887" si="3893">(R887-Q887)+(R888-Q888)</f>
        <v>0</v>
      </c>
      <c r="T887" s="167"/>
      <c r="X887" s="491">
        <f t="shared" si="3742"/>
        <v>0</v>
      </c>
      <c r="Z887" s="314">
        <v>357</v>
      </c>
      <c r="AA887" s="460">
        <f>IF(OR(E887="C",E887="Cr"),S887,0)</f>
        <v>0</v>
      </c>
    </row>
    <row r="888" spans="1:27" ht="15" customHeight="1" thickBot="1" x14ac:dyDescent="0.3">
      <c r="A888" s="229"/>
      <c r="B888" s="331"/>
      <c r="C888" s="331"/>
      <c r="D888" s="331"/>
      <c r="E888" s="401"/>
      <c r="F888" s="267" t="str">
        <f>IF(AND(A887="X",B887="dim"),"",IF(AND(A887="X",E887="TC"),"",IF(A887="X","X","")))</f>
        <v/>
      </c>
      <c r="G888" s="268"/>
      <c r="H888" s="211"/>
      <c r="I888" s="58">
        <f t="shared" ref="I888" si="3894">IF(E887="CA",1,0)</f>
        <v>0</v>
      </c>
      <c r="J888" s="58">
        <f t="shared" ref="J888" si="3895">IF(E887="TC",1,0)</f>
        <v>0</v>
      </c>
      <c r="K888" s="58">
        <f t="shared" ref="K888" si="3896">IF(E887="FNO",1,0)</f>
        <v>0</v>
      </c>
      <c r="L888" s="299"/>
      <c r="M888" s="128"/>
      <c r="N888" s="151"/>
      <c r="O888" s="107"/>
      <c r="P888" s="477"/>
      <c r="Q888" s="113"/>
      <c r="R888" s="114"/>
      <c r="S888" s="375"/>
      <c r="T888" s="167"/>
      <c r="X888" s="493"/>
      <c r="Z888" s="331"/>
      <c r="AA888" s="461"/>
    </row>
    <row r="889" spans="1:27" ht="15" customHeight="1" thickBot="1" x14ac:dyDescent="0.3">
      <c r="A889" s="228"/>
      <c r="B889" s="314" t="s">
        <v>8</v>
      </c>
      <c r="C889" s="314">
        <v>24</v>
      </c>
      <c r="D889" s="314" t="s">
        <v>29</v>
      </c>
      <c r="E889" s="399" t="s">
        <v>7</v>
      </c>
      <c r="F889" s="269"/>
      <c r="G889" s="270"/>
      <c r="H889" s="246"/>
      <c r="I889" s="59">
        <f t="shared" ref="I889" si="3897">IF(E889="repos",1,0)</f>
        <v>1</v>
      </c>
      <c r="J889" s="59">
        <f t="shared" ref="J889" si="3898">IF(E889="S",1,0)</f>
        <v>0</v>
      </c>
      <c r="K889" s="59">
        <f t="shared" ref="K889" si="3899">IF(E889="FO",1,0)</f>
        <v>0</v>
      </c>
      <c r="L889" s="302">
        <f>IF(AND(B889="dim",M889=130),1,0)</f>
        <v>0</v>
      </c>
      <c r="M889" s="126">
        <v>660</v>
      </c>
      <c r="N889" s="150"/>
      <c r="O889" s="115"/>
      <c r="P889" s="476">
        <f>IF(F889="X",D840,0)+IF(F890="X",D840,0)+IF(G889="X",D841,0)+IF(G890="X",D842,0)+H889+H890+IF(N889&lt;N839,0,N889)+IF(N890&lt;N839,0,N890)</f>
        <v>0</v>
      </c>
      <c r="Q889" s="111"/>
      <c r="R889" s="112"/>
      <c r="S889" s="374">
        <f t="shared" ref="S889" si="3900">(R889-Q889)+(R890-Q890)</f>
        <v>0</v>
      </c>
      <c r="T889" s="167"/>
      <c r="X889" s="491">
        <f t="shared" si="3742"/>
        <v>0</v>
      </c>
      <c r="Z889" s="314">
        <v>358</v>
      </c>
      <c r="AA889" s="460">
        <f>IF(OR(E889="C",E889="Cr"),S889,0)</f>
        <v>0</v>
      </c>
    </row>
    <row r="890" spans="1:27" ht="15" customHeight="1" thickBot="1" x14ac:dyDescent="0.3">
      <c r="A890" s="229"/>
      <c r="B890" s="331"/>
      <c r="C890" s="331"/>
      <c r="D890" s="331"/>
      <c r="E890" s="401"/>
      <c r="F890" s="267" t="str">
        <f>IF(AND(A889="X",B889="dim"),"",IF(AND(A889="X",E889="TC"),"",IF(A889="X","X","")))</f>
        <v/>
      </c>
      <c r="G890" s="268"/>
      <c r="H890" s="211"/>
      <c r="I890" s="58">
        <f t="shared" ref="I890" si="3901">IF(E889="CA",1,0)</f>
        <v>0</v>
      </c>
      <c r="J890" s="58">
        <f t="shared" ref="J890" si="3902">IF(E889="TC",1,0)</f>
        <v>0</v>
      </c>
      <c r="K890" s="58">
        <f t="shared" ref="K890" si="3903">IF(E889="FNO",1,0)</f>
        <v>0</v>
      </c>
      <c r="L890" s="299"/>
      <c r="M890" s="128"/>
      <c r="N890" s="151"/>
      <c r="O890" s="107"/>
      <c r="P890" s="477"/>
      <c r="Q890" s="113"/>
      <c r="R890" s="114"/>
      <c r="S890" s="375"/>
      <c r="T890" s="167"/>
      <c r="X890" s="493"/>
      <c r="Z890" s="331"/>
      <c r="AA890" s="461"/>
    </row>
    <row r="891" spans="1:27" ht="15" customHeight="1" thickBot="1" x14ac:dyDescent="0.3">
      <c r="A891" s="254" t="s">
        <v>72</v>
      </c>
      <c r="B891" s="520" t="s">
        <v>9</v>
      </c>
      <c r="C891" s="520">
        <v>25</v>
      </c>
      <c r="D891" s="520" t="s">
        <v>29</v>
      </c>
      <c r="E891" s="483" t="s">
        <v>91</v>
      </c>
      <c r="F891" s="269"/>
      <c r="G891" s="270"/>
      <c r="H891" s="246"/>
      <c r="I891" s="59">
        <f t="shared" ref="I891" si="3904">IF(E891="repos",1,0)</f>
        <v>0</v>
      </c>
      <c r="J891" s="59">
        <f t="shared" ref="J891" si="3905">IF(E891="S",1,0)</f>
        <v>0</v>
      </c>
      <c r="K891" s="59">
        <f t="shared" ref="K891" si="3906">IF(E891="FO",1,0)</f>
        <v>0</v>
      </c>
      <c r="L891" s="302">
        <f>IF(AND(B891="dim",M891=130),1,0)</f>
        <v>0</v>
      </c>
      <c r="M891" s="60">
        <v>130</v>
      </c>
      <c r="N891" s="150"/>
      <c r="O891" s="56"/>
      <c r="P891" s="476">
        <f>IF(F891="X",D840,0)+IF(F892="X",D840,0)+IF(G891="X",D841,0)+IF(G892="X",D842,0)+H891+H892+IF(N891&lt;N839,0,N891)+IF(N892&lt;N839,0,N892)</f>
        <v>0.27638888888888885</v>
      </c>
      <c r="Q891" s="111"/>
      <c r="R891" s="112"/>
      <c r="S891" s="374">
        <f t="shared" ref="S891" si="3907">(R891-Q891)+(R892-Q892)</f>
        <v>0</v>
      </c>
      <c r="T891" s="167"/>
      <c r="X891" s="491">
        <f t="shared" si="3742"/>
        <v>1</v>
      </c>
      <c r="Z891" s="314">
        <v>359</v>
      </c>
      <c r="AA891" s="460">
        <f>IF(OR(E891="C",E891="Cr"),S891,0)</f>
        <v>0</v>
      </c>
    </row>
    <row r="892" spans="1:27" ht="15" customHeight="1" thickBot="1" x14ac:dyDescent="0.3">
      <c r="A892" s="255"/>
      <c r="B892" s="521"/>
      <c r="C892" s="521"/>
      <c r="D892" s="521"/>
      <c r="E892" s="484"/>
      <c r="F892" s="267" t="str">
        <f>IF(AND(A891="X",B891="dim"),"",IF(AND(A891="X",E891="TC"),"",IF(A891="X","X","")))</f>
        <v>X</v>
      </c>
      <c r="G892" s="268"/>
      <c r="H892" s="211"/>
      <c r="I892" s="58">
        <f t="shared" ref="I892" si="3908">IF(E891="CA",1,0)</f>
        <v>0</v>
      </c>
      <c r="J892" s="58">
        <f t="shared" ref="J892" si="3909">IF(E891="TC",1,0)</f>
        <v>0</v>
      </c>
      <c r="K892" s="58">
        <f t="shared" ref="K892" si="3910">IF(E891="FNO",1,0)</f>
        <v>0</v>
      </c>
      <c r="L892" s="299"/>
      <c r="M892" s="61"/>
      <c r="N892" s="151"/>
      <c r="O892" s="107"/>
      <c r="P892" s="477"/>
      <c r="Q892" s="113"/>
      <c r="R892" s="114"/>
      <c r="S892" s="375"/>
      <c r="T892" s="167"/>
      <c r="X892" s="493"/>
      <c r="Z892" s="331"/>
      <c r="AA892" s="461"/>
    </row>
    <row r="893" spans="1:27" ht="15" customHeight="1" thickBot="1" x14ac:dyDescent="0.3">
      <c r="A893" s="228"/>
      <c r="B893" s="314" t="s">
        <v>10</v>
      </c>
      <c r="C893" s="314">
        <v>26</v>
      </c>
      <c r="D893" s="314" t="s">
        <v>29</v>
      </c>
      <c r="E893" s="483" t="s">
        <v>91</v>
      </c>
      <c r="F893" s="269"/>
      <c r="G893" s="270"/>
      <c r="H893" s="246"/>
      <c r="I893" s="59">
        <f t="shared" ref="I893" si="3911">IF(E893="repos",1,0)</f>
        <v>0</v>
      </c>
      <c r="J893" s="59">
        <f t="shared" ref="J893" si="3912">IF(E893="S",1,0)</f>
        <v>0</v>
      </c>
      <c r="K893" s="59">
        <f t="shared" ref="K893" si="3913">IF(E893="FO",1,0)</f>
        <v>0</v>
      </c>
      <c r="L893" s="302">
        <f>IF(AND(B893="dim",M893=130),1,0)</f>
        <v>0</v>
      </c>
      <c r="M893" s="60">
        <v>130</v>
      </c>
      <c r="N893" s="150"/>
      <c r="O893" s="56"/>
      <c r="P893" s="476">
        <f>IF(F893="X",D840,0)+IF(F894="X",D840,0)+IF(G893="X",D841,0)+IF(G894="X",D842,0)+H893+H894+IF(N893&lt;N839,0,N893)+IF(N894&lt;N839,0,N894)</f>
        <v>0</v>
      </c>
      <c r="Q893" s="111">
        <v>0.69652777777777775</v>
      </c>
      <c r="R893" s="112">
        <v>0.94166666666666676</v>
      </c>
      <c r="S893" s="360">
        <f t="shared" ref="S893" si="3914">(R893-Q893)+(R894-Q894)</f>
        <v>0.24513888888888902</v>
      </c>
      <c r="T893" s="283"/>
      <c r="X893" s="491">
        <f t="shared" si="3742"/>
        <v>1</v>
      </c>
      <c r="Z893" s="314">
        <v>360</v>
      </c>
      <c r="AA893" s="460">
        <f t="shared" ref="AA893" si="3915">IF(OR(E893="C",E893="Cr"),S893,0)</f>
        <v>0.24513888888888902</v>
      </c>
    </row>
    <row r="894" spans="1:27" ht="15" customHeight="1" thickBot="1" x14ac:dyDescent="0.3">
      <c r="A894" s="229"/>
      <c r="B894" s="331"/>
      <c r="C894" s="331"/>
      <c r="D894" s="331"/>
      <c r="E894" s="484"/>
      <c r="F894" s="267" t="str">
        <f>IF(AND(A893="X",B893="dim"),"",IF(AND(A893="X",E893="TC"),"",IF(A893="X","X","")))</f>
        <v/>
      </c>
      <c r="G894" s="268"/>
      <c r="H894" s="211"/>
      <c r="I894" s="58">
        <f t="shared" ref="I894" si="3916">IF(E893="CA",1,0)</f>
        <v>0</v>
      </c>
      <c r="J894" s="58">
        <f t="shared" ref="J894" si="3917">IF(E893="TC",1,0)</f>
        <v>0</v>
      </c>
      <c r="K894" s="58">
        <f t="shared" ref="K894" si="3918">IF(E893="FNO",1,0)</f>
        <v>0</v>
      </c>
      <c r="L894" s="299"/>
      <c r="M894" s="61"/>
      <c r="N894" s="151"/>
      <c r="O894" s="107"/>
      <c r="P894" s="477"/>
      <c r="Q894" s="113"/>
      <c r="R894" s="114"/>
      <c r="S894" s="361"/>
      <c r="T894" s="283"/>
      <c r="X894" s="493"/>
      <c r="Z894" s="331"/>
      <c r="AA894" s="461"/>
    </row>
    <row r="895" spans="1:27" ht="15" customHeight="1" thickBot="1" x14ac:dyDescent="0.3">
      <c r="A895" s="228"/>
      <c r="B895" s="314" t="s">
        <v>11</v>
      </c>
      <c r="C895" s="314">
        <v>27</v>
      </c>
      <c r="D895" s="314" t="s">
        <v>29</v>
      </c>
      <c r="E895" s="483" t="s">
        <v>91</v>
      </c>
      <c r="F895" s="269"/>
      <c r="G895" s="270"/>
      <c r="H895" s="246"/>
      <c r="I895" s="59">
        <f t="shared" ref="I895" si="3919">IF(E895="repos",1,0)</f>
        <v>0</v>
      </c>
      <c r="J895" s="59">
        <f t="shared" ref="J895" si="3920">IF(E895="S",1,0)</f>
        <v>0</v>
      </c>
      <c r="K895" s="59">
        <f t="shared" ref="K895" si="3921">IF(E895="FO",1,0)</f>
        <v>0</v>
      </c>
      <c r="L895" s="302">
        <f>IF(AND(B895="dim",M895=130),1,0)</f>
        <v>0</v>
      </c>
      <c r="M895" s="60">
        <v>130</v>
      </c>
      <c r="N895" s="150"/>
      <c r="O895" s="56"/>
      <c r="P895" s="476">
        <f>IF(F895="X",D840,0)+IF(F896="X",D840,0)+IF(G895="X",D841,0)+IF(G896="X",D842,0)+H895+H896+IF(N895&lt;N839,0,N895)+IF(N896&lt;N839,0,N896)</f>
        <v>0</v>
      </c>
      <c r="Q895" s="111">
        <v>0.69652777777777775</v>
      </c>
      <c r="R895" s="112">
        <v>0.94166666666666676</v>
      </c>
      <c r="S895" s="360">
        <f t="shared" ref="S895" si="3922">(R895-Q895)+(R896-Q896)</f>
        <v>0.24513888888888902</v>
      </c>
      <c r="T895" s="283"/>
      <c r="X895" s="491">
        <f t="shared" si="3742"/>
        <v>1</v>
      </c>
      <c r="Z895" s="314">
        <v>361</v>
      </c>
      <c r="AA895" s="460">
        <f t="shared" ref="AA895" si="3923">IF(OR(E895="C",E895="Cr"),S895,0)</f>
        <v>0.24513888888888902</v>
      </c>
    </row>
    <row r="896" spans="1:27" ht="15" customHeight="1" thickBot="1" x14ac:dyDescent="0.3">
      <c r="A896" s="229"/>
      <c r="B896" s="331"/>
      <c r="C896" s="331"/>
      <c r="D896" s="331"/>
      <c r="E896" s="484"/>
      <c r="F896" s="267" t="str">
        <f>IF(AND(A895="X",B895="dim"),"",IF(AND(A895="X",E895="TC"),"",IF(A895="X","X","")))</f>
        <v/>
      </c>
      <c r="G896" s="268"/>
      <c r="H896" s="211"/>
      <c r="I896" s="58">
        <f t="shared" ref="I896" si="3924">IF(E895="CA",1,0)</f>
        <v>0</v>
      </c>
      <c r="J896" s="58">
        <f t="shared" ref="J896" si="3925">IF(E895="TC",1,0)</f>
        <v>0</v>
      </c>
      <c r="K896" s="58">
        <f t="shared" ref="K896" si="3926">IF(E895="FNO",1,0)</f>
        <v>0</v>
      </c>
      <c r="L896" s="299"/>
      <c r="M896" s="61"/>
      <c r="N896" s="151"/>
      <c r="O896" s="107"/>
      <c r="P896" s="477"/>
      <c r="Q896" s="113"/>
      <c r="R896" s="114"/>
      <c r="S896" s="361"/>
      <c r="T896" s="283"/>
      <c r="X896" s="493"/>
      <c r="Z896" s="331"/>
      <c r="AA896" s="461"/>
    </row>
    <row r="897" spans="1:27" ht="15" customHeight="1" thickBot="1" x14ac:dyDescent="0.3">
      <c r="A897" s="228"/>
      <c r="B897" s="314" t="s">
        <v>12</v>
      </c>
      <c r="C897" s="314">
        <v>28</v>
      </c>
      <c r="D897" s="314" t="s">
        <v>29</v>
      </c>
      <c r="E897" s="483" t="s">
        <v>91</v>
      </c>
      <c r="F897" s="269"/>
      <c r="G897" s="270"/>
      <c r="H897" s="246"/>
      <c r="I897" s="59">
        <f t="shared" ref="I897" si="3927">IF(E897="repos",1,0)</f>
        <v>0</v>
      </c>
      <c r="J897" s="59">
        <f t="shared" ref="J897" si="3928">IF(E897="S",1,0)</f>
        <v>0</v>
      </c>
      <c r="K897" s="59">
        <f t="shared" ref="K897" si="3929">IF(E897="FO",1,0)</f>
        <v>0</v>
      </c>
      <c r="L897" s="302">
        <f>IF(AND(B897="dim",M897=130),1,0)</f>
        <v>0</v>
      </c>
      <c r="M897" s="60">
        <v>130</v>
      </c>
      <c r="N897" s="150"/>
      <c r="O897" s="56"/>
      <c r="P897" s="476">
        <f>IF(F897="X",D840,0)+IF(F898="X",D840,0)+IF(G897="X",D841,0)+IF(G898="X",D842,0)+H897+H898+IF(N897&lt;N839,0,N897)+IF(N898&lt;N839,0,N898)</f>
        <v>0</v>
      </c>
      <c r="Q897" s="111">
        <v>0.69652777777777775</v>
      </c>
      <c r="R897" s="112">
        <v>0.94166666666666676</v>
      </c>
      <c r="S897" s="360">
        <f t="shared" ref="S897" si="3930">(R897-Q897)+(R898-Q898)</f>
        <v>0.24513888888888902</v>
      </c>
      <c r="T897" s="283"/>
      <c r="X897" s="491">
        <f t="shared" si="3742"/>
        <v>1</v>
      </c>
      <c r="Z897" s="314">
        <v>362</v>
      </c>
      <c r="AA897" s="460">
        <f t="shared" ref="AA897" si="3931">IF(OR(E897="C",E897="Cr"),S897,0)</f>
        <v>0.24513888888888902</v>
      </c>
    </row>
    <row r="898" spans="1:27" ht="15" customHeight="1" thickBot="1" x14ac:dyDescent="0.3">
      <c r="A898" s="229"/>
      <c r="B898" s="331"/>
      <c r="C898" s="331"/>
      <c r="D898" s="331"/>
      <c r="E898" s="484"/>
      <c r="F898" s="267" t="str">
        <f>IF(AND(A897="X",B897="dim"),"",IF(AND(A897="X",E897="TC"),"",IF(A897="X","X","")))</f>
        <v/>
      </c>
      <c r="G898" s="268"/>
      <c r="H898" s="211"/>
      <c r="I898" s="58">
        <f t="shared" ref="I898" si="3932">IF(E897="CA",1,0)</f>
        <v>0</v>
      </c>
      <c r="J898" s="58">
        <f t="shared" ref="J898" si="3933">IF(E897="TC",1,0)</f>
        <v>0</v>
      </c>
      <c r="K898" s="58">
        <f t="shared" ref="K898" si="3934">IF(E897="FNO",1,0)</f>
        <v>0</v>
      </c>
      <c r="L898" s="299"/>
      <c r="M898" s="61"/>
      <c r="N898" s="151"/>
      <c r="O898" s="107"/>
      <c r="P898" s="477"/>
      <c r="Q898" s="113"/>
      <c r="R898" s="114"/>
      <c r="S898" s="361"/>
      <c r="T898" s="283"/>
      <c r="X898" s="493"/>
      <c r="Z898" s="331"/>
      <c r="AA898" s="461"/>
    </row>
    <row r="899" spans="1:27" ht="15" customHeight="1" thickBot="1" x14ac:dyDescent="0.3">
      <c r="A899" s="228"/>
      <c r="B899" s="314" t="s">
        <v>4</v>
      </c>
      <c r="C899" s="314">
        <v>29</v>
      </c>
      <c r="D899" s="314" t="s">
        <v>29</v>
      </c>
      <c r="E899" s="483" t="s">
        <v>91</v>
      </c>
      <c r="F899" s="269"/>
      <c r="G899" s="270"/>
      <c r="H899" s="246"/>
      <c r="I899" s="59">
        <f t="shared" ref="I899" si="3935">IF(E899="repos",1,0)</f>
        <v>0</v>
      </c>
      <c r="J899" s="59">
        <f t="shared" ref="J899" si="3936">IF(E899="S",1,0)</f>
        <v>0</v>
      </c>
      <c r="K899" s="59">
        <f t="shared" ref="K899" si="3937">IF(E899="FO",1,0)</f>
        <v>0</v>
      </c>
      <c r="L899" s="302">
        <f>IF(AND(B899="dim",M899=130),1,0)</f>
        <v>0</v>
      </c>
      <c r="M899" s="60">
        <v>130</v>
      </c>
      <c r="N899" s="150"/>
      <c r="O899" s="56"/>
      <c r="P899" s="476">
        <f>IF(F899="X",D840,0)+IF(F900="X",D840,0)+IF(G899="X",D841,0)+IF(G900="X",D842,0)+H899+H900+IF(N899&lt;N839,0,N899)+IF(N900&lt;N839,0,N900)</f>
        <v>0</v>
      </c>
      <c r="Q899" s="111">
        <v>0.69652777777777775</v>
      </c>
      <c r="R899" s="112">
        <v>0.94166666666666676</v>
      </c>
      <c r="S899" s="360">
        <f t="shared" ref="S899" si="3938">(R899-Q899)+(R900-Q900)</f>
        <v>0.24513888888888902</v>
      </c>
      <c r="T899" s="283"/>
      <c r="X899" s="491">
        <f t="shared" si="3742"/>
        <v>1</v>
      </c>
      <c r="Z899" s="314">
        <v>363</v>
      </c>
      <c r="AA899" s="460">
        <f t="shared" ref="AA899" si="3939">IF(OR(E899="C",E899="Cr"),S899,0)</f>
        <v>0.24513888888888902</v>
      </c>
    </row>
    <row r="900" spans="1:27" ht="15" customHeight="1" thickBot="1" x14ac:dyDescent="0.3">
      <c r="A900" s="229"/>
      <c r="B900" s="331"/>
      <c r="C900" s="331"/>
      <c r="D900" s="331"/>
      <c r="E900" s="484"/>
      <c r="F900" s="267" t="str">
        <f>IF(AND(A899="X",B899="dim"),"",IF(AND(A899="X",E899="TC"),"",IF(A899="X","X","")))</f>
        <v/>
      </c>
      <c r="G900" s="268"/>
      <c r="H900" s="211"/>
      <c r="I900" s="58">
        <f t="shared" ref="I900" si="3940">IF(E899="CA",1,0)</f>
        <v>0</v>
      </c>
      <c r="J900" s="58">
        <f t="shared" ref="J900" si="3941">IF(E899="TC",1,0)</f>
        <v>0</v>
      </c>
      <c r="K900" s="58">
        <f t="shared" ref="K900" si="3942">IF(E899="FNO",1,0)</f>
        <v>0</v>
      </c>
      <c r="L900" s="299"/>
      <c r="M900" s="61"/>
      <c r="N900" s="151"/>
      <c r="O900" s="107"/>
      <c r="P900" s="477"/>
      <c r="Q900" s="113"/>
      <c r="R900" s="114"/>
      <c r="S900" s="361"/>
      <c r="T900" s="283"/>
      <c r="X900" s="493"/>
      <c r="Z900" s="331"/>
      <c r="AA900" s="461"/>
    </row>
    <row r="901" spans="1:27" ht="15" customHeight="1" thickBot="1" x14ac:dyDescent="0.3">
      <c r="A901" s="228"/>
      <c r="B901" s="314" t="s">
        <v>6</v>
      </c>
      <c r="C901" s="314">
        <v>30</v>
      </c>
      <c r="D901" s="314" t="s">
        <v>29</v>
      </c>
      <c r="E901" s="483" t="s">
        <v>91</v>
      </c>
      <c r="F901" s="269"/>
      <c r="G901" s="270"/>
      <c r="H901" s="246"/>
      <c r="I901" s="59">
        <f t="shared" ref="I901" si="3943">IF(E901="repos",1,0)</f>
        <v>0</v>
      </c>
      <c r="J901" s="59">
        <f t="shared" ref="J901" si="3944">IF(E901="S",1,0)</f>
        <v>0</v>
      </c>
      <c r="K901" s="59">
        <f t="shared" ref="K901" si="3945">IF(E901="FO",1,0)</f>
        <v>0</v>
      </c>
      <c r="L901" s="302">
        <f>IF(AND(B901="dim",M901=130),1,0)</f>
        <v>0</v>
      </c>
      <c r="M901" s="60">
        <v>130</v>
      </c>
      <c r="N901" s="150"/>
      <c r="O901" s="56"/>
      <c r="P901" s="476">
        <f>IF(F901="X",D840,0)+IF(F902="X",D840,0)+IF(G901="X",D841,0)+IF(G902="X",D842,0)+H901+H902+IF(N901&lt;N839,0,N901)+IF(N902&lt;N839,0,N902)</f>
        <v>0</v>
      </c>
      <c r="Q901" s="111">
        <v>0.67499999999999993</v>
      </c>
      <c r="R901" s="112">
        <v>0.91666666666666663</v>
      </c>
      <c r="S901" s="360">
        <f t="shared" ref="S901" si="3946">(R901-Q901)+(R902-Q902)</f>
        <v>0.2416666666666667</v>
      </c>
      <c r="T901" s="283"/>
      <c r="X901" s="491">
        <f t="shared" si="3742"/>
        <v>1</v>
      </c>
      <c r="Z901" s="314">
        <v>364</v>
      </c>
      <c r="AA901" s="460">
        <f t="shared" ref="AA901" si="3947">IF(OR(E901="C",E901="Cr"),S901,0)</f>
        <v>0.2416666666666667</v>
      </c>
    </row>
    <row r="902" spans="1:27" ht="15" customHeight="1" thickBot="1" x14ac:dyDescent="0.3">
      <c r="A902" s="229"/>
      <c r="B902" s="331"/>
      <c r="C902" s="331"/>
      <c r="D902" s="331"/>
      <c r="E902" s="484"/>
      <c r="F902" s="267" t="str">
        <f>IF(AND(A901="X",B901="dim"),"",IF(AND(A901="X",E901="TC"),"",IF(A901="X","X","")))</f>
        <v/>
      </c>
      <c r="G902" s="268"/>
      <c r="H902" s="205"/>
      <c r="I902" s="58">
        <f t="shared" ref="I902" si="3948">IF(E901="CA",1,0)</f>
        <v>0</v>
      </c>
      <c r="J902" s="58">
        <f t="shared" ref="J902" si="3949">IF(E901="TC",1,0)</f>
        <v>0</v>
      </c>
      <c r="K902" s="58">
        <f t="shared" ref="K902" si="3950">IF(E901="FNO",1,0)</f>
        <v>0</v>
      </c>
      <c r="L902" s="302"/>
      <c r="M902" s="61"/>
      <c r="N902" s="151"/>
      <c r="O902" s="107"/>
      <c r="P902" s="477"/>
      <c r="Q902" s="113"/>
      <c r="R902" s="114"/>
      <c r="S902" s="361"/>
      <c r="T902" s="283"/>
      <c r="X902" s="493"/>
      <c r="Z902" s="331"/>
      <c r="AA902" s="461"/>
    </row>
    <row r="903" spans="1:27" ht="15" customHeight="1" thickBot="1" x14ac:dyDescent="0.3">
      <c r="A903" s="228"/>
      <c r="B903" s="380" t="s">
        <v>8</v>
      </c>
      <c r="C903" s="380">
        <v>31</v>
      </c>
      <c r="D903" s="380" t="s">
        <v>29</v>
      </c>
      <c r="E903" s="399" t="s">
        <v>7</v>
      </c>
      <c r="F903" s="269"/>
      <c r="G903" s="270"/>
      <c r="H903" s="246"/>
      <c r="I903" s="59">
        <f t="shared" ref="I903" si="3951">IF(E903="repos",1,0)</f>
        <v>1</v>
      </c>
      <c r="J903" s="59">
        <f t="shared" ref="J903" si="3952">IF(E903="S",1,0)</f>
        <v>0</v>
      </c>
      <c r="K903" s="59">
        <f t="shared" ref="K903" si="3953">IF(E903="FO",1,0)</f>
        <v>0</v>
      </c>
      <c r="L903" s="298">
        <f>IF(AND(B903="dim",M903=130),1,0)</f>
        <v>0</v>
      </c>
      <c r="M903" s="126">
        <v>660</v>
      </c>
      <c r="N903" s="150"/>
      <c r="O903" s="56"/>
      <c r="P903" s="476">
        <f>IF(F903="X",D840,0)+IF(F904="X",D840,0)+IF(G903="X",D841,0)+IF(G904="X",D842,0)+H903+H904+IF(N903&lt;N839,0,N903)+IF(N904&lt;N839,0,N904)</f>
        <v>0</v>
      </c>
      <c r="Q903" s="111"/>
      <c r="R903" s="112"/>
      <c r="S903" s="374">
        <f t="shared" ref="S903" si="3954">(R903-Q903)+(R904-Q904)</f>
        <v>0</v>
      </c>
      <c r="T903" s="167"/>
      <c r="X903" s="491">
        <f t="shared" si="3742"/>
        <v>0</v>
      </c>
      <c r="Z903" s="314">
        <v>365</v>
      </c>
      <c r="AA903" s="460">
        <f t="shared" ref="AA903" si="3955">IF(OR(E903="C",E903="Cr"),S903,0)</f>
        <v>0</v>
      </c>
    </row>
    <row r="904" spans="1:27" ht="15" customHeight="1" thickBot="1" x14ac:dyDescent="0.3">
      <c r="A904" s="229"/>
      <c r="B904" s="381"/>
      <c r="C904" s="381"/>
      <c r="D904" s="381"/>
      <c r="E904" s="401"/>
      <c r="F904" s="260" t="str">
        <f>IF(AND(A903="X",B903="dim"),"",IF(AND(A903="X",E903="TC"),"",IF(A903="X","X","")))</f>
        <v/>
      </c>
      <c r="G904" s="261"/>
      <c r="H904" s="211"/>
      <c r="I904" s="58">
        <f t="shared" ref="I904" si="3956">IF(E903="CA",1,0)</f>
        <v>0</v>
      </c>
      <c r="J904" s="58">
        <f t="shared" ref="J904" si="3957">IF(E903="TC",1,0)</f>
        <v>0</v>
      </c>
      <c r="K904" s="58">
        <f t="shared" ref="K904" si="3958">IF(E903="FNO",1,0)</f>
        <v>0</v>
      </c>
      <c r="L904" s="299"/>
      <c r="M904" s="128"/>
      <c r="N904" s="151"/>
      <c r="O904" s="107"/>
      <c r="P904" s="477"/>
      <c r="Q904" s="113"/>
      <c r="R904" s="114"/>
      <c r="S904" s="375"/>
      <c r="T904" s="167"/>
      <c r="X904" s="493"/>
      <c r="Z904" s="331"/>
      <c r="AA904" s="461"/>
    </row>
    <row r="905" spans="1:27" ht="15" customHeight="1" thickBot="1" x14ac:dyDescent="0.3"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170"/>
      <c r="P905" s="171"/>
      <c r="Q905" s="167"/>
      <c r="R905" s="167"/>
      <c r="S905" s="167"/>
      <c r="T905" s="167"/>
      <c r="U905" s="96"/>
      <c r="V905" s="96"/>
      <c r="W905" s="96"/>
      <c r="X905" s="31"/>
      <c r="Y905" s="96"/>
    </row>
    <row r="906" spans="1:27" ht="15" customHeight="1" thickBot="1" x14ac:dyDescent="0.3">
      <c r="B906" s="314">
        <f>C903</f>
        <v>31</v>
      </c>
      <c r="C906" s="388" t="s">
        <v>13</v>
      </c>
      <c r="D906" s="389"/>
      <c r="E906" s="10">
        <v>10</v>
      </c>
      <c r="F906" s="258"/>
      <c r="G906" s="259"/>
      <c r="H906" s="196">
        <f>H847+H849+H851+H853+H855+H857+H859+H861+H863+H865+H867+H869+H871+H873+H875+H877+H879+H881+H883+H885+H887+H889+H891+H893+H895+H897+H899+H901+H903</f>
        <v>0</v>
      </c>
      <c r="I906" s="30"/>
      <c r="J906" s="30"/>
      <c r="K906" s="30"/>
      <c r="L906" s="306">
        <f>L843+L845+L847+L849+L851+L853+L855+L857+L859+L861+L863+L865+L867+L869+L871+L873+L875+L877+L879+L881+L883+L885+L887+L889+L891+L893+L895+L897+L899+L901+L903</f>
        <v>1</v>
      </c>
      <c r="M906" s="306">
        <f>L71+L144+L221+L296+L373+L448+L525+L602+L677+L754+L829+L906</f>
        <v>19</v>
      </c>
      <c r="N906" s="474">
        <f>IF(N843&lt;N839,0,N843)+IF(N844&lt;N839,0,N844)+IF(N845&lt;N839,0,N845)+IF(N846&lt;N839,0,N846)+IF(N847&lt;N839,0,N847)+IF(N848&lt;N839,0,N848)+IF(N849&lt;N839,0,N849)+IF(N850&lt;N839,0,N850)+IF(N851&lt;N839,0,N851)+IF(N852&lt;N839,0,N852)+IF(N853&lt;N839,0,N853)+IF(N854&lt;N839,0,N854)+IF(N855&lt;N839,0,N855)+IF(N856&lt;N839,0,N856)+IF(N857&lt;N839,0,N857)+IF(N858&lt;N839,0,N858)+IF(N859&lt;N839,0,N859)+IF(N860&lt;N839,0,N860)+IF(N861&lt;N839,0,N861)+IF(N862&lt;N839,0,N862)+IF(N863&lt;N839,0,N863)+IF(N864&lt;N839,0,N864)+IF(N865&lt;N839,0,N865)+IF(N866&lt;N839,0,N866)+IF(N867&lt;N839,0,N867)+IF(N868&lt;N839,0,N868)+IF(N869&lt;N839,0,N869)+IF(N870&lt;N839,0,N870)+IF(N871&lt;N839,0,N871)+IF(N872&lt;N839,0,N872)+IF(N873&lt;N839,0,N873)+IF(N874&lt;N839,0,N874)+IF(N875&lt;N839,0,N875)+IF(N876&lt;N839,0,N876)+IF(N877&lt;N839,0,N877)+IF(N878&lt;N839,0,N878)+IF(N879&lt;N839,0,N879)+IF(N880&lt;N839,0,N880)+IF(N881&lt;N839,0,N881)+IF(N882&lt;N839,0,N882)+IF(N883&lt;N839,0,N883)+IF(N884&lt;N839,0,N884)+IF(N885&lt;N839,0,N885)+IF(N886&lt;N839,0,N886)+IF(N887&lt;N839,0,N887)+IF(N888&lt;N839,0,N888)+IF(N889&lt;N839,0,N889)+IF(N890&lt;N839,0,N890)+IF(N891&lt;N839,0,N891)+IF(N892&lt;N839,0,N892)+IF(N893&lt;N839,0,N893)+IF(N894&lt;N839,0,N894)+IF(N895&lt;N839,0,N895)+IF(N896&lt;N839,0,N896)+IF(N897&lt;N839,0,N897)+IF(N898&lt;N839,0,N898)+IF(N899&lt;N839,0,N899)+IF(N900&lt;N839,0,N900)+IF(N901&lt;N839,0,N901)+IF(N902&lt;N839,0,N902)+IF(N903&lt;N839,0,N903)+IF(N904&lt;N839,0,N904)</f>
        <v>0</v>
      </c>
      <c r="O906" s="370">
        <f>O843+O844+O845+O846+O847+O848+O849+O850+O851+O852+O853+O854+O855+O856+O857+O858+O859+O860+O861+O862+O863+O864+O865+O866+O867+O868+O869+O870+O871+O872+O873+O874+O875+O876+O877+O878+O879+O880+O881+O882+O883+O884+O885+O886+O887+O888+O889+O890+O891+O892+O893+O894+O895+O896+O897+O898+O899+O900+O901+O902+O903+O904</f>
        <v>0</v>
      </c>
      <c r="P906" s="480">
        <f>P843+P845+P847+P849+P851+P853+P855+P857+P859+P861+P863+P865+P867+P869+P871+P873+P875+P877+P879+P881+P883+P885+P887+P889+P891+P893+P895+P897+P899+P901+P903</f>
        <v>0.27638888888888885</v>
      </c>
      <c r="S906" s="370">
        <f>S843+S845+S847+S849+S851+S853+S855+S857+S859+S861+S863+S865+S867+S869+S871+S873+S875+S877+S879+S881+S883+S885+S887+S889+S891+S893+S895+S897+S899+S901+S903</f>
        <v>5.5000000000000018</v>
      </c>
      <c r="T906" s="176"/>
      <c r="U906" s="358">
        <f>S845+S847+S849+S851+S853+S863+S865+S867+S869+S871+S877+S879+S881+S883+S885+S891+S893+S895+S897+S899+S901</f>
        <v>5.5000000000000018</v>
      </c>
      <c r="V906" s="506"/>
      <c r="W906" s="511"/>
      <c r="X906" s="354">
        <f>SUM(X843:X904)</f>
        <v>21</v>
      </c>
    </row>
    <row r="907" spans="1:27" ht="15" customHeight="1" thickBot="1" x14ac:dyDescent="0.3">
      <c r="B907" s="331"/>
      <c r="C907" s="386" t="s">
        <v>52</v>
      </c>
      <c r="D907" s="387"/>
      <c r="E907" s="33">
        <f>I843+I845+I847+I849+I851+I853+I855+I857+I859+I861+I863+I865+I867+I869+I871+I873+I875+I877+I879+I881+I883+I885+I887+I889+I891+I893+I895+I897+I899+I901+I903</f>
        <v>10</v>
      </c>
      <c r="F907" s="260">
        <f>IF(F844="X",1,0)+IF(F846="X",1,0)+IF(F848="X",1,0)+IF(F850="X",1,0)+IF(F852="X",1,0)+IF(F854="X",1,0)+IF(F856="X",1,0)+IF(F858="X",1,0)+IF(F860="X",1,0)+IF(F862="X",1,0)+IF(F864="X",1,0)+IF(F866="X",1,0)+IF(F868="X",1,0)+IF(F870="X",1,0)+IF(F872="X",1,0)+IF(F874="X",1,0)+IF(F876="X",1,0)+IF(F878="X",1,0)+IF(F880="X",1,0)+IF(F882="X",1,0)+IF(F884="X",1,0)+IF(F886="X",1,0)+IF(F888="X",1,0)+IF(F890="X",1,0)+IF(F892="X",1,0)+IF(F894="X",1,0)+IF(F896="X",1,0)+IF(F898="X",1,0)+IF(F900="X",1,0)+IF(F902="X",1,0)+IF(F904="X",1,0)</f>
        <v>1</v>
      </c>
      <c r="G907" s="261"/>
      <c r="H907" s="206">
        <f>H848+H850+H852+H854+H856+H858+H860+H862+H864+H866+H868+H870+H872+H874+H876+H878+H880+H882+H884+H886+H888+H890+H892+H894+H896+H898+H900+H902+H904</f>
        <v>0</v>
      </c>
      <c r="I907" s="62"/>
      <c r="J907" s="62"/>
      <c r="K907" s="62"/>
      <c r="L907" s="30"/>
      <c r="M907" s="2"/>
      <c r="N907" s="475"/>
      <c r="O907" s="371"/>
      <c r="P907" s="481"/>
      <c r="S907" s="371"/>
      <c r="T907" s="176"/>
      <c r="U907" s="359"/>
      <c r="V907" s="507"/>
      <c r="W907" s="511"/>
      <c r="X907" s="355"/>
    </row>
    <row r="908" spans="1:27" ht="15" customHeight="1" thickBot="1" x14ac:dyDescent="0.3">
      <c r="B908" s="2"/>
      <c r="C908" s="386" t="s">
        <v>51</v>
      </c>
      <c r="D908" s="387"/>
      <c r="E908" s="33">
        <f>J843+J845+J847+J849+J851+J853+J855+J857+J859+J861+J863+J865+J867+J869+J871+J873+J875+J877+J879+J881+J883+J885+J887+J889+J891+J893+J895+J897+J899+J901+J903+J906</f>
        <v>0</v>
      </c>
      <c r="I908" s="62"/>
      <c r="J908" s="62"/>
      <c r="K908" s="62"/>
      <c r="L908" s="30"/>
      <c r="M908" s="2"/>
      <c r="N908" s="2"/>
      <c r="O908" s="405" t="s">
        <v>85</v>
      </c>
      <c r="P908" s="406"/>
      <c r="U908" s="354">
        <v>21</v>
      </c>
      <c r="V908" s="346"/>
      <c r="W908" s="511"/>
      <c r="X908" s="354">
        <f>X71+X144+X221+X296+X373+X448+X525+X602+X677+X754+X829+X906</f>
        <v>217</v>
      </c>
    </row>
    <row r="909" spans="1:27" ht="15" customHeight="1" thickBot="1" x14ac:dyDescent="0.3">
      <c r="A909" s="520">
        <f>IF(A8="X",1,0)+IF(A10="X",1,0)+IF(A12="X",1,0)+IF(A14="X",1,0)+IF(A16="X",1,0)+IF(A18="X",1,0)+IF(A20="X",1,0)+IF(A22="X",1,0)+IF(A24="X",1,0)+IF(A26="X",1,0)+IF(A28="X",1,0)+IF(A30="X",1,0)+IF(A32="X",1,0)+IF(A34="X",1,0)+IF(A36="X",1,0)+IF(A38="X",1,0)+IF(A40="X",1,0)+IF(A42="X",1,0)+IF(A44="X",1,0)+IF(A46="X",1,0)+IF(A48="X",1,0)+IF(A50="X",1,0)+IF(A52="X",1,0)+IF(A54="X",1,0)+IF(A56="X",1,0)+IF(A58="X",1,0)+IF(A60="X",1,0)+IF(A62="X",1,0)+IF(A64="X",1,0)+IF(A66="X",1,0)+IF(A68="X",1,0)+IF(A85="X",1,0)+IF(A87="X",1,0)+IF(A89="X",1,0)+IF(A91="X",1,0)+IF(A93="X",1,0)+IF(A95="X",1,0)+IF(A97="X",1,0)+IF(A99="X",1,0)+IF(A101="X",1,0)+IF(A103="X",1,0)+IF(A105="X",1,0)+IF(A107="X",1,0)+IF(A109="X",1,0)+IF(A111="X",1,0)+IF(A113="X",1,0)+IF(A115="X",1,0)+IF(A117="X",1,0)+IF(A119="X",1,0)+IF(A121="X",1,0)+IF(A123="X",1,0)+IF(A125="X",1,0)+IF(A127="X",1,0)+IF(A129="X",1,0)+IF(A131="X",1,0)+IF(A133="X",1,0)+IF(A135="X",1,0)+IF(A137="X",1,0)+IF(A139="X",1,0)+IF(A141="X",1,0)+IF(A158="X",1,0)+IF(A160="X",1,0)+IF(A162="X",1,0)+IF(A164="X",1,0)+IF(A166="X",1,0)+IF(A168="X",1,0)+IF(A170="X",1,0)+IF(A172="X",1,0)+IF(A174="X",1,0)+IF(A176="X",1,0)+IF(A178="X",1,0)+IF(A180="X",1,0)+IF(A182="X",1,0)+IF(A184="X",1,0)+IF(A186="X",1,0)+IF(A188="X",1,0)+IF(A190="X",1,0)+IF(A192="X",1,0)+IF(A194="X",1,0)+IF(A196="X",1,0)+IF(A198="X",1,0)+IF(A200="X",1,0)+IF(A202="X",1,0)+IF(A204="X",1,0)+IF(A206="X",1,0)+IF(A208="X",1,0)+IF(A210="X",1,0)+IF(A212="X",1,0)+IF(A214="X",1,0)+IF(A216="X",1,0)+IF(A218="X",1,0)+IF(A235="X",1,0)+IF(A237="X",1,0)+IF(A239="X",1,0)+IF(A241="X",1,0)+IF(A243="X",1,0)+IF(A245="X",1,0)+IF(A247="X",1,0)+IF(A249="X",1,0)+IF(A251="X",1,0)+IF(A253="X",1,0)+IF(A255="X",1,0)+IF(A257="X",1,0)+IF(A259="X",1,0)+IF(A261="X",1,0)+IF(A263="X",1,0)+IF(A265="X",1,0)+IF(A267="X",1,0)+IF(A269="X",1,0)+IF(A271="X",1,0)+IF(A273="X",1,0)+IF(A275="X",1,0)+IF(A277="X",1,0)+IF(A279="X",1,0)+IF(A281="X",1,0)+IF(A283="X",1,0)+IF(A285="X",1,0)+IF(A287="X",1,0)+IF(A289="X",1,0)+IF(A291="X",1,0)+IF(A293="X",1,0)+IF(A310="X",1,0)+IF(A312="X",1,0)+IF(A314="X",1,0)+IF(A316="X",1,0)+IF(A318="X",1,0)+IF(A320="X",1,0)+IF(A322="X",1,0)+IF(A324="X",1,0)+IF(A326="X",1,0)+IF(A328="X",1,0)+IF(A330="X",1,0)+IF(A332="X",1,0)+IF(A334="X",1,0)+IF(A336="X",1,0)+IF(A338="X",1,0)+IF(A340="X",1,0)+IF(A342="X",1,0)+IF(A344="X",1,0)+IF(A346="X",1,0)+IF(A348="X",1,0)+IF(A350="X",1,0)+IF(A352="X",1,0)+IF(A354="X",1,0)+IF(A356="X",1,0)+IF(A358="X",1,0)+IF(A360="X",1,0)+IF(A362="X",1,0)+IF(A364="X",1,0)+IF(A366="X",1,0)+IF(A368="X",1,0)+IF(A370="X",1,0)+IF(A387="X",1,0)+IF(A389="X",1,0)+IF(A391="X",1,0)+IF(A393="X",1,0)+IF(A395="X",1,0)+IF(A397="X",1,0)+IF(A399="X",1,0)+IF(A401="X",1,0)+IF(A403="X",1,0)+IF(A405="X",1,0)+IF(A407="X",1,0)+IF(A409="X",1,0)+IF(A411="X",1,0)+IF(A413="X",1,0)+IF(A415="X",1,0)+IF(A417="X",1,0)+IF(A419="X",1,0)+IF(A421="X",1,0)+IF(A423="X",1,0)+IF(A425="X",1,0)+IF(A427="X",1,0)+IF(A429="X",1,0)+IF(A431="X",1,0)+IF(A433="X",1,0)+IF(A435="X",1,0)+IF(A437="X",1,0)+IF(A439="X",1,0)+IF(A441="X",1,0)+IF(A443="X",1,0)+IF(A445="X",1,0)+IF(A462="X",1,0)+IF(A464="X",1,0)+IF(A466="X",1,0)+IF(A468="X",1,0)+IF(A470="X",1,0)+IF(A472="X",1,0)+IF(A474="X",1,0)+IF(A476="X",1,0)+IF(A478="X",1,0)+IF(A480="X",1,0)+IF(A482="X",1,0)+IF(A484="X",1,0)+IF(A486="X",1,0)+IF(A488="X",1,0)+IF(A490="X",1,0)+IF(A492="X",1,0)+IF(A494="X",1,0)+IF(A496="X",1,0)+IF(A498="X",1,0)+IF(A500="X",1,0)+IF(A502="X",1,0)+IF(A504="X",1,0)+IF(A506="X",1,0)+IF(A508="X",1,0)+IF(A510="X",1,0)+IF(A512="X",1,0)+IF(A514="X",1,0)+IF(A516="X",1,0)+IF(A518="X",1,0)+IF(A520="X",1,0)+IF(A522="X",1,0)+IF(A539="X",1,0)+IF(A541="X",1,0)+IF(A543="X",1,0)+IF(A545="X",1,0)+IF(A547="X",1,0)+IF(A549="X",1,0)+IF(A551="X",1,0)+IF(A553="X",1,0)+IF(A555="X",1,0)+IF(A557="X",1,0)+IF(A559="X",1,0)+IF(A561="X",1,0)+IF(A563="X",1,0)+IF(A565="X",1,0)+IF(A567="X",1,0)+IF(A569="X",1,0)+IF(A571="X",1,0)+IF(A573="X",1,0)+IF(A575="X",1,0)+IF(A577="X",1,0)+IF(A579="X",1,0)+IF(A581="X",1,0)+IF(A583="X",1,0)+IF(A585="X",1,0)+IF(A587="X",1,0)+IF(A589="X",1,0)+IF(A591="X",1,0)+IF(A593="X",1,0)+IF(A595="X",1,0)+IF(A597="X",1,0)+IF(A599="X",1,0)+IF(A616="X",1,0)+IF(A618="X",1,0)+IF(A620="X",1,0)+IF(A622="X",1,0)+IF(A624="X",1,0)+IF(A626="X",1,0)+IF(A628="X",1,0)+IF(A630="X",1,0)+IF(A632="X",1,0)+IF(A634="X",1,0)+IF(A636="X",1,0)+IF(A638="X",1,0)+IF(A640="X",1,0)+IF(A642="X",1,0)+IF(A644="X",1,0)+IF(A646="X",1,0)+IF(A648="X",1,0)+IF(A650="X",1,0)+IF(A652="X",1,0)+IF(A654="X",1,0)+IF(A656="X",1,0)+IF(A658="X",1,0)+IF(A660="X",1,0)+IF(A662="X",1,0)+IF(A664="X",1,0)+IF(A666="X",1,0)+IF(A668="X",1,0)+IF(A670="X",1,0)+IF(A672="X",1,0)+IF(A674="X",1,0)+IF(A691="X",1,0)+IF(A693="X",1,0)+IF(A695="X",1,0)+IF(A697="X",1,0)+IF(A699="X",1,0)+IF(A701="X",1,0)+IF(A703="X",1,0)+IF(A705="X",1,0)+IF(A707="X",1,0)+IF(A709="X",1,0)+IF(A711="X",1,0)+IF(A713="X",1,0)+IF(A715="X",1,0)+IF(A717="X",1,0)+IF(A719="X",1,0)+IF(A721="X",1,0)+IF(A723="X",1,0)+IF(A725="X",1,0)+IF(A727="X",1,0)+IF(A729="X",1,0)+IF(A731="X",1,0)+IF(A733="X",1,0)+IF(A735="X",1,0)+IF(A737="X",1,0)+IF(A739="X",1,0)+IF(A741="X",1,0)+IF(A743="X",1,0)+IF(A745="X",1,0)+IF(A747="X",1,0)+IF(A749="X",1,0)+IF(A751="X",1,0)+IF(A768="X",1,0)+IF(A770="X",1,0)+IF(A772="X",1,0)+IF(A774="X",1,0)+IF(A776="X",1,0)+IF(A778="X",1,0)+IF(A780="X",1,0)+IF(A782="X",1,0)+IF(A784="X",1,0)+IF(A786="X",1,0)+IF(A788="X",1,0)+IF(A790="X",1,0)+IF(A792="X",1,0)+IF(A794="X",1,0)+IF(A796="X",1,0)+IF(A798="X",1,0)+IF(A800="X",1,0)+IF(A802="X",1,0)+IF(A804="X",1,0)+IF(A806="X",1,0)+IF(A808="X",1,0)+IF(A810="X",1,0)+IF(A812="X",1,0)+IF(A814="X",1,0)+IF(A816="X",1,0)+IF(A818="X",1,0)+IF(A820="X",1,0)+IF(A822="X",1,0)+IF(A824="X",1,0)+IF(A826="X",1,0)+IF(A843="X",1,0)+IF(A845="X",1,0)+IF(A847="X",1,0)+IF(A849="X",1,0)+IF(A851="X",1,0)+IF(A853="X",1,0)+IF(A855="X",1,0)+IF(A857="X",1,0)+IF(A859="X",1,0)+IF(A861="X",1,0)+IF(A863="X",1,0)+IF(A865="X",1,0)+IF(A867="X",1,0)+IF(A869="X",1,0)+IF(A871="X",1,0)+IF(A873="X",1,0)+IF(A875="X",1,0)+IF(A877="X",1,0)+IF(A879="X",1,0)+IF(A881="X",1,0)+IF(A883="X",1,0)+IF(A885="X",1,0)+IF(A887="X",1,0)+IF(A889="X",1,0)+IF(A891="X",1,0)+IF(A893="X",1,0)+IF(A895="X",1,0)+IF(A897="X",1,0)+IF(A899="X",1,0)+IF(A901="X",1,0)+IF(A903="X",1,0)</f>
        <v>11</v>
      </c>
      <c r="B909" s="314">
        <f>B71+B144+B221+B296+B373+B448+B525+B602+B677+B754+B829+B906</f>
        <v>365</v>
      </c>
      <c r="C909" s="386" t="s">
        <v>15</v>
      </c>
      <c r="D909" s="387"/>
      <c r="E909" s="33">
        <f>I844+I846+I848+I850+I852+I854+I856+I858+I860+I862+I864+I866+I868+I870+I872+I874+I876+I878+I880+I882+I884+I886+I888+I890+I892+I894+I896+I898+I900+I902+I904</f>
        <v>0</v>
      </c>
      <c r="O909" s="204" t="s">
        <v>83</v>
      </c>
      <c r="P909" s="205"/>
      <c r="Q909" s="202" t="s">
        <v>83</v>
      </c>
      <c r="R909" s="197" t="s">
        <v>16</v>
      </c>
      <c r="S909" s="188" t="s">
        <v>84</v>
      </c>
      <c r="U909" s="355"/>
      <c r="V909" s="357"/>
      <c r="W909" s="511"/>
      <c r="X909" s="355"/>
    </row>
    <row r="910" spans="1:27" ht="15" customHeight="1" thickBot="1" x14ac:dyDescent="0.35">
      <c r="A910" s="521"/>
      <c r="B910" s="331"/>
      <c r="C910" s="386" t="s">
        <v>16</v>
      </c>
      <c r="D910" s="387"/>
      <c r="E910" s="33">
        <f>J844+J846+J848+J850+J852+J854+J856+J858+J860+J862+J864+J866+J868+J870+J872+J874+J876+J878+J880+J882+J884+J886+J888+J890+J892+J894+J896+J898+J900+J902+J904</f>
        <v>0</v>
      </c>
      <c r="O910" s="199" t="s">
        <v>16</v>
      </c>
      <c r="P910" s="200"/>
      <c r="Q910" s="203">
        <f>Q836</f>
        <v>1.5749999999999997</v>
      </c>
      <c r="R910" s="198">
        <f>R836</f>
        <v>0.2381944444444444</v>
      </c>
      <c r="S910" s="189">
        <f>S836</f>
        <v>0.31249999999999972</v>
      </c>
      <c r="U910" s="350">
        <f>U906+V906</f>
        <v>5.5000000000000018</v>
      </c>
      <c r="V910" s="351"/>
      <c r="W910" s="510"/>
    </row>
    <row r="911" spans="1:27" ht="15" customHeight="1" thickBot="1" x14ac:dyDescent="0.35">
      <c r="B911" s="2"/>
      <c r="C911" s="386" t="s">
        <v>17</v>
      </c>
      <c r="D911" s="387"/>
      <c r="E911" s="33">
        <f>K843+K845+K847+K849+K851+K853+K855+K857+K859+K861+K863+K865+K867+K869+K871+K873+K875+K877+K879+K881+K883+K885+K887+K889+K891+K893+K895+K897+K899+K901+K903</f>
        <v>0</v>
      </c>
      <c r="G911" s="464">
        <f>IF(F843="X",D840,0)+IF(F845="X",D840,0)+IF(F847="X",D840,0)+IF(F849="X",D840,0)+IF(F851="X",D840,0)+IF(F853="X",D840,0)+IF(F855="X",D840,0)+IF(F857="X",D840,0)+IF(F859="X",D840,0)+IF(F861="X",D840,0)+IF(F863="X",D840,0)+IF(F865="X",D840,0)+IF(F867="X",D840,0)+IF(F869="X",D840,0)+IF(F871="X",D840,0)+IF(F873="X",D840,0)+IF(F875="X",D840,0)+IF(F877="X",D840,0)+IF(F879="X",D840,0)+IF(F881="X",D840,0)+IF(F883="X",D840,0)+IF(F885="X",D840,0)+IF(F887="X",D840,0)+IF(F889="X",D840,0)+IF(F891="X",D840,0)+IF(F893="X",D840,0)+IF(F895="X",D840,0)+IF(F897="X",D840,0)+IF(F899="X",D840,0)+IF(F901="X",D840,0)+IF(F903="X",D840,0)</f>
        <v>0</v>
      </c>
      <c r="H911" s="465"/>
      <c r="I911" s="464">
        <f>IF(G843="X",D841,0)+IF(G845="X",D841,0)+IF(G847="X",D841,0)+IF(G849="X",D841,0)+IF(G851="X",D841,0)+IF(G853="X",D841,0)+IF(G855="X",D841,0)+IF(G857="X",D841,0)+IF(G859="X",D841,0)+IF(G861="X",D841,0)+IF(G863="X",D841,0)+IF(G865="X",D841,0)+IF(G867="X",D841,0)+IF(G869="X",D841,0)+IF(G871="X",D841,0)+IF(G873="X",D841,0)+IF(G875="X",D841,0)+IF(G877="X",D841,0)+IF(G879="X",D841,0)+IF(G881="X",D841,0)+IF(G883="X",D841,0)+IF(G885="X",D841,0)+IF(G887="X",D841,0)+IF(G889="X",D841,0)+IF(G891="X",D841,0)+IF(G893="X",D841,0)+IF(G895="X",D841,0)+IF(G897="X",D841,0)+IF(G899="X",D841,0)+IF(G901="X",D841,0)+IF(G903="X",D841,0)</f>
        <v>0</v>
      </c>
      <c r="J911" s="466"/>
      <c r="K911" s="465"/>
      <c r="L911" s="171"/>
      <c r="M911" s="2"/>
      <c r="N911" s="2"/>
      <c r="O911" s="190" t="s">
        <v>84</v>
      </c>
      <c r="P911" s="191"/>
      <c r="U911" s="352"/>
      <c r="V911" s="353"/>
      <c r="W911" s="510"/>
    </row>
    <row r="912" spans="1:27" ht="15" customHeight="1" thickBot="1" x14ac:dyDescent="0.35">
      <c r="B912" s="2"/>
      <c r="C912" s="390" t="s">
        <v>18</v>
      </c>
      <c r="D912" s="391"/>
      <c r="E912" s="33">
        <f>K844+K846+K848+K850+K852+K854+K856+K858+K860+K862+K864+K866+K868+K870+K872+K874+K876+K878+K880+K882+K884+K886+K888+K890+K892+K894+K896+K898+K900+K902+K904</f>
        <v>0</v>
      </c>
      <c r="G912" s="467">
        <f>IF(F844="X",D840,0)+IF(F846="X",D840,0)+IF(F848="X",D840,0)+IF(F850="X",D840,0)+IF(F852="X",D840,0)+IF(F854="X",D840,0)+IF(F856="X",D840,0)+IF(F858="X",D840,0)+IF(F860="X",D840,0)+IF(F862="X",D840,0)+IF(F864="X",D840,0)+IF(F866="X",D840,0)+IF(F868="X",D840,0)+IF(F870="X",D840,0)+IF(F872="X",D840,0)+IF(F874="X",D840,0)+IF(F876="X",D840,0)+IF(F878="X",D840,0)+IF(F880="X",D840,0)+IF(F882="X",D840,0)+IF(F884="X",D840,0)+IF(F886="X",D840,0)+IF(F888="X",D840,0)+IF(F890="X",D840,0)+IF(F892="X",D840,0)+IF(F894="X",D840,0)+IF(F896="X",D840,0)+IF(F898="X",D840,0)+IF(F900="X",D840,0)+IF(F902="X",D840,0)+IF(F904="X",D840,0)</f>
        <v>0.27638888888888885</v>
      </c>
      <c r="H912" s="468"/>
      <c r="I912" s="469">
        <f>IF(G844="X",D842,0)+IF(G846="X",D842,0)+IF(G848="X",D842,0)+IF(G850="X",D842,0)+IF(G852="X",D842,0)+IF(G854="X",D842,0)+IF(G856="X",D842,0)+IF(G858="X",D842,0)+IF(G860="X",D842,0)+IF(G862="X",D842,0)+IF(G864="X",D842,0)+IF(G866="X",D842,0)+IF(G868="X",D842,0)+IF(G870="X",D842,0)+IF(G872="X",D842,0)+IF(G874="X",D842,0)+IF(G876="X",D842,0)+IF(G878="X",D842,0)+IF(G880="X",D842,0)+IF(G882="X",D842,0)+IF(G884="X",D842,0)+IF(G886="X",D842,0)+IF(G888="X",D842,0)+IF(G890="X",D842,0)+IF(G892="X",D842,0)+IF(G894="X",D842,0)+IF(G896="X",D842,0)+IF(G898="X",D842,0)+IF(G900="X",D842,0)+IF(G902="X",D842,0)+IF(G904="X",D842,0)</f>
        <v>0</v>
      </c>
      <c r="J912" s="470"/>
      <c r="K912" s="471"/>
      <c r="L912" s="171"/>
      <c r="N912" s="2"/>
      <c r="P912" s="472">
        <f>P839+P906-P909-P910-P911</f>
        <v>2.9548611111111098</v>
      </c>
      <c r="Q912" s="202" t="s">
        <v>83</v>
      </c>
      <c r="R912" s="197" t="s">
        <v>16</v>
      </c>
      <c r="S912" s="188" t="s">
        <v>84</v>
      </c>
      <c r="U912" s="319">
        <f>U908+V908</f>
        <v>21</v>
      </c>
      <c r="V912" s="321"/>
      <c r="W912" s="510"/>
    </row>
    <row r="913" spans="1:38" ht="15" customHeight="1" thickBot="1" x14ac:dyDescent="0.35">
      <c r="B913" s="2"/>
      <c r="C913" s="508" t="s">
        <v>80</v>
      </c>
      <c r="D913" s="509"/>
      <c r="E913" s="124">
        <f>B906-E907-E908-E909-E910-E911-E912</f>
        <v>21</v>
      </c>
      <c r="N913" s="2"/>
      <c r="P913" s="473"/>
      <c r="Q913" s="203">
        <f>Q910+H907+G911+I911+N906-P909</f>
        <v>1.5749999999999997</v>
      </c>
      <c r="R913" s="198">
        <f>R910+H906+I912-P910</f>
        <v>0.2381944444444444</v>
      </c>
      <c r="S913" s="189">
        <f>S910+G912-P911</f>
        <v>0.58888888888888857</v>
      </c>
      <c r="U913" s="325"/>
      <c r="V913" s="327"/>
      <c r="W913" s="510"/>
    </row>
    <row r="914" spans="1:38" ht="15" customHeight="1" x14ac:dyDescent="0.3">
      <c r="B914" s="2"/>
      <c r="C914" s="62"/>
      <c r="D914" s="62"/>
      <c r="E914" s="62"/>
      <c r="F914" s="512">
        <f>H71+H144+H221+H296+H373+H448+H525+H602+H677+H754+H829+H906</f>
        <v>5.347222222222222E-2</v>
      </c>
      <c r="G914" s="513"/>
      <c r="H914" s="474">
        <f>H72+H145+H222+H297+H374+H449+H526+H603+H678+H755+H830+H907</f>
        <v>0.36736111111111114</v>
      </c>
      <c r="J914" s="516">
        <f>F914+H914</f>
        <v>0.42083333333333334</v>
      </c>
      <c r="K914" s="517"/>
      <c r="L914" s="171"/>
      <c r="M914" s="2"/>
      <c r="N914" s="2"/>
    </row>
    <row r="915" spans="1:38" ht="15" customHeight="1" thickBot="1" x14ac:dyDescent="0.35">
      <c r="B915" s="2"/>
      <c r="C915" s="224"/>
      <c r="D915" s="224"/>
      <c r="E915" s="224"/>
      <c r="F915" s="514"/>
      <c r="G915" s="515"/>
      <c r="H915" s="475"/>
      <c r="J915" s="518"/>
      <c r="K915" s="519"/>
      <c r="L915" s="171"/>
      <c r="M915" s="2"/>
      <c r="N915" s="2"/>
    </row>
    <row r="916" spans="1:38" ht="15" customHeight="1" x14ac:dyDescent="0.3">
      <c r="B916" s="2"/>
      <c r="C916" s="224"/>
      <c r="D916" s="224"/>
      <c r="E916" s="224"/>
      <c r="I916" s="224"/>
      <c r="J916" s="224"/>
      <c r="K916" s="224"/>
      <c r="L916" s="30"/>
      <c r="M916" s="2"/>
      <c r="N916" s="2"/>
    </row>
    <row r="917" spans="1:38" ht="15" customHeight="1" x14ac:dyDescent="0.3">
      <c r="B917" s="156"/>
      <c r="C917" s="157"/>
      <c r="D917" s="157"/>
      <c r="E917" s="157"/>
      <c r="F917" s="156"/>
      <c r="G917" s="156"/>
      <c r="H917" s="156"/>
      <c r="I917" s="157"/>
      <c r="J917" s="157"/>
      <c r="K917" s="157"/>
      <c r="L917" s="157"/>
      <c r="M917" s="156"/>
      <c r="N917" s="156"/>
      <c r="O917" s="158"/>
      <c r="P917" s="155"/>
      <c r="Q917" s="159"/>
      <c r="R917" s="159"/>
      <c r="S917" s="159"/>
      <c r="T917" s="159"/>
      <c r="U917" s="155"/>
      <c r="V917" s="155"/>
      <c r="W917" s="155"/>
      <c r="X917" s="276"/>
      <c r="Y917" s="155"/>
    </row>
    <row r="918" spans="1:38" s="74" customFormat="1" ht="15" customHeight="1" x14ac:dyDescent="0.3">
      <c r="A918" s="160"/>
      <c r="B918" s="160"/>
      <c r="C918" s="30"/>
      <c r="D918" s="30"/>
      <c r="E918" s="30"/>
      <c r="F918" s="160"/>
      <c r="G918" s="160"/>
      <c r="H918" s="160"/>
      <c r="I918" s="30"/>
      <c r="J918" s="30"/>
      <c r="K918" s="30"/>
      <c r="L918" s="30"/>
      <c r="M918" s="160"/>
      <c r="N918" s="160"/>
      <c r="O918" s="161"/>
      <c r="Q918" s="162"/>
      <c r="R918" s="162"/>
      <c r="S918" s="162"/>
      <c r="T918" s="162"/>
      <c r="X918" s="277"/>
      <c r="AA918" s="280"/>
      <c r="AC918" s="290"/>
      <c r="AD918" s="290"/>
      <c r="AE918" s="293"/>
      <c r="AF918" s="293"/>
      <c r="AG918" s="293"/>
      <c r="AH918" s="285"/>
      <c r="AI918" s="292"/>
      <c r="AJ918" s="292"/>
      <c r="AL918" s="282"/>
    </row>
    <row r="919" spans="1:38" ht="15" customHeight="1" thickBot="1" x14ac:dyDescent="0.35"/>
    <row r="920" spans="1:38" ht="15" customHeight="1" x14ac:dyDescent="0.3">
      <c r="C920" s="399" t="s">
        <v>13</v>
      </c>
      <c r="D920" s="400"/>
      <c r="E920" s="403">
        <f>E71+E144+E221+E296+E373+E448+E525+E602+E677+E754+E829+E906</f>
        <v>121</v>
      </c>
      <c r="I920" s="31"/>
      <c r="J920" s="31"/>
      <c r="K920" s="31"/>
      <c r="L920" s="31"/>
      <c r="O920" s="9" t="s">
        <v>30</v>
      </c>
      <c r="P920" s="57" t="s">
        <v>31</v>
      </c>
      <c r="Q920" s="66" t="s">
        <v>32</v>
      </c>
      <c r="R920" s="66" t="s">
        <v>33</v>
      </c>
      <c r="S920" s="71" t="s">
        <v>34</v>
      </c>
      <c r="T920" s="167"/>
    </row>
    <row r="921" spans="1:38" ht="15" customHeight="1" thickBot="1" x14ac:dyDescent="0.35">
      <c r="C921" s="401"/>
      <c r="D921" s="402"/>
      <c r="E921" s="404"/>
      <c r="I921" s="31"/>
      <c r="J921" s="31"/>
      <c r="K921" s="31"/>
      <c r="L921" s="31"/>
      <c r="O921" s="17" t="s">
        <v>35</v>
      </c>
      <c r="P921" s="59" t="s">
        <v>36</v>
      </c>
      <c r="Q921" s="37" t="s">
        <v>37</v>
      </c>
      <c r="R921" s="37" t="s">
        <v>38</v>
      </c>
      <c r="S921" s="38" t="s">
        <v>39</v>
      </c>
      <c r="T921" s="167"/>
    </row>
    <row r="922" spans="1:38" ht="15" customHeight="1" thickBot="1" x14ac:dyDescent="0.35">
      <c r="C922" s="405" t="s">
        <v>14</v>
      </c>
      <c r="D922" s="406"/>
      <c r="E922" s="317">
        <f>E72+E145+E222+E297+E374+E449+E526+E603+E678+E755+E830+E907</f>
        <v>111</v>
      </c>
      <c r="I922" s="29"/>
      <c r="J922" s="29"/>
      <c r="K922" s="29"/>
      <c r="L922" s="31"/>
      <c r="O922" s="8" t="s">
        <v>40</v>
      </c>
      <c r="P922" s="58" t="s">
        <v>41</v>
      </c>
      <c r="Q922" s="67" t="s">
        <v>42</v>
      </c>
      <c r="R922" s="67"/>
      <c r="S922" s="40" t="s">
        <v>43</v>
      </c>
      <c r="T922" s="167"/>
    </row>
    <row r="923" spans="1:38" ht="15" customHeight="1" thickBot="1" x14ac:dyDescent="0.35">
      <c r="C923" s="407"/>
      <c r="D923" s="383"/>
      <c r="E923" s="318"/>
      <c r="I923" s="29"/>
      <c r="J923" s="29"/>
      <c r="K923" s="29"/>
      <c r="L923" s="31"/>
      <c r="N923" s="317" t="s">
        <v>58</v>
      </c>
      <c r="O923" s="414">
        <f>O71+O144+O221+O296+O373+O448+O525+O602+O677+O754+O829+O906</f>
        <v>55.020138888888894</v>
      </c>
      <c r="P923" s="414">
        <v>53.458333333333336</v>
      </c>
      <c r="Q923" s="414">
        <f>O923-P923</f>
        <v>1.5618055555555586</v>
      </c>
      <c r="R923" s="396">
        <f>Q923*5*23.8589211</f>
        <v>186.31497761770868</v>
      </c>
      <c r="S923" s="396">
        <f>R923+150</f>
        <v>336.31497761770868</v>
      </c>
      <c r="T923" s="175"/>
    </row>
    <row r="924" spans="1:38" ht="15" customHeight="1" x14ac:dyDescent="0.3">
      <c r="C924" s="408" t="s">
        <v>54</v>
      </c>
      <c r="D924" s="409"/>
      <c r="E924" s="412">
        <f>E73+E146+E223+E298+E375+E450+E527+E604+E679+E756+E831+E908</f>
        <v>12</v>
      </c>
      <c r="I924" s="29"/>
      <c r="J924" s="29"/>
      <c r="K924" s="29"/>
      <c r="L924" s="31"/>
      <c r="N924" s="328"/>
      <c r="O924" s="415"/>
      <c r="P924" s="415"/>
      <c r="Q924" s="415"/>
      <c r="R924" s="397"/>
      <c r="S924" s="397"/>
      <c r="T924" s="177"/>
      <c r="U924" s="358">
        <f>U906+U829+U754+U677+U602+U525+U448+U373+U296+U221+U144+U71</f>
        <v>49.418055555555554</v>
      </c>
      <c r="V924" s="348">
        <f>V71+V144+V221+V296+V373+V448+V525+V602+V677+V754+V829+V906</f>
        <v>11.102083333333335</v>
      </c>
    </row>
    <row r="925" spans="1:38" ht="15" customHeight="1" thickBot="1" x14ac:dyDescent="0.35">
      <c r="C925" s="410"/>
      <c r="D925" s="411"/>
      <c r="E925" s="413"/>
      <c r="I925" s="29"/>
      <c r="J925" s="29"/>
      <c r="K925" s="29"/>
      <c r="L925" s="31"/>
      <c r="N925" s="318"/>
      <c r="O925" s="416"/>
      <c r="P925" s="416"/>
      <c r="Q925" s="416"/>
      <c r="R925" s="398"/>
      <c r="S925" s="398"/>
      <c r="T925" s="177"/>
      <c r="U925" s="359"/>
      <c r="V925" s="349"/>
    </row>
    <row r="926" spans="1:38" ht="15" customHeight="1" x14ac:dyDescent="0.3">
      <c r="C926" s="426" t="s">
        <v>15</v>
      </c>
      <c r="D926" s="427"/>
      <c r="E926" s="430">
        <f>E74+E147+E224+E299+E376+E451+E528+E605+E680+E757+E832+E909</f>
        <v>21</v>
      </c>
      <c r="I926" s="29"/>
      <c r="J926" s="29"/>
      <c r="K926" s="29"/>
      <c r="L926" s="31"/>
      <c r="N926" s="317" t="s">
        <v>59</v>
      </c>
      <c r="O926" s="414">
        <f>S71+S144+S221+S296+S373+S448+S525+S602+S677+S754+S829+S906</f>
        <v>60.520138888888894</v>
      </c>
      <c r="P926" s="414">
        <v>53.458333333333336</v>
      </c>
      <c r="Q926" s="414">
        <f>O926-P926</f>
        <v>7.0618055555555586</v>
      </c>
      <c r="R926" s="503">
        <f>Q926*5*23.8589211</f>
        <v>842.43530786770873</v>
      </c>
      <c r="S926" s="396">
        <f>R926+150</f>
        <v>992.43530786770873</v>
      </c>
      <c r="T926" s="175"/>
      <c r="U926" s="354">
        <f>U73+U146+U223+U298+U375+U450+U527+U604+U679+U756+U831+U908</f>
        <v>183</v>
      </c>
      <c r="V926" s="478">
        <f>V73+V146+V223+V298+V375+V450+V527+V604+V679+V756+V831+V908</f>
        <v>35</v>
      </c>
      <c r="W926" s="74"/>
    </row>
    <row r="927" spans="1:38" ht="15" customHeight="1" thickBot="1" x14ac:dyDescent="0.35">
      <c r="C927" s="428"/>
      <c r="D927" s="429"/>
      <c r="E927" s="431"/>
      <c r="I927" s="29"/>
      <c r="J927" s="29"/>
      <c r="K927" s="29"/>
      <c r="L927" s="31"/>
      <c r="N927" s="328"/>
      <c r="O927" s="415"/>
      <c r="P927" s="415"/>
      <c r="Q927" s="415"/>
      <c r="R927" s="504"/>
      <c r="S927" s="397"/>
      <c r="T927" s="175"/>
      <c r="U927" s="355"/>
      <c r="V927" s="479"/>
      <c r="W927" s="74"/>
    </row>
    <row r="928" spans="1:38" ht="15" customHeight="1" thickBot="1" x14ac:dyDescent="0.35">
      <c r="C928" s="432" t="s">
        <v>16</v>
      </c>
      <c r="D928" s="433"/>
      <c r="E928" s="436">
        <f>E75+E148+E225+E300+E377+E452+E529+E606+E681+E758+E833+E910</f>
        <v>3</v>
      </c>
      <c r="I928" s="29"/>
      <c r="J928" s="29"/>
      <c r="K928" s="29"/>
      <c r="L928" s="31"/>
      <c r="N928" s="318"/>
      <c r="O928" s="416"/>
      <c r="P928" s="416"/>
      <c r="Q928" s="416"/>
      <c r="R928" s="505"/>
      <c r="S928" s="398"/>
      <c r="T928" s="175"/>
      <c r="U928" s="342">
        <f>U924+V924</f>
        <v>60.520138888888887</v>
      </c>
      <c r="V928" s="343"/>
      <c r="W928" s="98"/>
      <c r="X928" s="278"/>
      <c r="Y928" s="18"/>
      <c r="Z928" s="18"/>
    </row>
    <row r="929" spans="3:26" ht="15" customHeight="1" thickBot="1" x14ac:dyDescent="0.35">
      <c r="C929" s="434"/>
      <c r="D929" s="435"/>
      <c r="E929" s="437"/>
      <c r="I929" s="29"/>
      <c r="J929" s="29"/>
      <c r="K929" s="29"/>
      <c r="L929" s="31"/>
      <c r="N929" s="491" t="s">
        <v>60</v>
      </c>
      <c r="O929" s="494">
        <f>U928</f>
        <v>60.520138888888887</v>
      </c>
      <c r="P929" s="494">
        <v>53.458333333333336</v>
      </c>
      <c r="Q929" s="494">
        <f>O929-P929</f>
        <v>7.0618055555555515</v>
      </c>
      <c r="R929" s="485">
        <f>Q929*5*23.8589211</f>
        <v>842.43530786770782</v>
      </c>
      <c r="S929" s="488">
        <f>R929+150</f>
        <v>992.43530786770782</v>
      </c>
      <c r="T929" s="175"/>
      <c r="U929" s="344"/>
      <c r="V929" s="345"/>
      <c r="W929" s="97"/>
      <c r="X929" s="278"/>
      <c r="Y929" s="18"/>
      <c r="Z929" s="18"/>
    </row>
    <row r="930" spans="3:26" ht="15" customHeight="1" x14ac:dyDescent="0.3">
      <c r="C930" s="405" t="s">
        <v>17</v>
      </c>
      <c r="D930" s="406"/>
      <c r="E930" s="317">
        <f>E76+E149+E226+E301+E378+E453+E530+E607+E682+E759+E834+E911</f>
        <v>0</v>
      </c>
      <c r="I930" s="29"/>
      <c r="J930" s="29"/>
      <c r="K930" s="29"/>
      <c r="L930" s="31"/>
      <c r="N930" s="492"/>
      <c r="O930" s="495"/>
      <c r="P930" s="495"/>
      <c r="Q930" s="495"/>
      <c r="R930" s="486"/>
      <c r="S930" s="489"/>
      <c r="T930" s="175"/>
      <c r="U930" s="338">
        <f>U926+V926</f>
        <v>218</v>
      </c>
      <c r="V930" s="339"/>
      <c r="W930" s="96"/>
      <c r="X930" s="278"/>
      <c r="Y930" s="18"/>
      <c r="Z930" s="18"/>
    </row>
    <row r="931" spans="3:26" ht="15" customHeight="1" thickBot="1" x14ac:dyDescent="0.3">
      <c r="C931" s="407"/>
      <c r="D931" s="383"/>
      <c r="E931" s="318"/>
      <c r="I931" s="29"/>
      <c r="J931" s="29"/>
      <c r="K931" s="29"/>
      <c r="L931" s="31"/>
      <c r="N931" s="493"/>
      <c r="O931" s="496"/>
      <c r="P931" s="496"/>
      <c r="Q931" s="496"/>
      <c r="R931" s="487"/>
      <c r="S931" s="490"/>
      <c r="T931" s="175"/>
      <c r="U931" s="340"/>
      <c r="V931" s="341"/>
      <c r="W931" s="99"/>
      <c r="X931" s="100"/>
      <c r="Y931" s="101"/>
      <c r="Z931" s="18"/>
    </row>
    <row r="932" spans="3:26" ht="15" customHeight="1" x14ac:dyDescent="0.25">
      <c r="C932" s="422" t="s">
        <v>18</v>
      </c>
      <c r="D932" s="423"/>
      <c r="E932" s="317">
        <f>E77+E150+E227+E302+E379+E454+E531+E608+E683+E760+E835+E912</f>
        <v>1</v>
      </c>
      <c r="I932" s="29"/>
      <c r="J932" s="29"/>
      <c r="K932" s="29"/>
      <c r="L932" s="31"/>
      <c r="N932" s="354" t="s">
        <v>99</v>
      </c>
      <c r="O932" s="451">
        <f>AN418</f>
        <v>58.302777777777798</v>
      </c>
      <c r="P932" s="451">
        <v>53.458333333333336</v>
      </c>
      <c r="Q932" s="451">
        <f>O932-P932</f>
        <v>4.8444444444444628</v>
      </c>
      <c r="R932" s="454">
        <f>Q932*5*23.8589211</f>
        <v>577.91608886666882</v>
      </c>
      <c r="S932" s="457">
        <f>R932+150</f>
        <v>727.91608886666882</v>
      </c>
      <c r="V932" s="99"/>
      <c r="W932" s="99"/>
      <c r="X932" s="100"/>
      <c r="Y932" s="101"/>
      <c r="Z932" s="18"/>
    </row>
    <row r="933" spans="3:26" ht="15" customHeight="1" thickBot="1" x14ac:dyDescent="0.3">
      <c r="C933" s="424"/>
      <c r="D933" s="425"/>
      <c r="E933" s="318"/>
      <c r="I933" s="29"/>
      <c r="J933" s="29"/>
      <c r="K933" s="29"/>
      <c r="L933" s="31"/>
      <c r="N933" s="356"/>
      <c r="O933" s="452"/>
      <c r="P933" s="452"/>
      <c r="Q933" s="452"/>
      <c r="R933" s="455"/>
      <c r="S933" s="458"/>
      <c r="V933" s="99"/>
      <c r="W933" s="99"/>
      <c r="X933" s="100"/>
      <c r="Y933" s="101"/>
      <c r="Z933" s="18"/>
    </row>
    <row r="934" spans="3:26" ht="15" customHeight="1" thickBot="1" x14ac:dyDescent="0.35">
      <c r="C934" s="497" t="s">
        <v>80</v>
      </c>
      <c r="D934" s="498"/>
      <c r="E934" s="354">
        <f>E78+E151+E228+E303+E380+E455+E532+E609+E684+E761+E836+E913</f>
        <v>217</v>
      </c>
      <c r="N934" s="355"/>
      <c r="O934" s="453"/>
      <c r="P934" s="453"/>
      <c r="Q934" s="453"/>
      <c r="R934" s="456"/>
      <c r="S934" s="459"/>
      <c r="V934" s="18"/>
      <c r="W934" s="18"/>
      <c r="X934" s="278"/>
      <c r="Y934" s="18"/>
      <c r="Z934" s="18"/>
    </row>
    <row r="935" spans="3:26" ht="15" customHeight="1" thickBot="1" x14ac:dyDescent="0.35">
      <c r="C935" s="499"/>
      <c r="D935" s="500"/>
      <c r="E935" s="355"/>
      <c r="Q935" s="110"/>
      <c r="V935" s="18"/>
      <c r="W935" s="18"/>
      <c r="X935" s="278"/>
      <c r="Y935" s="18"/>
      <c r="Z935" s="18"/>
    </row>
    <row r="936" spans="3:26" ht="15" customHeight="1" thickBot="1" x14ac:dyDescent="0.35">
      <c r="Q936" s="110"/>
      <c r="V936" s="18"/>
      <c r="W936" s="18"/>
      <c r="X936" s="278"/>
      <c r="Y936" s="18"/>
      <c r="Z936" s="18"/>
    </row>
    <row r="937" spans="3:26" ht="15" customHeight="1" x14ac:dyDescent="0.3">
      <c r="C937" s="405" t="s">
        <v>81</v>
      </c>
      <c r="D937" s="406"/>
      <c r="E937" s="449">
        <f>P4+Q4+P71+P144+P221+P296+P373+P448+P525+P602+P677+P754+P829+P906</f>
        <v>7.0645833333333332</v>
      </c>
      <c r="Q937" s="110"/>
      <c r="V937" s="18"/>
      <c r="W937" s="18"/>
      <c r="X937" s="278"/>
      <c r="Y937" s="18"/>
      <c r="Z937" s="18"/>
    </row>
    <row r="938" spans="3:26" ht="15" customHeight="1" thickBot="1" x14ac:dyDescent="0.35">
      <c r="C938" s="419" t="s">
        <v>82</v>
      </c>
      <c r="D938" s="382"/>
      <c r="E938" s="450"/>
      <c r="Q938" s="110"/>
      <c r="V938" s="18"/>
      <c r="W938" s="18"/>
      <c r="X938" s="278"/>
      <c r="Y938" s="18"/>
      <c r="Z938" s="18"/>
    </row>
    <row r="939" spans="3:26" ht="15" customHeight="1" x14ac:dyDescent="0.3">
      <c r="C939" s="405" t="s">
        <v>85</v>
      </c>
      <c r="D939" s="182" t="s">
        <v>83</v>
      </c>
      <c r="E939" s="184">
        <f>P74+P147+P224+P299+P376+P451+P528+P605+P680+P757+P832+P909</f>
        <v>2.2916666666666665</v>
      </c>
      <c r="Q939" s="110"/>
    </row>
    <row r="940" spans="3:26" ht="15" customHeight="1" x14ac:dyDescent="0.3">
      <c r="C940" s="419"/>
      <c r="D940" s="183" t="s">
        <v>16</v>
      </c>
      <c r="E940" s="172">
        <f>P75+P148+P225+P300+P377+P452+P529+P606+P681+P758+P833+P910</f>
        <v>0.45833333333333331</v>
      </c>
      <c r="Q940" s="110"/>
    </row>
    <row r="941" spans="3:26" ht="15" customHeight="1" x14ac:dyDescent="0.3">
      <c r="C941" s="419"/>
      <c r="D941" s="183" t="s">
        <v>84</v>
      </c>
      <c r="E941" s="172">
        <v>1.0833333333333333</v>
      </c>
      <c r="Q941" s="110"/>
    </row>
    <row r="942" spans="3:26" ht="15" customHeight="1" thickBot="1" x14ac:dyDescent="0.35">
      <c r="C942" s="407" t="s">
        <v>90</v>
      </c>
      <c r="D942" s="421"/>
      <c r="E942" s="185">
        <v>0.27638888888888891</v>
      </c>
      <c r="Q942" s="110"/>
    </row>
    <row r="943" spans="3:26" ht="15" customHeight="1" x14ac:dyDescent="0.3">
      <c r="C943" s="419" t="s">
        <v>86</v>
      </c>
      <c r="D943" s="382"/>
      <c r="E943" s="501">
        <f>E937-E939-E940-E941-E942</f>
        <v>2.954861111111112</v>
      </c>
      <c r="Q943" s="110"/>
    </row>
    <row r="944" spans="3:26" ht="15" customHeight="1" thickBot="1" x14ac:dyDescent="0.35">
      <c r="C944" s="407" t="s">
        <v>82</v>
      </c>
      <c r="D944" s="383"/>
      <c r="E944" s="502"/>
      <c r="Q944" s="110"/>
    </row>
    <row r="945" spans="3:17" ht="15" customHeight="1" x14ac:dyDescent="0.3">
      <c r="Q945" s="110"/>
    </row>
    <row r="946" spans="3:17" ht="15" customHeight="1" thickBot="1" x14ac:dyDescent="0.35"/>
    <row r="947" spans="3:17" ht="15" customHeight="1" x14ac:dyDescent="0.3">
      <c r="C947" s="405" t="s">
        <v>68</v>
      </c>
      <c r="D947" s="406"/>
      <c r="E947" s="314">
        <f>E922+E926+E928</f>
        <v>135</v>
      </c>
      <c r="F947" s="319">
        <f>E947+E949</f>
        <v>365</v>
      </c>
      <c r="G947" s="320"/>
      <c r="H947" s="320"/>
      <c r="I947" s="320"/>
      <c r="J947" s="320"/>
      <c r="K947" s="321"/>
      <c r="L947" s="31"/>
    </row>
    <row r="948" spans="3:17" ht="15" customHeight="1" thickBot="1" x14ac:dyDescent="0.35">
      <c r="C948" s="407"/>
      <c r="D948" s="383"/>
      <c r="E948" s="331"/>
      <c r="F948" s="322"/>
      <c r="G948" s="323"/>
      <c r="H948" s="323"/>
      <c r="I948" s="323"/>
      <c r="J948" s="323"/>
      <c r="K948" s="324"/>
      <c r="L948" s="31"/>
    </row>
    <row r="949" spans="3:17" ht="15" customHeight="1" x14ac:dyDescent="0.3">
      <c r="C949" s="405" t="s">
        <v>44</v>
      </c>
      <c r="D949" s="406"/>
      <c r="E949" s="314">
        <f>B909-E922-E926-E928</f>
        <v>230</v>
      </c>
      <c r="F949" s="322"/>
      <c r="G949" s="323"/>
      <c r="H949" s="323"/>
      <c r="I949" s="323"/>
      <c r="J949" s="323"/>
      <c r="K949" s="324"/>
      <c r="L949" s="31"/>
    </row>
    <row r="950" spans="3:17" ht="15" customHeight="1" thickBot="1" x14ac:dyDescent="0.35">
      <c r="C950" s="419"/>
      <c r="D950" s="382"/>
      <c r="E950" s="312"/>
      <c r="F950" s="325"/>
      <c r="G950" s="326"/>
      <c r="H950" s="326"/>
      <c r="I950" s="326"/>
      <c r="J950" s="326"/>
      <c r="K950" s="327"/>
      <c r="L950" s="31"/>
    </row>
    <row r="951" spans="3:17" ht="15" customHeight="1" x14ac:dyDescent="0.3">
      <c r="C951" s="405" t="s">
        <v>45</v>
      </c>
      <c r="D951" s="417"/>
      <c r="E951" s="384">
        <f>E949-E924-E932+E930</f>
        <v>217</v>
      </c>
      <c r="I951" s="62"/>
      <c r="J951" s="62"/>
      <c r="K951" s="62"/>
      <c r="L951" s="30"/>
    </row>
    <row r="952" spans="3:17" ht="15" customHeight="1" x14ac:dyDescent="0.3">
      <c r="C952" s="419" t="s">
        <v>46</v>
      </c>
      <c r="D952" s="420"/>
      <c r="E952" s="418"/>
      <c r="I952" s="62"/>
      <c r="J952" s="62"/>
      <c r="K952" s="62"/>
      <c r="L952" s="30"/>
    </row>
    <row r="953" spans="3:17" ht="15" customHeight="1" x14ac:dyDescent="0.3">
      <c r="C953" s="419" t="s">
        <v>47</v>
      </c>
      <c r="D953" s="420"/>
      <c r="E953" s="418"/>
      <c r="I953" s="62"/>
      <c r="J953" s="62"/>
      <c r="K953" s="62"/>
      <c r="L953" s="30"/>
    </row>
    <row r="954" spans="3:17" ht="15" customHeight="1" thickBot="1" x14ac:dyDescent="0.35">
      <c r="C954" s="407" t="s">
        <v>48</v>
      </c>
      <c r="D954" s="421"/>
      <c r="E954" s="385"/>
      <c r="I954" s="62"/>
      <c r="J954" s="62"/>
      <c r="K954" s="62"/>
      <c r="L954" s="30"/>
    </row>
  </sheetData>
  <sortState ref="AH8:AH15">
    <sortCondition descending="1" ref="AH8"/>
  </sortState>
  <mergeCells count="7061">
    <mergeCell ref="AJ722:AJ723"/>
    <mergeCell ref="AJ724:AJ725"/>
    <mergeCell ref="AJ726:AJ727"/>
    <mergeCell ref="AJ728:AJ729"/>
    <mergeCell ref="AJ730:AJ731"/>
    <mergeCell ref="AJ732:AJ733"/>
    <mergeCell ref="AJ734:AJ735"/>
    <mergeCell ref="AJ736:AJ737"/>
    <mergeCell ref="AJ738:AJ739"/>
    <mergeCell ref="AJ688:AJ689"/>
    <mergeCell ref="AJ690:AJ691"/>
    <mergeCell ref="AJ692:AJ693"/>
    <mergeCell ref="AJ694:AJ695"/>
    <mergeCell ref="AJ696:AJ697"/>
    <mergeCell ref="AJ698:AJ699"/>
    <mergeCell ref="AJ700:AJ701"/>
    <mergeCell ref="AJ702:AJ703"/>
    <mergeCell ref="AJ704:AJ705"/>
    <mergeCell ref="AJ706:AJ707"/>
    <mergeCell ref="AJ708:AJ709"/>
    <mergeCell ref="AJ710:AJ711"/>
    <mergeCell ref="AJ712:AJ713"/>
    <mergeCell ref="AJ714:AJ715"/>
    <mergeCell ref="AJ716:AJ717"/>
    <mergeCell ref="AJ718:AJ719"/>
    <mergeCell ref="AJ720:AJ721"/>
    <mergeCell ref="AJ654:AJ655"/>
    <mergeCell ref="AJ656:AJ657"/>
    <mergeCell ref="AJ658:AJ659"/>
    <mergeCell ref="AJ660:AJ661"/>
    <mergeCell ref="AJ662:AJ663"/>
    <mergeCell ref="AJ664:AJ665"/>
    <mergeCell ref="AJ666:AJ667"/>
    <mergeCell ref="AJ668:AJ669"/>
    <mergeCell ref="AJ670:AJ671"/>
    <mergeCell ref="AJ672:AJ673"/>
    <mergeCell ref="AJ674:AJ675"/>
    <mergeCell ref="AJ676:AJ677"/>
    <mergeCell ref="AJ678:AJ679"/>
    <mergeCell ref="AJ680:AJ681"/>
    <mergeCell ref="AJ682:AJ683"/>
    <mergeCell ref="AJ684:AJ685"/>
    <mergeCell ref="AJ686:AJ687"/>
    <mergeCell ref="AJ620:AJ621"/>
    <mergeCell ref="AJ622:AJ623"/>
    <mergeCell ref="AJ624:AJ625"/>
    <mergeCell ref="AJ626:AJ627"/>
    <mergeCell ref="AJ628:AJ629"/>
    <mergeCell ref="AJ630:AJ631"/>
    <mergeCell ref="AJ632:AJ633"/>
    <mergeCell ref="AJ634:AJ635"/>
    <mergeCell ref="AJ636:AJ637"/>
    <mergeCell ref="AJ638:AJ639"/>
    <mergeCell ref="AJ640:AJ641"/>
    <mergeCell ref="AJ642:AJ643"/>
    <mergeCell ref="AJ644:AJ645"/>
    <mergeCell ref="AJ646:AJ647"/>
    <mergeCell ref="AJ648:AJ649"/>
    <mergeCell ref="AJ650:AJ651"/>
    <mergeCell ref="AJ652:AJ653"/>
    <mergeCell ref="AJ586:AJ587"/>
    <mergeCell ref="AJ588:AJ589"/>
    <mergeCell ref="AJ590:AJ591"/>
    <mergeCell ref="AJ592:AJ593"/>
    <mergeCell ref="AJ594:AJ595"/>
    <mergeCell ref="AJ596:AJ597"/>
    <mergeCell ref="AJ598:AJ599"/>
    <mergeCell ref="AJ600:AJ601"/>
    <mergeCell ref="AJ602:AJ603"/>
    <mergeCell ref="AJ604:AJ605"/>
    <mergeCell ref="AJ606:AJ607"/>
    <mergeCell ref="AJ608:AJ609"/>
    <mergeCell ref="AJ610:AJ611"/>
    <mergeCell ref="AJ612:AJ613"/>
    <mergeCell ref="AJ614:AJ615"/>
    <mergeCell ref="AJ616:AJ617"/>
    <mergeCell ref="AJ618:AJ619"/>
    <mergeCell ref="AJ552:AJ553"/>
    <mergeCell ref="AJ554:AJ555"/>
    <mergeCell ref="AJ556:AJ557"/>
    <mergeCell ref="AJ558:AJ559"/>
    <mergeCell ref="AJ560:AJ561"/>
    <mergeCell ref="AJ562:AJ563"/>
    <mergeCell ref="AJ564:AJ565"/>
    <mergeCell ref="AJ566:AJ567"/>
    <mergeCell ref="AJ568:AJ569"/>
    <mergeCell ref="AJ570:AJ571"/>
    <mergeCell ref="AJ572:AJ573"/>
    <mergeCell ref="AJ574:AJ575"/>
    <mergeCell ref="AJ576:AJ577"/>
    <mergeCell ref="AJ578:AJ579"/>
    <mergeCell ref="AJ580:AJ581"/>
    <mergeCell ref="AJ582:AJ583"/>
    <mergeCell ref="AJ584:AJ585"/>
    <mergeCell ref="AJ518:AJ519"/>
    <mergeCell ref="AJ520:AJ521"/>
    <mergeCell ref="AJ522:AJ523"/>
    <mergeCell ref="AJ524:AJ525"/>
    <mergeCell ref="AJ526:AJ527"/>
    <mergeCell ref="AJ528:AJ529"/>
    <mergeCell ref="AJ530:AJ531"/>
    <mergeCell ref="AJ532:AJ533"/>
    <mergeCell ref="AJ534:AJ535"/>
    <mergeCell ref="AJ536:AJ537"/>
    <mergeCell ref="AJ538:AJ539"/>
    <mergeCell ref="AJ540:AJ541"/>
    <mergeCell ref="AJ542:AJ543"/>
    <mergeCell ref="AJ544:AJ545"/>
    <mergeCell ref="AJ546:AJ547"/>
    <mergeCell ref="AJ548:AJ549"/>
    <mergeCell ref="AJ550:AJ551"/>
    <mergeCell ref="AJ484:AJ485"/>
    <mergeCell ref="AJ486:AJ487"/>
    <mergeCell ref="AJ488:AJ489"/>
    <mergeCell ref="AJ490:AJ491"/>
    <mergeCell ref="AJ492:AJ493"/>
    <mergeCell ref="AJ494:AJ495"/>
    <mergeCell ref="AJ496:AJ497"/>
    <mergeCell ref="AJ498:AJ499"/>
    <mergeCell ref="AJ500:AJ501"/>
    <mergeCell ref="AJ502:AJ503"/>
    <mergeCell ref="AJ504:AJ505"/>
    <mergeCell ref="AJ506:AJ507"/>
    <mergeCell ref="AJ508:AJ509"/>
    <mergeCell ref="AJ510:AJ511"/>
    <mergeCell ref="AJ512:AJ513"/>
    <mergeCell ref="AJ514:AJ515"/>
    <mergeCell ref="AJ516:AJ517"/>
    <mergeCell ref="AJ450:AJ451"/>
    <mergeCell ref="AJ452:AJ453"/>
    <mergeCell ref="AJ454:AJ455"/>
    <mergeCell ref="AJ456:AJ457"/>
    <mergeCell ref="AJ458:AJ459"/>
    <mergeCell ref="AJ460:AJ461"/>
    <mergeCell ref="AJ462:AJ463"/>
    <mergeCell ref="AJ464:AJ465"/>
    <mergeCell ref="AJ466:AJ467"/>
    <mergeCell ref="AJ468:AJ469"/>
    <mergeCell ref="AJ470:AJ471"/>
    <mergeCell ref="AJ472:AJ473"/>
    <mergeCell ref="AJ474:AJ475"/>
    <mergeCell ref="AJ476:AJ477"/>
    <mergeCell ref="AJ478:AJ479"/>
    <mergeCell ref="AJ480:AJ481"/>
    <mergeCell ref="AJ482:AJ483"/>
    <mergeCell ref="AJ416:AJ417"/>
    <mergeCell ref="AJ418:AJ419"/>
    <mergeCell ref="AJ420:AJ421"/>
    <mergeCell ref="AJ422:AJ423"/>
    <mergeCell ref="AJ424:AJ425"/>
    <mergeCell ref="AJ426:AJ427"/>
    <mergeCell ref="AJ428:AJ429"/>
    <mergeCell ref="AJ430:AJ431"/>
    <mergeCell ref="AJ432:AJ433"/>
    <mergeCell ref="AJ434:AJ435"/>
    <mergeCell ref="AJ436:AJ437"/>
    <mergeCell ref="AJ438:AJ439"/>
    <mergeCell ref="AJ440:AJ441"/>
    <mergeCell ref="AJ442:AJ443"/>
    <mergeCell ref="AJ444:AJ445"/>
    <mergeCell ref="AJ446:AJ447"/>
    <mergeCell ref="AJ448:AJ449"/>
    <mergeCell ref="AJ382:AJ383"/>
    <mergeCell ref="AJ384:AJ385"/>
    <mergeCell ref="AJ386:AJ387"/>
    <mergeCell ref="AJ388:AJ389"/>
    <mergeCell ref="AJ390:AJ391"/>
    <mergeCell ref="AJ392:AJ393"/>
    <mergeCell ref="AJ394:AJ395"/>
    <mergeCell ref="AJ396:AJ397"/>
    <mergeCell ref="AJ398:AJ399"/>
    <mergeCell ref="AJ400:AJ401"/>
    <mergeCell ref="AJ402:AJ403"/>
    <mergeCell ref="AJ404:AJ405"/>
    <mergeCell ref="AJ406:AJ407"/>
    <mergeCell ref="AJ408:AJ409"/>
    <mergeCell ref="AJ410:AJ411"/>
    <mergeCell ref="AJ412:AJ413"/>
    <mergeCell ref="AJ414:AJ415"/>
    <mergeCell ref="AJ348:AJ349"/>
    <mergeCell ref="AJ350:AJ351"/>
    <mergeCell ref="AJ352:AJ353"/>
    <mergeCell ref="AJ354:AJ355"/>
    <mergeCell ref="AJ356:AJ357"/>
    <mergeCell ref="AJ358:AJ359"/>
    <mergeCell ref="AJ360:AJ361"/>
    <mergeCell ref="AJ362:AJ363"/>
    <mergeCell ref="AJ364:AJ365"/>
    <mergeCell ref="AJ366:AJ367"/>
    <mergeCell ref="AJ368:AJ369"/>
    <mergeCell ref="AJ370:AJ371"/>
    <mergeCell ref="AJ372:AJ373"/>
    <mergeCell ref="AJ374:AJ375"/>
    <mergeCell ref="AJ376:AJ377"/>
    <mergeCell ref="AJ378:AJ379"/>
    <mergeCell ref="AJ380:AJ381"/>
    <mergeCell ref="AJ314:AJ315"/>
    <mergeCell ref="AJ316:AJ317"/>
    <mergeCell ref="AJ318:AJ319"/>
    <mergeCell ref="AJ320:AJ321"/>
    <mergeCell ref="AJ322:AJ323"/>
    <mergeCell ref="AJ324:AJ325"/>
    <mergeCell ref="AJ326:AJ327"/>
    <mergeCell ref="AJ328:AJ329"/>
    <mergeCell ref="AJ330:AJ331"/>
    <mergeCell ref="AJ332:AJ333"/>
    <mergeCell ref="AJ334:AJ335"/>
    <mergeCell ref="AJ336:AJ337"/>
    <mergeCell ref="AJ338:AJ339"/>
    <mergeCell ref="AJ340:AJ341"/>
    <mergeCell ref="AJ342:AJ343"/>
    <mergeCell ref="AJ344:AJ345"/>
    <mergeCell ref="AJ346:AJ347"/>
    <mergeCell ref="AJ280:AJ281"/>
    <mergeCell ref="AJ282:AJ283"/>
    <mergeCell ref="AJ284:AJ285"/>
    <mergeCell ref="AJ286:AJ287"/>
    <mergeCell ref="AJ288:AJ289"/>
    <mergeCell ref="AJ290:AJ291"/>
    <mergeCell ref="AJ292:AJ293"/>
    <mergeCell ref="AJ294:AJ295"/>
    <mergeCell ref="AJ296:AJ297"/>
    <mergeCell ref="AJ298:AJ299"/>
    <mergeCell ref="AJ300:AJ301"/>
    <mergeCell ref="AJ302:AJ303"/>
    <mergeCell ref="AJ304:AJ305"/>
    <mergeCell ref="AJ306:AJ307"/>
    <mergeCell ref="AJ308:AJ309"/>
    <mergeCell ref="AJ310:AJ311"/>
    <mergeCell ref="AJ312:AJ313"/>
    <mergeCell ref="AJ246:AJ247"/>
    <mergeCell ref="AJ248:AJ249"/>
    <mergeCell ref="AJ250:AJ251"/>
    <mergeCell ref="AJ252:AJ253"/>
    <mergeCell ref="AJ254:AJ255"/>
    <mergeCell ref="AJ256:AJ257"/>
    <mergeCell ref="AJ258:AJ259"/>
    <mergeCell ref="AJ260:AJ261"/>
    <mergeCell ref="AJ262:AJ263"/>
    <mergeCell ref="AJ264:AJ265"/>
    <mergeCell ref="AJ266:AJ267"/>
    <mergeCell ref="AJ268:AJ269"/>
    <mergeCell ref="AJ270:AJ271"/>
    <mergeCell ref="AJ272:AJ273"/>
    <mergeCell ref="AJ274:AJ275"/>
    <mergeCell ref="AJ276:AJ277"/>
    <mergeCell ref="AJ278:AJ279"/>
    <mergeCell ref="AJ212:AJ213"/>
    <mergeCell ref="AJ214:AJ215"/>
    <mergeCell ref="AJ216:AJ217"/>
    <mergeCell ref="AJ218:AJ219"/>
    <mergeCell ref="AJ220:AJ221"/>
    <mergeCell ref="AJ222:AJ223"/>
    <mergeCell ref="AJ224:AJ225"/>
    <mergeCell ref="AJ226:AJ227"/>
    <mergeCell ref="AJ228:AJ229"/>
    <mergeCell ref="AJ230:AJ231"/>
    <mergeCell ref="AJ232:AJ233"/>
    <mergeCell ref="AJ234:AJ235"/>
    <mergeCell ref="AJ236:AJ237"/>
    <mergeCell ref="AJ238:AJ239"/>
    <mergeCell ref="AJ240:AJ241"/>
    <mergeCell ref="AJ242:AJ243"/>
    <mergeCell ref="AJ244:AJ245"/>
    <mergeCell ref="AJ178:AJ179"/>
    <mergeCell ref="AJ180:AJ181"/>
    <mergeCell ref="AJ182:AJ183"/>
    <mergeCell ref="AJ184:AJ185"/>
    <mergeCell ref="AJ186:AJ187"/>
    <mergeCell ref="AJ188:AJ189"/>
    <mergeCell ref="AJ190:AJ191"/>
    <mergeCell ref="AJ192:AJ193"/>
    <mergeCell ref="AJ194:AJ195"/>
    <mergeCell ref="AJ196:AJ197"/>
    <mergeCell ref="AJ198:AJ199"/>
    <mergeCell ref="AJ200:AJ201"/>
    <mergeCell ref="AJ202:AJ203"/>
    <mergeCell ref="AJ204:AJ205"/>
    <mergeCell ref="AJ206:AJ207"/>
    <mergeCell ref="AJ208:AJ209"/>
    <mergeCell ref="AJ210:AJ211"/>
    <mergeCell ref="AJ144:AJ145"/>
    <mergeCell ref="AJ146:AJ147"/>
    <mergeCell ref="AJ148:AJ149"/>
    <mergeCell ref="AJ150:AJ151"/>
    <mergeCell ref="AJ152:AJ153"/>
    <mergeCell ref="AJ154:AJ155"/>
    <mergeCell ref="AJ156:AJ157"/>
    <mergeCell ref="AJ158:AJ159"/>
    <mergeCell ref="AJ160:AJ161"/>
    <mergeCell ref="AJ162:AJ163"/>
    <mergeCell ref="AJ164:AJ165"/>
    <mergeCell ref="AJ166:AJ167"/>
    <mergeCell ref="AJ168:AJ169"/>
    <mergeCell ref="AJ170:AJ171"/>
    <mergeCell ref="AJ172:AJ173"/>
    <mergeCell ref="AJ174:AJ175"/>
    <mergeCell ref="AJ176:AJ177"/>
    <mergeCell ref="AJ110:AJ111"/>
    <mergeCell ref="AJ112:AJ113"/>
    <mergeCell ref="AJ114:AJ115"/>
    <mergeCell ref="AJ116:AJ117"/>
    <mergeCell ref="AJ118:AJ119"/>
    <mergeCell ref="AJ120:AJ121"/>
    <mergeCell ref="AJ122:AJ123"/>
    <mergeCell ref="AJ124:AJ125"/>
    <mergeCell ref="AJ126:AJ127"/>
    <mergeCell ref="AJ128:AJ129"/>
    <mergeCell ref="AJ130:AJ131"/>
    <mergeCell ref="AJ132:AJ133"/>
    <mergeCell ref="AJ134:AJ135"/>
    <mergeCell ref="AJ136:AJ137"/>
    <mergeCell ref="AJ138:AJ139"/>
    <mergeCell ref="AJ140:AJ141"/>
    <mergeCell ref="AJ142:AJ143"/>
    <mergeCell ref="AJ76:AJ77"/>
    <mergeCell ref="AJ78:AJ79"/>
    <mergeCell ref="AJ80:AJ81"/>
    <mergeCell ref="AJ82:AJ83"/>
    <mergeCell ref="AJ84:AJ85"/>
    <mergeCell ref="AJ86:AJ87"/>
    <mergeCell ref="AJ88:AJ89"/>
    <mergeCell ref="AJ90:AJ91"/>
    <mergeCell ref="AJ92:AJ93"/>
    <mergeCell ref="AJ94:AJ95"/>
    <mergeCell ref="AJ96:AJ97"/>
    <mergeCell ref="AJ98:AJ99"/>
    <mergeCell ref="AJ100:AJ101"/>
    <mergeCell ref="AJ102:AJ103"/>
    <mergeCell ref="AJ104:AJ105"/>
    <mergeCell ref="AJ106:AJ107"/>
    <mergeCell ref="AJ108:AJ109"/>
    <mergeCell ref="AJ42:AJ43"/>
    <mergeCell ref="AJ44:AJ45"/>
    <mergeCell ref="AJ46:AJ47"/>
    <mergeCell ref="AJ48:AJ49"/>
    <mergeCell ref="AJ50:AJ51"/>
    <mergeCell ref="AJ52:AJ53"/>
    <mergeCell ref="AJ54:AJ55"/>
    <mergeCell ref="AJ56:AJ57"/>
    <mergeCell ref="AJ58:AJ59"/>
    <mergeCell ref="AJ60:AJ61"/>
    <mergeCell ref="AJ62:AJ63"/>
    <mergeCell ref="AJ64:AJ65"/>
    <mergeCell ref="AJ66:AJ67"/>
    <mergeCell ref="AJ68:AJ69"/>
    <mergeCell ref="AJ70:AJ71"/>
    <mergeCell ref="AJ72:AJ73"/>
    <mergeCell ref="AJ74:AJ75"/>
    <mergeCell ref="AM712:AM713"/>
    <mergeCell ref="AM714:AM715"/>
    <mergeCell ref="AM716:AM717"/>
    <mergeCell ref="AM718:AM719"/>
    <mergeCell ref="AM720:AM721"/>
    <mergeCell ref="AM722:AM723"/>
    <mergeCell ref="AM724:AM725"/>
    <mergeCell ref="AM726:AM727"/>
    <mergeCell ref="AM728:AM729"/>
    <mergeCell ref="AM730:AM731"/>
    <mergeCell ref="AM732:AM733"/>
    <mergeCell ref="AM734:AM735"/>
    <mergeCell ref="AM736:AM737"/>
    <mergeCell ref="AM738:AM739"/>
    <mergeCell ref="AJ8:AJ9"/>
    <mergeCell ref="AJ10:AJ11"/>
    <mergeCell ref="AJ12:AJ13"/>
    <mergeCell ref="AJ14:AJ15"/>
    <mergeCell ref="AJ16:AJ17"/>
    <mergeCell ref="AJ18:AJ19"/>
    <mergeCell ref="AJ20:AJ21"/>
    <mergeCell ref="AJ22:AJ23"/>
    <mergeCell ref="AJ24:AJ25"/>
    <mergeCell ref="AJ26:AJ27"/>
    <mergeCell ref="AJ28:AJ29"/>
    <mergeCell ref="AJ30:AJ31"/>
    <mergeCell ref="AJ32:AJ33"/>
    <mergeCell ref="AJ34:AJ35"/>
    <mergeCell ref="AJ36:AJ37"/>
    <mergeCell ref="AJ38:AJ39"/>
    <mergeCell ref="AJ40:AJ41"/>
    <mergeCell ref="AM678:AM679"/>
    <mergeCell ref="AM680:AM681"/>
    <mergeCell ref="AM682:AM683"/>
    <mergeCell ref="AM684:AM685"/>
    <mergeCell ref="AM686:AM687"/>
    <mergeCell ref="AM688:AM689"/>
    <mergeCell ref="AM690:AM691"/>
    <mergeCell ref="AM692:AM693"/>
    <mergeCell ref="AM694:AM695"/>
    <mergeCell ref="AM696:AM697"/>
    <mergeCell ref="AM698:AM699"/>
    <mergeCell ref="AM700:AM701"/>
    <mergeCell ref="AM702:AM703"/>
    <mergeCell ref="AM704:AM705"/>
    <mergeCell ref="AM706:AM707"/>
    <mergeCell ref="AM708:AM709"/>
    <mergeCell ref="AM710:AM711"/>
    <mergeCell ref="AM644:AM645"/>
    <mergeCell ref="AM646:AM647"/>
    <mergeCell ref="AM648:AM649"/>
    <mergeCell ref="AM650:AM651"/>
    <mergeCell ref="AM652:AM653"/>
    <mergeCell ref="AM654:AM655"/>
    <mergeCell ref="AM656:AM657"/>
    <mergeCell ref="AM658:AM659"/>
    <mergeCell ref="AM660:AM661"/>
    <mergeCell ref="AM662:AM663"/>
    <mergeCell ref="AM664:AM665"/>
    <mergeCell ref="AM666:AM667"/>
    <mergeCell ref="AM668:AM669"/>
    <mergeCell ref="AM670:AM671"/>
    <mergeCell ref="AM672:AM673"/>
    <mergeCell ref="AM674:AM675"/>
    <mergeCell ref="AM676:AM677"/>
    <mergeCell ref="AM610:AM611"/>
    <mergeCell ref="AM612:AM613"/>
    <mergeCell ref="AM614:AM615"/>
    <mergeCell ref="AM616:AM617"/>
    <mergeCell ref="AM618:AM619"/>
    <mergeCell ref="AM620:AM621"/>
    <mergeCell ref="AM622:AM623"/>
    <mergeCell ref="AM624:AM625"/>
    <mergeCell ref="AM626:AM627"/>
    <mergeCell ref="AM628:AM629"/>
    <mergeCell ref="AM630:AM631"/>
    <mergeCell ref="AM632:AM633"/>
    <mergeCell ref="AM634:AM635"/>
    <mergeCell ref="AM636:AM637"/>
    <mergeCell ref="AM638:AM639"/>
    <mergeCell ref="AM640:AM641"/>
    <mergeCell ref="AM642:AM643"/>
    <mergeCell ref="AM576:AM577"/>
    <mergeCell ref="AM578:AM579"/>
    <mergeCell ref="AM580:AM581"/>
    <mergeCell ref="AM582:AM583"/>
    <mergeCell ref="AM584:AM585"/>
    <mergeCell ref="AM586:AM587"/>
    <mergeCell ref="AM588:AM589"/>
    <mergeCell ref="AM590:AM591"/>
    <mergeCell ref="AM592:AM593"/>
    <mergeCell ref="AM594:AM595"/>
    <mergeCell ref="AM596:AM597"/>
    <mergeCell ref="AM598:AM599"/>
    <mergeCell ref="AM600:AM601"/>
    <mergeCell ref="AM602:AM603"/>
    <mergeCell ref="AM604:AM605"/>
    <mergeCell ref="AM606:AM607"/>
    <mergeCell ref="AM608:AM609"/>
    <mergeCell ref="AM542:AM543"/>
    <mergeCell ref="AM544:AM545"/>
    <mergeCell ref="AM546:AM547"/>
    <mergeCell ref="AM548:AM549"/>
    <mergeCell ref="AM550:AM551"/>
    <mergeCell ref="AM552:AM553"/>
    <mergeCell ref="AM554:AM555"/>
    <mergeCell ref="AM556:AM557"/>
    <mergeCell ref="AM558:AM559"/>
    <mergeCell ref="AM560:AM561"/>
    <mergeCell ref="AM562:AM563"/>
    <mergeCell ref="AM564:AM565"/>
    <mergeCell ref="AM566:AM567"/>
    <mergeCell ref="AM568:AM569"/>
    <mergeCell ref="AM570:AM571"/>
    <mergeCell ref="AM572:AM573"/>
    <mergeCell ref="AM574:AM575"/>
    <mergeCell ref="AM508:AM509"/>
    <mergeCell ref="AM510:AM511"/>
    <mergeCell ref="AM512:AM513"/>
    <mergeCell ref="AM514:AM515"/>
    <mergeCell ref="AM516:AM517"/>
    <mergeCell ref="AM518:AM519"/>
    <mergeCell ref="AM520:AM521"/>
    <mergeCell ref="AM522:AM523"/>
    <mergeCell ref="AM524:AM525"/>
    <mergeCell ref="AM526:AM527"/>
    <mergeCell ref="AM528:AM529"/>
    <mergeCell ref="AM530:AM531"/>
    <mergeCell ref="AM532:AM533"/>
    <mergeCell ref="AM534:AM535"/>
    <mergeCell ref="AM536:AM537"/>
    <mergeCell ref="AM538:AM539"/>
    <mergeCell ref="AM540:AM541"/>
    <mergeCell ref="AM474:AM475"/>
    <mergeCell ref="AM476:AM477"/>
    <mergeCell ref="AM478:AM479"/>
    <mergeCell ref="AM480:AM481"/>
    <mergeCell ref="AM482:AM483"/>
    <mergeCell ref="AM484:AM485"/>
    <mergeCell ref="AM486:AM487"/>
    <mergeCell ref="AM488:AM489"/>
    <mergeCell ref="AM490:AM491"/>
    <mergeCell ref="AM492:AM493"/>
    <mergeCell ref="AM494:AM495"/>
    <mergeCell ref="AM496:AM497"/>
    <mergeCell ref="AM498:AM499"/>
    <mergeCell ref="AM500:AM501"/>
    <mergeCell ref="AM502:AM503"/>
    <mergeCell ref="AM504:AM505"/>
    <mergeCell ref="AM506:AM507"/>
    <mergeCell ref="AM440:AM441"/>
    <mergeCell ref="AM442:AM443"/>
    <mergeCell ref="AM444:AM445"/>
    <mergeCell ref="AM446:AM447"/>
    <mergeCell ref="AM448:AM449"/>
    <mergeCell ref="AM450:AM451"/>
    <mergeCell ref="AM452:AM453"/>
    <mergeCell ref="AM454:AM455"/>
    <mergeCell ref="AM456:AM457"/>
    <mergeCell ref="AM458:AM459"/>
    <mergeCell ref="AM460:AM461"/>
    <mergeCell ref="AM462:AM463"/>
    <mergeCell ref="AM464:AM465"/>
    <mergeCell ref="AM466:AM467"/>
    <mergeCell ref="AM468:AM469"/>
    <mergeCell ref="AM470:AM471"/>
    <mergeCell ref="AM472:AM473"/>
    <mergeCell ref="AM406:AM407"/>
    <mergeCell ref="AM408:AM409"/>
    <mergeCell ref="AM410:AM411"/>
    <mergeCell ref="AM412:AM413"/>
    <mergeCell ref="AM414:AM415"/>
    <mergeCell ref="AM416:AM417"/>
    <mergeCell ref="AM418:AM419"/>
    <mergeCell ref="AM420:AM421"/>
    <mergeCell ref="AM422:AM423"/>
    <mergeCell ref="AM424:AM425"/>
    <mergeCell ref="AM426:AM427"/>
    <mergeCell ref="AM428:AM429"/>
    <mergeCell ref="AM430:AM431"/>
    <mergeCell ref="AM432:AM433"/>
    <mergeCell ref="AM434:AM435"/>
    <mergeCell ref="AM436:AM437"/>
    <mergeCell ref="AM438:AM439"/>
    <mergeCell ref="AM372:AM373"/>
    <mergeCell ref="AM374:AM375"/>
    <mergeCell ref="AM376:AM377"/>
    <mergeCell ref="AM378:AM379"/>
    <mergeCell ref="AM380:AM381"/>
    <mergeCell ref="AM382:AM383"/>
    <mergeCell ref="AM384:AM385"/>
    <mergeCell ref="AM386:AM387"/>
    <mergeCell ref="AM388:AM389"/>
    <mergeCell ref="AM390:AM391"/>
    <mergeCell ref="AM392:AM393"/>
    <mergeCell ref="AM394:AM395"/>
    <mergeCell ref="AM396:AM397"/>
    <mergeCell ref="AM398:AM399"/>
    <mergeCell ref="AM400:AM401"/>
    <mergeCell ref="AM402:AM403"/>
    <mergeCell ref="AM404:AM405"/>
    <mergeCell ref="AM338:AM339"/>
    <mergeCell ref="AM340:AM341"/>
    <mergeCell ref="AM342:AM343"/>
    <mergeCell ref="AM344:AM345"/>
    <mergeCell ref="AM346:AM347"/>
    <mergeCell ref="AM348:AM349"/>
    <mergeCell ref="AM350:AM351"/>
    <mergeCell ref="AM352:AM353"/>
    <mergeCell ref="AM354:AM355"/>
    <mergeCell ref="AM356:AM357"/>
    <mergeCell ref="AM358:AM359"/>
    <mergeCell ref="AM360:AM361"/>
    <mergeCell ref="AM362:AM363"/>
    <mergeCell ref="AM364:AM365"/>
    <mergeCell ref="AM366:AM367"/>
    <mergeCell ref="AM368:AM369"/>
    <mergeCell ref="AM370:AM371"/>
    <mergeCell ref="AM304:AM305"/>
    <mergeCell ref="AM306:AM307"/>
    <mergeCell ref="AM308:AM309"/>
    <mergeCell ref="AM310:AM311"/>
    <mergeCell ref="AM312:AM313"/>
    <mergeCell ref="AM314:AM315"/>
    <mergeCell ref="AM316:AM317"/>
    <mergeCell ref="AM318:AM319"/>
    <mergeCell ref="AM320:AM321"/>
    <mergeCell ref="AM322:AM323"/>
    <mergeCell ref="AM324:AM325"/>
    <mergeCell ref="AM326:AM327"/>
    <mergeCell ref="AM328:AM329"/>
    <mergeCell ref="AM330:AM331"/>
    <mergeCell ref="AM332:AM333"/>
    <mergeCell ref="AM334:AM335"/>
    <mergeCell ref="AM336:AM337"/>
    <mergeCell ref="AM270:AM271"/>
    <mergeCell ref="AM272:AM273"/>
    <mergeCell ref="AM274:AM275"/>
    <mergeCell ref="AM276:AM277"/>
    <mergeCell ref="AM278:AM279"/>
    <mergeCell ref="AM280:AM281"/>
    <mergeCell ref="AM282:AM283"/>
    <mergeCell ref="AM284:AM285"/>
    <mergeCell ref="AM286:AM287"/>
    <mergeCell ref="AM288:AM289"/>
    <mergeCell ref="AM290:AM291"/>
    <mergeCell ref="AM292:AM293"/>
    <mergeCell ref="AM294:AM295"/>
    <mergeCell ref="AM296:AM297"/>
    <mergeCell ref="AM298:AM299"/>
    <mergeCell ref="AM300:AM301"/>
    <mergeCell ref="AM302:AM303"/>
    <mergeCell ref="AM236:AM237"/>
    <mergeCell ref="AM238:AM239"/>
    <mergeCell ref="AM240:AM241"/>
    <mergeCell ref="AM242:AM243"/>
    <mergeCell ref="AM244:AM245"/>
    <mergeCell ref="AM246:AM247"/>
    <mergeCell ref="AM248:AM249"/>
    <mergeCell ref="AM250:AM251"/>
    <mergeCell ref="AM252:AM253"/>
    <mergeCell ref="AM254:AM255"/>
    <mergeCell ref="AM256:AM257"/>
    <mergeCell ref="AM258:AM259"/>
    <mergeCell ref="AM260:AM261"/>
    <mergeCell ref="AM262:AM263"/>
    <mergeCell ref="AM264:AM265"/>
    <mergeCell ref="AM266:AM267"/>
    <mergeCell ref="AM268:AM269"/>
    <mergeCell ref="AM202:AM203"/>
    <mergeCell ref="AM204:AM205"/>
    <mergeCell ref="AM206:AM207"/>
    <mergeCell ref="AM208:AM209"/>
    <mergeCell ref="AM210:AM211"/>
    <mergeCell ref="AM212:AM213"/>
    <mergeCell ref="AM214:AM215"/>
    <mergeCell ref="AM216:AM217"/>
    <mergeCell ref="AM218:AM219"/>
    <mergeCell ref="AM220:AM221"/>
    <mergeCell ref="AM222:AM223"/>
    <mergeCell ref="AM224:AM225"/>
    <mergeCell ref="AM226:AM227"/>
    <mergeCell ref="AM228:AM229"/>
    <mergeCell ref="AM230:AM231"/>
    <mergeCell ref="AM232:AM233"/>
    <mergeCell ref="AM234:AM235"/>
    <mergeCell ref="AM168:AM169"/>
    <mergeCell ref="AM170:AM171"/>
    <mergeCell ref="AM172:AM173"/>
    <mergeCell ref="AM174:AM175"/>
    <mergeCell ref="AM176:AM177"/>
    <mergeCell ref="AM178:AM179"/>
    <mergeCell ref="AM180:AM181"/>
    <mergeCell ref="AM182:AM183"/>
    <mergeCell ref="AM184:AM185"/>
    <mergeCell ref="AM186:AM187"/>
    <mergeCell ref="AM188:AM189"/>
    <mergeCell ref="AM190:AM191"/>
    <mergeCell ref="AM192:AM193"/>
    <mergeCell ref="AM194:AM195"/>
    <mergeCell ref="AM196:AM197"/>
    <mergeCell ref="AM198:AM199"/>
    <mergeCell ref="AM200:AM201"/>
    <mergeCell ref="AM134:AM135"/>
    <mergeCell ref="AM136:AM137"/>
    <mergeCell ref="AM138:AM139"/>
    <mergeCell ref="AM140:AM141"/>
    <mergeCell ref="AM142:AM143"/>
    <mergeCell ref="AM144:AM145"/>
    <mergeCell ref="AM146:AM147"/>
    <mergeCell ref="AM148:AM149"/>
    <mergeCell ref="AM150:AM151"/>
    <mergeCell ref="AM152:AM153"/>
    <mergeCell ref="AM154:AM155"/>
    <mergeCell ref="AM156:AM157"/>
    <mergeCell ref="AM158:AM159"/>
    <mergeCell ref="AM160:AM161"/>
    <mergeCell ref="AM162:AM163"/>
    <mergeCell ref="AM164:AM165"/>
    <mergeCell ref="AM166:AM167"/>
    <mergeCell ref="AM100:AM101"/>
    <mergeCell ref="AM102:AM103"/>
    <mergeCell ref="AM104:AM105"/>
    <mergeCell ref="AM106:AM107"/>
    <mergeCell ref="AM108:AM109"/>
    <mergeCell ref="AM110:AM111"/>
    <mergeCell ref="AM112:AM113"/>
    <mergeCell ref="AM114:AM115"/>
    <mergeCell ref="AM116:AM117"/>
    <mergeCell ref="AM118:AM119"/>
    <mergeCell ref="AM120:AM121"/>
    <mergeCell ref="AM122:AM123"/>
    <mergeCell ref="AM124:AM125"/>
    <mergeCell ref="AM126:AM127"/>
    <mergeCell ref="AM128:AM129"/>
    <mergeCell ref="AM130:AM131"/>
    <mergeCell ref="AM132:AM133"/>
    <mergeCell ref="AM66:AM67"/>
    <mergeCell ref="AM68:AM69"/>
    <mergeCell ref="AM70:AM71"/>
    <mergeCell ref="AM72:AM73"/>
    <mergeCell ref="AM74:AM75"/>
    <mergeCell ref="AM76:AM77"/>
    <mergeCell ref="AM78:AM79"/>
    <mergeCell ref="AM80:AM81"/>
    <mergeCell ref="AM82:AM83"/>
    <mergeCell ref="AM84:AM85"/>
    <mergeCell ref="AM86:AM87"/>
    <mergeCell ref="AM88:AM89"/>
    <mergeCell ref="AM90:AM91"/>
    <mergeCell ref="AM92:AM93"/>
    <mergeCell ref="AM94:AM95"/>
    <mergeCell ref="AM96:AM97"/>
    <mergeCell ref="AM98:AM99"/>
    <mergeCell ref="AD738:AD739"/>
    <mergeCell ref="AE738:AE739"/>
    <mergeCell ref="AN418:AO419"/>
    <mergeCell ref="AM8:AM9"/>
    <mergeCell ref="AM10:AM11"/>
    <mergeCell ref="AM12:AM13"/>
    <mergeCell ref="AM14:AM15"/>
    <mergeCell ref="AM16:AM17"/>
    <mergeCell ref="AM18:AM19"/>
    <mergeCell ref="AM20:AM21"/>
    <mergeCell ref="AM22:AM23"/>
    <mergeCell ref="AM24:AM25"/>
    <mergeCell ref="AM26:AM27"/>
    <mergeCell ref="AM28:AM29"/>
    <mergeCell ref="AM30:AM31"/>
    <mergeCell ref="AM32:AM33"/>
    <mergeCell ref="AM34:AM35"/>
    <mergeCell ref="AM36:AM37"/>
    <mergeCell ref="AM38:AM39"/>
    <mergeCell ref="AM40:AM41"/>
    <mergeCell ref="AM42:AM43"/>
    <mergeCell ref="AM44:AM45"/>
    <mergeCell ref="AM46:AM47"/>
    <mergeCell ref="AM48:AM49"/>
    <mergeCell ref="AM50:AM51"/>
    <mergeCell ref="AM52:AM53"/>
    <mergeCell ref="AM54:AM55"/>
    <mergeCell ref="AM56:AM57"/>
    <mergeCell ref="AM58:AM59"/>
    <mergeCell ref="AM60:AM61"/>
    <mergeCell ref="AM62:AM63"/>
    <mergeCell ref="AM64:AM65"/>
    <mergeCell ref="AD720:AD721"/>
    <mergeCell ref="AE720:AE721"/>
    <mergeCell ref="AD722:AD723"/>
    <mergeCell ref="AE722:AE723"/>
    <mergeCell ref="AD724:AD725"/>
    <mergeCell ref="AE724:AE725"/>
    <mergeCell ref="AD726:AD727"/>
    <mergeCell ref="AE726:AE727"/>
    <mergeCell ref="AD728:AD729"/>
    <mergeCell ref="AE728:AE729"/>
    <mergeCell ref="AD730:AD731"/>
    <mergeCell ref="AE730:AE731"/>
    <mergeCell ref="AD732:AD733"/>
    <mergeCell ref="AE732:AE733"/>
    <mergeCell ref="AD734:AD735"/>
    <mergeCell ref="AE734:AE735"/>
    <mergeCell ref="AD736:AD737"/>
    <mergeCell ref="AE736:AE737"/>
    <mergeCell ref="AD702:AD703"/>
    <mergeCell ref="AE702:AE703"/>
    <mergeCell ref="AD704:AD705"/>
    <mergeCell ref="AE704:AE705"/>
    <mergeCell ref="AD706:AD707"/>
    <mergeCell ref="AE706:AE707"/>
    <mergeCell ref="AD708:AD709"/>
    <mergeCell ref="AE708:AE709"/>
    <mergeCell ref="AD710:AD711"/>
    <mergeCell ref="AE710:AE711"/>
    <mergeCell ref="AD712:AD713"/>
    <mergeCell ref="AE712:AE713"/>
    <mergeCell ref="AD714:AD715"/>
    <mergeCell ref="AE714:AE715"/>
    <mergeCell ref="AD716:AD717"/>
    <mergeCell ref="AE716:AE717"/>
    <mergeCell ref="AD718:AD719"/>
    <mergeCell ref="AE718:AE719"/>
    <mergeCell ref="AD684:AD685"/>
    <mergeCell ref="AE684:AE685"/>
    <mergeCell ref="AD686:AD687"/>
    <mergeCell ref="AE686:AE687"/>
    <mergeCell ref="AD688:AD689"/>
    <mergeCell ref="AE688:AE689"/>
    <mergeCell ref="AD690:AD691"/>
    <mergeCell ref="AE690:AE691"/>
    <mergeCell ref="AD692:AD693"/>
    <mergeCell ref="AE692:AE693"/>
    <mergeCell ref="AD694:AD695"/>
    <mergeCell ref="AE694:AE695"/>
    <mergeCell ref="AD696:AD697"/>
    <mergeCell ref="AE696:AE697"/>
    <mergeCell ref="AD698:AD699"/>
    <mergeCell ref="AE698:AE699"/>
    <mergeCell ref="AD700:AD701"/>
    <mergeCell ref="AE700:AE701"/>
    <mergeCell ref="AD666:AD667"/>
    <mergeCell ref="AE666:AE667"/>
    <mergeCell ref="AD668:AD669"/>
    <mergeCell ref="AE668:AE669"/>
    <mergeCell ref="AD670:AD671"/>
    <mergeCell ref="AE670:AE671"/>
    <mergeCell ref="AD672:AD673"/>
    <mergeCell ref="AE672:AE673"/>
    <mergeCell ref="AD674:AD675"/>
    <mergeCell ref="AE674:AE675"/>
    <mergeCell ref="AD676:AD677"/>
    <mergeCell ref="AE676:AE677"/>
    <mergeCell ref="AD678:AD679"/>
    <mergeCell ref="AE678:AE679"/>
    <mergeCell ref="AD680:AD681"/>
    <mergeCell ref="AE680:AE681"/>
    <mergeCell ref="AD682:AD683"/>
    <mergeCell ref="AE682:AE683"/>
    <mergeCell ref="AD648:AD649"/>
    <mergeCell ref="AE648:AE649"/>
    <mergeCell ref="AD650:AD651"/>
    <mergeCell ref="AE650:AE651"/>
    <mergeCell ref="AD652:AD653"/>
    <mergeCell ref="AE652:AE653"/>
    <mergeCell ref="AD654:AD655"/>
    <mergeCell ref="AE654:AE655"/>
    <mergeCell ref="AD656:AD657"/>
    <mergeCell ref="AE656:AE657"/>
    <mergeCell ref="AD658:AD659"/>
    <mergeCell ref="AE658:AE659"/>
    <mergeCell ref="AD660:AD661"/>
    <mergeCell ref="AE660:AE661"/>
    <mergeCell ref="AD662:AD663"/>
    <mergeCell ref="AE662:AE663"/>
    <mergeCell ref="AD664:AD665"/>
    <mergeCell ref="AE664:AE665"/>
    <mergeCell ref="AD630:AD631"/>
    <mergeCell ref="AE630:AE631"/>
    <mergeCell ref="AD632:AD633"/>
    <mergeCell ref="AE632:AE633"/>
    <mergeCell ref="AD634:AD635"/>
    <mergeCell ref="AE634:AE635"/>
    <mergeCell ref="AD636:AD637"/>
    <mergeCell ref="AE636:AE637"/>
    <mergeCell ref="AD638:AD639"/>
    <mergeCell ref="AE638:AE639"/>
    <mergeCell ref="AD640:AD641"/>
    <mergeCell ref="AE640:AE641"/>
    <mergeCell ref="AD642:AD643"/>
    <mergeCell ref="AE642:AE643"/>
    <mergeCell ref="AD644:AD645"/>
    <mergeCell ref="AE644:AE645"/>
    <mergeCell ref="AD646:AD647"/>
    <mergeCell ref="AE646:AE647"/>
    <mergeCell ref="AD612:AD613"/>
    <mergeCell ref="AE612:AE613"/>
    <mergeCell ref="AD614:AD615"/>
    <mergeCell ref="AE614:AE615"/>
    <mergeCell ref="AD616:AD617"/>
    <mergeCell ref="AE616:AE617"/>
    <mergeCell ref="AD618:AD619"/>
    <mergeCell ref="AE618:AE619"/>
    <mergeCell ref="AD620:AD621"/>
    <mergeCell ref="AE620:AE621"/>
    <mergeCell ref="AD622:AD623"/>
    <mergeCell ref="AE622:AE623"/>
    <mergeCell ref="AD624:AD625"/>
    <mergeCell ref="AE624:AE625"/>
    <mergeCell ref="AD626:AD627"/>
    <mergeCell ref="AE626:AE627"/>
    <mergeCell ref="AD628:AD629"/>
    <mergeCell ref="AE628:AE629"/>
    <mergeCell ref="AD594:AD595"/>
    <mergeCell ref="AE594:AE595"/>
    <mergeCell ref="AD596:AD597"/>
    <mergeCell ref="AE596:AE597"/>
    <mergeCell ref="AD598:AD599"/>
    <mergeCell ref="AE598:AE599"/>
    <mergeCell ref="AD600:AD601"/>
    <mergeCell ref="AE600:AE601"/>
    <mergeCell ref="AD602:AD603"/>
    <mergeCell ref="AE602:AE603"/>
    <mergeCell ref="AD604:AD605"/>
    <mergeCell ref="AE604:AE605"/>
    <mergeCell ref="AD606:AD607"/>
    <mergeCell ref="AE606:AE607"/>
    <mergeCell ref="AD608:AD609"/>
    <mergeCell ref="AE608:AE609"/>
    <mergeCell ref="AD610:AD611"/>
    <mergeCell ref="AE610:AE611"/>
    <mergeCell ref="AD576:AD577"/>
    <mergeCell ref="AE576:AE577"/>
    <mergeCell ref="AD578:AD579"/>
    <mergeCell ref="AE578:AE579"/>
    <mergeCell ref="AD580:AD581"/>
    <mergeCell ref="AE580:AE581"/>
    <mergeCell ref="AD582:AD583"/>
    <mergeCell ref="AE582:AE583"/>
    <mergeCell ref="AD584:AD585"/>
    <mergeCell ref="AE584:AE585"/>
    <mergeCell ref="AD586:AD587"/>
    <mergeCell ref="AE586:AE587"/>
    <mergeCell ref="AD588:AD589"/>
    <mergeCell ref="AE588:AE589"/>
    <mergeCell ref="AD590:AD591"/>
    <mergeCell ref="AE590:AE591"/>
    <mergeCell ref="AD592:AD593"/>
    <mergeCell ref="AE592:AE593"/>
    <mergeCell ref="AD558:AD559"/>
    <mergeCell ref="AE558:AE559"/>
    <mergeCell ref="AD560:AD561"/>
    <mergeCell ref="AE560:AE561"/>
    <mergeCell ref="AD562:AD563"/>
    <mergeCell ref="AE562:AE563"/>
    <mergeCell ref="AD564:AD565"/>
    <mergeCell ref="AE564:AE565"/>
    <mergeCell ref="AD566:AD567"/>
    <mergeCell ref="AE566:AE567"/>
    <mergeCell ref="AD568:AD569"/>
    <mergeCell ref="AE568:AE569"/>
    <mergeCell ref="AD570:AD571"/>
    <mergeCell ref="AE570:AE571"/>
    <mergeCell ref="AD572:AD573"/>
    <mergeCell ref="AE572:AE573"/>
    <mergeCell ref="AD574:AD575"/>
    <mergeCell ref="AE574:AE575"/>
    <mergeCell ref="AD540:AD541"/>
    <mergeCell ref="AE540:AE541"/>
    <mergeCell ref="AD542:AD543"/>
    <mergeCell ref="AE542:AE543"/>
    <mergeCell ref="AD544:AD545"/>
    <mergeCell ref="AE544:AE545"/>
    <mergeCell ref="AD546:AD547"/>
    <mergeCell ref="AE546:AE547"/>
    <mergeCell ref="AD548:AD549"/>
    <mergeCell ref="AE548:AE549"/>
    <mergeCell ref="AD550:AD551"/>
    <mergeCell ref="AE550:AE551"/>
    <mergeCell ref="AD552:AD553"/>
    <mergeCell ref="AE552:AE553"/>
    <mergeCell ref="AD554:AD555"/>
    <mergeCell ref="AE554:AE555"/>
    <mergeCell ref="AD556:AD557"/>
    <mergeCell ref="AE556:AE557"/>
    <mergeCell ref="AD522:AD523"/>
    <mergeCell ref="AE522:AE523"/>
    <mergeCell ref="AD524:AD525"/>
    <mergeCell ref="AE524:AE525"/>
    <mergeCell ref="AD526:AD527"/>
    <mergeCell ref="AE526:AE527"/>
    <mergeCell ref="AD528:AD529"/>
    <mergeCell ref="AE528:AE529"/>
    <mergeCell ref="AD530:AD531"/>
    <mergeCell ref="AE530:AE531"/>
    <mergeCell ref="AD532:AD533"/>
    <mergeCell ref="AE532:AE533"/>
    <mergeCell ref="AD534:AD535"/>
    <mergeCell ref="AE534:AE535"/>
    <mergeCell ref="AD536:AD537"/>
    <mergeCell ref="AE536:AE537"/>
    <mergeCell ref="AD538:AD539"/>
    <mergeCell ref="AE538:AE539"/>
    <mergeCell ref="AD504:AD505"/>
    <mergeCell ref="AE504:AE505"/>
    <mergeCell ref="AD506:AD507"/>
    <mergeCell ref="AE506:AE507"/>
    <mergeCell ref="AD508:AD509"/>
    <mergeCell ref="AE508:AE509"/>
    <mergeCell ref="AD510:AD511"/>
    <mergeCell ref="AE510:AE511"/>
    <mergeCell ref="AD512:AD513"/>
    <mergeCell ref="AE512:AE513"/>
    <mergeCell ref="AD514:AD515"/>
    <mergeCell ref="AE514:AE515"/>
    <mergeCell ref="AD516:AD517"/>
    <mergeCell ref="AE516:AE517"/>
    <mergeCell ref="AD518:AD519"/>
    <mergeCell ref="AE518:AE519"/>
    <mergeCell ref="AD520:AD521"/>
    <mergeCell ref="AE520:AE521"/>
    <mergeCell ref="AD486:AD487"/>
    <mergeCell ref="AE486:AE487"/>
    <mergeCell ref="AD488:AD489"/>
    <mergeCell ref="AE488:AE489"/>
    <mergeCell ref="AD490:AD491"/>
    <mergeCell ref="AE490:AE491"/>
    <mergeCell ref="AD492:AD493"/>
    <mergeCell ref="AE492:AE493"/>
    <mergeCell ref="AD494:AD495"/>
    <mergeCell ref="AE494:AE495"/>
    <mergeCell ref="AD496:AD497"/>
    <mergeCell ref="AE496:AE497"/>
    <mergeCell ref="AD498:AD499"/>
    <mergeCell ref="AE498:AE499"/>
    <mergeCell ref="AD500:AD501"/>
    <mergeCell ref="AE500:AE501"/>
    <mergeCell ref="AD502:AD503"/>
    <mergeCell ref="AE502:AE503"/>
    <mergeCell ref="AD468:AD469"/>
    <mergeCell ref="AE468:AE469"/>
    <mergeCell ref="AD470:AD471"/>
    <mergeCell ref="AE470:AE471"/>
    <mergeCell ref="AD472:AD473"/>
    <mergeCell ref="AE472:AE473"/>
    <mergeCell ref="AD474:AD475"/>
    <mergeCell ref="AE474:AE475"/>
    <mergeCell ref="AD476:AD477"/>
    <mergeCell ref="AE476:AE477"/>
    <mergeCell ref="AD478:AD479"/>
    <mergeCell ref="AE478:AE479"/>
    <mergeCell ref="AD480:AD481"/>
    <mergeCell ref="AE480:AE481"/>
    <mergeCell ref="AD482:AD483"/>
    <mergeCell ref="AE482:AE483"/>
    <mergeCell ref="AD484:AD485"/>
    <mergeCell ref="AE484:AE485"/>
    <mergeCell ref="AD450:AD451"/>
    <mergeCell ref="AE450:AE451"/>
    <mergeCell ref="AD452:AD453"/>
    <mergeCell ref="AE452:AE453"/>
    <mergeCell ref="AD454:AD455"/>
    <mergeCell ref="AE454:AE455"/>
    <mergeCell ref="AD456:AD457"/>
    <mergeCell ref="AE456:AE457"/>
    <mergeCell ref="AD458:AD459"/>
    <mergeCell ref="AE458:AE459"/>
    <mergeCell ref="AD460:AD461"/>
    <mergeCell ref="AE460:AE461"/>
    <mergeCell ref="AD462:AD463"/>
    <mergeCell ref="AE462:AE463"/>
    <mergeCell ref="AD464:AD465"/>
    <mergeCell ref="AE464:AE465"/>
    <mergeCell ref="AD466:AD467"/>
    <mergeCell ref="AE466:AE467"/>
    <mergeCell ref="AD432:AD433"/>
    <mergeCell ref="AE432:AE433"/>
    <mergeCell ref="AD434:AD435"/>
    <mergeCell ref="AE434:AE435"/>
    <mergeCell ref="AD436:AD437"/>
    <mergeCell ref="AE436:AE437"/>
    <mergeCell ref="AD438:AD439"/>
    <mergeCell ref="AE438:AE439"/>
    <mergeCell ref="AD440:AD441"/>
    <mergeCell ref="AE440:AE441"/>
    <mergeCell ref="AD442:AD443"/>
    <mergeCell ref="AE442:AE443"/>
    <mergeCell ref="AD444:AD445"/>
    <mergeCell ref="AE444:AE445"/>
    <mergeCell ref="AD446:AD447"/>
    <mergeCell ref="AE446:AE447"/>
    <mergeCell ref="AD448:AD449"/>
    <mergeCell ref="AE448:AE449"/>
    <mergeCell ref="AD414:AD415"/>
    <mergeCell ref="AE414:AE415"/>
    <mergeCell ref="AD416:AD417"/>
    <mergeCell ref="AE416:AE417"/>
    <mergeCell ref="AD418:AD419"/>
    <mergeCell ref="AE418:AE419"/>
    <mergeCell ref="AD420:AD421"/>
    <mergeCell ref="AE420:AE421"/>
    <mergeCell ref="AD422:AD423"/>
    <mergeCell ref="AE422:AE423"/>
    <mergeCell ref="AD424:AD425"/>
    <mergeCell ref="AE424:AE425"/>
    <mergeCell ref="AD426:AD427"/>
    <mergeCell ref="AE426:AE427"/>
    <mergeCell ref="AD428:AD429"/>
    <mergeCell ref="AE428:AE429"/>
    <mergeCell ref="AD430:AD431"/>
    <mergeCell ref="AE430:AE431"/>
    <mergeCell ref="AD396:AD397"/>
    <mergeCell ref="AE396:AE397"/>
    <mergeCell ref="AD398:AD399"/>
    <mergeCell ref="AE398:AE399"/>
    <mergeCell ref="AD400:AD401"/>
    <mergeCell ref="AE400:AE401"/>
    <mergeCell ref="AD402:AD403"/>
    <mergeCell ref="AE402:AE403"/>
    <mergeCell ref="AD404:AD405"/>
    <mergeCell ref="AE404:AE405"/>
    <mergeCell ref="AD406:AD407"/>
    <mergeCell ref="AE406:AE407"/>
    <mergeCell ref="AD408:AD409"/>
    <mergeCell ref="AE408:AE409"/>
    <mergeCell ref="AD410:AD411"/>
    <mergeCell ref="AE410:AE411"/>
    <mergeCell ref="AD412:AD413"/>
    <mergeCell ref="AE412:AE413"/>
    <mergeCell ref="AD378:AD379"/>
    <mergeCell ref="AE378:AE379"/>
    <mergeCell ref="AD380:AD381"/>
    <mergeCell ref="AE380:AE381"/>
    <mergeCell ref="AD382:AD383"/>
    <mergeCell ref="AE382:AE383"/>
    <mergeCell ref="AD384:AD385"/>
    <mergeCell ref="AE384:AE385"/>
    <mergeCell ref="AD386:AD387"/>
    <mergeCell ref="AE386:AE387"/>
    <mergeCell ref="AD388:AD389"/>
    <mergeCell ref="AE388:AE389"/>
    <mergeCell ref="AD390:AD391"/>
    <mergeCell ref="AE390:AE391"/>
    <mergeCell ref="AD392:AD393"/>
    <mergeCell ref="AE392:AE393"/>
    <mergeCell ref="AD394:AD395"/>
    <mergeCell ref="AE394:AE395"/>
    <mergeCell ref="AD360:AD361"/>
    <mergeCell ref="AE360:AE361"/>
    <mergeCell ref="AD362:AD363"/>
    <mergeCell ref="AE362:AE363"/>
    <mergeCell ref="AD364:AD365"/>
    <mergeCell ref="AE364:AE365"/>
    <mergeCell ref="AD366:AD367"/>
    <mergeCell ref="AE366:AE367"/>
    <mergeCell ref="AD368:AD369"/>
    <mergeCell ref="AE368:AE369"/>
    <mergeCell ref="AD370:AD371"/>
    <mergeCell ref="AE370:AE371"/>
    <mergeCell ref="AD372:AD373"/>
    <mergeCell ref="AE372:AE373"/>
    <mergeCell ref="AD374:AD375"/>
    <mergeCell ref="AE374:AE375"/>
    <mergeCell ref="AD376:AD377"/>
    <mergeCell ref="AE376:AE377"/>
    <mergeCell ref="AD342:AD343"/>
    <mergeCell ref="AE342:AE343"/>
    <mergeCell ref="AD344:AD345"/>
    <mergeCell ref="AE344:AE345"/>
    <mergeCell ref="AD346:AD347"/>
    <mergeCell ref="AE346:AE347"/>
    <mergeCell ref="AD348:AD349"/>
    <mergeCell ref="AE348:AE349"/>
    <mergeCell ref="AD350:AD351"/>
    <mergeCell ref="AE350:AE351"/>
    <mergeCell ref="AD352:AD353"/>
    <mergeCell ref="AE352:AE353"/>
    <mergeCell ref="AD354:AD355"/>
    <mergeCell ref="AE354:AE355"/>
    <mergeCell ref="AD356:AD357"/>
    <mergeCell ref="AE356:AE357"/>
    <mergeCell ref="AD358:AD359"/>
    <mergeCell ref="AE358:AE359"/>
    <mergeCell ref="AD324:AD325"/>
    <mergeCell ref="AE324:AE325"/>
    <mergeCell ref="AD326:AD327"/>
    <mergeCell ref="AE326:AE327"/>
    <mergeCell ref="AD328:AD329"/>
    <mergeCell ref="AE328:AE329"/>
    <mergeCell ref="AD330:AD331"/>
    <mergeCell ref="AE330:AE331"/>
    <mergeCell ref="AD332:AD333"/>
    <mergeCell ref="AE332:AE333"/>
    <mergeCell ref="AD334:AD335"/>
    <mergeCell ref="AE334:AE335"/>
    <mergeCell ref="AD336:AD337"/>
    <mergeCell ref="AE336:AE337"/>
    <mergeCell ref="AD338:AD339"/>
    <mergeCell ref="AE338:AE339"/>
    <mergeCell ref="AD340:AD341"/>
    <mergeCell ref="AE340:AE341"/>
    <mergeCell ref="AD306:AD307"/>
    <mergeCell ref="AE306:AE307"/>
    <mergeCell ref="AD308:AD309"/>
    <mergeCell ref="AE308:AE309"/>
    <mergeCell ref="AD310:AD311"/>
    <mergeCell ref="AE310:AE311"/>
    <mergeCell ref="AD312:AD313"/>
    <mergeCell ref="AE312:AE313"/>
    <mergeCell ref="AD314:AD315"/>
    <mergeCell ref="AE314:AE315"/>
    <mergeCell ref="AD316:AD317"/>
    <mergeCell ref="AE316:AE317"/>
    <mergeCell ref="AD318:AD319"/>
    <mergeCell ref="AE318:AE319"/>
    <mergeCell ref="AD320:AD321"/>
    <mergeCell ref="AE320:AE321"/>
    <mergeCell ref="AD322:AD323"/>
    <mergeCell ref="AE322:AE323"/>
    <mergeCell ref="AD288:AD289"/>
    <mergeCell ref="AE288:AE289"/>
    <mergeCell ref="AD290:AD291"/>
    <mergeCell ref="AE290:AE291"/>
    <mergeCell ref="AD292:AD293"/>
    <mergeCell ref="AE292:AE293"/>
    <mergeCell ref="AD294:AD295"/>
    <mergeCell ref="AE294:AE295"/>
    <mergeCell ref="AD296:AD297"/>
    <mergeCell ref="AE296:AE297"/>
    <mergeCell ref="AD298:AD299"/>
    <mergeCell ref="AE298:AE299"/>
    <mergeCell ref="AD300:AD301"/>
    <mergeCell ref="AE300:AE301"/>
    <mergeCell ref="AD302:AD303"/>
    <mergeCell ref="AE302:AE303"/>
    <mergeCell ref="AD304:AD305"/>
    <mergeCell ref="AE304:AE305"/>
    <mergeCell ref="AD270:AD271"/>
    <mergeCell ref="AE270:AE271"/>
    <mergeCell ref="AD272:AD273"/>
    <mergeCell ref="AE272:AE273"/>
    <mergeCell ref="AD274:AD275"/>
    <mergeCell ref="AE274:AE275"/>
    <mergeCell ref="AD276:AD277"/>
    <mergeCell ref="AE276:AE277"/>
    <mergeCell ref="AD278:AD279"/>
    <mergeCell ref="AE278:AE279"/>
    <mergeCell ref="AD280:AD281"/>
    <mergeCell ref="AE280:AE281"/>
    <mergeCell ref="AD282:AD283"/>
    <mergeCell ref="AE282:AE283"/>
    <mergeCell ref="AD284:AD285"/>
    <mergeCell ref="AE284:AE285"/>
    <mergeCell ref="AD286:AD287"/>
    <mergeCell ref="AE286:AE287"/>
    <mergeCell ref="AD252:AD253"/>
    <mergeCell ref="AE252:AE253"/>
    <mergeCell ref="AD254:AD255"/>
    <mergeCell ref="AE254:AE255"/>
    <mergeCell ref="AD256:AD257"/>
    <mergeCell ref="AE256:AE257"/>
    <mergeCell ref="AD258:AD259"/>
    <mergeCell ref="AE258:AE259"/>
    <mergeCell ref="AD260:AD261"/>
    <mergeCell ref="AE260:AE261"/>
    <mergeCell ref="AD262:AD263"/>
    <mergeCell ref="AE262:AE263"/>
    <mergeCell ref="AD264:AD265"/>
    <mergeCell ref="AE264:AE265"/>
    <mergeCell ref="AD266:AD267"/>
    <mergeCell ref="AE266:AE267"/>
    <mergeCell ref="AD268:AD269"/>
    <mergeCell ref="AE268:AE269"/>
    <mergeCell ref="AD234:AD235"/>
    <mergeCell ref="AE234:AE235"/>
    <mergeCell ref="AD236:AD237"/>
    <mergeCell ref="AE236:AE237"/>
    <mergeCell ref="AD238:AD239"/>
    <mergeCell ref="AE238:AE239"/>
    <mergeCell ref="AD240:AD241"/>
    <mergeCell ref="AE240:AE241"/>
    <mergeCell ref="AD242:AD243"/>
    <mergeCell ref="AE242:AE243"/>
    <mergeCell ref="AD244:AD245"/>
    <mergeCell ref="AE244:AE245"/>
    <mergeCell ref="AD246:AD247"/>
    <mergeCell ref="AE246:AE247"/>
    <mergeCell ref="AD248:AD249"/>
    <mergeCell ref="AE248:AE249"/>
    <mergeCell ref="AD250:AD251"/>
    <mergeCell ref="AE250:AE251"/>
    <mergeCell ref="AD216:AD217"/>
    <mergeCell ref="AE216:AE217"/>
    <mergeCell ref="AD218:AD219"/>
    <mergeCell ref="AE218:AE219"/>
    <mergeCell ref="AD220:AD221"/>
    <mergeCell ref="AE220:AE221"/>
    <mergeCell ref="AD222:AD223"/>
    <mergeCell ref="AE222:AE223"/>
    <mergeCell ref="AD224:AD225"/>
    <mergeCell ref="AE224:AE225"/>
    <mergeCell ref="AD226:AD227"/>
    <mergeCell ref="AE226:AE227"/>
    <mergeCell ref="AD228:AD229"/>
    <mergeCell ref="AE228:AE229"/>
    <mergeCell ref="AD230:AD231"/>
    <mergeCell ref="AE230:AE231"/>
    <mergeCell ref="AD232:AD233"/>
    <mergeCell ref="AE232:AE233"/>
    <mergeCell ref="AD198:AD199"/>
    <mergeCell ref="AE198:AE199"/>
    <mergeCell ref="AD200:AD201"/>
    <mergeCell ref="AE200:AE201"/>
    <mergeCell ref="AD202:AD203"/>
    <mergeCell ref="AE202:AE203"/>
    <mergeCell ref="AD204:AD205"/>
    <mergeCell ref="AE204:AE205"/>
    <mergeCell ref="AD206:AD207"/>
    <mergeCell ref="AE206:AE207"/>
    <mergeCell ref="AD208:AD209"/>
    <mergeCell ref="AE208:AE209"/>
    <mergeCell ref="AD210:AD211"/>
    <mergeCell ref="AE210:AE211"/>
    <mergeCell ref="AD212:AD213"/>
    <mergeCell ref="AE212:AE213"/>
    <mergeCell ref="AD214:AD215"/>
    <mergeCell ref="AE214:AE215"/>
    <mergeCell ref="AD180:AD181"/>
    <mergeCell ref="AE180:AE181"/>
    <mergeCell ref="AD182:AD183"/>
    <mergeCell ref="AE182:AE183"/>
    <mergeCell ref="AD184:AD185"/>
    <mergeCell ref="AE184:AE185"/>
    <mergeCell ref="AD186:AD187"/>
    <mergeCell ref="AE186:AE187"/>
    <mergeCell ref="AD188:AD189"/>
    <mergeCell ref="AE188:AE189"/>
    <mergeCell ref="AD190:AD191"/>
    <mergeCell ref="AE190:AE191"/>
    <mergeCell ref="AD192:AD193"/>
    <mergeCell ref="AE192:AE193"/>
    <mergeCell ref="AD194:AD195"/>
    <mergeCell ref="AE194:AE195"/>
    <mergeCell ref="AD196:AD197"/>
    <mergeCell ref="AE196:AE197"/>
    <mergeCell ref="AD162:AD163"/>
    <mergeCell ref="AE162:AE163"/>
    <mergeCell ref="AD164:AD165"/>
    <mergeCell ref="AE164:AE165"/>
    <mergeCell ref="AD166:AD167"/>
    <mergeCell ref="AE166:AE167"/>
    <mergeCell ref="AD168:AD169"/>
    <mergeCell ref="AE168:AE169"/>
    <mergeCell ref="AD170:AD171"/>
    <mergeCell ref="AE170:AE171"/>
    <mergeCell ref="AD172:AD173"/>
    <mergeCell ref="AE172:AE173"/>
    <mergeCell ref="AD174:AD175"/>
    <mergeCell ref="AE174:AE175"/>
    <mergeCell ref="AD176:AD177"/>
    <mergeCell ref="AE176:AE177"/>
    <mergeCell ref="AD178:AD179"/>
    <mergeCell ref="AE178:AE179"/>
    <mergeCell ref="AD144:AD145"/>
    <mergeCell ref="AE144:AE145"/>
    <mergeCell ref="AD146:AD147"/>
    <mergeCell ref="AE146:AE147"/>
    <mergeCell ref="AD148:AD149"/>
    <mergeCell ref="AE148:AE149"/>
    <mergeCell ref="AD150:AD151"/>
    <mergeCell ref="AE150:AE151"/>
    <mergeCell ref="AD152:AD153"/>
    <mergeCell ref="AE152:AE153"/>
    <mergeCell ref="AD154:AD155"/>
    <mergeCell ref="AE154:AE155"/>
    <mergeCell ref="AD156:AD157"/>
    <mergeCell ref="AE156:AE157"/>
    <mergeCell ref="AD158:AD159"/>
    <mergeCell ref="AE158:AE159"/>
    <mergeCell ref="AD160:AD161"/>
    <mergeCell ref="AE160:AE161"/>
    <mergeCell ref="AD126:AD127"/>
    <mergeCell ref="AE126:AE127"/>
    <mergeCell ref="AD128:AD129"/>
    <mergeCell ref="AE128:AE129"/>
    <mergeCell ref="AD130:AD131"/>
    <mergeCell ref="AE130:AE131"/>
    <mergeCell ref="AD132:AD133"/>
    <mergeCell ref="AE132:AE133"/>
    <mergeCell ref="AD134:AD135"/>
    <mergeCell ref="AE134:AE135"/>
    <mergeCell ref="AD136:AD137"/>
    <mergeCell ref="AE136:AE137"/>
    <mergeCell ref="AD138:AD139"/>
    <mergeCell ref="AE138:AE139"/>
    <mergeCell ref="AD140:AD141"/>
    <mergeCell ref="AE140:AE141"/>
    <mergeCell ref="AD142:AD143"/>
    <mergeCell ref="AE142:AE143"/>
    <mergeCell ref="AD108:AD109"/>
    <mergeCell ref="AE108:AE109"/>
    <mergeCell ref="AD110:AD111"/>
    <mergeCell ref="AE110:AE111"/>
    <mergeCell ref="AD112:AD113"/>
    <mergeCell ref="AE112:AE113"/>
    <mergeCell ref="AD114:AD115"/>
    <mergeCell ref="AE114:AE115"/>
    <mergeCell ref="AD116:AD117"/>
    <mergeCell ref="AE116:AE117"/>
    <mergeCell ref="AD118:AD119"/>
    <mergeCell ref="AE118:AE119"/>
    <mergeCell ref="AD120:AD121"/>
    <mergeCell ref="AE120:AE121"/>
    <mergeCell ref="AD122:AD123"/>
    <mergeCell ref="AE122:AE123"/>
    <mergeCell ref="AD124:AD125"/>
    <mergeCell ref="AE124:AE125"/>
    <mergeCell ref="AD90:AD91"/>
    <mergeCell ref="AE90:AE91"/>
    <mergeCell ref="AD92:AD93"/>
    <mergeCell ref="AE92:AE93"/>
    <mergeCell ref="AD94:AD95"/>
    <mergeCell ref="AE94:AE95"/>
    <mergeCell ref="AD96:AD97"/>
    <mergeCell ref="AE96:AE97"/>
    <mergeCell ref="AD98:AD99"/>
    <mergeCell ref="AE98:AE99"/>
    <mergeCell ref="AD100:AD101"/>
    <mergeCell ref="AE100:AE101"/>
    <mergeCell ref="AD102:AD103"/>
    <mergeCell ref="AE102:AE103"/>
    <mergeCell ref="AD104:AD105"/>
    <mergeCell ref="AE104:AE105"/>
    <mergeCell ref="AD106:AD107"/>
    <mergeCell ref="AE106:AE107"/>
    <mergeCell ref="AD72:AD73"/>
    <mergeCell ref="AE72:AE73"/>
    <mergeCell ref="AD74:AD75"/>
    <mergeCell ref="AE74:AE75"/>
    <mergeCell ref="AD76:AD77"/>
    <mergeCell ref="AE76:AE77"/>
    <mergeCell ref="AD78:AD79"/>
    <mergeCell ref="AE78:AE79"/>
    <mergeCell ref="AD80:AD81"/>
    <mergeCell ref="AE80:AE81"/>
    <mergeCell ref="AD82:AD83"/>
    <mergeCell ref="AE82:AE83"/>
    <mergeCell ref="AD84:AD85"/>
    <mergeCell ref="AE84:AE85"/>
    <mergeCell ref="AD86:AD87"/>
    <mergeCell ref="AE86:AE87"/>
    <mergeCell ref="AD88:AD89"/>
    <mergeCell ref="AE88:AE89"/>
    <mergeCell ref="AD60:AD61"/>
    <mergeCell ref="AE60:AE61"/>
    <mergeCell ref="AD62:AD63"/>
    <mergeCell ref="AE62:AE63"/>
    <mergeCell ref="AD64:AD65"/>
    <mergeCell ref="AE64:AE65"/>
    <mergeCell ref="AD66:AD67"/>
    <mergeCell ref="AE66:AE67"/>
    <mergeCell ref="AD68:AD69"/>
    <mergeCell ref="AE68:AE69"/>
    <mergeCell ref="AD70:AD71"/>
    <mergeCell ref="AE70:AE71"/>
    <mergeCell ref="AD42:AD43"/>
    <mergeCell ref="AE42:AE43"/>
    <mergeCell ref="AD44:AD45"/>
    <mergeCell ref="AE44:AE45"/>
    <mergeCell ref="AD46:AD47"/>
    <mergeCell ref="AE46:AE47"/>
    <mergeCell ref="AD48:AD49"/>
    <mergeCell ref="AE48:AE49"/>
    <mergeCell ref="AD50:AD51"/>
    <mergeCell ref="AE50:AE51"/>
    <mergeCell ref="AD52:AD53"/>
    <mergeCell ref="AE52:AE53"/>
    <mergeCell ref="AD54:AD55"/>
    <mergeCell ref="AE54:AE55"/>
    <mergeCell ref="AD56:AD57"/>
    <mergeCell ref="AE56:AE57"/>
    <mergeCell ref="AD58:AD59"/>
    <mergeCell ref="AE58:AE59"/>
    <mergeCell ref="AD24:AD25"/>
    <mergeCell ref="AE24:AE25"/>
    <mergeCell ref="AD26:AD27"/>
    <mergeCell ref="AE26:AE27"/>
    <mergeCell ref="AD28:AD29"/>
    <mergeCell ref="AE28:AE29"/>
    <mergeCell ref="AD30:AD31"/>
    <mergeCell ref="AE30:AE31"/>
    <mergeCell ref="AD32:AD33"/>
    <mergeCell ref="AE32:AE33"/>
    <mergeCell ref="AD34:AD35"/>
    <mergeCell ref="AE34:AE35"/>
    <mergeCell ref="AD36:AD37"/>
    <mergeCell ref="AE36:AE37"/>
    <mergeCell ref="AD38:AD39"/>
    <mergeCell ref="AE38:AE39"/>
    <mergeCell ref="AD40:AD41"/>
    <mergeCell ref="AE40:AE41"/>
    <mergeCell ref="AD8:AD9"/>
    <mergeCell ref="AE8:AE9"/>
    <mergeCell ref="AD10:AD11"/>
    <mergeCell ref="AE10:AE11"/>
    <mergeCell ref="AD12:AD13"/>
    <mergeCell ref="AE12:AE13"/>
    <mergeCell ref="AD14:AD15"/>
    <mergeCell ref="AE14:AE15"/>
    <mergeCell ref="AD16:AD17"/>
    <mergeCell ref="AE16:AE17"/>
    <mergeCell ref="AD18:AD19"/>
    <mergeCell ref="AE18:AE19"/>
    <mergeCell ref="AD20:AD21"/>
    <mergeCell ref="AE20:AE21"/>
    <mergeCell ref="AD22:AD23"/>
    <mergeCell ref="AE22:AE23"/>
    <mergeCell ref="AL736:AL737"/>
    <mergeCell ref="AK736:AK737"/>
    <mergeCell ref="AL700:AL701"/>
    <mergeCell ref="AK700:AK701"/>
    <mergeCell ref="AL702:AL703"/>
    <mergeCell ref="AK702:AK703"/>
    <mergeCell ref="AL704:AL705"/>
    <mergeCell ref="AK704:AK705"/>
    <mergeCell ref="AL706:AL707"/>
    <mergeCell ref="AK706:AK707"/>
    <mergeCell ref="AL708:AL709"/>
    <mergeCell ref="AK708:AK709"/>
    <mergeCell ref="AL710:AL711"/>
    <mergeCell ref="AK710:AK711"/>
    <mergeCell ref="AL712:AL713"/>
    <mergeCell ref="AK712:AK713"/>
    <mergeCell ref="AL738:AL739"/>
    <mergeCell ref="AK738:AK739"/>
    <mergeCell ref="AL718:AL719"/>
    <mergeCell ref="AK718:AK719"/>
    <mergeCell ref="AL720:AL721"/>
    <mergeCell ref="AK720:AK721"/>
    <mergeCell ref="AL722:AL723"/>
    <mergeCell ref="AK722:AK723"/>
    <mergeCell ref="AL724:AL725"/>
    <mergeCell ref="AK724:AK725"/>
    <mergeCell ref="AL726:AL727"/>
    <mergeCell ref="AK726:AK727"/>
    <mergeCell ref="AL728:AL729"/>
    <mergeCell ref="AK728:AK729"/>
    <mergeCell ref="AL730:AL731"/>
    <mergeCell ref="AK730:AK731"/>
    <mergeCell ref="AL732:AL733"/>
    <mergeCell ref="AK732:AK733"/>
    <mergeCell ref="AL734:AL735"/>
    <mergeCell ref="AK734:AK735"/>
    <mergeCell ref="AL714:AL715"/>
    <mergeCell ref="AK714:AK715"/>
    <mergeCell ref="AL716:AL717"/>
    <mergeCell ref="AK716:AK717"/>
    <mergeCell ref="AL682:AL683"/>
    <mergeCell ref="AK682:AK683"/>
    <mergeCell ref="AL684:AL685"/>
    <mergeCell ref="AK684:AK685"/>
    <mergeCell ref="AL686:AL687"/>
    <mergeCell ref="AK686:AK687"/>
    <mergeCell ref="AL688:AL689"/>
    <mergeCell ref="AK688:AK689"/>
    <mergeCell ref="AL690:AL691"/>
    <mergeCell ref="AK690:AK691"/>
    <mergeCell ref="AL692:AL693"/>
    <mergeCell ref="AK692:AK693"/>
    <mergeCell ref="AL694:AL695"/>
    <mergeCell ref="AK694:AK695"/>
    <mergeCell ref="AL696:AL697"/>
    <mergeCell ref="AK696:AK697"/>
    <mergeCell ref="AL698:AL699"/>
    <mergeCell ref="AK698:AK699"/>
    <mergeCell ref="AL664:AL665"/>
    <mergeCell ref="AK664:AK665"/>
    <mergeCell ref="AL666:AL667"/>
    <mergeCell ref="AK666:AK667"/>
    <mergeCell ref="AL668:AL669"/>
    <mergeCell ref="AK668:AK669"/>
    <mergeCell ref="AL670:AL671"/>
    <mergeCell ref="AK670:AK671"/>
    <mergeCell ref="AL672:AL673"/>
    <mergeCell ref="AK672:AK673"/>
    <mergeCell ref="AL674:AL675"/>
    <mergeCell ref="AK674:AK675"/>
    <mergeCell ref="AL676:AL677"/>
    <mergeCell ref="AK676:AK677"/>
    <mergeCell ref="AL678:AL679"/>
    <mergeCell ref="AK678:AK679"/>
    <mergeCell ref="AL680:AL681"/>
    <mergeCell ref="AK680:AK681"/>
    <mergeCell ref="AL646:AL647"/>
    <mergeCell ref="AK646:AK647"/>
    <mergeCell ref="AL648:AL649"/>
    <mergeCell ref="AK648:AK649"/>
    <mergeCell ref="AL650:AL651"/>
    <mergeCell ref="AK650:AK651"/>
    <mergeCell ref="AL652:AL653"/>
    <mergeCell ref="AK652:AK653"/>
    <mergeCell ref="AL654:AL655"/>
    <mergeCell ref="AK654:AK655"/>
    <mergeCell ref="AL656:AL657"/>
    <mergeCell ref="AK656:AK657"/>
    <mergeCell ref="AL658:AL659"/>
    <mergeCell ref="AK658:AK659"/>
    <mergeCell ref="AL660:AL661"/>
    <mergeCell ref="AK660:AK661"/>
    <mergeCell ref="AL662:AL663"/>
    <mergeCell ref="AK662:AK663"/>
    <mergeCell ref="AL628:AL629"/>
    <mergeCell ref="AK628:AK629"/>
    <mergeCell ref="AL630:AL631"/>
    <mergeCell ref="AK630:AK631"/>
    <mergeCell ref="AL632:AL633"/>
    <mergeCell ref="AK632:AK633"/>
    <mergeCell ref="AL634:AL635"/>
    <mergeCell ref="AK634:AK635"/>
    <mergeCell ref="AL636:AL637"/>
    <mergeCell ref="AK636:AK637"/>
    <mergeCell ref="AL638:AL639"/>
    <mergeCell ref="AK638:AK639"/>
    <mergeCell ref="AL640:AL641"/>
    <mergeCell ref="AK640:AK641"/>
    <mergeCell ref="AL642:AL643"/>
    <mergeCell ref="AK642:AK643"/>
    <mergeCell ref="AL644:AL645"/>
    <mergeCell ref="AK644:AK645"/>
    <mergeCell ref="AL610:AL611"/>
    <mergeCell ref="AK610:AK611"/>
    <mergeCell ref="AL612:AL613"/>
    <mergeCell ref="AK612:AK613"/>
    <mergeCell ref="AL614:AL615"/>
    <mergeCell ref="AK614:AK615"/>
    <mergeCell ref="AL616:AL617"/>
    <mergeCell ref="AK616:AK617"/>
    <mergeCell ref="AL618:AL619"/>
    <mergeCell ref="AK618:AK619"/>
    <mergeCell ref="AL620:AL621"/>
    <mergeCell ref="AK620:AK621"/>
    <mergeCell ref="AL622:AL623"/>
    <mergeCell ref="AK622:AK623"/>
    <mergeCell ref="AL624:AL625"/>
    <mergeCell ref="AK624:AK625"/>
    <mergeCell ref="AL626:AL627"/>
    <mergeCell ref="AK626:AK627"/>
    <mergeCell ref="AL592:AL593"/>
    <mergeCell ref="AK592:AK593"/>
    <mergeCell ref="AL594:AL595"/>
    <mergeCell ref="AK594:AK595"/>
    <mergeCell ref="AL596:AL597"/>
    <mergeCell ref="AK596:AK597"/>
    <mergeCell ref="AL598:AL599"/>
    <mergeCell ref="AK598:AK599"/>
    <mergeCell ref="AL600:AL601"/>
    <mergeCell ref="AK600:AK601"/>
    <mergeCell ref="AL602:AL603"/>
    <mergeCell ref="AK602:AK603"/>
    <mergeCell ref="AL604:AL605"/>
    <mergeCell ref="AK604:AK605"/>
    <mergeCell ref="AL606:AL607"/>
    <mergeCell ref="AK606:AK607"/>
    <mergeCell ref="AL608:AL609"/>
    <mergeCell ref="AK608:AK609"/>
    <mergeCell ref="AL574:AL575"/>
    <mergeCell ref="AK574:AK575"/>
    <mergeCell ref="AL576:AL577"/>
    <mergeCell ref="AK576:AK577"/>
    <mergeCell ref="AL578:AL579"/>
    <mergeCell ref="AK578:AK579"/>
    <mergeCell ref="AL580:AL581"/>
    <mergeCell ref="AK580:AK581"/>
    <mergeCell ref="AL582:AL583"/>
    <mergeCell ref="AK582:AK583"/>
    <mergeCell ref="AL584:AL585"/>
    <mergeCell ref="AK584:AK585"/>
    <mergeCell ref="AL586:AL587"/>
    <mergeCell ref="AK586:AK587"/>
    <mergeCell ref="AL588:AL589"/>
    <mergeCell ref="AK588:AK589"/>
    <mergeCell ref="AL590:AL591"/>
    <mergeCell ref="AK590:AK591"/>
    <mergeCell ref="AL556:AL557"/>
    <mergeCell ref="AK556:AK557"/>
    <mergeCell ref="AL558:AL559"/>
    <mergeCell ref="AK558:AK559"/>
    <mergeCell ref="AL560:AL561"/>
    <mergeCell ref="AK560:AK561"/>
    <mergeCell ref="AL562:AL563"/>
    <mergeCell ref="AK562:AK563"/>
    <mergeCell ref="AL564:AL565"/>
    <mergeCell ref="AK564:AK565"/>
    <mergeCell ref="AL566:AL567"/>
    <mergeCell ref="AK566:AK567"/>
    <mergeCell ref="AL568:AL569"/>
    <mergeCell ref="AK568:AK569"/>
    <mergeCell ref="AL570:AL571"/>
    <mergeCell ref="AK570:AK571"/>
    <mergeCell ref="AL572:AL573"/>
    <mergeCell ref="AK572:AK573"/>
    <mergeCell ref="AL538:AL539"/>
    <mergeCell ref="AK538:AK539"/>
    <mergeCell ref="AL540:AL541"/>
    <mergeCell ref="AK540:AK541"/>
    <mergeCell ref="AL542:AL543"/>
    <mergeCell ref="AK542:AK543"/>
    <mergeCell ref="AL544:AL545"/>
    <mergeCell ref="AK544:AK545"/>
    <mergeCell ref="AL546:AL547"/>
    <mergeCell ref="AK546:AK547"/>
    <mergeCell ref="AL548:AL549"/>
    <mergeCell ref="AK548:AK549"/>
    <mergeCell ref="AL550:AL551"/>
    <mergeCell ref="AK550:AK551"/>
    <mergeCell ref="AL552:AL553"/>
    <mergeCell ref="AK552:AK553"/>
    <mergeCell ref="AL554:AL555"/>
    <mergeCell ref="AK554:AK555"/>
    <mergeCell ref="AL520:AL521"/>
    <mergeCell ref="AK520:AK521"/>
    <mergeCell ref="AL522:AL523"/>
    <mergeCell ref="AK522:AK523"/>
    <mergeCell ref="AL524:AL525"/>
    <mergeCell ref="AK524:AK525"/>
    <mergeCell ref="AL526:AL527"/>
    <mergeCell ref="AK526:AK527"/>
    <mergeCell ref="AL528:AL529"/>
    <mergeCell ref="AK528:AK529"/>
    <mergeCell ref="AL530:AL531"/>
    <mergeCell ref="AK530:AK531"/>
    <mergeCell ref="AL532:AL533"/>
    <mergeCell ref="AK532:AK533"/>
    <mergeCell ref="AL534:AL535"/>
    <mergeCell ref="AK534:AK535"/>
    <mergeCell ref="AL536:AL537"/>
    <mergeCell ref="AK536:AK537"/>
    <mergeCell ref="AL502:AL503"/>
    <mergeCell ref="AK502:AK503"/>
    <mergeCell ref="AL504:AL505"/>
    <mergeCell ref="AK504:AK505"/>
    <mergeCell ref="AL506:AL507"/>
    <mergeCell ref="AK506:AK507"/>
    <mergeCell ref="AL508:AL509"/>
    <mergeCell ref="AK508:AK509"/>
    <mergeCell ref="AL510:AL511"/>
    <mergeCell ref="AK510:AK511"/>
    <mergeCell ref="AL512:AL513"/>
    <mergeCell ref="AK512:AK513"/>
    <mergeCell ref="AL514:AL515"/>
    <mergeCell ref="AK514:AK515"/>
    <mergeCell ref="AL516:AL517"/>
    <mergeCell ref="AK516:AK517"/>
    <mergeCell ref="AL518:AL519"/>
    <mergeCell ref="AK518:AK519"/>
    <mergeCell ref="AL484:AL485"/>
    <mergeCell ref="AK484:AK485"/>
    <mergeCell ref="AL486:AL487"/>
    <mergeCell ref="AK486:AK487"/>
    <mergeCell ref="AL488:AL489"/>
    <mergeCell ref="AK488:AK489"/>
    <mergeCell ref="AL490:AL491"/>
    <mergeCell ref="AK490:AK491"/>
    <mergeCell ref="AL492:AL493"/>
    <mergeCell ref="AK492:AK493"/>
    <mergeCell ref="AL494:AL495"/>
    <mergeCell ref="AK494:AK495"/>
    <mergeCell ref="AL496:AL497"/>
    <mergeCell ref="AK496:AK497"/>
    <mergeCell ref="AL498:AL499"/>
    <mergeCell ref="AK498:AK499"/>
    <mergeCell ref="AL500:AL501"/>
    <mergeCell ref="AK500:AK501"/>
    <mergeCell ref="AL466:AL467"/>
    <mergeCell ref="AK466:AK467"/>
    <mergeCell ref="AL468:AL469"/>
    <mergeCell ref="AK468:AK469"/>
    <mergeCell ref="AL470:AL471"/>
    <mergeCell ref="AK470:AK471"/>
    <mergeCell ref="AL472:AL473"/>
    <mergeCell ref="AK472:AK473"/>
    <mergeCell ref="AL474:AL475"/>
    <mergeCell ref="AK474:AK475"/>
    <mergeCell ref="AL476:AL477"/>
    <mergeCell ref="AK476:AK477"/>
    <mergeCell ref="AL478:AL479"/>
    <mergeCell ref="AK478:AK479"/>
    <mergeCell ref="AL480:AL481"/>
    <mergeCell ref="AK480:AK481"/>
    <mergeCell ref="AL482:AL483"/>
    <mergeCell ref="AK482:AK483"/>
    <mergeCell ref="AL448:AL449"/>
    <mergeCell ref="AK448:AK449"/>
    <mergeCell ref="AL450:AL451"/>
    <mergeCell ref="AK450:AK451"/>
    <mergeCell ref="AL452:AL453"/>
    <mergeCell ref="AK452:AK453"/>
    <mergeCell ref="AL454:AL455"/>
    <mergeCell ref="AK454:AK455"/>
    <mergeCell ref="AL456:AL457"/>
    <mergeCell ref="AK456:AK457"/>
    <mergeCell ref="AL458:AL459"/>
    <mergeCell ref="AK458:AK459"/>
    <mergeCell ref="AL460:AL461"/>
    <mergeCell ref="AK460:AK461"/>
    <mergeCell ref="AL462:AL463"/>
    <mergeCell ref="AK462:AK463"/>
    <mergeCell ref="AL464:AL465"/>
    <mergeCell ref="AK464:AK465"/>
    <mergeCell ref="AL430:AL431"/>
    <mergeCell ref="AK430:AK431"/>
    <mergeCell ref="AL432:AL433"/>
    <mergeCell ref="AK432:AK433"/>
    <mergeCell ref="AL434:AL435"/>
    <mergeCell ref="AK434:AK435"/>
    <mergeCell ref="AL436:AL437"/>
    <mergeCell ref="AK436:AK437"/>
    <mergeCell ref="AL438:AL439"/>
    <mergeCell ref="AK438:AK439"/>
    <mergeCell ref="AL440:AL441"/>
    <mergeCell ref="AK440:AK441"/>
    <mergeCell ref="AL442:AL443"/>
    <mergeCell ref="AK442:AK443"/>
    <mergeCell ref="AL444:AL445"/>
    <mergeCell ref="AK444:AK445"/>
    <mergeCell ref="AL446:AL447"/>
    <mergeCell ref="AK446:AK447"/>
    <mergeCell ref="AL412:AL413"/>
    <mergeCell ref="AK412:AK413"/>
    <mergeCell ref="AL414:AL415"/>
    <mergeCell ref="AK414:AK415"/>
    <mergeCell ref="AL416:AL417"/>
    <mergeCell ref="AK416:AK417"/>
    <mergeCell ref="AL418:AL419"/>
    <mergeCell ref="AK418:AK419"/>
    <mergeCell ref="AL420:AL421"/>
    <mergeCell ref="AK420:AK421"/>
    <mergeCell ref="AL422:AL423"/>
    <mergeCell ref="AK422:AK423"/>
    <mergeCell ref="AL424:AL425"/>
    <mergeCell ref="AK424:AK425"/>
    <mergeCell ref="AL426:AL427"/>
    <mergeCell ref="AK426:AK427"/>
    <mergeCell ref="AL428:AL429"/>
    <mergeCell ref="AK428:AK429"/>
    <mergeCell ref="AL394:AL395"/>
    <mergeCell ref="AK394:AK395"/>
    <mergeCell ref="AL396:AL397"/>
    <mergeCell ref="AK396:AK397"/>
    <mergeCell ref="AL398:AL399"/>
    <mergeCell ref="AK398:AK399"/>
    <mergeCell ref="AL400:AL401"/>
    <mergeCell ref="AK400:AK401"/>
    <mergeCell ref="AL402:AL403"/>
    <mergeCell ref="AK402:AK403"/>
    <mergeCell ref="AL404:AL405"/>
    <mergeCell ref="AK404:AK405"/>
    <mergeCell ref="AL406:AL407"/>
    <mergeCell ref="AK406:AK407"/>
    <mergeCell ref="AL408:AL409"/>
    <mergeCell ref="AK408:AK409"/>
    <mergeCell ref="AL410:AL411"/>
    <mergeCell ref="AK410:AK411"/>
    <mergeCell ref="AL376:AL377"/>
    <mergeCell ref="AK376:AK377"/>
    <mergeCell ref="AL378:AL379"/>
    <mergeCell ref="AK378:AK379"/>
    <mergeCell ref="AL380:AL381"/>
    <mergeCell ref="AK380:AK381"/>
    <mergeCell ref="AL382:AL383"/>
    <mergeCell ref="AK382:AK383"/>
    <mergeCell ref="AL384:AL385"/>
    <mergeCell ref="AK384:AK385"/>
    <mergeCell ref="AL386:AL387"/>
    <mergeCell ref="AK386:AK387"/>
    <mergeCell ref="AL388:AL389"/>
    <mergeCell ref="AK388:AK389"/>
    <mergeCell ref="AL390:AL391"/>
    <mergeCell ref="AK390:AK391"/>
    <mergeCell ref="AL392:AL393"/>
    <mergeCell ref="AK392:AK393"/>
    <mergeCell ref="AL358:AL359"/>
    <mergeCell ref="AK358:AK359"/>
    <mergeCell ref="AL360:AL361"/>
    <mergeCell ref="AK360:AK361"/>
    <mergeCell ref="AL362:AL363"/>
    <mergeCell ref="AK362:AK363"/>
    <mergeCell ref="AL364:AL365"/>
    <mergeCell ref="AK364:AK365"/>
    <mergeCell ref="AL366:AL367"/>
    <mergeCell ref="AK366:AK367"/>
    <mergeCell ref="AL368:AL369"/>
    <mergeCell ref="AK368:AK369"/>
    <mergeCell ref="AL370:AL371"/>
    <mergeCell ref="AK370:AK371"/>
    <mergeCell ref="AL372:AL373"/>
    <mergeCell ref="AK372:AK373"/>
    <mergeCell ref="AL374:AL375"/>
    <mergeCell ref="AK374:AK375"/>
    <mergeCell ref="AL340:AL341"/>
    <mergeCell ref="AK340:AK341"/>
    <mergeCell ref="AL342:AL343"/>
    <mergeCell ref="AK342:AK343"/>
    <mergeCell ref="AL344:AL345"/>
    <mergeCell ref="AK344:AK345"/>
    <mergeCell ref="AL346:AL347"/>
    <mergeCell ref="AK346:AK347"/>
    <mergeCell ref="AL348:AL349"/>
    <mergeCell ref="AK348:AK349"/>
    <mergeCell ref="AL350:AL351"/>
    <mergeCell ref="AK350:AK351"/>
    <mergeCell ref="AL352:AL353"/>
    <mergeCell ref="AK352:AK353"/>
    <mergeCell ref="AL354:AL355"/>
    <mergeCell ref="AK354:AK355"/>
    <mergeCell ref="AL356:AL357"/>
    <mergeCell ref="AK356:AK357"/>
    <mergeCell ref="AL322:AL323"/>
    <mergeCell ref="AK322:AK323"/>
    <mergeCell ref="AL324:AL325"/>
    <mergeCell ref="AK324:AK325"/>
    <mergeCell ref="AL326:AL327"/>
    <mergeCell ref="AK326:AK327"/>
    <mergeCell ref="AL328:AL329"/>
    <mergeCell ref="AK328:AK329"/>
    <mergeCell ref="AL330:AL331"/>
    <mergeCell ref="AK330:AK331"/>
    <mergeCell ref="AL332:AL333"/>
    <mergeCell ref="AK332:AK333"/>
    <mergeCell ref="AL334:AL335"/>
    <mergeCell ref="AK334:AK335"/>
    <mergeCell ref="AL336:AL337"/>
    <mergeCell ref="AK336:AK337"/>
    <mergeCell ref="AL338:AL339"/>
    <mergeCell ref="AK338:AK339"/>
    <mergeCell ref="AL304:AL305"/>
    <mergeCell ref="AK304:AK305"/>
    <mergeCell ref="AL306:AL307"/>
    <mergeCell ref="AK306:AK307"/>
    <mergeCell ref="AL308:AL309"/>
    <mergeCell ref="AK308:AK309"/>
    <mergeCell ref="AL310:AL311"/>
    <mergeCell ref="AK310:AK311"/>
    <mergeCell ref="AL312:AL313"/>
    <mergeCell ref="AK312:AK313"/>
    <mergeCell ref="AL314:AL315"/>
    <mergeCell ref="AK314:AK315"/>
    <mergeCell ref="AL316:AL317"/>
    <mergeCell ref="AK316:AK317"/>
    <mergeCell ref="AL318:AL319"/>
    <mergeCell ref="AK318:AK319"/>
    <mergeCell ref="AL320:AL321"/>
    <mergeCell ref="AK320:AK321"/>
    <mergeCell ref="AL286:AL287"/>
    <mergeCell ref="AK286:AK287"/>
    <mergeCell ref="AL288:AL289"/>
    <mergeCell ref="AK288:AK289"/>
    <mergeCell ref="AL290:AL291"/>
    <mergeCell ref="AK290:AK291"/>
    <mergeCell ref="AL292:AL293"/>
    <mergeCell ref="AK292:AK293"/>
    <mergeCell ref="AL294:AL295"/>
    <mergeCell ref="AK294:AK295"/>
    <mergeCell ref="AL296:AL297"/>
    <mergeCell ref="AK296:AK297"/>
    <mergeCell ref="AL298:AL299"/>
    <mergeCell ref="AK298:AK299"/>
    <mergeCell ref="AL300:AL301"/>
    <mergeCell ref="AK300:AK301"/>
    <mergeCell ref="AL302:AL303"/>
    <mergeCell ref="AK302:AK303"/>
    <mergeCell ref="AL268:AL269"/>
    <mergeCell ref="AK268:AK269"/>
    <mergeCell ref="AL270:AL271"/>
    <mergeCell ref="AK270:AK271"/>
    <mergeCell ref="AL272:AL273"/>
    <mergeCell ref="AK272:AK273"/>
    <mergeCell ref="AL274:AL275"/>
    <mergeCell ref="AK274:AK275"/>
    <mergeCell ref="AL276:AL277"/>
    <mergeCell ref="AK276:AK277"/>
    <mergeCell ref="AL278:AL279"/>
    <mergeCell ref="AK278:AK279"/>
    <mergeCell ref="AL280:AL281"/>
    <mergeCell ref="AK280:AK281"/>
    <mergeCell ref="AL282:AL283"/>
    <mergeCell ref="AK282:AK283"/>
    <mergeCell ref="AL284:AL285"/>
    <mergeCell ref="AK284:AK285"/>
    <mergeCell ref="AL250:AL251"/>
    <mergeCell ref="AK250:AK251"/>
    <mergeCell ref="AL252:AL253"/>
    <mergeCell ref="AK252:AK253"/>
    <mergeCell ref="AL254:AL255"/>
    <mergeCell ref="AK254:AK255"/>
    <mergeCell ref="AL256:AL257"/>
    <mergeCell ref="AK256:AK257"/>
    <mergeCell ref="AL258:AL259"/>
    <mergeCell ref="AK258:AK259"/>
    <mergeCell ref="AL260:AL261"/>
    <mergeCell ref="AK260:AK261"/>
    <mergeCell ref="AL262:AL263"/>
    <mergeCell ref="AK262:AK263"/>
    <mergeCell ref="AL264:AL265"/>
    <mergeCell ref="AK264:AK265"/>
    <mergeCell ref="AL266:AL267"/>
    <mergeCell ref="AK266:AK267"/>
    <mergeCell ref="AL232:AL233"/>
    <mergeCell ref="AK232:AK233"/>
    <mergeCell ref="AL234:AL235"/>
    <mergeCell ref="AK234:AK235"/>
    <mergeCell ref="AL236:AL237"/>
    <mergeCell ref="AK236:AK237"/>
    <mergeCell ref="AL238:AL239"/>
    <mergeCell ref="AK238:AK239"/>
    <mergeCell ref="AL240:AL241"/>
    <mergeCell ref="AK240:AK241"/>
    <mergeCell ref="AL242:AL243"/>
    <mergeCell ref="AK242:AK243"/>
    <mergeCell ref="AL244:AL245"/>
    <mergeCell ref="AK244:AK245"/>
    <mergeCell ref="AL246:AL247"/>
    <mergeCell ref="AK246:AK247"/>
    <mergeCell ref="AL248:AL249"/>
    <mergeCell ref="AK248:AK249"/>
    <mergeCell ref="AL214:AL215"/>
    <mergeCell ref="AK214:AK215"/>
    <mergeCell ref="AL216:AL217"/>
    <mergeCell ref="AK216:AK217"/>
    <mergeCell ref="AL218:AL219"/>
    <mergeCell ref="AK218:AK219"/>
    <mergeCell ref="AL220:AL221"/>
    <mergeCell ref="AK220:AK221"/>
    <mergeCell ref="AL222:AL223"/>
    <mergeCell ref="AK222:AK223"/>
    <mergeCell ref="AL224:AL225"/>
    <mergeCell ref="AK224:AK225"/>
    <mergeCell ref="AL226:AL227"/>
    <mergeCell ref="AK226:AK227"/>
    <mergeCell ref="AL228:AL229"/>
    <mergeCell ref="AK228:AK229"/>
    <mergeCell ref="AL230:AL231"/>
    <mergeCell ref="AK230:AK231"/>
    <mergeCell ref="AL196:AL197"/>
    <mergeCell ref="AK196:AK197"/>
    <mergeCell ref="AL198:AL199"/>
    <mergeCell ref="AK198:AK199"/>
    <mergeCell ref="AL200:AL201"/>
    <mergeCell ref="AK200:AK201"/>
    <mergeCell ref="AL202:AL203"/>
    <mergeCell ref="AK202:AK203"/>
    <mergeCell ref="AL204:AL205"/>
    <mergeCell ref="AK204:AK205"/>
    <mergeCell ref="AL206:AL207"/>
    <mergeCell ref="AK206:AK207"/>
    <mergeCell ref="AL208:AL209"/>
    <mergeCell ref="AK208:AK209"/>
    <mergeCell ref="AL210:AL211"/>
    <mergeCell ref="AK210:AK211"/>
    <mergeCell ref="AL212:AL213"/>
    <mergeCell ref="AK212:AK213"/>
    <mergeCell ref="AL178:AL179"/>
    <mergeCell ref="AK178:AK179"/>
    <mergeCell ref="AL180:AL181"/>
    <mergeCell ref="AK180:AK181"/>
    <mergeCell ref="AL182:AL183"/>
    <mergeCell ref="AK182:AK183"/>
    <mergeCell ref="AL184:AL185"/>
    <mergeCell ref="AK184:AK185"/>
    <mergeCell ref="AL186:AL187"/>
    <mergeCell ref="AK186:AK187"/>
    <mergeCell ref="AL188:AL189"/>
    <mergeCell ref="AK188:AK189"/>
    <mergeCell ref="AL190:AL191"/>
    <mergeCell ref="AK190:AK191"/>
    <mergeCell ref="AL192:AL193"/>
    <mergeCell ref="AK192:AK193"/>
    <mergeCell ref="AL194:AL195"/>
    <mergeCell ref="AK194:AK195"/>
    <mergeCell ref="AL160:AL161"/>
    <mergeCell ref="AK160:AK161"/>
    <mergeCell ref="AL162:AL163"/>
    <mergeCell ref="AK162:AK163"/>
    <mergeCell ref="AL164:AL165"/>
    <mergeCell ref="AK164:AK165"/>
    <mergeCell ref="AL166:AL167"/>
    <mergeCell ref="AK166:AK167"/>
    <mergeCell ref="AL168:AL169"/>
    <mergeCell ref="AK168:AK169"/>
    <mergeCell ref="AL170:AL171"/>
    <mergeCell ref="AK170:AK171"/>
    <mergeCell ref="AL172:AL173"/>
    <mergeCell ref="AK172:AK173"/>
    <mergeCell ref="AL174:AL175"/>
    <mergeCell ref="AK174:AK175"/>
    <mergeCell ref="AL176:AL177"/>
    <mergeCell ref="AK176:AK177"/>
    <mergeCell ref="AL142:AL143"/>
    <mergeCell ref="AK142:AK143"/>
    <mergeCell ref="AL144:AL145"/>
    <mergeCell ref="AK144:AK145"/>
    <mergeCell ref="AL146:AL147"/>
    <mergeCell ref="AK146:AK147"/>
    <mergeCell ref="AL148:AL149"/>
    <mergeCell ref="AK148:AK149"/>
    <mergeCell ref="AL150:AL151"/>
    <mergeCell ref="AK150:AK151"/>
    <mergeCell ref="AL152:AL153"/>
    <mergeCell ref="AK152:AK153"/>
    <mergeCell ref="AL154:AL155"/>
    <mergeCell ref="AK154:AK155"/>
    <mergeCell ref="AL156:AL157"/>
    <mergeCell ref="AK156:AK157"/>
    <mergeCell ref="AL158:AL159"/>
    <mergeCell ref="AK158:AK159"/>
    <mergeCell ref="AL124:AL125"/>
    <mergeCell ref="AK124:AK125"/>
    <mergeCell ref="AL126:AL127"/>
    <mergeCell ref="AK126:AK127"/>
    <mergeCell ref="AL128:AL129"/>
    <mergeCell ref="AK128:AK129"/>
    <mergeCell ref="AL130:AL131"/>
    <mergeCell ref="AK130:AK131"/>
    <mergeCell ref="AL132:AL133"/>
    <mergeCell ref="AK132:AK133"/>
    <mergeCell ref="AL134:AL135"/>
    <mergeCell ref="AK134:AK135"/>
    <mergeCell ref="AL136:AL137"/>
    <mergeCell ref="AK136:AK137"/>
    <mergeCell ref="AL138:AL139"/>
    <mergeCell ref="AK138:AK139"/>
    <mergeCell ref="AL140:AL141"/>
    <mergeCell ref="AK140:AK141"/>
    <mergeCell ref="AL106:AL107"/>
    <mergeCell ref="AK106:AK107"/>
    <mergeCell ref="AL108:AL109"/>
    <mergeCell ref="AK108:AK109"/>
    <mergeCell ref="AL110:AL111"/>
    <mergeCell ref="AK110:AK111"/>
    <mergeCell ref="AL112:AL113"/>
    <mergeCell ref="AK112:AK113"/>
    <mergeCell ref="AL114:AL115"/>
    <mergeCell ref="AK114:AK115"/>
    <mergeCell ref="AL116:AL117"/>
    <mergeCell ref="AK116:AK117"/>
    <mergeCell ref="AL118:AL119"/>
    <mergeCell ref="AK118:AK119"/>
    <mergeCell ref="AL120:AL121"/>
    <mergeCell ref="AK120:AK121"/>
    <mergeCell ref="AL122:AL123"/>
    <mergeCell ref="AK122:AK123"/>
    <mergeCell ref="AL88:AL89"/>
    <mergeCell ref="AK88:AK89"/>
    <mergeCell ref="AL90:AL91"/>
    <mergeCell ref="AK90:AK91"/>
    <mergeCell ref="AL92:AL93"/>
    <mergeCell ref="AK92:AK93"/>
    <mergeCell ref="AL94:AL95"/>
    <mergeCell ref="AK94:AK95"/>
    <mergeCell ref="AL96:AL97"/>
    <mergeCell ref="AK96:AK97"/>
    <mergeCell ref="AL98:AL99"/>
    <mergeCell ref="AK98:AK99"/>
    <mergeCell ref="AL100:AL101"/>
    <mergeCell ref="AK100:AK101"/>
    <mergeCell ref="AL102:AL103"/>
    <mergeCell ref="AK102:AK103"/>
    <mergeCell ref="AL104:AL105"/>
    <mergeCell ref="AK104:AK105"/>
    <mergeCell ref="AL70:AL71"/>
    <mergeCell ref="AK70:AK71"/>
    <mergeCell ref="AL72:AL73"/>
    <mergeCell ref="AK72:AK73"/>
    <mergeCell ref="AL74:AL75"/>
    <mergeCell ref="AK74:AK75"/>
    <mergeCell ref="AL76:AL77"/>
    <mergeCell ref="AK76:AK77"/>
    <mergeCell ref="AL78:AL79"/>
    <mergeCell ref="AK78:AK79"/>
    <mergeCell ref="AL80:AL81"/>
    <mergeCell ref="AK80:AK81"/>
    <mergeCell ref="AL82:AL83"/>
    <mergeCell ref="AK82:AK83"/>
    <mergeCell ref="AL84:AL85"/>
    <mergeCell ref="AK84:AK85"/>
    <mergeCell ref="AL86:AL87"/>
    <mergeCell ref="AK86:AK87"/>
    <mergeCell ref="AL52:AL53"/>
    <mergeCell ref="AK52:AK53"/>
    <mergeCell ref="AL54:AL55"/>
    <mergeCell ref="AK54:AK55"/>
    <mergeCell ref="AL56:AL57"/>
    <mergeCell ref="AK56:AK57"/>
    <mergeCell ref="AL58:AL59"/>
    <mergeCell ref="AK58:AK59"/>
    <mergeCell ref="AL60:AL61"/>
    <mergeCell ref="AK60:AK61"/>
    <mergeCell ref="AL62:AL63"/>
    <mergeCell ref="AK62:AK63"/>
    <mergeCell ref="AL64:AL65"/>
    <mergeCell ref="AK64:AK65"/>
    <mergeCell ref="AL66:AL67"/>
    <mergeCell ref="AK66:AK67"/>
    <mergeCell ref="AL68:AL69"/>
    <mergeCell ref="AK68:AK69"/>
    <mergeCell ref="AK34:AK35"/>
    <mergeCell ref="AL36:AL37"/>
    <mergeCell ref="AK36:AK37"/>
    <mergeCell ref="AL38:AL39"/>
    <mergeCell ref="AK38:AK39"/>
    <mergeCell ref="AL40:AL41"/>
    <mergeCell ref="AK40:AK41"/>
    <mergeCell ref="AL42:AL43"/>
    <mergeCell ref="AK42:AK43"/>
    <mergeCell ref="AL44:AL45"/>
    <mergeCell ref="AK44:AK45"/>
    <mergeCell ref="AL46:AL47"/>
    <mergeCell ref="AK46:AK47"/>
    <mergeCell ref="AL48:AL49"/>
    <mergeCell ref="AK48:AK49"/>
    <mergeCell ref="AL50:AL51"/>
    <mergeCell ref="AK50:AK51"/>
    <mergeCell ref="AH732:AH733"/>
    <mergeCell ref="AH734:AH735"/>
    <mergeCell ref="AH736:AH737"/>
    <mergeCell ref="AC738:AC739"/>
    <mergeCell ref="AH738:AH739"/>
    <mergeCell ref="AL8:AL9"/>
    <mergeCell ref="AK8:AK9"/>
    <mergeCell ref="AL10:AL11"/>
    <mergeCell ref="AK10:AK11"/>
    <mergeCell ref="AL12:AL13"/>
    <mergeCell ref="AK12:AK13"/>
    <mergeCell ref="AL14:AL15"/>
    <mergeCell ref="AK14:AK15"/>
    <mergeCell ref="AL16:AL17"/>
    <mergeCell ref="AK16:AK17"/>
    <mergeCell ref="AL18:AL19"/>
    <mergeCell ref="AK18:AK19"/>
    <mergeCell ref="AL20:AL21"/>
    <mergeCell ref="AK20:AK21"/>
    <mergeCell ref="AL22:AL23"/>
    <mergeCell ref="AK22:AK23"/>
    <mergeCell ref="AL24:AL25"/>
    <mergeCell ref="AK24:AK25"/>
    <mergeCell ref="AL26:AL27"/>
    <mergeCell ref="AK26:AK27"/>
    <mergeCell ref="AL28:AL29"/>
    <mergeCell ref="AK28:AK29"/>
    <mergeCell ref="AL30:AL31"/>
    <mergeCell ref="AK30:AK31"/>
    <mergeCell ref="AL32:AL33"/>
    <mergeCell ref="AK32:AK33"/>
    <mergeCell ref="AL34:AL35"/>
    <mergeCell ref="AC716:AC717"/>
    <mergeCell ref="AC718:AC719"/>
    <mergeCell ref="AC720:AC721"/>
    <mergeCell ref="AC722:AC723"/>
    <mergeCell ref="AC724:AC725"/>
    <mergeCell ref="AC726:AC727"/>
    <mergeCell ref="AC728:AC729"/>
    <mergeCell ref="AC730:AC731"/>
    <mergeCell ref="AC732:AC733"/>
    <mergeCell ref="AC734:AC735"/>
    <mergeCell ref="AC736:AC737"/>
    <mergeCell ref="AH690:AH691"/>
    <mergeCell ref="AH692:AH693"/>
    <mergeCell ref="AH694:AH695"/>
    <mergeCell ref="AH696:AH697"/>
    <mergeCell ref="AH698:AH699"/>
    <mergeCell ref="AH700:AH701"/>
    <mergeCell ref="AH702:AH703"/>
    <mergeCell ref="AH704:AH705"/>
    <mergeCell ref="AH706:AH707"/>
    <mergeCell ref="AH708:AH709"/>
    <mergeCell ref="AH710:AH711"/>
    <mergeCell ref="AH712:AH713"/>
    <mergeCell ref="AH714:AH715"/>
    <mergeCell ref="AH716:AH717"/>
    <mergeCell ref="AH718:AH719"/>
    <mergeCell ref="AH720:AH721"/>
    <mergeCell ref="AH722:AH723"/>
    <mergeCell ref="AH724:AH725"/>
    <mergeCell ref="AH726:AH727"/>
    <mergeCell ref="AH728:AH729"/>
    <mergeCell ref="AH730:AH731"/>
    <mergeCell ref="AC682:AC683"/>
    <mergeCell ref="AC684:AC685"/>
    <mergeCell ref="AC686:AC687"/>
    <mergeCell ref="AC688:AC689"/>
    <mergeCell ref="AC690:AC691"/>
    <mergeCell ref="AC692:AC693"/>
    <mergeCell ref="AC694:AC695"/>
    <mergeCell ref="AC696:AC697"/>
    <mergeCell ref="AC698:AC699"/>
    <mergeCell ref="AC700:AC701"/>
    <mergeCell ref="AC702:AC703"/>
    <mergeCell ref="AC704:AC705"/>
    <mergeCell ref="AC706:AC707"/>
    <mergeCell ref="AC708:AC709"/>
    <mergeCell ref="AC710:AC711"/>
    <mergeCell ref="AC712:AC713"/>
    <mergeCell ref="AC714:AC715"/>
    <mergeCell ref="AC648:AC649"/>
    <mergeCell ref="AC650:AC651"/>
    <mergeCell ref="AC652:AC653"/>
    <mergeCell ref="AC654:AC655"/>
    <mergeCell ref="AC656:AC657"/>
    <mergeCell ref="AC658:AC659"/>
    <mergeCell ref="AC660:AC661"/>
    <mergeCell ref="AC662:AC663"/>
    <mergeCell ref="AC664:AC665"/>
    <mergeCell ref="AC666:AC667"/>
    <mergeCell ref="AC668:AC669"/>
    <mergeCell ref="AC670:AC671"/>
    <mergeCell ref="AC672:AC673"/>
    <mergeCell ref="AC674:AC675"/>
    <mergeCell ref="AC676:AC677"/>
    <mergeCell ref="AC678:AC679"/>
    <mergeCell ref="AC680:AC681"/>
    <mergeCell ref="AC614:AC615"/>
    <mergeCell ref="AC616:AC617"/>
    <mergeCell ref="AC618:AC619"/>
    <mergeCell ref="AC620:AC621"/>
    <mergeCell ref="AC622:AC623"/>
    <mergeCell ref="AC624:AC625"/>
    <mergeCell ref="AC626:AC627"/>
    <mergeCell ref="AC628:AC629"/>
    <mergeCell ref="AC630:AC631"/>
    <mergeCell ref="AC632:AC633"/>
    <mergeCell ref="AC634:AC635"/>
    <mergeCell ref="AC636:AC637"/>
    <mergeCell ref="AC638:AC639"/>
    <mergeCell ref="AC640:AC641"/>
    <mergeCell ref="AC642:AC643"/>
    <mergeCell ref="AC644:AC645"/>
    <mergeCell ref="AC646:AC647"/>
    <mergeCell ref="AC580:AC581"/>
    <mergeCell ref="AC582:AC583"/>
    <mergeCell ref="AC584:AC585"/>
    <mergeCell ref="AC586:AC587"/>
    <mergeCell ref="AC588:AC589"/>
    <mergeCell ref="AC590:AC591"/>
    <mergeCell ref="AC592:AC593"/>
    <mergeCell ref="AC594:AC595"/>
    <mergeCell ref="AC596:AC597"/>
    <mergeCell ref="AC598:AC599"/>
    <mergeCell ref="AC600:AC601"/>
    <mergeCell ref="AC602:AC603"/>
    <mergeCell ref="AC604:AC605"/>
    <mergeCell ref="AC606:AC607"/>
    <mergeCell ref="AC608:AC609"/>
    <mergeCell ref="AC610:AC611"/>
    <mergeCell ref="AC612:AC613"/>
    <mergeCell ref="AC546:AC547"/>
    <mergeCell ref="AC548:AC549"/>
    <mergeCell ref="AC550:AC551"/>
    <mergeCell ref="AC552:AC553"/>
    <mergeCell ref="AC554:AC555"/>
    <mergeCell ref="AC556:AC557"/>
    <mergeCell ref="AC558:AC559"/>
    <mergeCell ref="AC560:AC561"/>
    <mergeCell ref="AC562:AC563"/>
    <mergeCell ref="AC564:AC565"/>
    <mergeCell ref="AC566:AC567"/>
    <mergeCell ref="AC568:AC569"/>
    <mergeCell ref="AC570:AC571"/>
    <mergeCell ref="AC572:AC573"/>
    <mergeCell ref="AC574:AC575"/>
    <mergeCell ref="AC576:AC577"/>
    <mergeCell ref="AC578:AC579"/>
    <mergeCell ref="AC512:AC513"/>
    <mergeCell ref="AC514:AC515"/>
    <mergeCell ref="AC516:AC517"/>
    <mergeCell ref="AC518:AC519"/>
    <mergeCell ref="AC520:AC521"/>
    <mergeCell ref="AC522:AC523"/>
    <mergeCell ref="AC524:AC525"/>
    <mergeCell ref="AC526:AC527"/>
    <mergeCell ref="AC528:AC529"/>
    <mergeCell ref="AC530:AC531"/>
    <mergeCell ref="AC532:AC533"/>
    <mergeCell ref="AC534:AC535"/>
    <mergeCell ref="AC536:AC537"/>
    <mergeCell ref="AC538:AC539"/>
    <mergeCell ref="AC540:AC541"/>
    <mergeCell ref="AC542:AC543"/>
    <mergeCell ref="AC544:AC545"/>
    <mergeCell ref="AC478:AC479"/>
    <mergeCell ref="AC480:AC481"/>
    <mergeCell ref="AC482:AC483"/>
    <mergeCell ref="AC484:AC485"/>
    <mergeCell ref="AC486:AC487"/>
    <mergeCell ref="AC488:AC489"/>
    <mergeCell ref="AC490:AC491"/>
    <mergeCell ref="AC492:AC493"/>
    <mergeCell ref="AC494:AC495"/>
    <mergeCell ref="AC496:AC497"/>
    <mergeCell ref="AC498:AC499"/>
    <mergeCell ref="AC500:AC501"/>
    <mergeCell ref="AC502:AC503"/>
    <mergeCell ref="AC504:AC505"/>
    <mergeCell ref="AC506:AC507"/>
    <mergeCell ref="AC508:AC509"/>
    <mergeCell ref="AC510:AC511"/>
    <mergeCell ref="AC444:AC445"/>
    <mergeCell ref="AC446:AC447"/>
    <mergeCell ref="AC448:AC449"/>
    <mergeCell ref="AC450:AC451"/>
    <mergeCell ref="AC452:AC453"/>
    <mergeCell ref="AC454:AC455"/>
    <mergeCell ref="AC456:AC457"/>
    <mergeCell ref="AC458:AC459"/>
    <mergeCell ref="AC460:AC461"/>
    <mergeCell ref="AC462:AC463"/>
    <mergeCell ref="AC464:AC465"/>
    <mergeCell ref="AC466:AC467"/>
    <mergeCell ref="AC468:AC469"/>
    <mergeCell ref="AC470:AC471"/>
    <mergeCell ref="AC472:AC473"/>
    <mergeCell ref="AC474:AC475"/>
    <mergeCell ref="AC476:AC477"/>
    <mergeCell ref="AC410:AC411"/>
    <mergeCell ref="AC412:AC413"/>
    <mergeCell ref="AC414:AC415"/>
    <mergeCell ref="AC416:AC417"/>
    <mergeCell ref="AC418:AC419"/>
    <mergeCell ref="AC420:AC421"/>
    <mergeCell ref="AC422:AC423"/>
    <mergeCell ref="AC424:AC425"/>
    <mergeCell ref="AC426:AC427"/>
    <mergeCell ref="AC428:AC429"/>
    <mergeCell ref="AC430:AC431"/>
    <mergeCell ref="AC432:AC433"/>
    <mergeCell ref="AC434:AC435"/>
    <mergeCell ref="AC436:AC437"/>
    <mergeCell ref="AC438:AC439"/>
    <mergeCell ref="AC440:AC441"/>
    <mergeCell ref="AC442:AC443"/>
    <mergeCell ref="AC376:AC377"/>
    <mergeCell ref="AC378:AC379"/>
    <mergeCell ref="AC380:AC381"/>
    <mergeCell ref="AC382:AC383"/>
    <mergeCell ref="AC384:AC385"/>
    <mergeCell ref="AC386:AC387"/>
    <mergeCell ref="AC388:AC389"/>
    <mergeCell ref="AC390:AC391"/>
    <mergeCell ref="AC392:AC393"/>
    <mergeCell ref="AC394:AC395"/>
    <mergeCell ref="AC396:AC397"/>
    <mergeCell ref="AC398:AC399"/>
    <mergeCell ref="AC400:AC401"/>
    <mergeCell ref="AC402:AC403"/>
    <mergeCell ref="AC404:AC405"/>
    <mergeCell ref="AC406:AC407"/>
    <mergeCell ref="AC408:AC409"/>
    <mergeCell ref="AC342:AC343"/>
    <mergeCell ref="AC344:AC345"/>
    <mergeCell ref="AC346:AC347"/>
    <mergeCell ref="AC348:AC349"/>
    <mergeCell ref="AC350:AC351"/>
    <mergeCell ref="AC352:AC353"/>
    <mergeCell ref="AC354:AC355"/>
    <mergeCell ref="AC356:AC357"/>
    <mergeCell ref="AC358:AC359"/>
    <mergeCell ref="AC360:AC361"/>
    <mergeCell ref="AC362:AC363"/>
    <mergeCell ref="AC364:AC365"/>
    <mergeCell ref="AC366:AC367"/>
    <mergeCell ref="AC368:AC369"/>
    <mergeCell ref="AC370:AC371"/>
    <mergeCell ref="AC372:AC373"/>
    <mergeCell ref="AC374:AC375"/>
    <mergeCell ref="AC308:AC309"/>
    <mergeCell ref="AC310:AC311"/>
    <mergeCell ref="AC312:AC313"/>
    <mergeCell ref="AC314:AC315"/>
    <mergeCell ref="AC316:AC317"/>
    <mergeCell ref="AC318:AC319"/>
    <mergeCell ref="AC320:AC321"/>
    <mergeCell ref="AC322:AC323"/>
    <mergeCell ref="AC324:AC325"/>
    <mergeCell ref="AC326:AC327"/>
    <mergeCell ref="AC328:AC329"/>
    <mergeCell ref="AC330:AC331"/>
    <mergeCell ref="AC332:AC333"/>
    <mergeCell ref="AC334:AC335"/>
    <mergeCell ref="AC336:AC337"/>
    <mergeCell ref="AC338:AC339"/>
    <mergeCell ref="AC340:AC341"/>
    <mergeCell ref="AC274:AC275"/>
    <mergeCell ref="AC276:AC277"/>
    <mergeCell ref="AC278:AC279"/>
    <mergeCell ref="AC280:AC281"/>
    <mergeCell ref="AC282:AC283"/>
    <mergeCell ref="AC284:AC285"/>
    <mergeCell ref="AC286:AC287"/>
    <mergeCell ref="AC288:AC289"/>
    <mergeCell ref="AC290:AC291"/>
    <mergeCell ref="AC292:AC293"/>
    <mergeCell ref="AC294:AC295"/>
    <mergeCell ref="AC296:AC297"/>
    <mergeCell ref="AC298:AC299"/>
    <mergeCell ref="AC300:AC301"/>
    <mergeCell ref="AC302:AC303"/>
    <mergeCell ref="AC304:AC305"/>
    <mergeCell ref="AC306:AC307"/>
    <mergeCell ref="AC240:AC241"/>
    <mergeCell ref="AC242:AC243"/>
    <mergeCell ref="AC244:AC245"/>
    <mergeCell ref="AC246:AC247"/>
    <mergeCell ref="AC248:AC249"/>
    <mergeCell ref="AC250:AC251"/>
    <mergeCell ref="AC252:AC253"/>
    <mergeCell ref="AC254:AC255"/>
    <mergeCell ref="AC256:AC257"/>
    <mergeCell ref="AC258:AC259"/>
    <mergeCell ref="AC260:AC261"/>
    <mergeCell ref="AC262:AC263"/>
    <mergeCell ref="AC264:AC265"/>
    <mergeCell ref="AC266:AC267"/>
    <mergeCell ref="AC268:AC269"/>
    <mergeCell ref="AC270:AC271"/>
    <mergeCell ref="AC272:AC273"/>
    <mergeCell ref="AC206:AC207"/>
    <mergeCell ref="AC208:AC209"/>
    <mergeCell ref="AC210:AC211"/>
    <mergeCell ref="AC212:AC213"/>
    <mergeCell ref="AC214:AC215"/>
    <mergeCell ref="AC216:AC217"/>
    <mergeCell ref="AC218:AC219"/>
    <mergeCell ref="AC220:AC221"/>
    <mergeCell ref="AC222:AC223"/>
    <mergeCell ref="AC224:AC225"/>
    <mergeCell ref="AC226:AC227"/>
    <mergeCell ref="AC228:AC229"/>
    <mergeCell ref="AC230:AC231"/>
    <mergeCell ref="AC232:AC233"/>
    <mergeCell ref="AC234:AC235"/>
    <mergeCell ref="AC236:AC237"/>
    <mergeCell ref="AC238:AC239"/>
    <mergeCell ref="AC172:AC173"/>
    <mergeCell ref="AC174:AC175"/>
    <mergeCell ref="AC176:AC177"/>
    <mergeCell ref="AC178:AC179"/>
    <mergeCell ref="AC180:AC181"/>
    <mergeCell ref="AC182:AC183"/>
    <mergeCell ref="AC184:AC185"/>
    <mergeCell ref="AC186:AC187"/>
    <mergeCell ref="AC188:AC189"/>
    <mergeCell ref="AC190:AC191"/>
    <mergeCell ref="AC192:AC193"/>
    <mergeCell ref="AC194:AC195"/>
    <mergeCell ref="AC196:AC197"/>
    <mergeCell ref="AC198:AC199"/>
    <mergeCell ref="AC200:AC201"/>
    <mergeCell ref="AC202:AC203"/>
    <mergeCell ref="AC204:AC205"/>
    <mergeCell ref="AC138:AC139"/>
    <mergeCell ref="AC140:AC141"/>
    <mergeCell ref="AC142:AC143"/>
    <mergeCell ref="AC144:AC145"/>
    <mergeCell ref="AC146:AC147"/>
    <mergeCell ref="AC148:AC149"/>
    <mergeCell ref="AC150:AC151"/>
    <mergeCell ref="AC152:AC153"/>
    <mergeCell ref="AC154:AC155"/>
    <mergeCell ref="AC156:AC157"/>
    <mergeCell ref="AC158:AC159"/>
    <mergeCell ref="AC160:AC161"/>
    <mergeCell ref="AC162:AC163"/>
    <mergeCell ref="AC164:AC165"/>
    <mergeCell ref="AC166:AC167"/>
    <mergeCell ref="AC168:AC169"/>
    <mergeCell ref="AC170:AC171"/>
    <mergeCell ref="AC104:AC105"/>
    <mergeCell ref="AC106:AC107"/>
    <mergeCell ref="AC108:AC109"/>
    <mergeCell ref="AC110:AC111"/>
    <mergeCell ref="AC112:AC113"/>
    <mergeCell ref="AC114:AC115"/>
    <mergeCell ref="AC116:AC117"/>
    <mergeCell ref="AC118:AC119"/>
    <mergeCell ref="AC120:AC121"/>
    <mergeCell ref="AC122:AC123"/>
    <mergeCell ref="AC124:AC125"/>
    <mergeCell ref="AC126:AC127"/>
    <mergeCell ref="AC128:AC129"/>
    <mergeCell ref="AC130:AC131"/>
    <mergeCell ref="AC132:AC133"/>
    <mergeCell ref="AC134:AC135"/>
    <mergeCell ref="AC136:AC137"/>
    <mergeCell ref="AC70:AC71"/>
    <mergeCell ref="AC72:AC73"/>
    <mergeCell ref="AC74:AC75"/>
    <mergeCell ref="AC76:AC77"/>
    <mergeCell ref="AC78:AC79"/>
    <mergeCell ref="AC80:AC81"/>
    <mergeCell ref="AC82:AC83"/>
    <mergeCell ref="AC84:AC85"/>
    <mergeCell ref="AC86:AC87"/>
    <mergeCell ref="AC88:AC89"/>
    <mergeCell ref="AC90:AC91"/>
    <mergeCell ref="AC92:AC93"/>
    <mergeCell ref="AC94:AC95"/>
    <mergeCell ref="AC96:AC97"/>
    <mergeCell ref="AC98:AC99"/>
    <mergeCell ref="AC100:AC101"/>
    <mergeCell ref="AC102:AC103"/>
    <mergeCell ref="AH688:AH689"/>
    <mergeCell ref="AC8:AC9"/>
    <mergeCell ref="AC10:AC11"/>
    <mergeCell ref="AC12:AC13"/>
    <mergeCell ref="AC14:AC15"/>
    <mergeCell ref="AC16:AC17"/>
    <mergeCell ref="AC18:AC19"/>
    <mergeCell ref="AC20:AC21"/>
    <mergeCell ref="AC22:AC23"/>
    <mergeCell ref="AC24:AC25"/>
    <mergeCell ref="AC26:AC27"/>
    <mergeCell ref="AC28:AC29"/>
    <mergeCell ref="AC30:AC31"/>
    <mergeCell ref="AC32:AC33"/>
    <mergeCell ref="AC34:AC35"/>
    <mergeCell ref="AC36:AC37"/>
    <mergeCell ref="AC38:AC39"/>
    <mergeCell ref="AC40:AC41"/>
    <mergeCell ref="AC42:AC43"/>
    <mergeCell ref="AC44:AC45"/>
    <mergeCell ref="AC46:AC47"/>
    <mergeCell ref="AC48:AC49"/>
    <mergeCell ref="AC50:AC51"/>
    <mergeCell ref="AC52:AC53"/>
    <mergeCell ref="AC54:AC55"/>
    <mergeCell ref="AC56:AC57"/>
    <mergeCell ref="AC58:AC59"/>
    <mergeCell ref="AC60:AC61"/>
    <mergeCell ref="AC62:AC63"/>
    <mergeCell ref="AC64:AC65"/>
    <mergeCell ref="AC66:AC67"/>
    <mergeCell ref="AC68:AC69"/>
    <mergeCell ref="AH654:AH655"/>
    <mergeCell ref="AH656:AH657"/>
    <mergeCell ref="AH658:AH659"/>
    <mergeCell ref="AH660:AH661"/>
    <mergeCell ref="AH662:AH663"/>
    <mergeCell ref="AH664:AH665"/>
    <mergeCell ref="AH666:AH667"/>
    <mergeCell ref="AH668:AH669"/>
    <mergeCell ref="AH670:AH671"/>
    <mergeCell ref="AH672:AH673"/>
    <mergeCell ref="AH674:AH675"/>
    <mergeCell ref="AH676:AH677"/>
    <mergeCell ref="AH678:AH679"/>
    <mergeCell ref="AH680:AH681"/>
    <mergeCell ref="AH682:AH683"/>
    <mergeCell ref="AH684:AH685"/>
    <mergeCell ref="AH686:AH687"/>
    <mergeCell ref="AH620:AH621"/>
    <mergeCell ref="AH622:AH623"/>
    <mergeCell ref="AH624:AH625"/>
    <mergeCell ref="AH626:AH627"/>
    <mergeCell ref="AH628:AH629"/>
    <mergeCell ref="AH630:AH631"/>
    <mergeCell ref="AH632:AH633"/>
    <mergeCell ref="AH634:AH635"/>
    <mergeCell ref="AH636:AH637"/>
    <mergeCell ref="AH638:AH639"/>
    <mergeCell ref="AH640:AH641"/>
    <mergeCell ref="AH642:AH643"/>
    <mergeCell ref="AH644:AH645"/>
    <mergeCell ref="AH646:AH647"/>
    <mergeCell ref="AH648:AH649"/>
    <mergeCell ref="AH650:AH651"/>
    <mergeCell ref="AH652:AH653"/>
    <mergeCell ref="AH586:AH587"/>
    <mergeCell ref="AH588:AH589"/>
    <mergeCell ref="AH590:AH591"/>
    <mergeCell ref="AH592:AH593"/>
    <mergeCell ref="AH594:AH595"/>
    <mergeCell ref="AH596:AH597"/>
    <mergeCell ref="AH598:AH599"/>
    <mergeCell ref="AH600:AH601"/>
    <mergeCell ref="AH602:AH603"/>
    <mergeCell ref="AH604:AH605"/>
    <mergeCell ref="AH606:AH607"/>
    <mergeCell ref="AH608:AH609"/>
    <mergeCell ref="AH610:AH611"/>
    <mergeCell ref="AH612:AH613"/>
    <mergeCell ref="AH614:AH615"/>
    <mergeCell ref="AH616:AH617"/>
    <mergeCell ref="AH618:AH619"/>
    <mergeCell ref="AH552:AH553"/>
    <mergeCell ref="AH554:AH555"/>
    <mergeCell ref="AH556:AH557"/>
    <mergeCell ref="AH558:AH559"/>
    <mergeCell ref="AH560:AH561"/>
    <mergeCell ref="AH562:AH563"/>
    <mergeCell ref="AH564:AH565"/>
    <mergeCell ref="AH566:AH567"/>
    <mergeCell ref="AH568:AH569"/>
    <mergeCell ref="AH570:AH571"/>
    <mergeCell ref="AH572:AH573"/>
    <mergeCell ref="AH574:AH575"/>
    <mergeCell ref="AH576:AH577"/>
    <mergeCell ref="AH578:AH579"/>
    <mergeCell ref="AH580:AH581"/>
    <mergeCell ref="AH582:AH583"/>
    <mergeCell ref="AH584:AH585"/>
    <mergeCell ref="AH518:AH519"/>
    <mergeCell ref="AH520:AH521"/>
    <mergeCell ref="AH522:AH523"/>
    <mergeCell ref="AH524:AH525"/>
    <mergeCell ref="AH526:AH527"/>
    <mergeCell ref="AH528:AH529"/>
    <mergeCell ref="AH530:AH531"/>
    <mergeCell ref="AH532:AH533"/>
    <mergeCell ref="AH534:AH535"/>
    <mergeCell ref="AH536:AH537"/>
    <mergeCell ref="AH538:AH539"/>
    <mergeCell ref="AH540:AH541"/>
    <mergeCell ref="AH542:AH543"/>
    <mergeCell ref="AH544:AH545"/>
    <mergeCell ref="AH546:AH547"/>
    <mergeCell ref="AH548:AH549"/>
    <mergeCell ref="AH550:AH551"/>
    <mergeCell ref="AH484:AH485"/>
    <mergeCell ref="AH486:AH487"/>
    <mergeCell ref="AH488:AH489"/>
    <mergeCell ref="AH490:AH491"/>
    <mergeCell ref="AH492:AH493"/>
    <mergeCell ref="AH494:AH495"/>
    <mergeCell ref="AH496:AH497"/>
    <mergeCell ref="AH498:AH499"/>
    <mergeCell ref="AH500:AH501"/>
    <mergeCell ref="AH502:AH503"/>
    <mergeCell ref="AH504:AH505"/>
    <mergeCell ref="AH506:AH507"/>
    <mergeCell ref="AH508:AH509"/>
    <mergeCell ref="AH510:AH511"/>
    <mergeCell ref="AH512:AH513"/>
    <mergeCell ref="AH514:AH515"/>
    <mergeCell ref="AH516:AH517"/>
    <mergeCell ref="AH450:AH451"/>
    <mergeCell ref="AH452:AH453"/>
    <mergeCell ref="AH454:AH455"/>
    <mergeCell ref="AH456:AH457"/>
    <mergeCell ref="AH458:AH459"/>
    <mergeCell ref="AH460:AH461"/>
    <mergeCell ref="AH462:AH463"/>
    <mergeCell ref="AH464:AH465"/>
    <mergeCell ref="AH466:AH467"/>
    <mergeCell ref="AH468:AH469"/>
    <mergeCell ref="AH470:AH471"/>
    <mergeCell ref="AH472:AH473"/>
    <mergeCell ref="AH474:AH475"/>
    <mergeCell ref="AH476:AH477"/>
    <mergeCell ref="AH478:AH479"/>
    <mergeCell ref="AH480:AH481"/>
    <mergeCell ref="AH482:AH483"/>
    <mergeCell ref="AH416:AH417"/>
    <mergeCell ref="AH418:AH419"/>
    <mergeCell ref="AH420:AH421"/>
    <mergeCell ref="AH422:AH423"/>
    <mergeCell ref="AH424:AH425"/>
    <mergeCell ref="AH426:AH427"/>
    <mergeCell ref="AH428:AH429"/>
    <mergeCell ref="AH430:AH431"/>
    <mergeCell ref="AH432:AH433"/>
    <mergeCell ref="AH434:AH435"/>
    <mergeCell ref="AH436:AH437"/>
    <mergeCell ref="AH438:AH439"/>
    <mergeCell ref="AH440:AH441"/>
    <mergeCell ref="AH442:AH443"/>
    <mergeCell ref="AH444:AH445"/>
    <mergeCell ref="AH446:AH447"/>
    <mergeCell ref="AH448:AH449"/>
    <mergeCell ref="AH382:AH383"/>
    <mergeCell ref="AH384:AH385"/>
    <mergeCell ref="AH386:AH387"/>
    <mergeCell ref="AH388:AH389"/>
    <mergeCell ref="AH390:AH391"/>
    <mergeCell ref="AH392:AH393"/>
    <mergeCell ref="AH394:AH395"/>
    <mergeCell ref="AH396:AH397"/>
    <mergeCell ref="AH398:AH399"/>
    <mergeCell ref="AH400:AH401"/>
    <mergeCell ref="AH402:AH403"/>
    <mergeCell ref="AH404:AH405"/>
    <mergeCell ref="AH406:AH407"/>
    <mergeCell ref="AH408:AH409"/>
    <mergeCell ref="AH410:AH411"/>
    <mergeCell ref="AH412:AH413"/>
    <mergeCell ref="AH414:AH415"/>
    <mergeCell ref="AH348:AH349"/>
    <mergeCell ref="AH350:AH351"/>
    <mergeCell ref="AH352:AH353"/>
    <mergeCell ref="AH354:AH355"/>
    <mergeCell ref="AH356:AH357"/>
    <mergeCell ref="AH358:AH359"/>
    <mergeCell ref="AH360:AH361"/>
    <mergeCell ref="AH362:AH363"/>
    <mergeCell ref="AH364:AH365"/>
    <mergeCell ref="AH366:AH367"/>
    <mergeCell ref="AH368:AH369"/>
    <mergeCell ref="AH370:AH371"/>
    <mergeCell ref="AH372:AH373"/>
    <mergeCell ref="AH374:AH375"/>
    <mergeCell ref="AH376:AH377"/>
    <mergeCell ref="AH378:AH379"/>
    <mergeCell ref="AH380:AH381"/>
    <mergeCell ref="AH314:AH315"/>
    <mergeCell ref="AH316:AH317"/>
    <mergeCell ref="AH318:AH319"/>
    <mergeCell ref="AH320:AH321"/>
    <mergeCell ref="AH322:AH323"/>
    <mergeCell ref="AH324:AH325"/>
    <mergeCell ref="AH326:AH327"/>
    <mergeCell ref="AH328:AH329"/>
    <mergeCell ref="AH330:AH331"/>
    <mergeCell ref="AH332:AH333"/>
    <mergeCell ref="AH334:AH335"/>
    <mergeCell ref="AH336:AH337"/>
    <mergeCell ref="AH338:AH339"/>
    <mergeCell ref="AH340:AH341"/>
    <mergeCell ref="AH342:AH343"/>
    <mergeCell ref="AH344:AH345"/>
    <mergeCell ref="AH346:AH347"/>
    <mergeCell ref="AH280:AH281"/>
    <mergeCell ref="AH282:AH283"/>
    <mergeCell ref="AH284:AH285"/>
    <mergeCell ref="AH286:AH287"/>
    <mergeCell ref="AH288:AH289"/>
    <mergeCell ref="AH290:AH291"/>
    <mergeCell ref="AH292:AH293"/>
    <mergeCell ref="AH294:AH295"/>
    <mergeCell ref="AH296:AH297"/>
    <mergeCell ref="AH298:AH299"/>
    <mergeCell ref="AH300:AH301"/>
    <mergeCell ref="AH302:AH303"/>
    <mergeCell ref="AH304:AH305"/>
    <mergeCell ref="AH306:AH307"/>
    <mergeCell ref="AH308:AH309"/>
    <mergeCell ref="AH310:AH311"/>
    <mergeCell ref="AH312:AH313"/>
    <mergeCell ref="AH246:AH247"/>
    <mergeCell ref="AH248:AH249"/>
    <mergeCell ref="AH250:AH251"/>
    <mergeCell ref="AH252:AH253"/>
    <mergeCell ref="AH254:AH255"/>
    <mergeCell ref="AH256:AH257"/>
    <mergeCell ref="AH258:AH259"/>
    <mergeCell ref="AH260:AH261"/>
    <mergeCell ref="AH262:AH263"/>
    <mergeCell ref="AH264:AH265"/>
    <mergeCell ref="AH266:AH267"/>
    <mergeCell ref="AH268:AH269"/>
    <mergeCell ref="AH270:AH271"/>
    <mergeCell ref="AH272:AH273"/>
    <mergeCell ref="AH274:AH275"/>
    <mergeCell ref="AH276:AH277"/>
    <mergeCell ref="AH278:AH279"/>
    <mergeCell ref="AH212:AH213"/>
    <mergeCell ref="AH214:AH215"/>
    <mergeCell ref="AH216:AH217"/>
    <mergeCell ref="AH218:AH219"/>
    <mergeCell ref="AH220:AH221"/>
    <mergeCell ref="AH222:AH223"/>
    <mergeCell ref="AH224:AH225"/>
    <mergeCell ref="AH226:AH227"/>
    <mergeCell ref="AH228:AH229"/>
    <mergeCell ref="AH230:AH231"/>
    <mergeCell ref="AH232:AH233"/>
    <mergeCell ref="AH234:AH235"/>
    <mergeCell ref="AH236:AH237"/>
    <mergeCell ref="AH238:AH239"/>
    <mergeCell ref="AH240:AH241"/>
    <mergeCell ref="AH242:AH243"/>
    <mergeCell ref="AH244:AH245"/>
    <mergeCell ref="AH178:AH179"/>
    <mergeCell ref="AH180:AH181"/>
    <mergeCell ref="AH182:AH183"/>
    <mergeCell ref="AH184:AH185"/>
    <mergeCell ref="AH186:AH187"/>
    <mergeCell ref="AH188:AH189"/>
    <mergeCell ref="AH190:AH191"/>
    <mergeCell ref="AH192:AH193"/>
    <mergeCell ref="AH194:AH195"/>
    <mergeCell ref="AH196:AH197"/>
    <mergeCell ref="AH198:AH199"/>
    <mergeCell ref="AH200:AH201"/>
    <mergeCell ref="AH202:AH203"/>
    <mergeCell ref="AH204:AH205"/>
    <mergeCell ref="AH206:AH207"/>
    <mergeCell ref="AH208:AH209"/>
    <mergeCell ref="AH210:AH211"/>
    <mergeCell ref="AH144:AH145"/>
    <mergeCell ref="AH146:AH147"/>
    <mergeCell ref="AH148:AH149"/>
    <mergeCell ref="AH150:AH151"/>
    <mergeCell ref="AH152:AH153"/>
    <mergeCell ref="AH154:AH155"/>
    <mergeCell ref="AH156:AH157"/>
    <mergeCell ref="AH158:AH159"/>
    <mergeCell ref="AH160:AH161"/>
    <mergeCell ref="AH162:AH163"/>
    <mergeCell ref="AH164:AH165"/>
    <mergeCell ref="AH166:AH167"/>
    <mergeCell ref="AH168:AH169"/>
    <mergeCell ref="AH170:AH171"/>
    <mergeCell ref="AH172:AH173"/>
    <mergeCell ref="AH174:AH175"/>
    <mergeCell ref="AH176:AH177"/>
    <mergeCell ref="AH110:AH111"/>
    <mergeCell ref="AH112:AH113"/>
    <mergeCell ref="AH114:AH115"/>
    <mergeCell ref="AH116:AH117"/>
    <mergeCell ref="AH118:AH119"/>
    <mergeCell ref="AH120:AH121"/>
    <mergeCell ref="AH122:AH123"/>
    <mergeCell ref="AH124:AH125"/>
    <mergeCell ref="AH126:AH127"/>
    <mergeCell ref="AH128:AH129"/>
    <mergeCell ref="AH130:AH131"/>
    <mergeCell ref="AH132:AH133"/>
    <mergeCell ref="AH134:AH135"/>
    <mergeCell ref="AH136:AH137"/>
    <mergeCell ref="AH138:AH139"/>
    <mergeCell ref="AH140:AH141"/>
    <mergeCell ref="AH142:AH143"/>
    <mergeCell ref="AH30:AH31"/>
    <mergeCell ref="AH28:AH29"/>
    <mergeCell ref="AH26:AH27"/>
    <mergeCell ref="AH24:AH25"/>
    <mergeCell ref="AH22:AH23"/>
    <mergeCell ref="AH20:AH21"/>
    <mergeCell ref="AH18:AH19"/>
    <mergeCell ref="AH16:AH17"/>
    <mergeCell ref="AH14:AH15"/>
    <mergeCell ref="AH12:AH13"/>
    <mergeCell ref="AH10:AH11"/>
    <mergeCell ref="AH8:AH9"/>
    <mergeCell ref="AH70:AH71"/>
    <mergeCell ref="AH72:AH73"/>
    <mergeCell ref="AH74:AH75"/>
    <mergeCell ref="AH76:AH77"/>
    <mergeCell ref="AH78:AH79"/>
    <mergeCell ref="AH64:AH65"/>
    <mergeCell ref="AH62:AH63"/>
    <mergeCell ref="AH60:AH61"/>
    <mergeCell ref="AH58:AH59"/>
    <mergeCell ref="AH56:AH57"/>
    <mergeCell ref="AH54:AH55"/>
    <mergeCell ref="AH52:AH53"/>
    <mergeCell ref="AH50:AH51"/>
    <mergeCell ref="AH48:AH49"/>
    <mergeCell ref="AH46:AH47"/>
    <mergeCell ref="AH44:AH45"/>
    <mergeCell ref="AH42:AH43"/>
    <mergeCell ref="AH40:AH41"/>
    <mergeCell ref="AH38:AH39"/>
    <mergeCell ref="AH36:AH37"/>
    <mergeCell ref="AH34:AH35"/>
    <mergeCell ref="AH32:AH33"/>
    <mergeCell ref="AA585:AA586"/>
    <mergeCell ref="Z587:Z588"/>
    <mergeCell ref="AA587:AA588"/>
    <mergeCell ref="Z589:Z590"/>
    <mergeCell ref="AA589:AA590"/>
    <mergeCell ref="Z591:Z592"/>
    <mergeCell ref="AA591:AA592"/>
    <mergeCell ref="Z593:Z594"/>
    <mergeCell ref="AA593:AA594"/>
    <mergeCell ref="Z595:Z596"/>
    <mergeCell ref="AA595:AA596"/>
    <mergeCell ref="Z597:Z598"/>
    <mergeCell ref="AA597:AA598"/>
    <mergeCell ref="Z599:Z600"/>
    <mergeCell ref="AA599:AA600"/>
    <mergeCell ref="AH68:AH69"/>
    <mergeCell ref="AH66:AH67"/>
    <mergeCell ref="AH80:AH81"/>
    <mergeCell ref="AH82:AH83"/>
    <mergeCell ref="AH84:AH85"/>
    <mergeCell ref="AH86:AH87"/>
    <mergeCell ref="AH88:AH89"/>
    <mergeCell ref="AH90:AH91"/>
    <mergeCell ref="AH92:AH93"/>
    <mergeCell ref="AH94:AH95"/>
    <mergeCell ref="AH96:AH97"/>
    <mergeCell ref="AH98:AH99"/>
    <mergeCell ref="AH100:AH101"/>
    <mergeCell ref="AH102:AH103"/>
    <mergeCell ref="AH104:AH105"/>
    <mergeCell ref="AH106:AH107"/>
    <mergeCell ref="AH108:AH109"/>
    <mergeCell ref="Z751:Z752"/>
    <mergeCell ref="AA751:AA752"/>
    <mergeCell ref="Z553:Z554"/>
    <mergeCell ref="AA553:AA554"/>
    <mergeCell ref="Z555:Z556"/>
    <mergeCell ref="AA555:AA556"/>
    <mergeCell ref="Z557:Z558"/>
    <mergeCell ref="AA557:AA558"/>
    <mergeCell ref="Z559:Z560"/>
    <mergeCell ref="AA559:AA560"/>
    <mergeCell ref="Z561:Z562"/>
    <mergeCell ref="AA561:AA562"/>
    <mergeCell ref="Z563:Z564"/>
    <mergeCell ref="AA563:AA564"/>
    <mergeCell ref="Z565:Z566"/>
    <mergeCell ref="AA565:AA566"/>
    <mergeCell ref="Z567:Z568"/>
    <mergeCell ref="AA567:AA568"/>
    <mergeCell ref="Z569:Z570"/>
    <mergeCell ref="AA569:AA570"/>
    <mergeCell ref="Z745:Z746"/>
    <mergeCell ref="AA745:AA746"/>
    <mergeCell ref="Z747:Z748"/>
    <mergeCell ref="AA747:AA748"/>
    <mergeCell ref="Z749:Z750"/>
    <mergeCell ref="AA749:AA750"/>
    <mergeCell ref="Z709:Z710"/>
    <mergeCell ref="AA709:AA710"/>
    <mergeCell ref="Z711:Z712"/>
    <mergeCell ref="AA711:AA712"/>
    <mergeCell ref="Z895:Z896"/>
    <mergeCell ref="AA895:AA896"/>
    <mergeCell ref="Z897:Z898"/>
    <mergeCell ref="AA897:AA898"/>
    <mergeCell ref="Z899:Z900"/>
    <mergeCell ref="AA899:AA900"/>
    <mergeCell ref="Z901:Z902"/>
    <mergeCell ref="AA901:AA902"/>
    <mergeCell ref="Z903:Z904"/>
    <mergeCell ref="AA903:AA904"/>
    <mergeCell ref="Z859:Z860"/>
    <mergeCell ref="AA859:AA860"/>
    <mergeCell ref="Z861:Z862"/>
    <mergeCell ref="AA861:AA862"/>
    <mergeCell ref="Z863:Z864"/>
    <mergeCell ref="AA863:AA864"/>
    <mergeCell ref="Z865:Z866"/>
    <mergeCell ref="AA865:AA866"/>
    <mergeCell ref="Z867:Z868"/>
    <mergeCell ref="AA867:AA868"/>
    <mergeCell ref="Z869:Z870"/>
    <mergeCell ref="AA869:AA870"/>
    <mergeCell ref="Z871:Z872"/>
    <mergeCell ref="AA871:AA872"/>
    <mergeCell ref="Z873:Z874"/>
    <mergeCell ref="AA873:AA874"/>
    <mergeCell ref="Z875:Z876"/>
    <mergeCell ref="AA875:AA876"/>
    <mergeCell ref="Z881:Z882"/>
    <mergeCell ref="AA881:AA882"/>
    <mergeCell ref="Z883:Z884"/>
    <mergeCell ref="AA883:AA884"/>
    <mergeCell ref="Z885:Z886"/>
    <mergeCell ref="AA885:AA886"/>
    <mergeCell ref="Z887:Z888"/>
    <mergeCell ref="AA887:AA888"/>
    <mergeCell ref="Z889:Z890"/>
    <mergeCell ref="AA889:AA890"/>
    <mergeCell ref="Z891:Z892"/>
    <mergeCell ref="AA891:AA892"/>
    <mergeCell ref="Z893:Z894"/>
    <mergeCell ref="AA893:AA894"/>
    <mergeCell ref="Z877:Z878"/>
    <mergeCell ref="AA877:AA878"/>
    <mergeCell ref="Z879:Z880"/>
    <mergeCell ref="AA879:AA880"/>
    <mergeCell ref="Z845:Z846"/>
    <mergeCell ref="AA845:AA846"/>
    <mergeCell ref="Z847:Z848"/>
    <mergeCell ref="AA847:AA848"/>
    <mergeCell ref="Z849:Z850"/>
    <mergeCell ref="AA849:AA850"/>
    <mergeCell ref="Z851:Z852"/>
    <mergeCell ref="AA851:AA852"/>
    <mergeCell ref="Z853:Z854"/>
    <mergeCell ref="AA853:AA854"/>
    <mergeCell ref="Z855:Z856"/>
    <mergeCell ref="AA855:AA856"/>
    <mergeCell ref="Z857:Z858"/>
    <mergeCell ref="AA857:AA858"/>
    <mergeCell ref="Z816:Z817"/>
    <mergeCell ref="AA816:AA817"/>
    <mergeCell ref="Z818:Z819"/>
    <mergeCell ref="AA818:AA819"/>
    <mergeCell ref="Z820:Z821"/>
    <mergeCell ref="AA820:AA821"/>
    <mergeCell ref="Z822:Z823"/>
    <mergeCell ref="AA822:AA823"/>
    <mergeCell ref="Z824:Z825"/>
    <mergeCell ref="AA824:AA825"/>
    <mergeCell ref="Z826:Z827"/>
    <mergeCell ref="AA826:AA827"/>
    <mergeCell ref="Z843:Z844"/>
    <mergeCell ref="AA843:AA844"/>
    <mergeCell ref="Z798:Z799"/>
    <mergeCell ref="AA798:AA799"/>
    <mergeCell ref="Z800:Z801"/>
    <mergeCell ref="AA800:AA801"/>
    <mergeCell ref="Z802:Z803"/>
    <mergeCell ref="AA802:AA803"/>
    <mergeCell ref="Z804:Z805"/>
    <mergeCell ref="AA804:AA805"/>
    <mergeCell ref="Z806:Z807"/>
    <mergeCell ref="AA806:AA807"/>
    <mergeCell ref="Z808:Z809"/>
    <mergeCell ref="AA808:AA809"/>
    <mergeCell ref="Z810:Z811"/>
    <mergeCell ref="AA810:AA811"/>
    <mergeCell ref="Z812:Z813"/>
    <mergeCell ref="AA812:AA813"/>
    <mergeCell ref="Z814:Z815"/>
    <mergeCell ref="AA814:AA815"/>
    <mergeCell ref="Z780:Z781"/>
    <mergeCell ref="AA780:AA781"/>
    <mergeCell ref="Z782:Z783"/>
    <mergeCell ref="AA782:AA783"/>
    <mergeCell ref="Z784:Z785"/>
    <mergeCell ref="AA784:AA785"/>
    <mergeCell ref="Z786:Z787"/>
    <mergeCell ref="AA786:AA787"/>
    <mergeCell ref="Z788:Z789"/>
    <mergeCell ref="AA788:AA789"/>
    <mergeCell ref="Z790:Z791"/>
    <mergeCell ref="AA790:AA791"/>
    <mergeCell ref="Z792:Z793"/>
    <mergeCell ref="AA792:AA793"/>
    <mergeCell ref="Z794:Z795"/>
    <mergeCell ref="AA794:AA795"/>
    <mergeCell ref="Z796:Z797"/>
    <mergeCell ref="AA796:AA797"/>
    <mergeCell ref="Z768:Z769"/>
    <mergeCell ref="AA768:AA769"/>
    <mergeCell ref="Z770:Z771"/>
    <mergeCell ref="AA770:AA771"/>
    <mergeCell ref="Z772:Z773"/>
    <mergeCell ref="AA772:AA773"/>
    <mergeCell ref="Z774:Z775"/>
    <mergeCell ref="AA774:AA775"/>
    <mergeCell ref="Z776:Z777"/>
    <mergeCell ref="AA776:AA777"/>
    <mergeCell ref="Z778:Z779"/>
    <mergeCell ref="AA778:AA779"/>
    <mergeCell ref="Z727:Z728"/>
    <mergeCell ref="AA727:AA728"/>
    <mergeCell ref="Z729:Z730"/>
    <mergeCell ref="AA729:AA730"/>
    <mergeCell ref="Z731:Z732"/>
    <mergeCell ref="AA731:AA732"/>
    <mergeCell ref="Z733:Z734"/>
    <mergeCell ref="AA733:AA734"/>
    <mergeCell ref="Z735:Z736"/>
    <mergeCell ref="AA735:AA736"/>
    <mergeCell ref="Z737:Z738"/>
    <mergeCell ref="AA737:AA738"/>
    <mergeCell ref="Z739:Z740"/>
    <mergeCell ref="AA739:AA740"/>
    <mergeCell ref="Z741:Z742"/>
    <mergeCell ref="AA741:AA742"/>
    <mergeCell ref="Z743:Z744"/>
    <mergeCell ref="AA743:AA744"/>
    <mergeCell ref="Z713:Z714"/>
    <mergeCell ref="AA713:AA714"/>
    <mergeCell ref="Z715:Z716"/>
    <mergeCell ref="AA715:AA716"/>
    <mergeCell ref="Z717:Z718"/>
    <mergeCell ref="AA717:AA718"/>
    <mergeCell ref="Z719:Z720"/>
    <mergeCell ref="AA719:AA720"/>
    <mergeCell ref="Z721:Z722"/>
    <mergeCell ref="AA721:AA722"/>
    <mergeCell ref="Z723:Z724"/>
    <mergeCell ref="AA723:AA724"/>
    <mergeCell ref="Z725:Z726"/>
    <mergeCell ref="AA725:AA726"/>
    <mergeCell ref="Z691:Z692"/>
    <mergeCell ref="AA691:AA692"/>
    <mergeCell ref="Z693:Z694"/>
    <mergeCell ref="AA693:AA694"/>
    <mergeCell ref="Z695:Z696"/>
    <mergeCell ref="AA695:AA696"/>
    <mergeCell ref="Z697:Z698"/>
    <mergeCell ref="AA697:AA698"/>
    <mergeCell ref="Z699:Z700"/>
    <mergeCell ref="AA699:AA700"/>
    <mergeCell ref="Z701:Z702"/>
    <mergeCell ref="AA701:AA702"/>
    <mergeCell ref="Z703:Z704"/>
    <mergeCell ref="AA703:AA704"/>
    <mergeCell ref="Z705:Z706"/>
    <mergeCell ref="AA705:AA706"/>
    <mergeCell ref="Z707:Z708"/>
    <mergeCell ref="AA707:AA708"/>
    <mergeCell ref="Z658:Z659"/>
    <mergeCell ref="AA658:AA659"/>
    <mergeCell ref="Z660:Z661"/>
    <mergeCell ref="AA660:AA661"/>
    <mergeCell ref="Z662:Z663"/>
    <mergeCell ref="AA662:AA663"/>
    <mergeCell ref="Z664:Z665"/>
    <mergeCell ref="AA664:AA665"/>
    <mergeCell ref="Z666:Z667"/>
    <mergeCell ref="AA666:AA667"/>
    <mergeCell ref="Z668:Z669"/>
    <mergeCell ref="AA668:AA669"/>
    <mergeCell ref="Z670:Z671"/>
    <mergeCell ref="AA670:AA671"/>
    <mergeCell ref="Z672:Z673"/>
    <mergeCell ref="AA672:AA673"/>
    <mergeCell ref="Z674:Z675"/>
    <mergeCell ref="AA674:AA675"/>
    <mergeCell ref="Z640:Z641"/>
    <mergeCell ref="AA640:AA641"/>
    <mergeCell ref="Z642:Z643"/>
    <mergeCell ref="AA642:AA643"/>
    <mergeCell ref="Z644:Z645"/>
    <mergeCell ref="AA644:AA645"/>
    <mergeCell ref="Z646:Z647"/>
    <mergeCell ref="AA646:AA647"/>
    <mergeCell ref="Z648:Z649"/>
    <mergeCell ref="AA648:AA649"/>
    <mergeCell ref="Z650:Z651"/>
    <mergeCell ref="AA650:AA651"/>
    <mergeCell ref="Z652:Z653"/>
    <mergeCell ref="AA652:AA653"/>
    <mergeCell ref="Z654:Z655"/>
    <mergeCell ref="AA654:AA655"/>
    <mergeCell ref="Z656:Z657"/>
    <mergeCell ref="AA656:AA657"/>
    <mergeCell ref="Z622:Z623"/>
    <mergeCell ref="AA622:AA623"/>
    <mergeCell ref="Z624:Z625"/>
    <mergeCell ref="AA624:AA625"/>
    <mergeCell ref="Z626:Z627"/>
    <mergeCell ref="AA626:AA627"/>
    <mergeCell ref="Z628:Z629"/>
    <mergeCell ref="AA628:AA629"/>
    <mergeCell ref="Z630:Z631"/>
    <mergeCell ref="AA630:AA631"/>
    <mergeCell ref="Z632:Z633"/>
    <mergeCell ref="AA632:AA633"/>
    <mergeCell ref="Z634:Z635"/>
    <mergeCell ref="AA634:AA635"/>
    <mergeCell ref="Z636:Z637"/>
    <mergeCell ref="AA636:AA637"/>
    <mergeCell ref="Z638:Z639"/>
    <mergeCell ref="AA638:AA639"/>
    <mergeCell ref="Z522:Z523"/>
    <mergeCell ref="AA522:AA523"/>
    <mergeCell ref="Z445:Z446"/>
    <mergeCell ref="AA445:AA446"/>
    <mergeCell ref="Z368:Z369"/>
    <mergeCell ref="AA368:AA369"/>
    <mergeCell ref="Z370:Z371"/>
    <mergeCell ref="AA370:AA371"/>
    <mergeCell ref="Z293:Z294"/>
    <mergeCell ref="AA293:AA294"/>
    <mergeCell ref="Z616:Z617"/>
    <mergeCell ref="AA616:AA617"/>
    <mergeCell ref="Z618:Z619"/>
    <mergeCell ref="AA618:AA619"/>
    <mergeCell ref="Z620:Z621"/>
    <mergeCell ref="AA620:AA621"/>
    <mergeCell ref="Z571:Z572"/>
    <mergeCell ref="AA571:AA572"/>
    <mergeCell ref="Z573:Z574"/>
    <mergeCell ref="AA573:AA574"/>
    <mergeCell ref="Z575:Z576"/>
    <mergeCell ref="AA575:AA576"/>
    <mergeCell ref="Z577:Z578"/>
    <mergeCell ref="AA577:AA578"/>
    <mergeCell ref="Z579:Z580"/>
    <mergeCell ref="AA579:AA580"/>
    <mergeCell ref="Z581:Z582"/>
    <mergeCell ref="AA581:AA582"/>
    <mergeCell ref="Z583:Z584"/>
    <mergeCell ref="AA583:AA584"/>
    <mergeCell ref="Z585:Z586"/>
    <mergeCell ref="Z504:Z505"/>
    <mergeCell ref="AA504:AA505"/>
    <mergeCell ref="Z506:Z507"/>
    <mergeCell ref="AA506:AA507"/>
    <mergeCell ref="Z508:Z509"/>
    <mergeCell ref="AA508:AA509"/>
    <mergeCell ref="Z510:Z511"/>
    <mergeCell ref="AA510:AA511"/>
    <mergeCell ref="Z512:Z513"/>
    <mergeCell ref="AA512:AA513"/>
    <mergeCell ref="Z514:Z515"/>
    <mergeCell ref="AA514:AA515"/>
    <mergeCell ref="Z516:Z517"/>
    <mergeCell ref="AA516:AA517"/>
    <mergeCell ref="Z518:Z519"/>
    <mergeCell ref="AA518:AA519"/>
    <mergeCell ref="Z520:Z521"/>
    <mergeCell ref="AA520:AA521"/>
    <mergeCell ref="Z486:Z487"/>
    <mergeCell ref="AA486:AA487"/>
    <mergeCell ref="Z488:Z489"/>
    <mergeCell ref="AA488:AA489"/>
    <mergeCell ref="Z490:Z491"/>
    <mergeCell ref="AA490:AA491"/>
    <mergeCell ref="Z492:Z493"/>
    <mergeCell ref="AA492:AA493"/>
    <mergeCell ref="Z494:Z495"/>
    <mergeCell ref="AA494:AA495"/>
    <mergeCell ref="Z496:Z497"/>
    <mergeCell ref="AA496:AA497"/>
    <mergeCell ref="Z498:Z499"/>
    <mergeCell ref="AA498:AA499"/>
    <mergeCell ref="Z500:Z501"/>
    <mergeCell ref="AA500:AA501"/>
    <mergeCell ref="Z502:Z503"/>
    <mergeCell ref="AA502:AA503"/>
    <mergeCell ref="Z468:Z469"/>
    <mergeCell ref="AA468:AA469"/>
    <mergeCell ref="Z470:Z471"/>
    <mergeCell ref="AA470:AA471"/>
    <mergeCell ref="Z472:Z473"/>
    <mergeCell ref="AA472:AA473"/>
    <mergeCell ref="Z474:Z475"/>
    <mergeCell ref="AA474:AA475"/>
    <mergeCell ref="Z476:Z477"/>
    <mergeCell ref="AA476:AA477"/>
    <mergeCell ref="Z478:Z479"/>
    <mergeCell ref="AA478:AA479"/>
    <mergeCell ref="Z480:Z481"/>
    <mergeCell ref="AA480:AA481"/>
    <mergeCell ref="Z482:Z483"/>
    <mergeCell ref="AA482:AA483"/>
    <mergeCell ref="Z484:Z485"/>
    <mergeCell ref="AA484:AA485"/>
    <mergeCell ref="Z431:Z432"/>
    <mergeCell ref="AA431:AA432"/>
    <mergeCell ref="Z433:Z434"/>
    <mergeCell ref="AA433:AA434"/>
    <mergeCell ref="Z435:Z436"/>
    <mergeCell ref="AA435:AA436"/>
    <mergeCell ref="Z437:Z438"/>
    <mergeCell ref="AA437:AA438"/>
    <mergeCell ref="Z439:Z440"/>
    <mergeCell ref="AA439:AA440"/>
    <mergeCell ref="Z441:Z442"/>
    <mergeCell ref="AA441:AA442"/>
    <mergeCell ref="Z443:Z444"/>
    <mergeCell ref="AA443:AA444"/>
    <mergeCell ref="Z464:Z465"/>
    <mergeCell ref="AA464:AA465"/>
    <mergeCell ref="Z466:Z467"/>
    <mergeCell ref="AA466:AA467"/>
    <mergeCell ref="Z413:Z414"/>
    <mergeCell ref="AA413:AA414"/>
    <mergeCell ref="Z415:Z416"/>
    <mergeCell ref="AA415:AA416"/>
    <mergeCell ref="Z417:Z418"/>
    <mergeCell ref="AA417:AA418"/>
    <mergeCell ref="Z419:Z420"/>
    <mergeCell ref="AA419:AA420"/>
    <mergeCell ref="Z421:Z422"/>
    <mergeCell ref="AA421:AA422"/>
    <mergeCell ref="Z423:Z424"/>
    <mergeCell ref="AA423:AA424"/>
    <mergeCell ref="Z425:Z426"/>
    <mergeCell ref="AA425:AA426"/>
    <mergeCell ref="Z427:Z428"/>
    <mergeCell ref="AA427:AA428"/>
    <mergeCell ref="Z429:Z430"/>
    <mergeCell ref="AA429:AA430"/>
    <mergeCell ref="Z168:Z169"/>
    <mergeCell ref="AA168:AA169"/>
    <mergeCell ref="Z170:Z171"/>
    <mergeCell ref="AA170:AA171"/>
    <mergeCell ref="Z172:Z173"/>
    <mergeCell ref="AA172:AA173"/>
    <mergeCell ref="Z174:Z175"/>
    <mergeCell ref="AA174:AA175"/>
    <mergeCell ref="Z176:Z177"/>
    <mergeCell ref="AA176:AA177"/>
    <mergeCell ref="Z178:Z179"/>
    <mergeCell ref="AA178:AA179"/>
    <mergeCell ref="Z180:Z181"/>
    <mergeCell ref="AA180:AA181"/>
    <mergeCell ref="Z269:Z270"/>
    <mergeCell ref="AA269:AA270"/>
    <mergeCell ref="Z271:Z272"/>
    <mergeCell ref="AA271:AA272"/>
    <mergeCell ref="Z182:Z183"/>
    <mergeCell ref="AA182:AA183"/>
    <mergeCell ref="Z184:Z185"/>
    <mergeCell ref="AA184:AA185"/>
    <mergeCell ref="Z186:Z187"/>
    <mergeCell ref="AA186:AA187"/>
    <mergeCell ref="Z188:Z189"/>
    <mergeCell ref="AA188:AA189"/>
    <mergeCell ref="Z190:Z191"/>
    <mergeCell ref="AA190:AA191"/>
    <mergeCell ref="Z192:Z193"/>
    <mergeCell ref="AA192:AA193"/>
    <mergeCell ref="Z194:Z195"/>
    <mergeCell ref="AA194:AA195"/>
    <mergeCell ref="AA113:AA114"/>
    <mergeCell ref="Z115:Z116"/>
    <mergeCell ref="AA115:AA116"/>
    <mergeCell ref="Z117:Z118"/>
    <mergeCell ref="AA117:AA118"/>
    <mergeCell ref="Z131:Z132"/>
    <mergeCell ref="AA131:AA132"/>
    <mergeCell ref="Z133:Z134"/>
    <mergeCell ref="AA133:AA134"/>
    <mergeCell ref="Z135:Z136"/>
    <mergeCell ref="AA135:AA136"/>
    <mergeCell ref="Z137:Z138"/>
    <mergeCell ref="AA137:AA138"/>
    <mergeCell ref="Z139:Z140"/>
    <mergeCell ref="AA139:AA140"/>
    <mergeCell ref="AA141:AA142"/>
    <mergeCell ref="Z141:Z142"/>
    <mergeCell ref="AA551:AA552"/>
    <mergeCell ref="Z551:Z552"/>
    <mergeCell ref="AA549:AA550"/>
    <mergeCell ref="Z549:Z550"/>
    <mergeCell ref="AA547:AA548"/>
    <mergeCell ref="Z547:Z548"/>
    <mergeCell ref="AA545:AA546"/>
    <mergeCell ref="Z545:Z546"/>
    <mergeCell ref="AA543:AA544"/>
    <mergeCell ref="Z543:Z544"/>
    <mergeCell ref="AA541:AA542"/>
    <mergeCell ref="Z541:Z542"/>
    <mergeCell ref="AA539:AA540"/>
    <mergeCell ref="Z539:Z540"/>
    <mergeCell ref="AA462:AA463"/>
    <mergeCell ref="Z462:Z463"/>
    <mergeCell ref="Z85:Z86"/>
    <mergeCell ref="AA85:AA86"/>
    <mergeCell ref="Z87:Z88"/>
    <mergeCell ref="AA87:AA88"/>
    <mergeCell ref="Z89:Z90"/>
    <mergeCell ref="AA89:AA90"/>
    <mergeCell ref="Z91:Z92"/>
    <mergeCell ref="AA91:AA92"/>
    <mergeCell ref="Z93:Z94"/>
    <mergeCell ref="AA93:AA94"/>
    <mergeCell ref="Z95:Z96"/>
    <mergeCell ref="AA95:AA96"/>
    <mergeCell ref="Z97:Z98"/>
    <mergeCell ref="AA97:AA98"/>
    <mergeCell ref="Z99:Z100"/>
    <mergeCell ref="AA99:AA100"/>
    <mergeCell ref="A909:A910"/>
    <mergeCell ref="B8:B9"/>
    <mergeCell ref="C8:C9"/>
    <mergeCell ref="D8:D9"/>
    <mergeCell ref="E8:E9"/>
    <mergeCell ref="C78:D78"/>
    <mergeCell ref="C151:D151"/>
    <mergeCell ref="C228:D228"/>
    <mergeCell ref="C303:D303"/>
    <mergeCell ref="C380:D380"/>
    <mergeCell ref="C455:D455"/>
    <mergeCell ref="C532:D532"/>
    <mergeCell ref="C609:D609"/>
    <mergeCell ref="C684:D684"/>
    <mergeCell ref="C761:D761"/>
    <mergeCell ref="C836:D836"/>
    <mergeCell ref="E674:E675"/>
    <mergeCell ref="B14:B15"/>
    <mergeCell ref="C14:C15"/>
    <mergeCell ref="D14:D15"/>
    <mergeCell ref="E14:E15"/>
    <mergeCell ref="B32:B33"/>
    <mergeCell ref="C32:C33"/>
    <mergeCell ref="D32:D33"/>
    <mergeCell ref="E32:E33"/>
    <mergeCell ref="B44:B45"/>
    <mergeCell ref="C44:C45"/>
    <mergeCell ref="D44:D45"/>
    <mergeCell ref="E44:E45"/>
    <mergeCell ref="B56:B57"/>
    <mergeCell ref="C56:C57"/>
    <mergeCell ref="B52:B53"/>
    <mergeCell ref="S14:S15"/>
    <mergeCell ref="X14:X15"/>
    <mergeCell ref="B12:B13"/>
    <mergeCell ref="C12:C13"/>
    <mergeCell ref="D12:D13"/>
    <mergeCell ref="E12:E13"/>
    <mergeCell ref="S12:S13"/>
    <mergeCell ref="X12:X13"/>
    <mergeCell ref="S8:S9"/>
    <mergeCell ref="X8:X9"/>
    <mergeCell ref="B10:B11"/>
    <mergeCell ref="C10:C11"/>
    <mergeCell ref="D10:D11"/>
    <mergeCell ref="E10:E11"/>
    <mergeCell ref="S10:S11"/>
    <mergeCell ref="X10:X11"/>
    <mergeCell ref="B20:B21"/>
    <mergeCell ref="C20:C21"/>
    <mergeCell ref="D20:D21"/>
    <mergeCell ref="E20:E21"/>
    <mergeCell ref="S20:S21"/>
    <mergeCell ref="X20:X21"/>
    <mergeCell ref="B18:B19"/>
    <mergeCell ref="C18:C19"/>
    <mergeCell ref="D18:D19"/>
    <mergeCell ref="E18:E19"/>
    <mergeCell ref="S18:S19"/>
    <mergeCell ref="X18:X19"/>
    <mergeCell ref="B16:B17"/>
    <mergeCell ref="C16:C17"/>
    <mergeCell ref="D16:D17"/>
    <mergeCell ref="E16:E17"/>
    <mergeCell ref="X16:X17"/>
    <mergeCell ref="B26:B27"/>
    <mergeCell ref="C26:C27"/>
    <mergeCell ref="D26:D27"/>
    <mergeCell ref="E26:E27"/>
    <mergeCell ref="S26:S27"/>
    <mergeCell ref="X26:X27"/>
    <mergeCell ref="B24:B25"/>
    <mergeCell ref="C24:C25"/>
    <mergeCell ref="D24:D25"/>
    <mergeCell ref="E24:E25"/>
    <mergeCell ref="S24:S25"/>
    <mergeCell ref="X24:X25"/>
    <mergeCell ref="B22:B23"/>
    <mergeCell ref="C22:C23"/>
    <mergeCell ref="D22:D23"/>
    <mergeCell ref="E22:E23"/>
    <mergeCell ref="S22:S23"/>
    <mergeCell ref="X22:X23"/>
    <mergeCell ref="P22:P23"/>
    <mergeCell ref="P20:P21"/>
    <mergeCell ref="P18:P19"/>
    <mergeCell ref="P16:P17"/>
    <mergeCell ref="X32:X33"/>
    <mergeCell ref="B30:B31"/>
    <mergeCell ref="C30:C31"/>
    <mergeCell ref="D30:D31"/>
    <mergeCell ref="E30:E31"/>
    <mergeCell ref="S30:S31"/>
    <mergeCell ref="X30:X31"/>
    <mergeCell ref="B28:B29"/>
    <mergeCell ref="C28:C29"/>
    <mergeCell ref="D28:D29"/>
    <mergeCell ref="E28:E29"/>
    <mergeCell ref="S28:S29"/>
    <mergeCell ref="X28:X29"/>
    <mergeCell ref="B38:B39"/>
    <mergeCell ref="C38:C39"/>
    <mergeCell ref="D38:D39"/>
    <mergeCell ref="E38:E39"/>
    <mergeCell ref="S38:S39"/>
    <mergeCell ref="X38:X39"/>
    <mergeCell ref="B36:B37"/>
    <mergeCell ref="C36:C37"/>
    <mergeCell ref="D36:D37"/>
    <mergeCell ref="E36:E37"/>
    <mergeCell ref="S36:S37"/>
    <mergeCell ref="X36:X37"/>
    <mergeCell ref="B34:B35"/>
    <mergeCell ref="C34:C35"/>
    <mergeCell ref="D34:D35"/>
    <mergeCell ref="E34:E35"/>
    <mergeCell ref="S34:S35"/>
    <mergeCell ref="X34:X35"/>
    <mergeCell ref="X44:X45"/>
    <mergeCell ref="B42:B43"/>
    <mergeCell ref="C42:C43"/>
    <mergeCell ref="D42:D43"/>
    <mergeCell ref="E42:E43"/>
    <mergeCell ref="S42:S43"/>
    <mergeCell ref="X42:X43"/>
    <mergeCell ref="B40:B41"/>
    <mergeCell ref="C40:C41"/>
    <mergeCell ref="D40:D41"/>
    <mergeCell ref="E40:E41"/>
    <mergeCell ref="S40:S41"/>
    <mergeCell ref="X40:X41"/>
    <mergeCell ref="B50:B51"/>
    <mergeCell ref="C50:C51"/>
    <mergeCell ref="D50:D51"/>
    <mergeCell ref="E50:E51"/>
    <mergeCell ref="S50:S51"/>
    <mergeCell ref="X50:X51"/>
    <mergeCell ref="B48:B49"/>
    <mergeCell ref="C48:C49"/>
    <mergeCell ref="D48:D49"/>
    <mergeCell ref="E48:E49"/>
    <mergeCell ref="S48:S49"/>
    <mergeCell ref="X48:X49"/>
    <mergeCell ref="B46:B47"/>
    <mergeCell ref="C46:C47"/>
    <mergeCell ref="D46:D47"/>
    <mergeCell ref="E46:E47"/>
    <mergeCell ref="S46:S47"/>
    <mergeCell ref="X46:X47"/>
    <mergeCell ref="B54:B55"/>
    <mergeCell ref="C54:C55"/>
    <mergeCell ref="D54:D55"/>
    <mergeCell ref="E54:E55"/>
    <mergeCell ref="S54:S55"/>
    <mergeCell ref="X54:X55"/>
    <mergeCell ref="C52:C53"/>
    <mergeCell ref="D52:D53"/>
    <mergeCell ref="E52:E53"/>
    <mergeCell ref="S52:S53"/>
    <mergeCell ref="X52:X53"/>
    <mergeCell ref="B62:B63"/>
    <mergeCell ref="C62:C63"/>
    <mergeCell ref="D62:D63"/>
    <mergeCell ref="E62:E63"/>
    <mergeCell ref="S62:S63"/>
    <mergeCell ref="X62:X63"/>
    <mergeCell ref="B60:B61"/>
    <mergeCell ref="C60:C61"/>
    <mergeCell ref="D60:D61"/>
    <mergeCell ref="E60:E61"/>
    <mergeCell ref="S60:S61"/>
    <mergeCell ref="X60:X61"/>
    <mergeCell ref="B58:B59"/>
    <mergeCell ref="C58:C59"/>
    <mergeCell ref="D58:D59"/>
    <mergeCell ref="E58:E59"/>
    <mergeCell ref="S58:S59"/>
    <mergeCell ref="X58:X59"/>
    <mergeCell ref="D56:D57"/>
    <mergeCell ref="X68:X69"/>
    <mergeCell ref="B66:B67"/>
    <mergeCell ref="C66:C67"/>
    <mergeCell ref="D66:D67"/>
    <mergeCell ref="E66:E67"/>
    <mergeCell ref="S66:S67"/>
    <mergeCell ref="X66:X67"/>
    <mergeCell ref="B64:B65"/>
    <mergeCell ref="C64:C65"/>
    <mergeCell ref="D64:D65"/>
    <mergeCell ref="E64:E65"/>
    <mergeCell ref="X64:X65"/>
    <mergeCell ref="P68:P69"/>
    <mergeCell ref="P66:P67"/>
    <mergeCell ref="P64:P65"/>
    <mergeCell ref="E56:E57"/>
    <mergeCell ref="S56:S57"/>
    <mergeCell ref="X56:X57"/>
    <mergeCell ref="P62:P63"/>
    <mergeCell ref="P60:P61"/>
    <mergeCell ref="P58:P59"/>
    <mergeCell ref="B68:B69"/>
    <mergeCell ref="C68:C69"/>
    <mergeCell ref="D68:D69"/>
    <mergeCell ref="E68:E69"/>
    <mergeCell ref="S68:S69"/>
    <mergeCell ref="C75:D75"/>
    <mergeCell ref="U75:V76"/>
    <mergeCell ref="C76:D76"/>
    <mergeCell ref="C77:D77"/>
    <mergeCell ref="U77:V78"/>
    <mergeCell ref="M82:M84"/>
    <mergeCell ref="Q83:R83"/>
    <mergeCell ref="X71:X72"/>
    <mergeCell ref="C72:D72"/>
    <mergeCell ref="C73:D73"/>
    <mergeCell ref="U73:U74"/>
    <mergeCell ref="V73:V74"/>
    <mergeCell ref="C74:D74"/>
    <mergeCell ref="B71:B72"/>
    <mergeCell ref="C71:D71"/>
    <mergeCell ref="O71:O72"/>
    <mergeCell ref="S71:S72"/>
    <mergeCell ref="U71:U72"/>
    <mergeCell ref="V71:V72"/>
    <mergeCell ref="B84:C84"/>
    <mergeCell ref="G74:H74"/>
    <mergeCell ref="G75:H75"/>
    <mergeCell ref="I75:K75"/>
    <mergeCell ref="I74:K74"/>
    <mergeCell ref="D91:D92"/>
    <mergeCell ref="E91:E92"/>
    <mergeCell ref="S91:S92"/>
    <mergeCell ref="X91:X92"/>
    <mergeCell ref="B89:B90"/>
    <mergeCell ref="C89:C90"/>
    <mergeCell ref="D89:D90"/>
    <mergeCell ref="E89:E90"/>
    <mergeCell ref="S89:S90"/>
    <mergeCell ref="X89:X90"/>
    <mergeCell ref="B87:B88"/>
    <mergeCell ref="C87:C88"/>
    <mergeCell ref="D87:D88"/>
    <mergeCell ref="E87:E88"/>
    <mergeCell ref="S87:S88"/>
    <mergeCell ref="X87:X88"/>
    <mergeCell ref="B85:B86"/>
    <mergeCell ref="C85:C86"/>
    <mergeCell ref="D85:D86"/>
    <mergeCell ref="E85:E86"/>
    <mergeCell ref="S85:S86"/>
    <mergeCell ref="X85:X86"/>
    <mergeCell ref="S99:S100"/>
    <mergeCell ref="X99:X100"/>
    <mergeCell ref="P101:P102"/>
    <mergeCell ref="B97:B98"/>
    <mergeCell ref="C97:C98"/>
    <mergeCell ref="D97:D98"/>
    <mergeCell ref="E97:E98"/>
    <mergeCell ref="S97:S98"/>
    <mergeCell ref="X97:X98"/>
    <mergeCell ref="B95:B96"/>
    <mergeCell ref="C95:C96"/>
    <mergeCell ref="D95:D96"/>
    <mergeCell ref="E95:E96"/>
    <mergeCell ref="S95:S96"/>
    <mergeCell ref="X95:X96"/>
    <mergeCell ref="B93:B94"/>
    <mergeCell ref="C93:C94"/>
    <mergeCell ref="D93:D94"/>
    <mergeCell ref="E93:E94"/>
    <mergeCell ref="S93:S94"/>
    <mergeCell ref="X93:X94"/>
    <mergeCell ref="B105:B106"/>
    <mergeCell ref="C105:C106"/>
    <mergeCell ref="D105:D106"/>
    <mergeCell ref="E105:E106"/>
    <mergeCell ref="S105:S106"/>
    <mergeCell ref="X105:X106"/>
    <mergeCell ref="P103:P104"/>
    <mergeCell ref="P105:P106"/>
    <mergeCell ref="P107:P108"/>
    <mergeCell ref="B103:B104"/>
    <mergeCell ref="C103:C104"/>
    <mergeCell ref="D103:D104"/>
    <mergeCell ref="E103:E104"/>
    <mergeCell ref="S103:S104"/>
    <mergeCell ref="X103:X104"/>
    <mergeCell ref="B101:B102"/>
    <mergeCell ref="C101:C102"/>
    <mergeCell ref="D101:D102"/>
    <mergeCell ref="E101:E102"/>
    <mergeCell ref="S101:S102"/>
    <mergeCell ref="X101:X102"/>
    <mergeCell ref="B111:B112"/>
    <mergeCell ref="C111:C112"/>
    <mergeCell ref="D111:D112"/>
    <mergeCell ref="E111:E112"/>
    <mergeCell ref="S111:S112"/>
    <mergeCell ref="X111:X112"/>
    <mergeCell ref="P109:P110"/>
    <mergeCell ref="P111:P112"/>
    <mergeCell ref="P113:P114"/>
    <mergeCell ref="B109:B110"/>
    <mergeCell ref="C109:C110"/>
    <mergeCell ref="D109:D110"/>
    <mergeCell ref="E109:E110"/>
    <mergeCell ref="S109:S110"/>
    <mergeCell ref="X109:X110"/>
    <mergeCell ref="B107:B108"/>
    <mergeCell ref="C107:C108"/>
    <mergeCell ref="D107:D108"/>
    <mergeCell ref="E107:E108"/>
    <mergeCell ref="S107:S108"/>
    <mergeCell ref="X107:X108"/>
    <mergeCell ref="B117:B118"/>
    <mergeCell ref="C117:C118"/>
    <mergeCell ref="D117:D118"/>
    <mergeCell ref="E117:E118"/>
    <mergeCell ref="S117:S118"/>
    <mergeCell ref="X117:X118"/>
    <mergeCell ref="P115:P116"/>
    <mergeCell ref="P117:P118"/>
    <mergeCell ref="P119:P120"/>
    <mergeCell ref="B115:B116"/>
    <mergeCell ref="C115:C116"/>
    <mergeCell ref="D115:D116"/>
    <mergeCell ref="E115:E116"/>
    <mergeCell ref="S115:S116"/>
    <mergeCell ref="X115:X116"/>
    <mergeCell ref="B113:B114"/>
    <mergeCell ref="C113:C114"/>
    <mergeCell ref="D113:D114"/>
    <mergeCell ref="E113:E114"/>
    <mergeCell ref="S113:S114"/>
    <mergeCell ref="X113:X114"/>
    <mergeCell ref="B123:B124"/>
    <mergeCell ref="C123:C124"/>
    <mergeCell ref="D123:D124"/>
    <mergeCell ref="E123:E124"/>
    <mergeCell ref="S123:S124"/>
    <mergeCell ref="X123:X124"/>
    <mergeCell ref="P121:P122"/>
    <mergeCell ref="P123:P124"/>
    <mergeCell ref="P125:P126"/>
    <mergeCell ref="B121:B122"/>
    <mergeCell ref="C121:C122"/>
    <mergeCell ref="D121:D122"/>
    <mergeCell ref="E121:E122"/>
    <mergeCell ref="S121:S122"/>
    <mergeCell ref="X121:X122"/>
    <mergeCell ref="B119:B120"/>
    <mergeCell ref="C119:C120"/>
    <mergeCell ref="D119:D120"/>
    <mergeCell ref="E119:E120"/>
    <mergeCell ref="S119:S120"/>
    <mergeCell ref="X119:X120"/>
    <mergeCell ref="B129:B130"/>
    <mergeCell ref="C129:C130"/>
    <mergeCell ref="D129:D130"/>
    <mergeCell ref="E129:E130"/>
    <mergeCell ref="S129:S130"/>
    <mergeCell ref="X129:X130"/>
    <mergeCell ref="P127:P128"/>
    <mergeCell ref="P129:P130"/>
    <mergeCell ref="P131:P132"/>
    <mergeCell ref="B127:B128"/>
    <mergeCell ref="C127:C128"/>
    <mergeCell ref="D127:D128"/>
    <mergeCell ref="E127:E128"/>
    <mergeCell ref="S127:S128"/>
    <mergeCell ref="X127:X128"/>
    <mergeCell ref="B125:B126"/>
    <mergeCell ref="C125:C126"/>
    <mergeCell ref="D125:D126"/>
    <mergeCell ref="E125:E126"/>
    <mergeCell ref="S125:S126"/>
    <mergeCell ref="X125:X126"/>
    <mergeCell ref="B135:B136"/>
    <mergeCell ref="C135:C136"/>
    <mergeCell ref="D135:D136"/>
    <mergeCell ref="E135:E136"/>
    <mergeCell ref="S135:S136"/>
    <mergeCell ref="X135:X136"/>
    <mergeCell ref="P133:P134"/>
    <mergeCell ref="P135:P136"/>
    <mergeCell ref="P137:P138"/>
    <mergeCell ref="B133:B134"/>
    <mergeCell ref="C133:C134"/>
    <mergeCell ref="D133:D134"/>
    <mergeCell ref="E133:E134"/>
    <mergeCell ref="S133:S134"/>
    <mergeCell ref="X133:X134"/>
    <mergeCell ref="B131:B132"/>
    <mergeCell ref="C131:C132"/>
    <mergeCell ref="D131:D132"/>
    <mergeCell ref="E131:E132"/>
    <mergeCell ref="S131:S132"/>
    <mergeCell ref="X131:X132"/>
    <mergeCell ref="B141:B142"/>
    <mergeCell ref="C141:C142"/>
    <mergeCell ref="D141:D142"/>
    <mergeCell ref="E141:E142"/>
    <mergeCell ref="S141:S142"/>
    <mergeCell ref="X141:X142"/>
    <mergeCell ref="P139:P140"/>
    <mergeCell ref="P141:P142"/>
    <mergeCell ref="B139:B140"/>
    <mergeCell ref="C139:C140"/>
    <mergeCell ref="D139:D140"/>
    <mergeCell ref="E139:E140"/>
    <mergeCell ref="S139:S140"/>
    <mergeCell ref="X139:X140"/>
    <mergeCell ref="B137:B138"/>
    <mergeCell ref="C137:C138"/>
    <mergeCell ref="D137:D138"/>
    <mergeCell ref="E137:E138"/>
    <mergeCell ref="S137:S138"/>
    <mergeCell ref="X137:X138"/>
    <mergeCell ref="B158:B159"/>
    <mergeCell ref="C158:C159"/>
    <mergeCell ref="D158:D159"/>
    <mergeCell ref="E158:E159"/>
    <mergeCell ref="S158:S159"/>
    <mergeCell ref="X158:X159"/>
    <mergeCell ref="C148:D148"/>
    <mergeCell ref="U148:V149"/>
    <mergeCell ref="C149:D149"/>
    <mergeCell ref="C150:D150"/>
    <mergeCell ref="U150:V151"/>
    <mergeCell ref="M155:M157"/>
    <mergeCell ref="Q156:R156"/>
    <mergeCell ref="X144:X145"/>
    <mergeCell ref="C145:D145"/>
    <mergeCell ref="C146:D146"/>
    <mergeCell ref="U146:U147"/>
    <mergeCell ref="V146:V147"/>
    <mergeCell ref="C147:D147"/>
    <mergeCell ref="B144:B145"/>
    <mergeCell ref="C144:D144"/>
    <mergeCell ref="O144:O145"/>
    <mergeCell ref="S144:S145"/>
    <mergeCell ref="U144:U145"/>
    <mergeCell ref="V144:V145"/>
    <mergeCell ref="P144:P145"/>
    <mergeCell ref="P155:P157"/>
    <mergeCell ref="P158:P159"/>
    <mergeCell ref="B155:C155"/>
    <mergeCell ref="B156:C156"/>
    <mergeCell ref="B157:C157"/>
    <mergeCell ref="F155:H155"/>
    <mergeCell ref="B164:B165"/>
    <mergeCell ref="C164:C165"/>
    <mergeCell ref="D164:D165"/>
    <mergeCell ref="E164:E165"/>
    <mergeCell ref="S164:S165"/>
    <mergeCell ref="X164:X165"/>
    <mergeCell ref="B162:B163"/>
    <mergeCell ref="C162:C163"/>
    <mergeCell ref="D162:D163"/>
    <mergeCell ref="E162:E163"/>
    <mergeCell ref="S162:S163"/>
    <mergeCell ref="X162:X163"/>
    <mergeCell ref="B160:B161"/>
    <mergeCell ref="C160:C161"/>
    <mergeCell ref="D160:D161"/>
    <mergeCell ref="E160:E161"/>
    <mergeCell ref="S160:S161"/>
    <mergeCell ref="X160:X161"/>
    <mergeCell ref="P160:P161"/>
    <mergeCell ref="P162:P163"/>
    <mergeCell ref="P164:P165"/>
    <mergeCell ref="B170:B171"/>
    <mergeCell ref="C170:C171"/>
    <mergeCell ref="D170:D171"/>
    <mergeCell ref="E170:E171"/>
    <mergeCell ref="S170:S171"/>
    <mergeCell ref="X170:X171"/>
    <mergeCell ref="B168:B169"/>
    <mergeCell ref="C168:C169"/>
    <mergeCell ref="D168:D169"/>
    <mergeCell ref="E168:E169"/>
    <mergeCell ref="S168:S169"/>
    <mergeCell ref="X168:X169"/>
    <mergeCell ref="B166:B167"/>
    <mergeCell ref="C166:C167"/>
    <mergeCell ref="D166:D167"/>
    <mergeCell ref="E166:E167"/>
    <mergeCell ref="S166:S167"/>
    <mergeCell ref="X166:X167"/>
    <mergeCell ref="P166:P167"/>
    <mergeCell ref="P168:P169"/>
    <mergeCell ref="P170:P171"/>
    <mergeCell ref="B176:B177"/>
    <mergeCell ref="C176:C177"/>
    <mergeCell ref="D176:D177"/>
    <mergeCell ref="E176:E177"/>
    <mergeCell ref="S176:S177"/>
    <mergeCell ref="X176:X177"/>
    <mergeCell ref="B174:B175"/>
    <mergeCell ref="C174:C175"/>
    <mergeCell ref="D174:D175"/>
    <mergeCell ref="E174:E175"/>
    <mergeCell ref="S174:S175"/>
    <mergeCell ref="X174:X175"/>
    <mergeCell ref="B172:B173"/>
    <mergeCell ref="C172:C173"/>
    <mergeCell ref="D172:D173"/>
    <mergeCell ref="E172:E173"/>
    <mergeCell ref="S172:S173"/>
    <mergeCell ref="X172:X173"/>
    <mergeCell ref="P172:P173"/>
    <mergeCell ref="P174:P175"/>
    <mergeCell ref="P176:P177"/>
    <mergeCell ref="B182:B183"/>
    <mergeCell ref="C182:C183"/>
    <mergeCell ref="D182:D183"/>
    <mergeCell ref="E182:E183"/>
    <mergeCell ref="S182:S183"/>
    <mergeCell ref="X182:X183"/>
    <mergeCell ref="B180:B181"/>
    <mergeCell ref="C180:C181"/>
    <mergeCell ref="D180:D181"/>
    <mergeCell ref="E180:E181"/>
    <mergeCell ref="S180:S181"/>
    <mergeCell ref="X180:X181"/>
    <mergeCell ref="B178:B179"/>
    <mergeCell ref="C178:C179"/>
    <mergeCell ref="D178:D179"/>
    <mergeCell ref="E178:E179"/>
    <mergeCell ref="S178:S179"/>
    <mergeCell ref="X178:X179"/>
    <mergeCell ref="P178:P179"/>
    <mergeCell ref="P180:P181"/>
    <mergeCell ref="P182:P183"/>
    <mergeCell ref="B188:B189"/>
    <mergeCell ref="C188:C189"/>
    <mergeCell ref="D188:D189"/>
    <mergeCell ref="E188:E189"/>
    <mergeCell ref="S188:S189"/>
    <mergeCell ref="X188:X189"/>
    <mergeCell ref="B186:B187"/>
    <mergeCell ref="C186:C187"/>
    <mergeCell ref="D186:D187"/>
    <mergeCell ref="E186:E187"/>
    <mergeCell ref="S186:S187"/>
    <mergeCell ref="X186:X187"/>
    <mergeCell ref="B184:B185"/>
    <mergeCell ref="C184:C185"/>
    <mergeCell ref="D184:D185"/>
    <mergeCell ref="E184:E185"/>
    <mergeCell ref="S184:S185"/>
    <mergeCell ref="X184:X185"/>
    <mergeCell ref="P184:P185"/>
    <mergeCell ref="P186:P187"/>
    <mergeCell ref="P188:P189"/>
    <mergeCell ref="B194:B195"/>
    <mergeCell ref="C194:C195"/>
    <mergeCell ref="D194:D195"/>
    <mergeCell ref="E194:E195"/>
    <mergeCell ref="S194:S195"/>
    <mergeCell ref="X194:X195"/>
    <mergeCell ref="B192:B193"/>
    <mergeCell ref="C192:C193"/>
    <mergeCell ref="D192:D193"/>
    <mergeCell ref="E192:E193"/>
    <mergeCell ref="S192:S193"/>
    <mergeCell ref="X192:X193"/>
    <mergeCell ref="B190:B191"/>
    <mergeCell ref="C190:C191"/>
    <mergeCell ref="D190:D191"/>
    <mergeCell ref="E190:E191"/>
    <mergeCell ref="S190:S191"/>
    <mergeCell ref="X190:X191"/>
    <mergeCell ref="P190:P191"/>
    <mergeCell ref="P192:P193"/>
    <mergeCell ref="P194:P195"/>
    <mergeCell ref="B200:B201"/>
    <mergeCell ref="C200:C201"/>
    <mergeCell ref="D200:D201"/>
    <mergeCell ref="E200:E201"/>
    <mergeCell ref="S200:S201"/>
    <mergeCell ref="X200:X201"/>
    <mergeCell ref="B198:B199"/>
    <mergeCell ref="C198:C199"/>
    <mergeCell ref="D198:D199"/>
    <mergeCell ref="E198:E199"/>
    <mergeCell ref="S198:S199"/>
    <mergeCell ref="X198:X199"/>
    <mergeCell ref="B196:B197"/>
    <mergeCell ref="C196:C197"/>
    <mergeCell ref="D196:D197"/>
    <mergeCell ref="E196:E197"/>
    <mergeCell ref="S196:S197"/>
    <mergeCell ref="X196:X197"/>
    <mergeCell ref="P196:P197"/>
    <mergeCell ref="P198:P199"/>
    <mergeCell ref="P200:P201"/>
    <mergeCell ref="B206:B207"/>
    <mergeCell ref="C206:C207"/>
    <mergeCell ref="D206:D207"/>
    <mergeCell ref="E206:E207"/>
    <mergeCell ref="S206:S207"/>
    <mergeCell ref="X206:X207"/>
    <mergeCell ref="B204:B205"/>
    <mergeCell ref="C204:C205"/>
    <mergeCell ref="D204:D205"/>
    <mergeCell ref="E204:E205"/>
    <mergeCell ref="S204:S205"/>
    <mergeCell ref="X204:X205"/>
    <mergeCell ref="B202:B203"/>
    <mergeCell ref="C202:C203"/>
    <mergeCell ref="D202:D203"/>
    <mergeCell ref="E202:E203"/>
    <mergeCell ref="S202:S203"/>
    <mergeCell ref="X202:X203"/>
    <mergeCell ref="P202:P203"/>
    <mergeCell ref="P204:P205"/>
    <mergeCell ref="P206:P207"/>
    <mergeCell ref="B212:B213"/>
    <mergeCell ref="C212:C213"/>
    <mergeCell ref="D212:D213"/>
    <mergeCell ref="E212:E213"/>
    <mergeCell ref="S212:S213"/>
    <mergeCell ref="X212:X213"/>
    <mergeCell ref="B210:B211"/>
    <mergeCell ref="C210:C211"/>
    <mergeCell ref="D210:D211"/>
    <mergeCell ref="E210:E211"/>
    <mergeCell ref="S210:S211"/>
    <mergeCell ref="X210:X211"/>
    <mergeCell ref="B208:B209"/>
    <mergeCell ref="C208:C209"/>
    <mergeCell ref="D208:D209"/>
    <mergeCell ref="E208:E209"/>
    <mergeCell ref="S208:S209"/>
    <mergeCell ref="X208:X209"/>
    <mergeCell ref="P208:P209"/>
    <mergeCell ref="P210:P211"/>
    <mergeCell ref="P212:P213"/>
    <mergeCell ref="B218:B219"/>
    <mergeCell ref="C218:C219"/>
    <mergeCell ref="D218:D219"/>
    <mergeCell ref="E218:E219"/>
    <mergeCell ref="S218:S219"/>
    <mergeCell ref="X218:X219"/>
    <mergeCell ref="B216:B217"/>
    <mergeCell ref="C216:C217"/>
    <mergeCell ref="D216:D217"/>
    <mergeCell ref="E216:E217"/>
    <mergeCell ref="S216:S217"/>
    <mergeCell ref="X216:X217"/>
    <mergeCell ref="B214:B215"/>
    <mergeCell ref="C214:C215"/>
    <mergeCell ref="D214:D215"/>
    <mergeCell ref="E214:E215"/>
    <mergeCell ref="S214:S215"/>
    <mergeCell ref="X214:X215"/>
    <mergeCell ref="P214:P215"/>
    <mergeCell ref="P216:P217"/>
    <mergeCell ref="P218:P219"/>
    <mergeCell ref="C225:D225"/>
    <mergeCell ref="U225:V226"/>
    <mergeCell ref="C226:D226"/>
    <mergeCell ref="C227:D227"/>
    <mergeCell ref="U227:V228"/>
    <mergeCell ref="M232:M234"/>
    <mergeCell ref="Q233:R233"/>
    <mergeCell ref="X221:X222"/>
    <mergeCell ref="C222:D222"/>
    <mergeCell ref="C223:D223"/>
    <mergeCell ref="U223:U224"/>
    <mergeCell ref="V223:V224"/>
    <mergeCell ref="C224:D224"/>
    <mergeCell ref="B221:B222"/>
    <mergeCell ref="C221:D221"/>
    <mergeCell ref="O221:O222"/>
    <mergeCell ref="S221:S222"/>
    <mergeCell ref="U221:U222"/>
    <mergeCell ref="V221:V222"/>
    <mergeCell ref="P221:P222"/>
    <mergeCell ref="P232:P234"/>
    <mergeCell ref="B232:C232"/>
    <mergeCell ref="B233:C233"/>
    <mergeCell ref="B234:C234"/>
    <mergeCell ref="F232:H232"/>
    <mergeCell ref="B239:B240"/>
    <mergeCell ref="C239:C240"/>
    <mergeCell ref="D239:D240"/>
    <mergeCell ref="E239:E240"/>
    <mergeCell ref="S239:S240"/>
    <mergeCell ref="X239:X240"/>
    <mergeCell ref="B237:B238"/>
    <mergeCell ref="C237:C238"/>
    <mergeCell ref="D237:D238"/>
    <mergeCell ref="E237:E238"/>
    <mergeCell ref="S237:S238"/>
    <mergeCell ref="X237:X238"/>
    <mergeCell ref="P237:P238"/>
    <mergeCell ref="P239:P240"/>
    <mergeCell ref="P241:P242"/>
    <mergeCell ref="B235:B236"/>
    <mergeCell ref="C235:C236"/>
    <mergeCell ref="D235:D236"/>
    <mergeCell ref="E235:E236"/>
    <mergeCell ref="S235:S236"/>
    <mergeCell ref="X235:X236"/>
    <mergeCell ref="P235:P236"/>
    <mergeCell ref="B245:B246"/>
    <mergeCell ref="C245:C246"/>
    <mergeCell ref="D245:D246"/>
    <mergeCell ref="E245:E246"/>
    <mergeCell ref="S245:S246"/>
    <mergeCell ref="X245:X246"/>
    <mergeCell ref="B243:B244"/>
    <mergeCell ref="C243:C244"/>
    <mergeCell ref="D243:D244"/>
    <mergeCell ref="E243:E244"/>
    <mergeCell ref="S243:S244"/>
    <mergeCell ref="X243:X244"/>
    <mergeCell ref="P243:P244"/>
    <mergeCell ref="P245:P246"/>
    <mergeCell ref="P247:P248"/>
    <mergeCell ref="B241:B242"/>
    <mergeCell ref="C241:C242"/>
    <mergeCell ref="D241:D242"/>
    <mergeCell ref="E241:E242"/>
    <mergeCell ref="S241:S242"/>
    <mergeCell ref="X241:X242"/>
    <mergeCell ref="B251:B252"/>
    <mergeCell ref="C251:C252"/>
    <mergeCell ref="D251:D252"/>
    <mergeCell ref="E251:E252"/>
    <mergeCell ref="S251:S252"/>
    <mergeCell ref="X251:X252"/>
    <mergeCell ref="B249:B250"/>
    <mergeCell ref="C249:C250"/>
    <mergeCell ref="D249:D250"/>
    <mergeCell ref="E249:E250"/>
    <mergeCell ref="S249:S250"/>
    <mergeCell ref="X249:X250"/>
    <mergeCell ref="P249:P250"/>
    <mergeCell ref="P251:P252"/>
    <mergeCell ref="P253:P254"/>
    <mergeCell ref="B247:B248"/>
    <mergeCell ref="C247:C248"/>
    <mergeCell ref="D247:D248"/>
    <mergeCell ref="E247:E248"/>
    <mergeCell ref="S247:S248"/>
    <mergeCell ref="X247:X248"/>
    <mergeCell ref="B257:B258"/>
    <mergeCell ref="C257:C258"/>
    <mergeCell ref="D257:D258"/>
    <mergeCell ref="E257:E258"/>
    <mergeCell ref="S257:S258"/>
    <mergeCell ref="X257:X258"/>
    <mergeCell ref="B255:B256"/>
    <mergeCell ref="C255:C256"/>
    <mergeCell ref="D255:D256"/>
    <mergeCell ref="E255:E256"/>
    <mergeCell ref="S255:S256"/>
    <mergeCell ref="X255:X256"/>
    <mergeCell ref="P255:P256"/>
    <mergeCell ref="P257:P258"/>
    <mergeCell ref="P259:P260"/>
    <mergeCell ref="B253:B254"/>
    <mergeCell ref="C253:C254"/>
    <mergeCell ref="D253:D254"/>
    <mergeCell ref="E253:E254"/>
    <mergeCell ref="S253:S254"/>
    <mergeCell ref="X253:X254"/>
    <mergeCell ref="B263:B264"/>
    <mergeCell ref="C263:C264"/>
    <mergeCell ref="D263:D264"/>
    <mergeCell ref="E263:E264"/>
    <mergeCell ref="S263:S264"/>
    <mergeCell ref="X263:X264"/>
    <mergeCell ref="B261:B262"/>
    <mergeCell ref="C261:C262"/>
    <mergeCell ref="D261:D262"/>
    <mergeCell ref="E261:E262"/>
    <mergeCell ref="S261:S262"/>
    <mergeCell ref="X261:X262"/>
    <mergeCell ref="P261:P262"/>
    <mergeCell ref="P263:P264"/>
    <mergeCell ref="P265:P266"/>
    <mergeCell ref="B259:B260"/>
    <mergeCell ref="C259:C260"/>
    <mergeCell ref="D259:D260"/>
    <mergeCell ref="E259:E260"/>
    <mergeCell ref="S259:S260"/>
    <mergeCell ref="X259:X260"/>
    <mergeCell ref="B269:B270"/>
    <mergeCell ref="C269:C270"/>
    <mergeCell ref="D269:D270"/>
    <mergeCell ref="E269:E270"/>
    <mergeCell ref="S269:S270"/>
    <mergeCell ref="X269:X270"/>
    <mergeCell ref="B267:B268"/>
    <mergeCell ref="C267:C268"/>
    <mergeCell ref="D267:D268"/>
    <mergeCell ref="E267:E268"/>
    <mergeCell ref="S267:S268"/>
    <mergeCell ref="X267:X268"/>
    <mergeCell ref="P267:P268"/>
    <mergeCell ref="P269:P270"/>
    <mergeCell ref="P271:P272"/>
    <mergeCell ref="B265:B266"/>
    <mergeCell ref="C265:C266"/>
    <mergeCell ref="D265:D266"/>
    <mergeCell ref="E265:E266"/>
    <mergeCell ref="S265:S266"/>
    <mergeCell ref="X265:X266"/>
    <mergeCell ref="B275:B276"/>
    <mergeCell ref="C275:C276"/>
    <mergeCell ref="D275:D276"/>
    <mergeCell ref="E275:E276"/>
    <mergeCell ref="S275:S276"/>
    <mergeCell ref="X275:X276"/>
    <mergeCell ref="B273:B274"/>
    <mergeCell ref="C273:C274"/>
    <mergeCell ref="D273:D274"/>
    <mergeCell ref="E273:E274"/>
    <mergeCell ref="S273:S274"/>
    <mergeCell ref="X273:X274"/>
    <mergeCell ref="P273:P274"/>
    <mergeCell ref="P275:P276"/>
    <mergeCell ref="P277:P278"/>
    <mergeCell ref="B271:B272"/>
    <mergeCell ref="C271:C272"/>
    <mergeCell ref="D271:D272"/>
    <mergeCell ref="E271:E272"/>
    <mergeCell ref="S271:S272"/>
    <mergeCell ref="X271:X272"/>
    <mergeCell ref="B281:B282"/>
    <mergeCell ref="C281:C282"/>
    <mergeCell ref="D281:D282"/>
    <mergeCell ref="E281:E282"/>
    <mergeCell ref="S281:S282"/>
    <mergeCell ref="X281:X282"/>
    <mergeCell ref="B279:B280"/>
    <mergeCell ref="C279:C280"/>
    <mergeCell ref="D279:D280"/>
    <mergeCell ref="E279:E280"/>
    <mergeCell ref="S279:S280"/>
    <mergeCell ref="X279:X280"/>
    <mergeCell ref="P279:P280"/>
    <mergeCell ref="P281:P282"/>
    <mergeCell ref="P283:P284"/>
    <mergeCell ref="B277:B278"/>
    <mergeCell ref="C277:C278"/>
    <mergeCell ref="D277:D278"/>
    <mergeCell ref="E277:E278"/>
    <mergeCell ref="S277:S278"/>
    <mergeCell ref="X277:X278"/>
    <mergeCell ref="B287:B288"/>
    <mergeCell ref="C287:C288"/>
    <mergeCell ref="D287:D288"/>
    <mergeCell ref="E287:E288"/>
    <mergeCell ref="S287:S288"/>
    <mergeCell ref="X287:X288"/>
    <mergeCell ref="B285:B286"/>
    <mergeCell ref="C285:C286"/>
    <mergeCell ref="D285:D286"/>
    <mergeCell ref="E285:E286"/>
    <mergeCell ref="S285:S286"/>
    <mergeCell ref="X285:X286"/>
    <mergeCell ref="P285:P286"/>
    <mergeCell ref="P287:P288"/>
    <mergeCell ref="P289:P290"/>
    <mergeCell ref="B283:B284"/>
    <mergeCell ref="C283:C284"/>
    <mergeCell ref="D283:D284"/>
    <mergeCell ref="E283:E284"/>
    <mergeCell ref="S283:S284"/>
    <mergeCell ref="X283:X284"/>
    <mergeCell ref="B293:B294"/>
    <mergeCell ref="C293:C294"/>
    <mergeCell ref="D293:D294"/>
    <mergeCell ref="E293:E294"/>
    <mergeCell ref="S293:S294"/>
    <mergeCell ref="X293:X294"/>
    <mergeCell ref="B291:B292"/>
    <mergeCell ref="C291:C292"/>
    <mergeCell ref="D291:D292"/>
    <mergeCell ref="E291:E292"/>
    <mergeCell ref="S291:S292"/>
    <mergeCell ref="X291:X292"/>
    <mergeCell ref="P291:P292"/>
    <mergeCell ref="P293:P294"/>
    <mergeCell ref="B289:B290"/>
    <mergeCell ref="C289:C290"/>
    <mergeCell ref="D289:D290"/>
    <mergeCell ref="E289:E290"/>
    <mergeCell ref="S289:S290"/>
    <mergeCell ref="X289:X290"/>
    <mergeCell ref="B310:B311"/>
    <mergeCell ref="C310:C311"/>
    <mergeCell ref="D310:D311"/>
    <mergeCell ref="E310:E311"/>
    <mergeCell ref="S310:S311"/>
    <mergeCell ref="X310:X311"/>
    <mergeCell ref="C300:D300"/>
    <mergeCell ref="U300:V301"/>
    <mergeCell ref="C301:D301"/>
    <mergeCell ref="C302:D302"/>
    <mergeCell ref="U302:V303"/>
    <mergeCell ref="M307:M309"/>
    <mergeCell ref="Q308:R308"/>
    <mergeCell ref="X296:X297"/>
    <mergeCell ref="C297:D297"/>
    <mergeCell ref="C298:D298"/>
    <mergeCell ref="U298:U299"/>
    <mergeCell ref="V298:V299"/>
    <mergeCell ref="C299:D299"/>
    <mergeCell ref="B296:B297"/>
    <mergeCell ref="C296:D296"/>
    <mergeCell ref="O296:O297"/>
    <mergeCell ref="S296:S297"/>
    <mergeCell ref="U296:U297"/>
    <mergeCell ref="V296:V297"/>
    <mergeCell ref="P296:P297"/>
    <mergeCell ref="P307:P309"/>
    <mergeCell ref="P310:P311"/>
    <mergeCell ref="B307:C307"/>
    <mergeCell ref="B308:C308"/>
    <mergeCell ref="B309:C309"/>
    <mergeCell ref="F307:H307"/>
    <mergeCell ref="B316:B317"/>
    <mergeCell ref="C316:C317"/>
    <mergeCell ref="D316:D317"/>
    <mergeCell ref="E316:E317"/>
    <mergeCell ref="S316:S317"/>
    <mergeCell ref="X316:X317"/>
    <mergeCell ref="B314:B315"/>
    <mergeCell ref="C314:C315"/>
    <mergeCell ref="D314:D315"/>
    <mergeCell ref="E314:E315"/>
    <mergeCell ref="S314:S315"/>
    <mergeCell ref="X314:X315"/>
    <mergeCell ref="B312:B313"/>
    <mergeCell ref="C312:C313"/>
    <mergeCell ref="D312:D313"/>
    <mergeCell ref="E312:E313"/>
    <mergeCell ref="S312:S313"/>
    <mergeCell ref="X312:X313"/>
    <mergeCell ref="P312:P313"/>
    <mergeCell ref="P314:P315"/>
    <mergeCell ref="P316:P317"/>
    <mergeCell ref="B322:B323"/>
    <mergeCell ref="C322:C323"/>
    <mergeCell ref="D322:D323"/>
    <mergeCell ref="E322:E323"/>
    <mergeCell ref="S322:S323"/>
    <mergeCell ref="X322:X323"/>
    <mergeCell ref="B320:B321"/>
    <mergeCell ref="C320:C321"/>
    <mergeCell ref="D320:D321"/>
    <mergeCell ref="E320:E321"/>
    <mergeCell ref="S320:S321"/>
    <mergeCell ref="X320:X321"/>
    <mergeCell ref="B318:B319"/>
    <mergeCell ref="C318:C319"/>
    <mergeCell ref="D318:D319"/>
    <mergeCell ref="E318:E319"/>
    <mergeCell ref="S318:S319"/>
    <mergeCell ref="X318:X319"/>
    <mergeCell ref="P318:P319"/>
    <mergeCell ref="P320:P321"/>
    <mergeCell ref="P322:P323"/>
    <mergeCell ref="B328:B329"/>
    <mergeCell ref="C328:C329"/>
    <mergeCell ref="D328:D329"/>
    <mergeCell ref="E328:E329"/>
    <mergeCell ref="S328:S329"/>
    <mergeCell ref="X328:X329"/>
    <mergeCell ref="B326:B327"/>
    <mergeCell ref="C326:C327"/>
    <mergeCell ref="D326:D327"/>
    <mergeCell ref="E326:E327"/>
    <mergeCell ref="S326:S327"/>
    <mergeCell ref="X326:X327"/>
    <mergeCell ref="B324:B325"/>
    <mergeCell ref="C324:C325"/>
    <mergeCell ref="D324:D325"/>
    <mergeCell ref="E324:E325"/>
    <mergeCell ref="S324:S325"/>
    <mergeCell ref="X324:X325"/>
    <mergeCell ref="P324:P325"/>
    <mergeCell ref="P326:P327"/>
    <mergeCell ref="P328:P329"/>
    <mergeCell ref="B334:B335"/>
    <mergeCell ref="C334:C335"/>
    <mergeCell ref="D334:D335"/>
    <mergeCell ref="E334:E335"/>
    <mergeCell ref="S334:S335"/>
    <mergeCell ref="X334:X335"/>
    <mergeCell ref="B332:B333"/>
    <mergeCell ref="C332:C333"/>
    <mergeCell ref="D332:D333"/>
    <mergeCell ref="E332:E333"/>
    <mergeCell ref="S332:S333"/>
    <mergeCell ref="X332:X333"/>
    <mergeCell ref="B330:B331"/>
    <mergeCell ref="C330:C331"/>
    <mergeCell ref="D330:D331"/>
    <mergeCell ref="E330:E331"/>
    <mergeCell ref="S330:S331"/>
    <mergeCell ref="X330:X331"/>
    <mergeCell ref="P330:P331"/>
    <mergeCell ref="P332:P333"/>
    <mergeCell ref="P334:P335"/>
    <mergeCell ref="B340:B341"/>
    <mergeCell ref="C340:C341"/>
    <mergeCell ref="D340:D341"/>
    <mergeCell ref="E340:E341"/>
    <mergeCell ref="S340:S341"/>
    <mergeCell ref="X340:X341"/>
    <mergeCell ref="B338:B339"/>
    <mergeCell ref="C338:C339"/>
    <mergeCell ref="D338:D339"/>
    <mergeCell ref="E338:E339"/>
    <mergeCell ref="S338:S339"/>
    <mergeCell ref="X338:X339"/>
    <mergeCell ref="B336:B337"/>
    <mergeCell ref="C336:C337"/>
    <mergeCell ref="D336:D337"/>
    <mergeCell ref="E336:E337"/>
    <mergeCell ref="S336:S337"/>
    <mergeCell ref="X336:X337"/>
    <mergeCell ref="P336:P337"/>
    <mergeCell ref="P338:P339"/>
    <mergeCell ref="P340:P341"/>
    <mergeCell ref="B346:B347"/>
    <mergeCell ref="C346:C347"/>
    <mergeCell ref="D346:D347"/>
    <mergeCell ref="E346:E347"/>
    <mergeCell ref="S346:S347"/>
    <mergeCell ref="X346:X347"/>
    <mergeCell ref="B344:B345"/>
    <mergeCell ref="C344:C345"/>
    <mergeCell ref="D344:D345"/>
    <mergeCell ref="E344:E345"/>
    <mergeCell ref="S344:S345"/>
    <mergeCell ref="X344:X345"/>
    <mergeCell ref="B342:B343"/>
    <mergeCell ref="C342:C343"/>
    <mergeCell ref="D342:D343"/>
    <mergeCell ref="E342:E343"/>
    <mergeCell ref="S342:S343"/>
    <mergeCell ref="X342:X343"/>
    <mergeCell ref="P342:P343"/>
    <mergeCell ref="P344:P345"/>
    <mergeCell ref="P346:P347"/>
    <mergeCell ref="B352:B353"/>
    <mergeCell ref="C352:C353"/>
    <mergeCell ref="D352:D353"/>
    <mergeCell ref="E352:E353"/>
    <mergeCell ref="S352:S353"/>
    <mergeCell ref="X352:X353"/>
    <mergeCell ref="B350:B351"/>
    <mergeCell ref="C350:C351"/>
    <mergeCell ref="D350:D351"/>
    <mergeCell ref="E350:E351"/>
    <mergeCell ref="S350:S351"/>
    <mergeCell ref="X350:X351"/>
    <mergeCell ref="B348:B349"/>
    <mergeCell ref="C348:C349"/>
    <mergeCell ref="D348:D349"/>
    <mergeCell ref="E348:E349"/>
    <mergeCell ref="S348:S349"/>
    <mergeCell ref="X348:X349"/>
    <mergeCell ref="P348:P349"/>
    <mergeCell ref="P350:P351"/>
    <mergeCell ref="P352:P353"/>
    <mergeCell ref="B358:B359"/>
    <mergeCell ref="C358:C359"/>
    <mergeCell ref="D358:D359"/>
    <mergeCell ref="E358:E359"/>
    <mergeCell ref="S358:S359"/>
    <mergeCell ref="X358:X359"/>
    <mergeCell ref="B356:B357"/>
    <mergeCell ref="C356:C357"/>
    <mergeCell ref="D356:D357"/>
    <mergeCell ref="E356:E357"/>
    <mergeCell ref="S356:S357"/>
    <mergeCell ref="X356:X357"/>
    <mergeCell ref="B354:B355"/>
    <mergeCell ref="C354:C355"/>
    <mergeCell ref="D354:D355"/>
    <mergeCell ref="E354:E355"/>
    <mergeCell ref="S354:S355"/>
    <mergeCell ref="X354:X355"/>
    <mergeCell ref="P354:P355"/>
    <mergeCell ref="P356:P357"/>
    <mergeCell ref="P358:P359"/>
    <mergeCell ref="B364:B365"/>
    <mergeCell ref="C364:C365"/>
    <mergeCell ref="D364:D365"/>
    <mergeCell ref="E364:E365"/>
    <mergeCell ref="S364:S365"/>
    <mergeCell ref="X364:X365"/>
    <mergeCell ref="B362:B363"/>
    <mergeCell ref="C362:C363"/>
    <mergeCell ref="D362:D363"/>
    <mergeCell ref="E362:E363"/>
    <mergeCell ref="S362:S363"/>
    <mergeCell ref="X362:X363"/>
    <mergeCell ref="B360:B361"/>
    <mergeCell ref="C360:C361"/>
    <mergeCell ref="D360:D361"/>
    <mergeCell ref="E360:E361"/>
    <mergeCell ref="S360:S361"/>
    <mergeCell ref="X360:X361"/>
    <mergeCell ref="P360:P361"/>
    <mergeCell ref="P362:P363"/>
    <mergeCell ref="P364:P365"/>
    <mergeCell ref="B370:B371"/>
    <mergeCell ref="C370:C371"/>
    <mergeCell ref="D370:D371"/>
    <mergeCell ref="E370:E371"/>
    <mergeCell ref="S370:S371"/>
    <mergeCell ref="X370:X371"/>
    <mergeCell ref="B368:B369"/>
    <mergeCell ref="C368:C369"/>
    <mergeCell ref="D368:D369"/>
    <mergeCell ref="E368:E369"/>
    <mergeCell ref="S368:S369"/>
    <mergeCell ref="X368:X369"/>
    <mergeCell ref="B366:B367"/>
    <mergeCell ref="C366:C367"/>
    <mergeCell ref="D366:D367"/>
    <mergeCell ref="E366:E367"/>
    <mergeCell ref="S366:S367"/>
    <mergeCell ref="X366:X367"/>
    <mergeCell ref="P366:P367"/>
    <mergeCell ref="P368:P369"/>
    <mergeCell ref="P370:P371"/>
    <mergeCell ref="C377:D377"/>
    <mergeCell ref="U377:V378"/>
    <mergeCell ref="C378:D378"/>
    <mergeCell ref="C379:D379"/>
    <mergeCell ref="U379:V380"/>
    <mergeCell ref="M384:M386"/>
    <mergeCell ref="Q385:R385"/>
    <mergeCell ref="X373:X374"/>
    <mergeCell ref="C374:D374"/>
    <mergeCell ref="C375:D375"/>
    <mergeCell ref="U375:U376"/>
    <mergeCell ref="V375:V376"/>
    <mergeCell ref="C376:D376"/>
    <mergeCell ref="B373:B374"/>
    <mergeCell ref="C373:D373"/>
    <mergeCell ref="O373:O374"/>
    <mergeCell ref="S373:S374"/>
    <mergeCell ref="U373:U374"/>
    <mergeCell ref="V373:V374"/>
    <mergeCell ref="P373:P374"/>
    <mergeCell ref="P384:P386"/>
    <mergeCell ref="B384:C384"/>
    <mergeCell ref="B385:C385"/>
    <mergeCell ref="B386:C386"/>
    <mergeCell ref="F384:H384"/>
    <mergeCell ref="B391:B392"/>
    <mergeCell ref="C391:C392"/>
    <mergeCell ref="D391:D392"/>
    <mergeCell ref="E391:E392"/>
    <mergeCell ref="S391:S392"/>
    <mergeCell ref="X391:X392"/>
    <mergeCell ref="B389:B390"/>
    <mergeCell ref="C389:C390"/>
    <mergeCell ref="D389:D390"/>
    <mergeCell ref="E389:E390"/>
    <mergeCell ref="S389:S390"/>
    <mergeCell ref="X389:X390"/>
    <mergeCell ref="P389:P390"/>
    <mergeCell ref="P391:P392"/>
    <mergeCell ref="P393:P394"/>
    <mergeCell ref="B387:B388"/>
    <mergeCell ref="C387:C388"/>
    <mergeCell ref="D387:D388"/>
    <mergeCell ref="E387:E388"/>
    <mergeCell ref="S387:S388"/>
    <mergeCell ref="X387:X388"/>
    <mergeCell ref="P387:P388"/>
    <mergeCell ref="B397:B398"/>
    <mergeCell ref="C397:C398"/>
    <mergeCell ref="D397:D398"/>
    <mergeCell ref="E397:E398"/>
    <mergeCell ref="S397:S398"/>
    <mergeCell ref="X397:X398"/>
    <mergeCell ref="B395:B396"/>
    <mergeCell ref="C395:C396"/>
    <mergeCell ref="D395:D396"/>
    <mergeCell ref="E395:E396"/>
    <mergeCell ref="S395:S396"/>
    <mergeCell ref="X395:X396"/>
    <mergeCell ref="P395:P396"/>
    <mergeCell ref="P397:P398"/>
    <mergeCell ref="P399:P400"/>
    <mergeCell ref="B393:B394"/>
    <mergeCell ref="C393:C394"/>
    <mergeCell ref="D393:D394"/>
    <mergeCell ref="E393:E394"/>
    <mergeCell ref="S393:S394"/>
    <mergeCell ref="X393:X394"/>
    <mergeCell ref="B403:B404"/>
    <mergeCell ref="C403:C404"/>
    <mergeCell ref="D403:D404"/>
    <mergeCell ref="E403:E404"/>
    <mergeCell ref="S403:S404"/>
    <mergeCell ref="X403:X404"/>
    <mergeCell ref="B401:B402"/>
    <mergeCell ref="C401:C402"/>
    <mergeCell ref="D401:D402"/>
    <mergeCell ref="E401:E402"/>
    <mergeCell ref="S401:S402"/>
    <mergeCell ref="X401:X402"/>
    <mergeCell ref="P401:P402"/>
    <mergeCell ref="P403:P404"/>
    <mergeCell ref="P405:P406"/>
    <mergeCell ref="B399:B400"/>
    <mergeCell ref="C399:C400"/>
    <mergeCell ref="D399:D400"/>
    <mergeCell ref="E399:E400"/>
    <mergeCell ref="S399:S400"/>
    <mergeCell ref="X399:X400"/>
    <mergeCell ref="B409:B410"/>
    <mergeCell ref="C409:C410"/>
    <mergeCell ref="D409:D410"/>
    <mergeCell ref="E409:E410"/>
    <mergeCell ref="S409:S410"/>
    <mergeCell ref="X409:X410"/>
    <mergeCell ref="B407:B408"/>
    <mergeCell ref="C407:C408"/>
    <mergeCell ref="D407:D408"/>
    <mergeCell ref="E407:E408"/>
    <mergeCell ref="S407:S408"/>
    <mergeCell ref="X407:X408"/>
    <mergeCell ref="P407:P408"/>
    <mergeCell ref="P409:P410"/>
    <mergeCell ref="P411:P412"/>
    <mergeCell ref="B405:B406"/>
    <mergeCell ref="C405:C406"/>
    <mergeCell ref="D405:D406"/>
    <mergeCell ref="E405:E406"/>
    <mergeCell ref="S405:S406"/>
    <mergeCell ref="X405:X406"/>
    <mergeCell ref="B415:B416"/>
    <mergeCell ref="C415:C416"/>
    <mergeCell ref="D415:D416"/>
    <mergeCell ref="E415:E416"/>
    <mergeCell ref="S415:S416"/>
    <mergeCell ref="X415:X416"/>
    <mergeCell ref="B413:B414"/>
    <mergeCell ref="C413:C414"/>
    <mergeCell ref="D413:D414"/>
    <mergeCell ref="E413:E414"/>
    <mergeCell ref="S413:S414"/>
    <mergeCell ref="X413:X414"/>
    <mergeCell ref="P413:P414"/>
    <mergeCell ref="P415:P416"/>
    <mergeCell ref="P417:P418"/>
    <mergeCell ref="B411:B412"/>
    <mergeCell ref="C411:C412"/>
    <mergeCell ref="D411:D412"/>
    <mergeCell ref="E411:E412"/>
    <mergeCell ref="S411:S412"/>
    <mergeCell ref="X411:X412"/>
    <mergeCell ref="B421:B422"/>
    <mergeCell ref="C421:C422"/>
    <mergeCell ref="D421:D422"/>
    <mergeCell ref="E421:E422"/>
    <mergeCell ref="S421:S422"/>
    <mergeCell ref="X421:X422"/>
    <mergeCell ref="B419:B420"/>
    <mergeCell ref="C419:C420"/>
    <mergeCell ref="D419:D420"/>
    <mergeCell ref="E419:E420"/>
    <mergeCell ref="S419:S420"/>
    <mergeCell ref="X419:X420"/>
    <mergeCell ref="P419:P420"/>
    <mergeCell ref="P421:P422"/>
    <mergeCell ref="P423:P424"/>
    <mergeCell ref="B417:B418"/>
    <mergeCell ref="C417:C418"/>
    <mergeCell ref="D417:D418"/>
    <mergeCell ref="E417:E418"/>
    <mergeCell ref="S417:S418"/>
    <mergeCell ref="X417:X418"/>
    <mergeCell ref="B427:B428"/>
    <mergeCell ref="C427:C428"/>
    <mergeCell ref="D427:D428"/>
    <mergeCell ref="E427:E428"/>
    <mergeCell ref="S427:S428"/>
    <mergeCell ref="X427:X428"/>
    <mergeCell ref="B425:B426"/>
    <mergeCell ref="C425:C426"/>
    <mergeCell ref="D425:D426"/>
    <mergeCell ref="E425:E426"/>
    <mergeCell ref="S425:S426"/>
    <mergeCell ref="X425:X426"/>
    <mergeCell ref="P425:P426"/>
    <mergeCell ref="P427:P428"/>
    <mergeCell ref="P429:P430"/>
    <mergeCell ref="B423:B424"/>
    <mergeCell ref="C423:C424"/>
    <mergeCell ref="D423:D424"/>
    <mergeCell ref="E423:E424"/>
    <mergeCell ref="S423:S424"/>
    <mergeCell ref="X423:X424"/>
    <mergeCell ref="B433:B434"/>
    <mergeCell ref="C433:C434"/>
    <mergeCell ref="D433:D434"/>
    <mergeCell ref="E433:E434"/>
    <mergeCell ref="S433:S434"/>
    <mergeCell ref="X433:X434"/>
    <mergeCell ref="B431:B432"/>
    <mergeCell ref="C431:C432"/>
    <mergeCell ref="D431:D432"/>
    <mergeCell ref="E431:E432"/>
    <mergeCell ref="S431:S432"/>
    <mergeCell ref="X431:X432"/>
    <mergeCell ref="P431:P432"/>
    <mergeCell ref="P433:P434"/>
    <mergeCell ref="P435:P436"/>
    <mergeCell ref="B429:B430"/>
    <mergeCell ref="C429:C430"/>
    <mergeCell ref="D429:D430"/>
    <mergeCell ref="E429:E430"/>
    <mergeCell ref="S429:S430"/>
    <mergeCell ref="X429:X430"/>
    <mergeCell ref="B439:B440"/>
    <mergeCell ref="C439:C440"/>
    <mergeCell ref="D439:D440"/>
    <mergeCell ref="E439:E440"/>
    <mergeCell ref="S439:S440"/>
    <mergeCell ref="X439:X440"/>
    <mergeCell ref="B437:B438"/>
    <mergeCell ref="C437:C438"/>
    <mergeCell ref="D437:D438"/>
    <mergeCell ref="E437:E438"/>
    <mergeCell ref="S437:S438"/>
    <mergeCell ref="X437:X438"/>
    <mergeCell ref="P437:P438"/>
    <mergeCell ref="P439:P440"/>
    <mergeCell ref="P441:P442"/>
    <mergeCell ref="B435:B436"/>
    <mergeCell ref="C435:C436"/>
    <mergeCell ref="D435:D436"/>
    <mergeCell ref="E435:E436"/>
    <mergeCell ref="S435:S436"/>
    <mergeCell ref="X435:X436"/>
    <mergeCell ref="B445:B446"/>
    <mergeCell ref="C445:C446"/>
    <mergeCell ref="D445:D446"/>
    <mergeCell ref="E445:E446"/>
    <mergeCell ref="S445:S446"/>
    <mergeCell ref="X445:X446"/>
    <mergeCell ref="B443:B444"/>
    <mergeCell ref="C443:C444"/>
    <mergeCell ref="D443:D444"/>
    <mergeCell ref="E443:E444"/>
    <mergeCell ref="S443:S444"/>
    <mergeCell ref="X443:X444"/>
    <mergeCell ref="P443:P444"/>
    <mergeCell ref="P445:P446"/>
    <mergeCell ref="B441:B442"/>
    <mergeCell ref="C441:C442"/>
    <mergeCell ref="D441:D442"/>
    <mergeCell ref="E441:E442"/>
    <mergeCell ref="S441:S442"/>
    <mergeCell ref="X441:X442"/>
    <mergeCell ref="B462:B463"/>
    <mergeCell ref="C462:C463"/>
    <mergeCell ref="D462:D463"/>
    <mergeCell ref="E462:E463"/>
    <mergeCell ref="S462:S463"/>
    <mergeCell ref="X462:X463"/>
    <mergeCell ref="C452:D452"/>
    <mergeCell ref="U452:V453"/>
    <mergeCell ref="C453:D453"/>
    <mergeCell ref="C454:D454"/>
    <mergeCell ref="U454:V455"/>
    <mergeCell ref="M459:M461"/>
    <mergeCell ref="Q460:R460"/>
    <mergeCell ref="X448:X449"/>
    <mergeCell ref="C449:D449"/>
    <mergeCell ref="C450:D450"/>
    <mergeCell ref="U450:U451"/>
    <mergeCell ref="V450:V451"/>
    <mergeCell ref="C451:D451"/>
    <mergeCell ref="B448:B449"/>
    <mergeCell ref="C448:D448"/>
    <mergeCell ref="O448:O449"/>
    <mergeCell ref="S448:S449"/>
    <mergeCell ref="U448:U449"/>
    <mergeCell ref="V448:V449"/>
    <mergeCell ref="P448:P449"/>
    <mergeCell ref="P459:P461"/>
    <mergeCell ref="P462:P463"/>
    <mergeCell ref="B459:C459"/>
    <mergeCell ref="B460:C460"/>
    <mergeCell ref="B461:C461"/>
    <mergeCell ref="F459:H459"/>
    <mergeCell ref="B468:B469"/>
    <mergeCell ref="C468:C469"/>
    <mergeCell ref="D468:D469"/>
    <mergeCell ref="E468:E469"/>
    <mergeCell ref="S468:S469"/>
    <mergeCell ref="X468:X469"/>
    <mergeCell ref="B466:B467"/>
    <mergeCell ref="C466:C467"/>
    <mergeCell ref="D466:D467"/>
    <mergeCell ref="E466:E467"/>
    <mergeCell ref="S466:S467"/>
    <mergeCell ref="X466:X467"/>
    <mergeCell ref="B464:B465"/>
    <mergeCell ref="C464:C465"/>
    <mergeCell ref="D464:D465"/>
    <mergeCell ref="E464:E465"/>
    <mergeCell ref="S464:S465"/>
    <mergeCell ref="X464:X465"/>
    <mergeCell ref="P464:P465"/>
    <mergeCell ref="P466:P467"/>
    <mergeCell ref="P468:P469"/>
    <mergeCell ref="B474:B475"/>
    <mergeCell ref="C474:C475"/>
    <mergeCell ref="D474:D475"/>
    <mergeCell ref="E474:E475"/>
    <mergeCell ref="S474:S475"/>
    <mergeCell ref="X474:X475"/>
    <mergeCell ref="B472:B473"/>
    <mergeCell ref="C472:C473"/>
    <mergeCell ref="D472:D473"/>
    <mergeCell ref="E472:E473"/>
    <mergeCell ref="S472:S473"/>
    <mergeCell ref="X472:X473"/>
    <mergeCell ref="B470:B471"/>
    <mergeCell ref="C470:C471"/>
    <mergeCell ref="D470:D471"/>
    <mergeCell ref="E470:E471"/>
    <mergeCell ref="S470:S471"/>
    <mergeCell ref="X470:X471"/>
    <mergeCell ref="P470:P471"/>
    <mergeCell ref="P472:P473"/>
    <mergeCell ref="P474:P475"/>
    <mergeCell ref="B480:B481"/>
    <mergeCell ref="C480:C481"/>
    <mergeCell ref="D480:D481"/>
    <mergeCell ref="E480:E481"/>
    <mergeCell ref="S480:S481"/>
    <mergeCell ref="X480:X481"/>
    <mergeCell ref="B478:B479"/>
    <mergeCell ref="C478:C479"/>
    <mergeCell ref="D478:D479"/>
    <mergeCell ref="E478:E479"/>
    <mergeCell ref="S478:S479"/>
    <mergeCell ref="X478:X479"/>
    <mergeCell ref="B476:B477"/>
    <mergeCell ref="C476:C477"/>
    <mergeCell ref="D476:D477"/>
    <mergeCell ref="E476:E477"/>
    <mergeCell ref="S476:S477"/>
    <mergeCell ref="X476:X477"/>
    <mergeCell ref="P476:P477"/>
    <mergeCell ref="P478:P479"/>
    <mergeCell ref="P480:P481"/>
    <mergeCell ref="B486:B487"/>
    <mergeCell ref="C486:C487"/>
    <mergeCell ref="D486:D487"/>
    <mergeCell ref="E486:E487"/>
    <mergeCell ref="S486:S487"/>
    <mergeCell ref="X486:X487"/>
    <mergeCell ref="B484:B485"/>
    <mergeCell ref="C484:C485"/>
    <mergeCell ref="D484:D485"/>
    <mergeCell ref="E484:E485"/>
    <mergeCell ref="S484:S485"/>
    <mergeCell ref="X484:X485"/>
    <mergeCell ref="B482:B483"/>
    <mergeCell ref="C482:C483"/>
    <mergeCell ref="D482:D483"/>
    <mergeCell ref="E482:E483"/>
    <mergeCell ref="S482:S483"/>
    <mergeCell ref="X482:X483"/>
    <mergeCell ref="P482:P483"/>
    <mergeCell ref="P484:P485"/>
    <mergeCell ref="P486:P487"/>
    <mergeCell ref="B492:B493"/>
    <mergeCell ref="C492:C493"/>
    <mergeCell ref="D492:D493"/>
    <mergeCell ref="E492:E493"/>
    <mergeCell ref="S492:S493"/>
    <mergeCell ref="X492:X493"/>
    <mergeCell ref="B490:B491"/>
    <mergeCell ref="C490:C491"/>
    <mergeCell ref="D490:D491"/>
    <mergeCell ref="E490:E491"/>
    <mergeCell ref="S490:S491"/>
    <mergeCell ref="X490:X491"/>
    <mergeCell ref="B488:B489"/>
    <mergeCell ref="C488:C489"/>
    <mergeCell ref="D488:D489"/>
    <mergeCell ref="E488:E489"/>
    <mergeCell ref="S488:S489"/>
    <mergeCell ref="X488:X489"/>
    <mergeCell ref="P488:P489"/>
    <mergeCell ref="P490:P491"/>
    <mergeCell ref="P492:P493"/>
    <mergeCell ref="B498:B499"/>
    <mergeCell ref="C498:C499"/>
    <mergeCell ref="D498:D499"/>
    <mergeCell ref="E498:E499"/>
    <mergeCell ref="S498:S499"/>
    <mergeCell ref="X498:X499"/>
    <mergeCell ref="B496:B497"/>
    <mergeCell ref="C496:C497"/>
    <mergeCell ref="D496:D497"/>
    <mergeCell ref="E496:E497"/>
    <mergeCell ref="S496:S497"/>
    <mergeCell ref="X496:X497"/>
    <mergeCell ref="B494:B495"/>
    <mergeCell ref="C494:C495"/>
    <mergeCell ref="D494:D495"/>
    <mergeCell ref="E494:E495"/>
    <mergeCell ref="S494:S495"/>
    <mergeCell ref="X494:X495"/>
    <mergeCell ref="P494:P495"/>
    <mergeCell ref="P496:P497"/>
    <mergeCell ref="P498:P499"/>
    <mergeCell ref="B504:B505"/>
    <mergeCell ref="C504:C505"/>
    <mergeCell ref="D504:D505"/>
    <mergeCell ref="E504:E505"/>
    <mergeCell ref="S504:S505"/>
    <mergeCell ref="X504:X505"/>
    <mergeCell ref="B502:B503"/>
    <mergeCell ref="C502:C503"/>
    <mergeCell ref="D502:D503"/>
    <mergeCell ref="E502:E503"/>
    <mergeCell ref="S502:S503"/>
    <mergeCell ref="X502:X503"/>
    <mergeCell ref="B500:B501"/>
    <mergeCell ref="C500:C501"/>
    <mergeCell ref="D500:D501"/>
    <mergeCell ref="E500:E501"/>
    <mergeCell ref="S500:S501"/>
    <mergeCell ref="X500:X501"/>
    <mergeCell ref="P500:P501"/>
    <mergeCell ref="P502:P503"/>
    <mergeCell ref="P504:P505"/>
    <mergeCell ref="B510:B511"/>
    <mergeCell ref="C510:C511"/>
    <mergeCell ref="D510:D511"/>
    <mergeCell ref="E510:E511"/>
    <mergeCell ref="S510:S511"/>
    <mergeCell ref="X510:X511"/>
    <mergeCell ref="B508:B509"/>
    <mergeCell ref="C508:C509"/>
    <mergeCell ref="D508:D509"/>
    <mergeCell ref="E508:E509"/>
    <mergeCell ref="S508:S509"/>
    <mergeCell ref="X508:X509"/>
    <mergeCell ref="B506:B507"/>
    <mergeCell ref="C506:C507"/>
    <mergeCell ref="D506:D507"/>
    <mergeCell ref="E506:E507"/>
    <mergeCell ref="S506:S507"/>
    <mergeCell ref="X506:X507"/>
    <mergeCell ref="P506:P507"/>
    <mergeCell ref="P508:P509"/>
    <mergeCell ref="P510:P511"/>
    <mergeCell ref="B516:B517"/>
    <mergeCell ref="C516:C517"/>
    <mergeCell ref="D516:D517"/>
    <mergeCell ref="E516:E517"/>
    <mergeCell ref="S516:S517"/>
    <mergeCell ref="X516:X517"/>
    <mergeCell ref="B514:B515"/>
    <mergeCell ref="C514:C515"/>
    <mergeCell ref="D514:D515"/>
    <mergeCell ref="E514:E515"/>
    <mergeCell ref="S514:S515"/>
    <mergeCell ref="X514:X515"/>
    <mergeCell ref="B512:B513"/>
    <mergeCell ref="C512:C513"/>
    <mergeCell ref="D512:D513"/>
    <mergeCell ref="E512:E513"/>
    <mergeCell ref="S512:S513"/>
    <mergeCell ref="X512:X513"/>
    <mergeCell ref="P512:P513"/>
    <mergeCell ref="P514:P515"/>
    <mergeCell ref="P516:P517"/>
    <mergeCell ref="B522:B523"/>
    <mergeCell ref="C522:C523"/>
    <mergeCell ref="D522:D523"/>
    <mergeCell ref="E522:E523"/>
    <mergeCell ref="S522:S523"/>
    <mergeCell ref="X522:X523"/>
    <mergeCell ref="B520:B521"/>
    <mergeCell ref="C520:C521"/>
    <mergeCell ref="D520:D521"/>
    <mergeCell ref="E520:E521"/>
    <mergeCell ref="S520:S521"/>
    <mergeCell ref="X520:X521"/>
    <mergeCell ref="B518:B519"/>
    <mergeCell ref="C518:C519"/>
    <mergeCell ref="D518:D519"/>
    <mergeCell ref="E518:E519"/>
    <mergeCell ref="S518:S519"/>
    <mergeCell ref="X518:X519"/>
    <mergeCell ref="P518:P519"/>
    <mergeCell ref="P520:P521"/>
    <mergeCell ref="P522:P523"/>
    <mergeCell ref="B539:B540"/>
    <mergeCell ref="C539:C540"/>
    <mergeCell ref="D539:D540"/>
    <mergeCell ref="E539:E540"/>
    <mergeCell ref="S539:S540"/>
    <mergeCell ref="X539:X540"/>
    <mergeCell ref="C529:D529"/>
    <mergeCell ref="U529:V530"/>
    <mergeCell ref="C530:D530"/>
    <mergeCell ref="C531:D531"/>
    <mergeCell ref="U531:V532"/>
    <mergeCell ref="M536:M538"/>
    <mergeCell ref="Q537:R537"/>
    <mergeCell ref="X525:X526"/>
    <mergeCell ref="C526:D526"/>
    <mergeCell ref="C527:D527"/>
    <mergeCell ref="U527:U528"/>
    <mergeCell ref="V527:V528"/>
    <mergeCell ref="C528:D528"/>
    <mergeCell ref="B525:B526"/>
    <mergeCell ref="C525:D525"/>
    <mergeCell ref="O525:O526"/>
    <mergeCell ref="S525:S526"/>
    <mergeCell ref="U525:U526"/>
    <mergeCell ref="V525:V526"/>
    <mergeCell ref="P525:P526"/>
    <mergeCell ref="P536:P538"/>
    <mergeCell ref="P539:P540"/>
    <mergeCell ref="B536:C536"/>
    <mergeCell ref="B537:C537"/>
    <mergeCell ref="B538:C538"/>
    <mergeCell ref="F536:H536"/>
    <mergeCell ref="B545:B546"/>
    <mergeCell ref="C545:C546"/>
    <mergeCell ref="D545:D546"/>
    <mergeCell ref="E545:E546"/>
    <mergeCell ref="S545:S546"/>
    <mergeCell ref="X545:X546"/>
    <mergeCell ref="B543:B544"/>
    <mergeCell ref="C543:C544"/>
    <mergeCell ref="D543:D544"/>
    <mergeCell ref="E543:E544"/>
    <mergeCell ref="S543:S544"/>
    <mergeCell ref="X543:X544"/>
    <mergeCell ref="B541:B542"/>
    <mergeCell ref="C541:C542"/>
    <mergeCell ref="D541:D542"/>
    <mergeCell ref="E541:E542"/>
    <mergeCell ref="S541:S542"/>
    <mergeCell ref="X541:X542"/>
    <mergeCell ref="P541:P542"/>
    <mergeCell ref="P543:P544"/>
    <mergeCell ref="P545:P546"/>
    <mergeCell ref="B551:B552"/>
    <mergeCell ref="C551:C552"/>
    <mergeCell ref="D551:D552"/>
    <mergeCell ref="E551:E552"/>
    <mergeCell ref="S551:S552"/>
    <mergeCell ref="X551:X552"/>
    <mergeCell ref="B549:B550"/>
    <mergeCell ref="C549:C550"/>
    <mergeCell ref="D549:D550"/>
    <mergeCell ref="E549:E550"/>
    <mergeCell ref="S549:S550"/>
    <mergeCell ref="X549:X550"/>
    <mergeCell ref="B547:B548"/>
    <mergeCell ref="C547:C548"/>
    <mergeCell ref="D547:D548"/>
    <mergeCell ref="E547:E548"/>
    <mergeCell ref="S547:S548"/>
    <mergeCell ref="X547:X548"/>
    <mergeCell ref="P547:P548"/>
    <mergeCell ref="P549:P550"/>
    <mergeCell ref="P551:P552"/>
    <mergeCell ref="B557:B558"/>
    <mergeCell ref="C557:C558"/>
    <mergeCell ref="D557:D558"/>
    <mergeCell ref="E557:E558"/>
    <mergeCell ref="S557:S558"/>
    <mergeCell ref="X557:X558"/>
    <mergeCell ref="B555:B556"/>
    <mergeCell ref="C555:C556"/>
    <mergeCell ref="D555:D556"/>
    <mergeCell ref="E555:E556"/>
    <mergeCell ref="S555:S556"/>
    <mergeCell ref="X555:X556"/>
    <mergeCell ref="B553:B554"/>
    <mergeCell ref="C553:C554"/>
    <mergeCell ref="D553:D554"/>
    <mergeCell ref="E553:E554"/>
    <mergeCell ref="S553:S554"/>
    <mergeCell ref="X553:X554"/>
    <mergeCell ref="P553:P554"/>
    <mergeCell ref="P555:P556"/>
    <mergeCell ref="P557:P558"/>
    <mergeCell ref="B563:B564"/>
    <mergeCell ref="C563:C564"/>
    <mergeCell ref="D563:D564"/>
    <mergeCell ref="E563:E564"/>
    <mergeCell ref="S563:S564"/>
    <mergeCell ref="X563:X564"/>
    <mergeCell ref="B561:B562"/>
    <mergeCell ref="C561:C562"/>
    <mergeCell ref="D561:D562"/>
    <mergeCell ref="E561:E562"/>
    <mergeCell ref="S561:S562"/>
    <mergeCell ref="X561:X562"/>
    <mergeCell ref="B559:B560"/>
    <mergeCell ref="C559:C560"/>
    <mergeCell ref="D559:D560"/>
    <mergeCell ref="E559:E560"/>
    <mergeCell ref="S559:S560"/>
    <mergeCell ref="X559:X560"/>
    <mergeCell ref="P559:P560"/>
    <mergeCell ref="P561:P562"/>
    <mergeCell ref="P563:P564"/>
    <mergeCell ref="B569:B570"/>
    <mergeCell ref="C569:C570"/>
    <mergeCell ref="D569:D570"/>
    <mergeCell ref="E569:E570"/>
    <mergeCell ref="S569:S570"/>
    <mergeCell ref="X569:X570"/>
    <mergeCell ref="B567:B568"/>
    <mergeCell ref="C567:C568"/>
    <mergeCell ref="D567:D568"/>
    <mergeCell ref="E567:E568"/>
    <mergeCell ref="S567:S568"/>
    <mergeCell ref="X567:X568"/>
    <mergeCell ref="B565:B566"/>
    <mergeCell ref="C565:C566"/>
    <mergeCell ref="D565:D566"/>
    <mergeCell ref="E565:E566"/>
    <mergeCell ref="S565:S566"/>
    <mergeCell ref="X565:X566"/>
    <mergeCell ref="P565:P566"/>
    <mergeCell ref="P567:P568"/>
    <mergeCell ref="P569:P570"/>
    <mergeCell ref="B575:B576"/>
    <mergeCell ref="C575:C576"/>
    <mergeCell ref="D575:D576"/>
    <mergeCell ref="E575:E576"/>
    <mergeCell ref="S575:S576"/>
    <mergeCell ref="X575:X576"/>
    <mergeCell ref="B573:B574"/>
    <mergeCell ref="C573:C574"/>
    <mergeCell ref="D573:D574"/>
    <mergeCell ref="E573:E574"/>
    <mergeCell ref="S573:S574"/>
    <mergeCell ref="X573:X574"/>
    <mergeCell ref="B571:B572"/>
    <mergeCell ref="C571:C572"/>
    <mergeCell ref="D571:D572"/>
    <mergeCell ref="E571:E572"/>
    <mergeCell ref="S571:S572"/>
    <mergeCell ref="X571:X572"/>
    <mergeCell ref="P571:P572"/>
    <mergeCell ref="P573:P574"/>
    <mergeCell ref="P575:P576"/>
    <mergeCell ref="B581:B582"/>
    <mergeCell ref="C581:C582"/>
    <mergeCell ref="D581:D582"/>
    <mergeCell ref="E581:E582"/>
    <mergeCell ref="S581:S582"/>
    <mergeCell ref="X581:X582"/>
    <mergeCell ref="B579:B580"/>
    <mergeCell ref="C579:C580"/>
    <mergeCell ref="D579:D580"/>
    <mergeCell ref="E579:E580"/>
    <mergeCell ref="S579:S580"/>
    <mergeCell ref="X579:X580"/>
    <mergeCell ref="B577:B578"/>
    <mergeCell ref="C577:C578"/>
    <mergeCell ref="D577:D578"/>
    <mergeCell ref="E577:E578"/>
    <mergeCell ref="S577:S578"/>
    <mergeCell ref="X577:X578"/>
    <mergeCell ref="P577:P578"/>
    <mergeCell ref="P579:P580"/>
    <mergeCell ref="P581:P582"/>
    <mergeCell ref="B587:B588"/>
    <mergeCell ref="C587:C588"/>
    <mergeCell ref="D587:D588"/>
    <mergeCell ref="E587:E588"/>
    <mergeCell ref="S587:S588"/>
    <mergeCell ref="X587:X588"/>
    <mergeCell ref="B585:B586"/>
    <mergeCell ref="C585:C586"/>
    <mergeCell ref="D585:D586"/>
    <mergeCell ref="E585:E586"/>
    <mergeCell ref="S585:S586"/>
    <mergeCell ref="X585:X586"/>
    <mergeCell ref="B583:B584"/>
    <mergeCell ref="C583:C584"/>
    <mergeCell ref="D583:D584"/>
    <mergeCell ref="E583:E584"/>
    <mergeCell ref="S583:S584"/>
    <mergeCell ref="X583:X584"/>
    <mergeCell ref="P583:P584"/>
    <mergeCell ref="P585:P586"/>
    <mergeCell ref="P587:P588"/>
    <mergeCell ref="B593:B594"/>
    <mergeCell ref="C593:C594"/>
    <mergeCell ref="D593:D594"/>
    <mergeCell ref="E593:E594"/>
    <mergeCell ref="S593:S594"/>
    <mergeCell ref="X593:X594"/>
    <mergeCell ref="B591:B592"/>
    <mergeCell ref="C591:C592"/>
    <mergeCell ref="D591:D592"/>
    <mergeCell ref="E591:E592"/>
    <mergeCell ref="S591:S592"/>
    <mergeCell ref="X591:X592"/>
    <mergeCell ref="B589:B590"/>
    <mergeCell ref="C589:C590"/>
    <mergeCell ref="D589:D590"/>
    <mergeCell ref="E589:E590"/>
    <mergeCell ref="S589:S590"/>
    <mergeCell ref="X589:X590"/>
    <mergeCell ref="P589:P590"/>
    <mergeCell ref="P591:P592"/>
    <mergeCell ref="P593:P594"/>
    <mergeCell ref="B599:B600"/>
    <mergeCell ref="C599:C600"/>
    <mergeCell ref="D599:D600"/>
    <mergeCell ref="E599:E600"/>
    <mergeCell ref="S599:S600"/>
    <mergeCell ref="X599:X600"/>
    <mergeCell ref="B597:B598"/>
    <mergeCell ref="C597:C598"/>
    <mergeCell ref="D597:D598"/>
    <mergeCell ref="E597:E598"/>
    <mergeCell ref="S597:S598"/>
    <mergeCell ref="X597:X598"/>
    <mergeCell ref="B595:B596"/>
    <mergeCell ref="C595:C596"/>
    <mergeCell ref="D595:D596"/>
    <mergeCell ref="E595:E596"/>
    <mergeCell ref="S595:S596"/>
    <mergeCell ref="X595:X596"/>
    <mergeCell ref="P595:P596"/>
    <mergeCell ref="P597:P598"/>
    <mergeCell ref="P599:P600"/>
    <mergeCell ref="C606:D606"/>
    <mergeCell ref="U606:V607"/>
    <mergeCell ref="C607:D607"/>
    <mergeCell ref="C608:D608"/>
    <mergeCell ref="U608:V609"/>
    <mergeCell ref="M613:M615"/>
    <mergeCell ref="Q614:R614"/>
    <mergeCell ref="X602:X603"/>
    <mergeCell ref="C603:D603"/>
    <mergeCell ref="C604:D604"/>
    <mergeCell ref="U604:U605"/>
    <mergeCell ref="V604:V605"/>
    <mergeCell ref="C605:D605"/>
    <mergeCell ref="B602:B603"/>
    <mergeCell ref="C602:D602"/>
    <mergeCell ref="O602:O603"/>
    <mergeCell ref="S602:S603"/>
    <mergeCell ref="U602:U603"/>
    <mergeCell ref="V602:V603"/>
    <mergeCell ref="P602:P603"/>
    <mergeCell ref="P613:P615"/>
    <mergeCell ref="B613:C613"/>
    <mergeCell ref="B614:C614"/>
    <mergeCell ref="B615:C615"/>
    <mergeCell ref="F613:H613"/>
    <mergeCell ref="B620:B621"/>
    <mergeCell ref="C620:C621"/>
    <mergeCell ref="D620:D621"/>
    <mergeCell ref="E620:E621"/>
    <mergeCell ref="S620:S621"/>
    <mergeCell ref="X620:X621"/>
    <mergeCell ref="B618:B619"/>
    <mergeCell ref="C618:C619"/>
    <mergeCell ref="D618:D619"/>
    <mergeCell ref="E618:E619"/>
    <mergeCell ref="S618:S619"/>
    <mergeCell ref="X618:X619"/>
    <mergeCell ref="B616:B617"/>
    <mergeCell ref="C616:C617"/>
    <mergeCell ref="D616:D617"/>
    <mergeCell ref="E616:E617"/>
    <mergeCell ref="S616:S617"/>
    <mergeCell ref="X616:X617"/>
    <mergeCell ref="P616:P617"/>
    <mergeCell ref="P618:P619"/>
    <mergeCell ref="P620:P621"/>
    <mergeCell ref="B626:B627"/>
    <mergeCell ref="C626:C627"/>
    <mergeCell ref="D626:D627"/>
    <mergeCell ref="E626:E627"/>
    <mergeCell ref="S626:S627"/>
    <mergeCell ref="X626:X627"/>
    <mergeCell ref="B624:B625"/>
    <mergeCell ref="C624:C625"/>
    <mergeCell ref="D624:D625"/>
    <mergeCell ref="E624:E625"/>
    <mergeCell ref="S624:S625"/>
    <mergeCell ref="X624:X625"/>
    <mergeCell ref="B622:B623"/>
    <mergeCell ref="C622:C623"/>
    <mergeCell ref="D622:D623"/>
    <mergeCell ref="E622:E623"/>
    <mergeCell ref="S622:S623"/>
    <mergeCell ref="X622:X623"/>
    <mergeCell ref="P622:P623"/>
    <mergeCell ref="P624:P625"/>
    <mergeCell ref="P626:P627"/>
    <mergeCell ref="B632:B633"/>
    <mergeCell ref="C632:C633"/>
    <mergeCell ref="D632:D633"/>
    <mergeCell ref="E632:E633"/>
    <mergeCell ref="S632:S633"/>
    <mergeCell ref="X632:X633"/>
    <mergeCell ref="B630:B631"/>
    <mergeCell ref="C630:C631"/>
    <mergeCell ref="D630:D631"/>
    <mergeCell ref="E630:E631"/>
    <mergeCell ref="S630:S631"/>
    <mergeCell ref="X630:X631"/>
    <mergeCell ref="B628:B629"/>
    <mergeCell ref="C628:C629"/>
    <mergeCell ref="D628:D629"/>
    <mergeCell ref="E628:E629"/>
    <mergeCell ref="S628:S629"/>
    <mergeCell ref="X628:X629"/>
    <mergeCell ref="P628:P629"/>
    <mergeCell ref="P630:P631"/>
    <mergeCell ref="P632:P633"/>
    <mergeCell ref="B638:B639"/>
    <mergeCell ref="C638:C639"/>
    <mergeCell ref="D638:D639"/>
    <mergeCell ref="E638:E639"/>
    <mergeCell ref="S638:S639"/>
    <mergeCell ref="X638:X639"/>
    <mergeCell ref="B636:B637"/>
    <mergeCell ref="C636:C637"/>
    <mergeCell ref="D636:D637"/>
    <mergeCell ref="E636:E637"/>
    <mergeCell ref="S636:S637"/>
    <mergeCell ref="X636:X637"/>
    <mergeCell ref="B634:B635"/>
    <mergeCell ref="C634:C635"/>
    <mergeCell ref="D634:D635"/>
    <mergeCell ref="E634:E635"/>
    <mergeCell ref="S634:S635"/>
    <mergeCell ref="X634:X635"/>
    <mergeCell ref="P634:P635"/>
    <mergeCell ref="P636:P637"/>
    <mergeCell ref="P638:P639"/>
    <mergeCell ref="B644:B645"/>
    <mergeCell ref="C644:C645"/>
    <mergeCell ref="D644:D645"/>
    <mergeCell ref="E644:E645"/>
    <mergeCell ref="S644:S645"/>
    <mergeCell ref="X644:X645"/>
    <mergeCell ref="B642:B643"/>
    <mergeCell ref="C642:C643"/>
    <mergeCell ref="D642:D643"/>
    <mergeCell ref="E642:E643"/>
    <mergeCell ref="S642:S643"/>
    <mergeCell ref="X642:X643"/>
    <mergeCell ref="B640:B641"/>
    <mergeCell ref="C640:C641"/>
    <mergeCell ref="D640:D641"/>
    <mergeCell ref="E640:E641"/>
    <mergeCell ref="S640:S641"/>
    <mergeCell ref="X640:X641"/>
    <mergeCell ref="P640:P641"/>
    <mergeCell ref="P642:P643"/>
    <mergeCell ref="P644:P645"/>
    <mergeCell ref="B650:B651"/>
    <mergeCell ref="C650:C651"/>
    <mergeCell ref="D650:D651"/>
    <mergeCell ref="E650:E651"/>
    <mergeCell ref="S650:S651"/>
    <mergeCell ref="X650:X651"/>
    <mergeCell ref="B648:B649"/>
    <mergeCell ref="C648:C649"/>
    <mergeCell ref="D648:D649"/>
    <mergeCell ref="E648:E649"/>
    <mergeCell ref="S648:S649"/>
    <mergeCell ref="X648:X649"/>
    <mergeCell ref="B646:B647"/>
    <mergeCell ref="C646:C647"/>
    <mergeCell ref="D646:D647"/>
    <mergeCell ref="E646:E647"/>
    <mergeCell ref="S646:S647"/>
    <mergeCell ref="X646:X647"/>
    <mergeCell ref="P646:P647"/>
    <mergeCell ref="P648:P649"/>
    <mergeCell ref="P650:P651"/>
    <mergeCell ref="B656:B657"/>
    <mergeCell ref="C656:C657"/>
    <mergeCell ref="D656:D657"/>
    <mergeCell ref="E656:E657"/>
    <mergeCell ref="S656:S657"/>
    <mergeCell ref="X656:X657"/>
    <mergeCell ref="B654:B655"/>
    <mergeCell ref="C654:C655"/>
    <mergeCell ref="D654:D655"/>
    <mergeCell ref="E654:E655"/>
    <mergeCell ref="S654:S655"/>
    <mergeCell ref="X654:X655"/>
    <mergeCell ref="B652:B653"/>
    <mergeCell ref="C652:C653"/>
    <mergeCell ref="D652:D653"/>
    <mergeCell ref="E652:E653"/>
    <mergeCell ref="S652:S653"/>
    <mergeCell ref="X652:X653"/>
    <mergeCell ref="P652:P653"/>
    <mergeCell ref="P654:P655"/>
    <mergeCell ref="P656:P657"/>
    <mergeCell ref="B662:B663"/>
    <mergeCell ref="C662:C663"/>
    <mergeCell ref="D662:D663"/>
    <mergeCell ref="E662:E663"/>
    <mergeCell ref="S662:S663"/>
    <mergeCell ref="X662:X663"/>
    <mergeCell ref="B660:B661"/>
    <mergeCell ref="C660:C661"/>
    <mergeCell ref="D660:D661"/>
    <mergeCell ref="E660:E661"/>
    <mergeCell ref="S660:S661"/>
    <mergeCell ref="X660:X661"/>
    <mergeCell ref="B658:B659"/>
    <mergeCell ref="C658:C659"/>
    <mergeCell ref="D658:D659"/>
    <mergeCell ref="E658:E659"/>
    <mergeCell ref="S658:S659"/>
    <mergeCell ref="X658:X659"/>
    <mergeCell ref="P658:P659"/>
    <mergeCell ref="P660:P661"/>
    <mergeCell ref="P662:P663"/>
    <mergeCell ref="B668:B669"/>
    <mergeCell ref="C668:C669"/>
    <mergeCell ref="D668:D669"/>
    <mergeCell ref="E668:E669"/>
    <mergeCell ref="S668:S669"/>
    <mergeCell ref="X668:X669"/>
    <mergeCell ref="B666:B667"/>
    <mergeCell ref="C666:C667"/>
    <mergeCell ref="D666:D667"/>
    <mergeCell ref="E666:E667"/>
    <mergeCell ref="S666:S667"/>
    <mergeCell ref="X666:X667"/>
    <mergeCell ref="B664:B665"/>
    <mergeCell ref="C664:C665"/>
    <mergeCell ref="D664:D665"/>
    <mergeCell ref="E664:E665"/>
    <mergeCell ref="S664:S665"/>
    <mergeCell ref="X664:X665"/>
    <mergeCell ref="P664:P665"/>
    <mergeCell ref="P666:P667"/>
    <mergeCell ref="P668:P669"/>
    <mergeCell ref="B674:B675"/>
    <mergeCell ref="C674:C675"/>
    <mergeCell ref="D674:D675"/>
    <mergeCell ref="S674:S675"/>
    <mergeCell ref="X674:X675"/>
    <mergeCell ref="B672:B673"/>
    <mergeCell ref="C672:C673"/>
    <mergeCell ref="D672:D673"/>
    <mergeCell ref="E672:E673"/>
    <mergeCell ref="S672:S673"/>
    <mergeCell ref="X672:X673"/>
    <mergeCell ref="C683:D683"/>
    <mergeCell ref="U683:V684"/>
    <mergeCell ref="M688:M690"/>
    <mergeCell ref="Q689:R689"/>
    <mergeCell ref="B670:B671"/>
    <mergeCell ref="C670:C671"/>
    <mergeCell ref="D670:D671"/>
    <mergeCell ref="E670:E671"/>
    <mergeCell ref="S670:S671"/>
    <mergeCell ref="X670:X671"/>
    <mergeCell ref="P670:P671"/>
    <mergeCell ref="P672:P673"/>
    <mergeCell ref="P674:P675"/>
    <mergeCell ref="C679:D679"/>
    <mergeCell ref="U679:U680"/>
    <mergeCell ref="V679:V680"/>
    <mergeCell ref="C680:D680"/>
    <mergeCell ref="C681:D681"/>
    <mergeCell ref="U681:V682"/>
    <mergeCell ref="C682:D682"/>
    <mergeCell ref="B677:B678"/>
    <mergeCell ref="C677:D677"/>
    <mergeCell ref="O677:O678"/>
    <mergeCell ref="S677:S678"/>
    <mergeCell ref="U677:U678"/>
    <mergeCell ref="V677:V678"/>
    <mergeCell ref="F688:H688"/>
    <mergeCell ref="X677:X678"/>
    <mergeCell ref="C678:D678"/>
    <mergeCell ref="P677:P678"/>
    <mergeCell ref="P688:P690"/>
    <mergeCell ref="B688:C688"/>
    <mergeCell ref="B689:C689"/>
    <mergeCell ref="B690:C690"/>
    <mergeCell ref="B697:B698"/>
    <mergeCell ref="C697:C698"/>
    <mergeCell ref="D697:D698"/>
    <mergeCell ref="E697:E698"/>
    <mergeCell ref="S697:S698"/>
    <mergeCell ref="X697:X698"/>
    <mergeCell ref="B695:B696"/>
    <mergeCell ref="C695:C696"/>
    <mergeCell ref="D695:D696"/>
    <mergeCell ref="E695:E696"/>
    <mergeCell ref="S695:S696"/>
    <mergeCell ref="X695:X696"/>
    <mergeCell ref="X691:X692"/>
    <mergeCell ref="B693:B694"/>
    <mergeCell ref="C693:C694"/>
    <mergeCell ref="D693:D694"/>
    <mergeCell ref="E693:E694"/>
    <mergeCell ref="S693:S694"/>
    <mergeCell ref="X693:X694"/>
    <mergeCell ref="P695:P696"/>
    <mergeCell ref="P697:P698"/>
    <mergeCell ref="B691:B692"/>
    <mergeCell ref="C691:C692"/>
    <mergeCell ref="D691:D692"/>
    <mergeCell ref="E691:E692"/>
    <mergeCell ref="S691:S692"/>
    <mergeCell ref="B703:B704"/>
    <mergeCell ref="C703:C704"/>
    <mergeCell ref="D703:D704"/>
    <mergeCell ref="E703:E704"/>
    <mergeCell ref="S703:S704"/>
    <mergeCell ref="X703:X704"/>
    <mergeCell ref="B701:B702"/>
    <mergeCell ref="C701:C702"/>
    <mergeCell ref="D701:D702"/>
    <mergeCell ref="E701:E702"/>
    <mergeCell ref="S701:S702"/>
    <mergeCell ref="X701:X702"/>
    <mergeCell ref="B699:B700"/>
    <mergeCell ref="C699:C700"/>
    <mergeCell ref="D699:D700"/>
    <mergeCell ref="E699:E700"/>
    <mergeCell ref="S699:S700"/>
    <mergeCell ref="X699:X700"/>
    <mergeCell ref="P699:P700"/>
    <mergeCell ref="P701:P702"/>
    <mergeCell ref="P703:P704"/>
    <mergeCell ref="B709:B710"/>
    <mergeCell ref="C709:C710"/>
    <mergeCell ref="D709:D710"/>
    <mergeCell ref="E709:E710"/>
    <mergeCell ref="S709:S710"/>
    <mergeCell ref="X709:X710"/>
    <mergeCell ref="B707:B708"/>
    <mergeCell ref="C707:C708"/>
    <mergeCell ref="D707:D708"/>
    <mergeCell ref="E707:E708"/>
    <mergeCell ref="S707:S708"/>
    <mergeCell ref="X707:X708"/>
    <mergeCell ref="B705:B706"/>
    <mergeCell ref="C705:C706"/>
    <mergeCell ref="D705:D706"/>
    <mergeCell ref="E705:E706"/>
    <mergeCell ref="S705:S706"/>
    <mergeCell ref="X705:X706"/>
    <mergeCell ref="P705:P706"/>
    <mergeCell ref="P707:P708"/>
    <mergeCell ref="P709:P710"/>
    <mergeCell ref="B715:B716"/>
    <mergeCell ref="C715:C716"/>
    <mergeCell ref="D715:D716"/>
    <mergeCell ref="E715:E716"/>
    <mergeCell ref="S715:S716"/>
    <mergeCell ref="X715:X716"/>
    <mergeCell ref="B713:B714"/>
    <mergeCell ref="C713:C714"/>
    <mergeCell ref="D713:D714"/>
    <mergeCell ref="E713:E714"/>
    <mergeCell ref="S713:S714"/>
    <mergeCell ref="X713:X714"/>
    <mergeCell ref="B711:B712"/>
    <mergeCell ref="C711:C712"/>
    <mergeCell ref="D711:D712"/>
    <mergeCell ref="E711:E712"/>
    <mergeCell ref="S711:S712"/>
    <mergeCell ref="X711:X712"/>
    <mergeCell ref="P711:P712"/>
    <mergeCell ref="P713:P714"/>
    <mergeCell ref="P715:P716"/>
    <mergeCell ref="B721:B722"/>
    <mergeCell ref="C721:C722"/>
    <mergeCell ref="D721:D722"/>
    <mergeCell ref="E721:E722"/>
    <mergeCell ref="S721:S722"/>
    <mergeCell ref="X721:X722"/>
    <mergeCell ref="B719:B720"/>
    <mergeCell ref="C719:C720"/>
    <mergeCell ref="D719:D720"/>
    <mergeCell ref="E719:E720"/>
    <mergeCell ref="S719:S720"/>
    <mergeCell ref="X719:X720"/>
    <mergeCell ref="B717:B718"/>
    <mergeCell ref="C717:C718"/>
    <mergeCell ref="D717:D718"/>
    <mergeCell ref="E717:E718"/>
    <mergeCell ref="S717:S718"/>
    <mergeCell ref="X717:X718"/>
    <mergeCell ref="P717:P718"/>
    <mergeCell ref="P719:P720"/>
    <mergeCell ref="P721:P722"/>
    <mergeCell ref="B727:B728"/>
    <mergeCell ref="C727:C728"/>
    <mergeCell ref="D727:D728"/>
    <mergeCell ref="E727:E728"/>
    <mergeCell ref="S727:S728"/>
    <mergeCell ref="X727:X728"/>
    <mergeCell ref="B725:B726"/>
    <mergeCell ref="C725:C726"/>
    <mergeCell ref="D725:D726"/>
    <mergeCell ref="E725:E726"/>
    <mergeCell ref="S725:S726"/>
    <mergeCell ref="X725:X726"/>
    <mergeCell ref="B723:B724"/>
    <mergeCell ref="C723:C724"/>
    <mergeCell ref="D723:D724"/>
    <mergeCell ref="E723:E724"/>
    <mergeCell ref="S723:S724"/>
    <mergeCell ref="X723:X724"/>
    <mergeCell ref="P723:P724"/>
    <mergeCell ref="P725:P726"/>
    <mergeCell ref="P727:P728"/>
    <mergeCell ref="B733:B734"/>
    <mergeCell ref="C733:C734"/>
    <mergeCell ref="D733:D734"/>
    <mergeCell ref="E733:E734"/>
    <mergeCell ref="S733:S734"/>
    <mergeCell ref="X733:X734"/>
    <mergeCell ref="B731:B732"/>
    <mergeCell ref="C731:C732"/>
    <mergeCell ref="D731:D732"/>
    <mergeCell ref="E731:E732"/>
    <mergeCell ref="S731:S732"/>
    <mergeCell ref="X731:X732"/>
    <mergeCell ref="B729:B730"/>
    <mergeCell ref="C729:C730"/>
    <mergeCell ref="D729:D730"/>
    <mergeCell ref="E729:E730"/>
    <mergeCell ref="S729:S730"/>
    <mergeCell ref="X729:X730"/>
    <mergeCell ref="P729:P730"/>
    <mergeCell ref="P731:P732"/>
    <mergeCell ref="P733:P734"/>
    <mergeCell ref="B739:B740"/>
    <mergeCell ref="C739:C740"/>
    <mergeCell ref="D739:D740"/>
    <mergeCell ref="E739:E740"/>
    <mergeCell ref="S739:S740"/>
    <mergeCell ref="X739:X740"/>
    <mergeCell ref="B737:B738"/>
    <mergeCell ref="C737:C738"/>
    <mergeCell ref="D737:D738"/>
    <mergeCell ref="E737:E738"/>
    <mergeCell ref="S737:S738"/>
    <mergeCell ref="X737:X738"/>
    <mergeCell ref="B735:B736"/>
    <mergeCell ref="C735:C736"/>
    <mergeCell ref="D735:D736"/>
    <mergeCell ref="E735:E736"/>
    <mergeCell ref="S735:S736"/>
    <mergeCell ref="X735:X736"/>
    <mergeCell ref="P735:P736"/>
    <mergeCell ref="P737:P738"/>
    <mergeCell ref="P739:P740"/>
    <mergeCell ref="B745:B746"/>
    <mergeCell ref="C745:C746"/>
    <mergeCell ref="D745:D746"/>
    <mergeCell ref="E745:E746"/>
    <mergeCell ref="S745:S746"/>
    <mergeCell ref="X745:X746"/>
    <mergeCell ref="B743:B744"/>
    <mergeCell ref="C743:C744"/>
    <mergeCell ref="D743:D744"/>
    <mergeCell ref="E743:E744"/>
    <mergeCell ref="S743:S744"/>
    <mergeCell ref="X743:X744"/>
    <mergeCell ref="B741:B742"/>
    <mergeCell ref="C741:C742"/>
    <mergeCell ref="D741:D742"/>
    <mergeCell ref="E741:E742"/>
    <mergeCell ref="S741:S742"/>
    <mergeCell ref="X741:X742"/>
    <mergeCell ref="P741:P742"/>
    <mergeCell ref="P743:P744"/>
    <mergeCell ref="P745:P746"/>
    <mergeCell ref="B751:B752"/>
    <mergeCell ref="C751:C752"/>
    <mergeCell ref="D751:D752"/>
    <mergeCell ref="E751:E752"/>
    <mergeCell ref="S751:S752"/>
    <mergeCell ref="X751:X752"/>
    <mergeCell ref="B749:B750"/>
    <mergeCell ref="C749:C750"/>
    <mergeCell ref="D749:D750"/>
    <mergeCell ref="E749:E750"/>
    <mergeCell ref="S749:S750"/>
    <mergeCell ref="X749:X750"/>
    <mergeCell ref="B747:B748"/>
    <mergeCell ref="C747:C748"/>
    <mergeCell ref="D747:D748"/>
    <mergeCell ref="E747:E748"/>
    <mergeCell ref="S747:S748"/>
    <mergeCell ref="X747:X748"/>
    <mergeCell ref="P747:P748"/>
    <mergeCell ref="P749:P750"/>
    <mergeCell ref="P751:P752"/>
    <mergeCell ref="C758:D758"/>
    <mergeCell ref="U758:V759"/>
    <mergeCell ref="C759:D759"/>
    <mergeCell ref="C760:D760"/>
    <mergeCell ref="U760:V761"/>
    <mergeCell ref="M765:M767"/>
    <mergeCell ref="Q766:R767"/>
    <mergeCell ref="X754:X755"/>
    <mergeCell ref="C755:D755"/>
    <mergeCell ref="C756:D756"/>
    <mergeCell ref="U756:U757"/>
    <mergeCell ref="V756:V757"/>
    <mergeCell ref="C757:D757"/>
    <mergeCell ref="B754:B755"/>
    <mergeCell ref="C754:D754"/>
    <mergeCell ref="O754:O755"/>
    <mergeCell ref="S754:S755"/>
    <mergeCell ref="U754:U755"/>
    <mergeCell ref="V754:V755"/>
    <mergeCell ref="P754:P755"/>
    <mergeCell ref="P765:P767"/>
    <mergeCell ref="B765:C765"/>
    <mergeCell ref="B766:C766"/>
    <mergeCell ref="B767:C767"/>
    <mergeCell ref="F765:H765"/>
    <mergeCell ref="B772:B773"/>
    <mergeCell ref="C772:C773"/>
    <mergeCell ref="D772:D773"/>
    <mergeCell ref="E772:E773"/>
    <mergeCell ref="S772:S773"/>
    <mergeCell ref="X772:X773"/>
    <mergeCell ref="B770:B771"/>
    <mergeCell ref="C770:C771"/>
    <mergeCell ref="D770:D771"/>
    <mergeCell ref="E770:E771"/>
    <mergeCell ref="S770:S771"/>
    <mergeCell ref="X770:X771"/>
    <mergeCell ref="P770:P771"/>
    <mergeCell ref="P772:P773"/>
    <mergeCell ref="P774:P775"/>
    <mergeCell ref="B768:B769"/>
    <mergeCell ref="C768:C769"/>
    <mergeCell ref="D768:D769"/>
    <mergeCell ref="E768:E769"/>
    <mergeCell ref="S768:S769"/>
    <mergeCell ref="X768:X769"/>
    <mergeCell ref="P768:P769"/>
    <mergeCell ref="B778:B779"/>
    <mergeCell ref="C778:C779"/>
    <mergeCell ref="D778:D779"/>
    <mergeCell ref="E778:E779"/>
    <mergeCell ref="S778:S779"/>
    <mergeCell ref="X778:X779"/>
    <mergeCell ref="B776:B777"/>
    <mergeCell ref="C776:C777"/>
    <mergeCell ref="D776:D777"/>
    <mergeCell ref="E776:E777"/>
    <mergeCell ref="S776:S777"/>
    <mergeCell ref="X776:X777"/>
    <mergeCell ref="P776:P777"/>
    <mergeCell ref="P778:P779"/>
    <mergeCell ref="P780:P781"/>
    <mergeCell ref="B774:B775"/>
    <mergeCell ref="C774:C775"/>
    <mergeCell ref="D774:D775"/>
    <mergeCell ref="E774:E775"/>
    <mergeCell ref="S774:S775"/>
    <mergeCell ref="X774:X775"/>
    <mergeCell ref="B784:B785"/>
    <mergeCell ref="C784:C785"/>
    <mergeCell ref="D784:D785"/>
    <mergeCell ref="E784:E785"/>
    <mergeCell ref="S784:S785"/>
    <mergeCell ref="X784:X785"/>
    <mergeCell ref="B782:B783"/>
    <mergeCell ref="C782:C783"/>
    <mergeCell ref="D782:D783"/>
    <mergeCell ref="E782:E783"/>
    <mergeCell ref="S782:S783"/>
    <mergeCell ref="X782:X783"/>
    <mergeCell ref="P782:P783"/>
    <mergeCell ref="P784:P785"/>
    <mergeCell ref="P786:P787"/>
    <mergeCell ref="B780:B781"/>
    <mergeCell ref="C780:C781"/>
    <mergeCell ref="D780:D781"/>
    <mergeCell ref="E780:E781"/>
    <mergeCell ref="S780:S781"/>
    <mergeCell ref="X780:X781"/>
    <mergeCell ref="B790:B791"/>
    <mergeCell ref="C790:C791"/>
    <mergeCell ref="D790:D791"/>
    <mergeCell ref="E790:E791"/>
    <mergeCell ref="S790:S791"/>
    <mergeCell ref="X790:X791"/>
    <mergeCell ref="B788:B789"/>
    <mergeCell ref="C788:C789"/>
    <mergeCell ref="D788:D789"/>
    <mergeCell ref="E788:E789"/>
    <mergeCell ref="S788:S789"/>
    <mergeCell ref="X788:X789"/>
    <mergeCell ref="P788:P789"/>
    <mergeCell ref="P790:P791"/>
    <mergeCell ref="P792:P793"/>
    <mergeCell ref="B786:B787"/>
    <mergeCell ref="C786:C787"/>
    <mergeCell ref="D786:D787"/>
    <mergeCell ref="E786:E787"/>
    <mergeCell ref="S786:S787"/>
    <mergeCell ref="X786:X787"/>
    <mergeCell ref="B796:B797"/>
    <mergeCell ref="C796:C797"/>
    <mergeCell ref="D796:D797"/>
    <mergeCell ref="E796:E797"/>
    <mergeCell ref="S796:S797"/>
    <mergeCell ref="X796:X797"/>
    <mergeCell ref="B794:B795"/>
    <mergeCell ref="C794:C795"/>
    <mergeCell ref="D794:D795"/>
    <mergeCell ref="E794:E795"/>
    <mergeCell ref="S794:S795"/>
    <mergeCell ref="X794:X795"/>
    <mergeCell ref="P794:P795"/>
    <mergeCell ref="P796:P797"/>
    <mergeCell ref="P798:P799"/>
    <mergeCell ref="B792:B793"/>
    <mergeCell ref="C792:C793"/>
    <mergeCell ref="D792:D793"/>
    <mergeCell ref="E792:E793"/>
    <mergeCell ref="S792:S793"/>
    <mergeCell ref="X792:X793"/>
    <mergeCell ref="B802:B803"/>
    <mergeCell ref="C802:C803"/>
    <mergeCell ref="D802:D803"/>
    <mergeCell ref="E802:E803"/>
    <mergeCell ref="S802:S803"/>
    <mergeCell ref="X802:X803"/>
    <mergeCell ref="B800:B801"/>
    <mergeCell ref="C800:C801"/>
    <mergeCell ref="D800:D801"/>
    <mergeCell ref="E800:E801"/>
    <mergeCell ref="S800:S801"/>
    <mergeCell ref="X800:X801"/>
    <mergeCell ref="P800:P801"/>
    <mergeCell ref="P802:P803"/>
    <mergeCell ref="P804:P805"/>
    <mergeCell ref="B798:B799"/>
    <mergeCell ref="C798:C799"/>
    <mergeCell ref="D798:D799"/>
    <mergeCell ref="E798:E799"/>
    <mergeCell ref="S798:S799"/>
    <mergeCell ref="X798:X799"/>
    <mergeCell ref="B808:B809"/>
    <mergeCell ref="C808:C809"/>
    <mergeCell ref="D808:D809"/>
    <mergeCell ref="E808:E809"/>
    <mergeCell ref="S808:S809"/>
    <mergeCell ref="X808:X809"/>
    <mergeCell ref="B806:B807"/>
    <mergeCell ref="C806:C807"/>
    <mergeCell ref="D806:D807"/>
    <mergeCell ref="E806:E807"/>
    <mergeCell ref="S806:S807"/>
    <mergeCell ref="X806:X807"/>
    <mergeCell ref="P806:P807"/>
    <mergeCell ref="P808:P809"/>
    <mergeCell ref="P810:P811"/>
    <mergeCell ref="B804:B805"/>
    <mergeCell ref="C804:C805"/>
    <mergeCell ref="D804:D805"/>
    <mergeCell ref="E804:E805"/>
    <mergeCell ref="S804:S805"/>
    <mergeCell ref="X804:X805"/>
    <mergeCell ref="B814:B815"/>
    <mergeCell ref="C814:C815"/>
    <mergeCell ref="D814:D815"/>
    <mergeCell ref="E814:E815"/>
    <mergeCell ref="S814:S815"/>
    <mergeCell ref="X814:X815"/>
    <mergeCell ref="B812:B813"/>
    <mergeCell ref="C812:C813"/>
    <mergeCell ref="D812:D813"/>
    <mergeCell ref="E812:E813"/>
    <mergeCell ref="S812:S813"/>
    <mergeCell ref="X812:X813"/>
    <mergeCell ref="P812:P813"/>
    <mergeCell ref="P814:P815"/>
    <mergeCell ref="P816:P817"/>
    <mergeCell ref="B810:B811"/>
    <mergeCell ref="C810:C811"/>
    <mergeCell ref="D810:D811"/>
    <mergeCell ref="E810:E811"/>
    <mergeCell ref="S810:S811"/>
    <mergeCell ref="X810:X811"/>
    <mergeCell ref="B820:B821"/>
    <mergeCell ref="C820:C821"/>
    <mergeCell ref="D820:D821"/>
    <mergeCell ref="E820:E821"/>
    <mergeCell ref="S820:S821"/>
    <mergeCell ref="X820:X821"/>
    <mergeCell ref="B818:B819"/>
    <mergeCell ref="C818:C819"/>
    <mergeCell ref="D818:D819"/>
    <mergeCell ref="E818:E819"/>
    <mergeCell ref="S818:S819"/>
    <mergeCell ref="X818:X819"/>
    <mergeCell ref="P818:P819"/>
    <mergeCell ref="P820:P821"/>
    <mergeCell ref="P822:P823"/>
    <mergeCell ref="B816:B817"/>
    <mergeCell ref="C816:C817"/>
    <mergeCell ref="D816:D817"/>
    <mergeCell ref="E816:E817"/>
    <mergeCell ref="S816:S817"/>
    <mergeCell ref="X816:X817"/>
    <mergeCell ref="B826:B827"/>
    <mergeCell ref="C826:C827"/>
    <mergeCell ref="D826:D827"/>
    <mergeCell ref="E826:E827"/>
    <mergeCell ref="S826:S827"/>
    <mergeCell ref="X826:X827"/>
    <mergeCell ref="B824:B825"/>
    <mergeCell ref="C824:C825"/>
    <mergeCell ref="D824:D825"/>
    <mergeCell ref="E824:E825"/>
    <mergeCell ref="S824:S825"/>
    <mergeCell ref="X824:X825"/>
    <mergeCell ref="P824:P825"/>
    <mergeCell ref="P826:P827"/>
    <mergeCell ref="B822:B823"/>
    <mergeCell ref="C822:C823"/>
    <mergeCell ref="D822:D823"/>
    <mergeCell ref="E822:E823"/>
    <mergeCell ref="S822:S823"/>
    <mergeCell ref="X822:X823"/>
    <mergeCell ref="B843:B844"/>
    <mergeCell ref="C843:C844"/>
    <mergeCell ref="D843:D844"/>
    <mergeCell ref="E843:E844"/>
    <mergeCell ref="S843:S844"/>
    <mergeCell ref="X843:X844"/>
    <mergeCell ref="C833:D833"/>
    <mergeCell ref="U833:V834"/>
    <mergeCell ref="C834:D834"/>
    <mergeCell ref="C835:D835"/>
    <mergeCell ref="U835:V836"/>
    <mergeCell ref="M840:M842"/>
    <mergeCell ref="Q841:R842"/>
    <mergeCell ref="X829:X830"/>
    <mergeCell ref="C830:D830"/>
    <mergeCell ref="C831:D831"/>
    <mergeCell ref="U831:U832"/>
    <mergeCell ref="V831:V832"/>
    <mergeCell ref="C832:D832"/>
    <mergeCell ref="B829:B830"/>
    <mergeCell ref="C829:D829"/>
    <mergeCell ref="O829:O830"/>
    <mergeCell ref="S829:S830"/>
    <mergeCell ref="U829:U830"/>
    <mergeCell ref="V829:V830"/>
    <mergeCell ref="P829:P830"/>
    <mergeCell ref="P840:P842"/>
    <mergeCell ref="P843:P844"/>
    <mergeCell ref="B840:C840"/>
    <mergeCell ref="B841:C841"/>
    <mergeCell ref="B842:C842"/>
    <mergeCell ref="F840:H840"/>
    <mergeCell ref="B849:B850"/>
    <mergeCell ref="C849:C850"/>
    <mergeCell ref="D849:D850"/>
    <mergeCell ref="E849:E850"/>
    <mergeCell ref="S849:S850"/>
    <mergeCell ref="X849:X850"/>
    <mergeCell ref="B847:B848"/>
    <mergeCell ref="C847:C848"/>
    <mergeCell ref="D847:D848"/>
    <mergeCell ref="E847:E848"/>
    <mergeCell ref="S847:S848"/>
    <mergeCell ref="X847:X848"/>
    <mergeCell ref="B845:B846"/>
    <mergeCell ref="C845:C846"/>
    <mergeCell ref="D845:D846"/>
    <mergeCell ref="E845:E846"/>
    <mergeCell ref="S845:S846"/>
    <mergeCell ref="X845:X846"/>
    <mergeCell ref="P845:P846"/>
    <mergeCell ref="P847:P848"/>
    <mergeCell ref="P849:P850"/>
    <mergeCell ref="B855:B856"/>
    <mergeCell ref="C855:C856"/>
    <mergeCell ref="D855:D856"/>
    <mergeCell ref="E855:E856"/>
    <mergeCell ref="S855:S856"/>
    <mergeCell ref="X855:X856"/>
    <mergeCell ref="B853:B854"/>
    <mergeCell ref="C853:C854"/>
    <mergeCell ref="D853:D854"/>
    <mergeCell ref="E853:E854"/>
    <mergeCell ref="S853:S854"/>
    <mergeCell ref="X853:X854"/>
    <mergeCell ref="B851:B852"/>
    <mergeCell ref="C851:C852"/>
    <mergeCell ref="D851:D852"/>
    <mergeCell ref="E851:E852"/>
    <mergeCell ref="S851:S852"/>
    <mergeCell ref="X851:X852"/>
    <mergeCell ref="P851:P852"/>
    <mergeCell ref="P853:P854"/>
    <mergeCell ref="P855:P856"/>
    <mergeCell ref="B861:B862"/>
    <mergeCell ref="C861:C862"/>
    <mergeCell ref="D861:D862"/>
    <mergeCell ref="E861:E862"/>
    <mergeCell ref="S861:S862"/>
    <mergeCell ref="X861:X862"/>
    <mergeCell ref="B859:B860"/>
    <mergeCell ref="C859:C860"/>
    <mergeCell ref="D859:D860"/>
    <mergeCell ref="E859:E860"/>
    <mergeCell ref="S859:S860"/>
    <mergeCell ref="X859:X860"/>
    <mergeCell ref="B857:B858"/>
    <mergeCell ref="C857:C858"/>
    <mergeCell ref="D857:D858"/>
    <mergeCell ref="E857:E858"/>
    <mergeCell ref="S857:S858"/>
    <mergeCell ref="X857:X858"/>
    <mergeCell ref="P857:P858"/>
    <mergeCell ref="P859:P860"/>
    <mergeCell ref="P861:P862"/>
    <mergeCell ref="B867:B868"/>
    <mergeCell ref="C867:C868"/>
    <mergeCell ref="D867:D868"/>
    <mergeCell ref="E867:E868"/>
    <mergeCell ref="S867:S868"/>
    <mergeCell ref="X867:X868"/>
    <mergeCell ref="B865:B866"/>
    <mergeCell ref="C865:C866"/>
    <mergeCell ref="D865:D866"/>
    <mergeCell ref="E865:E866"/>
    <mergeCell ref="S865:S866"/>
    <mergeCell ref="X865:X866"/>
    <mergeCell ref="B863:B864"/>
    <mergeCell ref="C863:C864"/>
    <mergeCell ref="D863:D864"/>
    <mergeCell ref="E863:E864"/>
    <mergeCell ref="S863:S864"/>
    <mergeCell ref="X863:X864"/>
    <mergeCell ref="P863:P864"/>
    <mergeCell ref="P865:P866"/>
    <mergeCell ref="P867:P868"/>
    <mergeCell ref="B873:B874"/>
    <mergeCell ref="C873:C874"/>
    <mergeCell ref="D873:D874"/>
    <mergeCell ref="E873:E874"/>
    <mergeCell ref="S873:S874"/>
    <mergeCell ref="X873:X874"/>
    <mergeCell ref="B871:B872"/>
    <mergeCell ref="C871:C872"/>
    <mergeCell ref="D871:D872"/>
    <mergeCell ref="E871:E872"/>
    <mergeCell ref="S871:S872"/>
    <mergeCell ref="X871:X872"/>
    <mergeCell ref="B869:B870"/>
    <mergeCell ref="C869:C870"/>
    <mergeCell ref="D869:D870"/>
    <mergeCell ref="E869:E870"/>
    <mergeCell ref="S869:S870"/>
    <mergeCell ref="X869:X870"/>
    <mergeCell ref="P869:P870"/>
    <mergeCell ref="P871:P872"/>
    <mergeCell ref="P873:P874"/>
    <mergeCell ref="B879:B880"/>
    <mergeCell ref="C879:C880"/>
    <mergeCell ref="D879:D880"/>
    <mergeCell ref="E879:E880"/>
    <mergeCell ref="S879:S880"/>
    <mergeCell ref="X879:X880"/>
    <mergeCell ref="B877:B878"/>
    <mergeCell ref="C877:C878"/>
    <mergeCell ref="D877:D878"/>
    <mergeCell ref="E877:E878"/>
    <mergeCell ref="S877:S878"/>
    <mergeCell ref="X877:X878"/>
    <mergeCell ref="B875:B876"/>
    <mergeCell ref="C875:C876"/>
    <mergeCell ref="D875:D876"/>
    <mergeCell ref="E875:E876"/>
    <mergeCell ref="S875:S876"/>
    <mergeCell ref="X875:X876"/>
    <mergeCell ref="P875:P876"/>
    <mergeCell ref="P877:P878"/>
    <mergeCell ref="P879:P880"/>
    <mergeCell ref="B885:B886"/>
    <mergeCell ref="C885:C886"/>
    <mergeCell ref="D885:D886"/>
    <mergeCell ref="E885:E886"/>
    <mergeCell ref="S885:S886"/>
    <mergeCell ref="X885:X886"/>
    <mergeCell ref="B883:B884"/>
    <mergeCell ref="C883:C884"/>
    <mergeCell ref="D883:D884"/>
    <mergeCell ref="E883:E884"/>
    <mergeCell ref="S883:S884"/>
    <mergeCell ref="X883:X884"/>
    <mergeCell ref="B881:B882"/>
    <mergeCell ref="C881:C882"/>
    <mergeCell ref="D881:D882"/>
    <mergeCell ref="E881:E882"/>
    <mergeCell ref="S881:S882"/>
    <mergeCell ref="X881:X882"/>
    <mergeCell ref="P881:P882"/>
    <mergeCell ref="P883:P884"/>
    <mergeCell ref="P885:P886"/>
    <mergeCell ref="B891:B892"/>
    <mergeCell ref="C891:C892"/>
    <mergeCell ref="D891:D892"/>
    <mergeCell ref="E891:E892"/>
    <mergeCell ref="S891:S892"/>
    <mergeCell ref="X891:X892"/>
    <mergeCell ref="B889:B890"/>
    <mergeCell ref="C889:C890"/>
    <mergeCell ref="D889:D890"/>
    <mergeCell ref="E889:E890"/>
    <mergeCell ref="S889:S890"/>
    <mergeCell ref="X889:X890"/>
    <mergeCell ref="B887:B888"/>
    <mergeCell ref="C887:C888"/>
    <mergeCell ref="D887:D888"/>
    <mergeCell ref="E887:E888"/>
    <mergeCell ref="S887:S888"/>
    <mergeCell ref="X887:X888"/>
    <mergeCell ref="P887:P888"/>
    <mergeCell ref="P889:P890"/>
    <mergeCell ref="P891:P892"/>
    <mergeCell ref="B897:B898"/>
    <mergeCell ref="C897:C898"/>
    <mergeCell ref="D897:D898"/>
    <mergeCell ref="E897:E898"/>
    <mergeCell ref="S897:S898"/>
    <mergeCell ref="X897:X898"/>
    <mergeCell ref="B895:B896"/>
    <mergeCell ref="C895:C896"/>
    <mergeCell ref="D895:D896"/>
    <mergeCell ref="E895:E896"/>
    <mergeCell ref="S895:S896"/>
    <mergeCell ref="X895:X896"/>
    <mergeCell ref="B893:B894"/>
    <mergeCell ref="C893:C894"/>
    <mergeCell ref="D893:D894"/>
    <mergeCell ref="E893:E894"/>
    <mergeCell ref="S893:S894"/>
    <mergeCell ref="X893:X894"/>
    <mergeCell ref="P893:P894"/>
    <mergeCell ref="P895:P896"/>
    <mergeCell ref="P897:P898"/>
    <mergeCell ref="B903:B904"/>
    <mergeCell ref="C903:C904"/>
    <mergeCell ref="D903:D904"/>
    <mergeCell ref="E903:E904"/>
    <mergeCell ref="S903:S904"/>
    <mergeCell ref="X903:X904"/>
    <mergeCell ref="B901:B902"/>
    <mergeCell ref="C901:C902"/>
    <mergeCell ref="D901:D902"/>
    <mergeCell ref="E901:E902"/>
    <mergeCell ref="S901:S902"/>
    <mergeCell ref="X901:X902"/>
    <mergeCell ref="B899:B900"/>
    <mergeCell ref="C899:C900"/>
    <mergeCell ref="D899:D900"/>
    <mergeCell ref="E899:E900"/>
    <mergeCell ref="S899:S900"/>
    <mergeCell ref="X899:X900"/>
    <mergeCell ref="P899:P900"/>
    <mergeCell ref="P901:P902"/>
    <mergeCell ref="P903:P904"/>
    <mergeCell ref="C920:D921"/>
    <mergeCell ref="E920:E921"/>
    <mergeCell ref="B909:B910"/>
    <mergeCell ref="C909:D909"/>
    <mergeCell ref="C910:D910"/>
    <mergeCell ref="U910:V911"/>
    <mergeCell ref="C911:D911"/>
    <mergeCell ref="C912:D912"/>
    <mergeCell ref="U912:V913"/>
    <mergeCell ref="X906:X907"/>
    <mergeCell ref="C907:D907"/>
    <mergeCell ref="C908:D908"/>
    <mergeCell ref="U908:U909"/>
    <mergeCell ref="V908:V909"/>
    <mergeCell ref="X908:X909"/>
    <mergeCell ref="B906:B907"/>
    <mergeCell ref="C906:D906"/>
    <mergeCell ref="O906:O907"/>
    <mergeCell ref="S906:S907"/>
    <mergeCell ref="U906:U907"/>
    <mergeCell ref="V906:V907"/>
    <mergeCell ref="C913:D913"/>
    <mergeCell ref="P906:P907"/>
    <mergeCell ref="W912:W913"/>
    <mergeCell ref="W910:W911"/>
    <mergeCell ref="W908:W909"/>
    <mergeCell ref="W906:W907"/>
    <mergeCell ref="F914:G915"/>
    <mergeCell ref="H914:H915"/>
    <mergeCell ref="J914:K915"/>
    <mergeCell ref="E924:E925"/>
    <mergeCell ref="C926:D927"/>
    <mergeCell ref="E926:E927"/>
    <mergeCell ref="N926:N928"/>
    <mergeCell ref="O926:O928"/>
    <mergeCell ref="P926:P928"/>
    <mergeCell ref="Q926:Q928"/>
    <mergeCell ref="R926:R928"/>
    <mergeCell ref="S926:S928"/>
    <mergeCell ref="C922:D923"/>
    <mergeCell ref="E922:E923"/>
    <mergeCell ref="N923:N925"/>
    <mergeCell ref="O923:O925"/>
    <mergeCell ref="P923:P925"/>
    <mergeCell ref="Q923:Q925"/>
    <mergeCell ref="R923:R925"/>
    <mergeCell ref="S923:S925"/>
    <mergeCell ref="C924:D925"/>
    <mergeCell ref="C947:D948"/>
    <mergeCell ref="E947:E948"/>
    <mergeCell ref="C949:D950"/>
    <mergeCell ref="E949:E950"/>
    <mergeCell ref="C951:D951"/>
    <mergeCell ref="E951:E954"/>
    <mergeCell ref="C952:D952"/>
    <mergeCell ref="C953:D953"/>
    <mergeCell ref="C954:D954"/>
    <mergeCell ref="R929:R931"/>
    <mergeCell ref="S929:S931"/>
    <mergeCell ref="C930:D931"/>
    <mergeCell ref="E930:E931"/>
    <mergeCell ref="C932:D933"/>
    <mergeCell ref="E932:E933"/>
    <mergeCell ref="C928:D929"/>
    <mergeCell ref="E928:E929"/>
    <mergeCell ref="N929:N931"/>
    <mergeCell ref="O929:O931"/>
    <mergeCell ref="P929:P931"/>
    <mergeCell ref="Q929:Q931"/>
    <mergeCell ref="C934:D935"/>
    <mergeCell ref="E934:E935"/>
    <mergeCell ref="F947:K950"/>
    <mergeCell ref="C939:C941"/>
    <mergeCell ref="C943:D943"/>
    <mergeCell ref="C944:D944"/>
    <mergeCell ref="E943:E944"/>
    <mergeCell ref="C937:D937"/>
    <mergeCell ref="C938:D938"/>
    <mergeCell ref="E937:E938"/>
    <mergeCell ref="C942:D942"/>
    <mergeCell ref="B5:C5"/>
    <mergeCell ref="P71:P72"/>
    <mergeCell ref="P82:P84"/>
    <mergeCell ref="P85:P86"/>
    <mergeCell ref="P87:P88"/>
    <mergeCell ref="P89:P90"/>
    <mergeCell ref="P91:P92"/>
    <mergeCell ref="P93:P94"/>
    <mergeCell ref="P95:P96"/>
    <mergeCell ref="P97:P98"/>
    <mergeCell ref="P99:P100"/>
    <mergeCell ref="B82:C82"/>
    <mergeCell ref="B6:C6"/>
    <mergeCell ref="B7:C7"/>
    <mergeCell ref="B83:C83"/>
    <mergeCell ref="P56:P57"/>
    <mergeCell ref="P54:P55"/>
    <mergeCell ref="P52:P53"/>
    <mergeCell ref="P50:P51"/>
    <mergeCell ref="P48:P49"/>
    <mergeCell ref="P46:P47"/>
    <mergeCell ref="P44:P45"/>
    <mergeCell ref="P42:P43"/>
    <mergeCell ref="P40:P41"/>
    <mergeCell ref="F5:H5"/>
    <mergeCell ref="F82:H82"/>
    <mergeCell ref="B99:B100"/>
    <mergeCell ref="C99:C100"/>
    <mergeCell ref="D99:D100"/>
    <mergeCell ref="E99:E100"/>
    <mergeCell ref="B91:B92"/>
    <mergeCell ref="C91:C92"/>
    <mergeCell ref="M5:M7"/>
    <mergeCell ref="O73:P73"/>
    <mergeCell ref="O146:P146"/>
    <mergeCell ref="P227:P228"/>
    <mergeCell ref="O223:P223"/>
    <mergeCell ref="P760:P761"/>
    <mergeCell ref="O756:P756"/>
    <mergeCell ref="P77:P78"/>
    <mergeCell ref="P150:P151"/>
    <mergeCell ref="U924:U925"/>
    <mergeCell ref="V924:V925"/>
    <mergeCell ref="U930:V931"/>
    <mergeCell ref="U928:V929"/>
    <mergeCell ref="V926:V927"/>
    <mergeCell ref="U926:U927"/>
    <mergeCell ref="P38:P39"/>
    <mergeCell ref="P36:P37"/>
    <mergeCell ref="P34:P35"/>
    <mergeCell ref="P32:P33"/>
    <mergeCell ref="P30:P31"/>
    <mergeCell ref="P28:P29"/>
    <mergeCell ref="P26:P27"/>
    <mergeCell ref="P24:P25"/>
    <mergeCell ref="S64:S65"/>
    <mergeCell ref="S44:S45"/>
    <mergeCell ref="S32:S33"/>
    <mergeCell ref="S16:S17"/>
    <mergeCell ref="P14:P15"/>
    <mergeCell ref="P12:P13"/>
    <mergeCell ref="P10:P11"/>
    <mergeCell ref="P8:P9"/>
    <mergeCell ref="P5:P7"/>
    <mergeCell ref="P835:P836"/>
    <mergeCell ref="O831:P831"/>
    <mergeCell ref="O908:P908"/>
    <mergeCell ref="P912:P913"/>
    <mergeCell ref="O2:Q2"/>
    <mergeCell ref="N71:N72"/>
    <mergeCell ref="N144:N145"/>
    <mergeCell ref="N221:N222"/>
    <mergeCell ref="N296:N297"/>
    <mergeCell ref="N373:N374"/>
    <mergeCell ref="N448:N449"/>
    <mergeCell ref="N525:N526"/>
    <mergeCell ref="N602:N603"/>
    <mergeCell ref="N906:N907"/>
    <mergeCell ref="N829:N830"/>
    <mergeCell ref="N754:N755"/>
    <mergeCell ref="N677:N678"/>
    <mergeCell ref="P302:P303"/>
    <mergeCell ref="O298:P298"/>
    <mergeCell ref="P379:P380"/>
    <mergeCell ref="O375:P375"/>
    <mergeCell ref="P454:P455"/>
    <mergeCell ref="O450:P450"/>
    <mergeCell ref="P531:P532"/>
    <mergeCell ref="O527:P527"/>
    <mergeCell ref="P608:P609"/>
    <mergeCell ref="O604:P604"/>
    <mergeCell ref="O679:P679"/>
    <mergeCell ref="P683:P684"/>
    <mergeCell ref="Q6:R6"/>
    <mergeCell ref="P691:P692"/>
    <mergeCell ref="P693:P694"/>
    <mergeCell ref="G147:H147"/>
    <mergeCell ref="I147:K147"/>
    <mergeCell ref="G148:H148"/>
    <mergeCell ref="I148:K148"/>
    <mergeCell ref="G224:H224"/>
    <mergeCell ref="I224:K224"/>
    <mergeCell ref="G225:H225"/>
    <mergeCell ref="I225:K225"/>
    <mergeCell ref="G299:H299"/>
    <mergeCell ref="I299:K299"/>
    <mergeCell ref="G300:H300"/>
    <mergeCell ref="I300:K300"/>
    <mergeCell ref="G376:H376"/>
    <mergeCell ref="I376:K376"/>
    <mergeCell ref="G377:H377"/>
    <mergeCell ref="I377:K377"/>
    <mergeCell ref="G451:H451"/>
    <mergeCell ref="I451:K451"/>
    <mergeCell ref="G832:H832"/>
    <mergeCell ref="I832:K832"/>
    <mergeCell ref="G833:H833"/>
    <mergeCell ref="I833:K833"/>
    <mergeCell ref="I911:K911"/>
    <mergeCell ref="I912:K912"/>
    <mergeCell ref="G911:H911"/>
    <mergeCell ref="G912:H912"/>
    <mergeCell ref="G452:H452"/>
    <mergeCell ref="I452:K452"/>
    <mergeCell ref="G528:H528"/>
    <mergeCell ref="I528:K528"/>
    <mergeCell ref="G529:H529"/>
    <mergeCell ref="I529:K529"/>
    <mergeCell ref="G605:H605"/>
    <mergeCell ref="I605:K605"/>
    <mergeCell ref="G606:H606"/>
    <mergeCell ref="I606:K606"/>
    <mergeCell ref="G680:H680"/>
    <mergeCell ref="I680:K680"/>
    <mergeCell ref="G681:H681"/>
    <mergeCell ref="I681:K681"/>
    <mergeCell ref="G757:H757"/>
    <mergeCell ref="I757:K757"/>
    <mergeCell ref="G758:H758"/>
    <mergeCell ref="I758:K758"/>
    <mergeCell ref="AA38:AA39"/>
    <mergeCell ref="AA36:AA37"/>
    <mergeCell ref="AA34:AA35"/>
    <mergeCell ref="AA32:AA33"/>
    <mergeCell ref="AA30:AA31"/>
    <mergeCell ref="AA28:AA29"/>
    <mergeCell ref="AA26:AA27"/>
    <mergeCell ref="AA24:AA25"/>
    <mergeCell ref="AA22:AA23"/>
    <mergeCell ref="AA20:AA21"/>
    <mergeCell ref="AA18:AA19"/>
    <mergeCell ref="AA16:AA17"/>
    <mergeCell ref="AA14:AA15"/>
    <mergeCell ref="AA12:AA13"/>
    <mergeCell ref="AA10:AA11"/>
    <mergeCell ref="AA8:AA9"/>
    <mergeCell ref="AA40:AA41"/>
    <mergeCell ref="AA42:AA43"/>
    <mergeCell ref="AA44:AA45"/>
    <mergeCell ref="AA46:AA47"/>
    <mergeCell ref="AA48:AA49"/>
    <mergeCell ref="AA50:AA51"/>
    <mergeCell ref="AA52:AA53"/>
    <mergeCell ref="AA54:AA55"/>
    <mergeCell ref="AA56:AA57"/>
    <mergeCell ref="AA58:AA59"/>
    <mergeCell ref="AA60:AA61"/>
    <mergeCell ref="AA62:AA63"/>
    <mergeCell ref="AA64:AA65"/>
    <mergeCell ref="AA66:AA67"/>
    <mergeCell ref="AA68:AA69"/>
    <mergeCell ref="Z119:Z120"/>
    <mergeCell ref="AA119:AA120"/>
    <mergeCell ref="Z121:Z122"/>
    <mergeCell ref="AA121:AA122"/>
    <mergeCell ref="Z68:Z69"/>
    <mergeCell ref="Z101:Z102"/>
    <mergeCell ref="AA101:AA102"/>
    <mergeCell ref="Z103:Z104"/>
    <mergeCell ref="AA103:AA104"/>
    <mergeCell ref="Z105:Z106"/>
    <mergeCell ref="AA105:AA106"/>
    <mergeCell ref="Z107:Z108"/>
    <mergeCell ref="AA107:AA108"/>
    <mergeCell ref="Z109:Z110"/>
    <mergeCell ref="AA109:AA110"/>
    <mergeCell ref="Z111:Z112"/>
    <mergeCell ref="AA111:AA112"/>
    <mergeCell ref="Z113:Z114"/>
    <mergeCell ref="Z32:Z33"/>
    <mergeCell ref="Z34:Z35"/>
    <mergeCell ref="Z36:Z37"/>
    <mergeCell ref="Z38:Z39"/>
    <mergeCell ref="Z40:Z41"/>
    <mergeCell ref="Z42:Z43"/>
    <mergeCell ref="Z44:Z45"/>
    <mergeCell ref="Z46:Z47"/>
    <mergeCell ref="Z48:Z49"/>
    <mergeCell ref="Z50:Z51"/>
    <mergeCell ref="Z52:Z53"/>
    <mergeCell ref="Z56:Z57"/>
    <mergeCell ref="Z58:Z59"/>
    <mergeCell ref="Z60:Z61"/>
    <mergeCell ref="Z62:Z63"/>
    <mergeCell ref="Z64:Z65"/>
    <mergeCell ref="Z66:Z67"/>
    <mergeCell ref="Z5:AA7"/>
    <mergeCell ref="Z8:Z9"/>
    <mergeCell ref="Z10:Z11"/>
    <mergeCell ref="Z12:Z13"/>
    <mergeCell ref="Z14:Z15"/>
    <mergeCell ref="Z16:Z17"/>
    <mergeCell ref="Z18:Z19"/>
    <mergeCell ref="Z158:Z159"/>
    <mergeCell ref="AA158:AA159"/>
    <mergeCell ref="Z160:Z161"/>
    <mergeCell ref="AA160:AA161"/>
    <mergeCell ref="Z162:Z163"/>
    <mergeCell ref="AA162:AA163"/>
    <mergeCell ref="Z164:Z165"/>
    <mergeCell ref="AA164:AA165"/>
    <mergeCell ref="Z166:Z167"/>
    <mergeCell ref="AA166:AA167"/>
    <mergeCell ref="Z123:Z124"/>
    <mergeCell ref="AA123:AA124"/>
    <mergeCell ref="Z125:Z126"/>
    <mergeCell ref="AA125:AA126"/>
    <mergeCell ref="Z127:Z128"/>
    <mergeCell ref="AA127:AA128"/>
    <mergeCell ref="Z129:Z130"/>
    <mergeCell ref="AA129:AA130"/>
    <mergeCell ref="Z54:Z55"/>
    <mergeCell ref="Z20:Z21"/>
    <mergeCell ref="Z22:Z23"/>
    <mergeCell ref="Z24:Z25"/>
    <mergeCell ref="Z26:Z27"/>
    <mergeCell ref="Z28:Z29"/>
    <mergeCell ref="Z30:Z31"/>
    <mergeCell ref="Z196:Z197"/>
    <mergeCell ref="AA196:AA197"/>
    <mergeCell ref="Z198:Z199"/>
    <mergeCell ref="AA198:AA199"/>
    <mergeCell ref="Z200:Z201"/>
    <mergeCell ref="AA200:AA201"/>
    <mergeCell ref="Z202:Z203"/>
    <mergeCell ref="AA202:AA203"/>
    <mergeCell ref="Z204:Z205"/>
    <mergeCell ref="AA204:AA205"/>
    <mergeCell ref="Z206:Z207"/>
    <mergeCell ref="AA206:AA207"/>
    <mergeCell ref="Z208:Z209"/>
    <mergeCell ref="AA208:AA209"/>
    <mergeCell ref="Z210:Z211"/>
    <mergeCell ref="AA210:AA211"/>
    <mergeCell ref="Z212:Z213"/>
    <mergeCell ref="AA212:AA213"/>
    <mergeCell ref="Z214:Z215"/>
    <mergeCell ref="AA214:AA215"/>
    <mergeCell ref="Z216:Z217"/>
    <mergeCell ref="AA216:AA217"/>
    <mergeCell ref="Z218:Z219"/>
    <mergeCell ref="AA218:AA219"/>
    <mergeCell ref="Z241:Z242"/>
    <mergeCell ref="AA241:AA242"/>
    <mergeCell ref="Z243:Z244"/>
    <mergeCell ref="AA243:AA244"/>
    <mergeCell ref="Z245:Z246"/>
    <mergeCell ref="AA245:AA246"/>
    <mergeCell ref="Z247:Z248"/>
    <mergeCell ref="AA247:AA248"/>
    <mergeCell ref="Z249:Z250"/>
    <mergeCell ref="AA249:AA250"/>
    <mergeCell ref="Z251:Z252"/>
    <mergeCell ref="AA251:AA252"/>
    <mergeCell ref="Z253:Z254"/>
    <mergeCell ref="AA253:AA254"/>
    <mergeCell ref="Z255:Z256"/>
    <mergeCell ref="AA255:AA256"/>
    <mergeCell ref="Z235:Z236"/>
    <mergeCell ref="AA235:AA236"/>
    <mergeCell ref="Z237:Z238"/>
    <mergeCell ref="AA237:AA238"/>
    <mergeCell ref="Z239:Z240"/>
    <mergeCell ref="AA239:AA240"/>
    <mergeCell ref="Z257:Z258"/>
    <mergeCell ref="AA257:AA258"/>
    <mergeCell ref="Z259:Z260"/>
    <mergeCell ref="AA259:AA260"/>
    <mergeCell ref="Z261:Z262"/>
    <mergeCell ref="AA261:AA262"/>
    <mergeCell ref="Z263:Z264"/>
    <mergeCell ref="AA263:AA264"/>
    <mergeCell ref="Z265:Z266"/>
    <mergeCell ref="AA265:AA266"/>
    <mergeCell ref="Z267:Z268"/>
    <mergeCell ref="AA267:AA268"/>
    <mergeCell ref="Z287:Z288"/>
    <mergeCell ref="AA287:AA288"/>
    <mergeCell ref="Z289:Z290"/>
    <mergeCell ref="AA289:AA290"/>
    <mergeCell ref="Z291:Z292"/>
    <mergeCell ref="AA291:AA292"/>
    <mergeCell ref="Z273:Z274"/>
    <mergeCell ref="AA273:AA274"/>
    <mergeCell ref="Z275:Z276"/>
    <mergeCell ref="AA275:AA276"/>
    <mergeCell ref="Z277:Z278"/>
    <mergeCell ref="AA277:AA278"/>
    <mergeCell ref="Z279:Z280"/>
    <mergeCell ref="AA279:AA280"/>
    <mergeCell ref="Z281:Z282"/>
    <mergeCell ref="AA281:AA282"/>
    <mergeCell ref="Z283:Z284"/>
    <mergeCell ref="AA283:AA284"/>
    <mergeCell ref="Z285:Z286"/>
    <mergeCell ref="AA285:AA286"/>
    <mergeCell ref="Z310:Z311"/>
    <mergeCell ref="AA310:AA311"/>
    <mergeCell ref="Z312:Z313"/>
    <mergeCell ref="AA312:AA313"/>
    <mergeCell ref="Z314:Z315"/>
    <mergeCell ref="AA314:AA315"/>
    <mergeCell ref="Z316:Z317"/>
    <mergeCell ref="AA316:AA317"/>
    <mergeCell ref="Z318:Z319"/>
    <mergeCell ref="AA318:AA319"/>
    <mergeCell ref="Z320:Z321"/>
    <mergeCell ref="AA320:AA321"/>
    <mergeCell ref="Z322:Z323"/>
    <mergeCell ref="AA322:AA323"/>
    <mergeCell ref="Z324:Z325"/>
    <mergeCell ref="AA324:AA325"/>
    <mergeCell ref="Z326:Z327"/>
    <mergeCell ref="AA326:AA327"/>
    <mergeCell ref="Z328:Z329"/>
    <mergeCell ref="AA328:AA329"/>
    <mergeCell ref="Z330:Z331"/>
    <mergeCell ref="AA330:AA331"/>
    <mergeCell ref="Z332:Z333"/>
    <mergeCell ref="AA332:AA333"/>
    <mergeCell ref="Z334:Z335"/>
    <mergeCell ref="AA334:AA335"/>
    <mergeCell ref="Z336:Z337"/>
    <mergeCell ref="AA336:AA337"/>
    <mergeCell ref="Z338:Z339"/>
    <mergeCell ref="AA338:AA339"/>
    <mergeCell ref="Z340:Z341"/>
    <mergeCell ref="AA340:AA341"/>
    <mergeCell ref="Z342:Z343"/>
    <mergeCell ref="AA342:AA343"/>
    <mergeCell ref="Z344:Z345"/>
    <mergeCell ref="AA344:AA345"/>
    <mergeCell ref="AA346:AA347"/>
    <mergeCell ref="Z348:Z349"/>
    <mergeCell ref="AA348:AA349"/>
    <mergeCell ref="Z350:Z351"/>
    <mergeCell ref="AA350:AA351"/>
    <mergeCell ref="Z352:Z353"/>
    <mergeCell ref="AA352:AA353"/>
    <mergeCell ref="Z354:Z355"/>
    <mergeCell ref="AA354:AA355"/>
    <mergeCell ref="Z356:Z357"/>
    <mergeCell ref="AA356:AA357"/>
    <mergeCell ref="Z358:Z359"/>
    <mergeCell ref="AA358:AA359"/>
    <mergeCell ref="Z360:Z361"/>
    <mergeCell ref="AA360:AA361"/>
    <mergeCell ref="Z362:Z363"/>
    <mergeCell ref="AA362:AA363"/>
    <mergeCell ref="Z346:Z347"/>
    <mergeCell ref="AA401:AA402"/>
    <mergeCell ref="Z403:Z404"/>
    <mergeCell ref="AA403:AA404"/>
    <mergeCell ref="Z405:Z406"/>
    <mergeCell ref="AA405:AA406"/>
    <mergeCell ref="Z407:Z408"/>
    <mergeCell ref="AA407:AA408"/>
    <mergeCell ref="Z409:Z410"/>
    <mergeCell ref="AA409:AA410"/>
    <mergeCell ref="Z411:Z412"/>
    <mergeCell ref="AA411:AA412"/>
    <mergeCell ref="Z364:Z365"/>
    <mergeCell ref="AA364:AA365"/>
    <mergeCell ref="Z366:Z367"/>
    <mergeCell ref="AA366:AA367"/>
    <mergeCell ref="Z387:Z388"/>
    <mergeCell ref="AA387:AA388"/>
    <mergeCell ref="Z389:Z390"/>
    <mergeCell ref="AA389:AA390"/>
    <mergeCell ref="Z391:Z392"/>
    <mergeCell ref="AA391:AA392"/>
    <mergeCell ref="Z393:Z394"/>
    <mergeCell ref="AA393:AA394"/>
    <mergeCell ref="Z395:Z396"/>
    <mergeCell ref="AA395:AA396"/>
    <mergeCell ref="Z397:Z398"/>
    <mergeCell ref="AA397:AA398"/>
    <mergeCell ref="Z399:Z400"/>
    <mergeCell ref="AA399:AA400"/>
    <mergeCell ref="N932:N934"/>
    <mergeCell ref="O932:O934"/>
    <mergeCell ref="P932:P934"/>
    <mergeCell ref="Q932:Q934"/>
    <mergeCell ref="R932:R934"/>
    <mergeCell ref="S932:S934"/>
    <mergeCell ref="AI8:AI9"/>
    <mergeCell ref="AI10:AI11"/>
    <mergeCell ref="AI12:AI13"/>
    <mergeCell ref="AI14:AI15"/>
    <mergeCell ref="AI16:AI17"/>
    <mergeCell ref="AI18:AI19"/>
    <mergeCell ref="AI20:AI21"/>
    <mergeCell ref="AI22:AI23"/>
    <mergeCell ref="AI24:AI25"/>
    <mergeCell ref="AI26:AI27"/>
    <mergeCell ref="AI28:AI29"/>
    <mergeCell ref="AI30:AI31"/>
    <mergeCell ref="AI32:AI33"/>
    <mergeCell ref="AI34:AI35"/>
    <mergeCell ref="AI36:AI37"/>
    <mergeCell ref="AI38:AI39"/>
    <mergeCell ref="AI40:AI41"/>
    <mergeCell ref="AI42:AI43"/>
    <mergeCell ref="AI44:AI45"/>
    <mergeCell ref="AI46:AI47"/>
    <mergeCell ref="AI48:AI49"/>
    <mergeCell ref="AI50:AI51"/>
    <mergeCell ref="AI52:AI53"/>
    <mergeCell ref="AI54:AI55"/>
    <mergeCell ref="Z401:Z402"/>
    <mergeCell ref="AI56:AI57"/>
    <mergeCell ref="AI58:AI59"/>
    <mergeCell ref="AI60:AI61"/>
    <mergeCell ref="AI62:AI63"/>
    <mergeCell ref="AI64:AI65"/>
    <mergeCell ref="AI66:AI67"/>
    <mergeCell ref="AI68:AI69"/>
    <mergeCell ref="AI70:AI71"/>
    <mergeCell ref="AI72:AI73"/>
    <mergeCell ref="AI74:AI75"/>
    <mergeCell ref="AI76:AI77"/>
    <mergeCell ref="AI78:AI79"/>
    <mergeCell ref="AI80:AI81"/>
    <mergeCell ref="AI82:AI83"/>
    <mergeCell ref="AI84:AI85"/>
    <mergeCell ref="AI86:AI87"/>
    <mergeCell ref="AI88:AI89"/>
    <mergeCell ref="AI90:AI91"/>
    <mergeCell ref="AI92:AI93"/>
    <mergeCell ref="AI94:AI95"/>
    <mergeCell ref="AI96:AI97"/>
    <mergeCell ref="AI98:AI99"/>
    <mergeCell ref="AI100:AI101"/>
    <mergeCell ref="AI102:AI103"/>
    <mergeCell ref="AI104:AI105"/>
    <mergeCell ref="AI106:AI107"/>
    <mergeCell ref="AI108:AI109"/>
    <mergeCell ref="AI110:AI111"/>
    <mergeCell ref="AI112:AI113"/>
    <mergeCell ref="AI114:AI115"/>
    <mergeCell ref="AI116:AI117"/>
    <mergeCell ref="AI118:AI119"/>
    <mergeCell ref="AI120:AI121"/>
    <mergeCell ref="AI122:AI123"/>
    <mergeCell ref="AI124:AI125"/>
    <mergeCell ref="AI126:AI127"/>
    <mergeCell ref="AI128:AI129"/>
    <mergeCell ref="AI130:AI131"/>
    <mergeCell ref="AI132:AI133"/>
    <mergeCell ref="AI134:AI135"/>
    <mergeCell ref="AI136:AI137"/>
    <mergeCell ref="AI138:AI139"/>
    <mergeCell ref="AI140:AI141"/>
    <mergeCell ref="AI142:AI143"/>
    <mergeCell ref="AI144:AI145"/>
    <mergeCell ref="AI146:AI147"/>
    <mergeCell ref="AI148:AI149"/>
    <mergeCell ref="AI150:AI151"/>
    <mergeCell ref="AI152:AI153"/>
    <mergeCell ref="AI154:AI155"/>
    <mergeCell ref="AI156:AI157"/>
    <mergeCell ref="AI158:AI159"/>
    <mergeCell ref="AI160:AI161"/>
    <mergeCell ref="AI162:AI163"/>
    <mergeCell ref="AI164:AI165"/>
    <mergeCell ref="AI166:AI167"/>
    <mergeCell ref="AI168:AI169"/>
    <mergeCell ref="AI170:AI171"/>
    <mergeCell ref="AI172:AI173"/>
    <mergeCell ref="AI174:AI175"/>
    <mergeCell ref="AI176:AI177"/>
    <mergeCell ref="AI178:AI179"/>
    <mergeCell ref="AI180:AI181"/>
    <mergeCell ref="AI182:AI183"/>
    <mergeCell ref="AI184:AI185"/>
    <mergeCell ref="AI186:AI187"/>
    <mergeCell ref="AI188:AI189"/>
    <mergeCell ref="AI190:AI191"/>
    <mergeCell ref="AI192:AI193"/>
    <mergeCell ref="AI194:AI195"/>
    <mergeCell ref="AI196:AI197"/>
    <mergeCell ref="AI198:AI199"/>
    <mergeCell ref="AI200:AI201"/>
    <mergeCell ref="AI202:AI203"/>
    <mergeCell ref="AI204:AI205"/>
    <mergeCell ref="AI206:AI207"/>
    <mergeCell ref="AI208:AI209"/>
    <mergeCell ref="AI210:AI211"/>
    <mergeCell ref="AI212:AI213"/>
    <mergeCell ref="AI214:AI215"/>
    <mergeCell ref="AI216:AI217"/>
    <mergeCell ref="AI218:AI219"/>
    <mergeCell ref="AI220:AI221"/>
    <mergeCell ref="AI222:AI223"/>
    <mergeCell ref="AI224:AI225"/>
    <mergeCell ref="AI226:AI227"/>
    <mergeCell ref="AI228:AI229"/>
    <mergeCell ref="AI230:AI231"/>
    <mergeCell ref="AI232:AI233"/>
    <mergeCell ref="AI234:AI235"/>
    <mergeCell ref="AI236:AI237"/>
    <mergeCell ref="AI238:AI239"/>
    <mergeCell ref="AI240:AI241"/>
    <mergeCell ref="AI242:AI243"/>
    <mergeCell ref="AI244:AI245"/>
    <mergeCell ref="AI246:AI247"/>
    <mergeCell ref="AI248:AI249"/>
    <mergeCell ref="AI250:AI251"/>
    <mergeCell ref="AI252:AI253"/>
    <mergeCell ref="AI254:AI255"/>
    <mergeCell ref="AI256:AI257"/>
    <mergeCell ref="AI258:AI259"/>
    <mergeCell ref="AI260:AI261"/>
    <mergeCell ref="AI262:AI263"/>
    <mergeCell ref="AI264:AI265"/>
    <mergeCell ref="AI266:AI267"/>
    <mergeCell ref="AI268:AI269"/>
    <mergeCell ref="AI270:AI271"/>
    <mergeCell ref="AI272:AI273"/>
    <mergeCell ref="AI274:AI275"/>
    <mergeCell ref="AI276:AI277"/>
    <mergeCell ref="AI278:AI279"/>
    <mergeCell ref="AI280:AI281"/>
    <mergeCell ref="AI282:AI283"/>
    <mergeCell ref="AI284:AI285"/>
    <mergeCell ref="AI286:AI287"/>
    <mergeCell ref="AI288:AI289"/>
    <mergeCell ref="AI290:AI291"/>
    <mergeCell ref="AI292:AI293"/>
    <mergeCell ref="AI294:AI295"/>
    <mergeCell ref="AI296:AI297"/>
    <mergeCell ref="AI298:AI299"/>
    <mergeCell ref="AI300:AI301"/>
    <mergeCell ref="AI302:AI303"/>
    <mergeCell ref="AI304:AI305"/>
    <mergeCell ref="AI306:AI307"/>
    <mergeCell ref="AI308:AI309"/>
    <mergeCell ref="AI310:AI311"/>
    <mergeCell ref="AI312:AI313"/>
    <mergeCell ref="AI314:AI315"/>
    <mergeCell ref="AI316:AI317"/>
    <mergeCell ref="AI318:AI319"/>
    <mergeCell ref="AI320:AI321"/>
    <mergeCell ref="AI322:AI323"/>
    <mergeCell ref="AI324:AI325"/>
    <mergeCell ref="AI326:AI327"/>
    <mergeCell ref="AI328:AI329"/>
    <mergeCell ref="AI330:AI331"/>
    <mergeCell ref="AI332:AI333"/>
    <mergeCell ref="AI334:AI335"/>
    <mergeCell ref="AI336:AI337"/>
    <mergeCell ref="AI338:AI339"/>
    <mergeCell ref="AI340:AI341"/>
    <mergeCell ref="AI342:AI343"/>
    <mergeCell ref="AI344:AI345"/>
    <mergeCell ref="AI346:AI347"/>
    <mergeCell ref="AI348:AI349"/>
    <mergeCell ref="AI350:AI351"/>
    <mergeCell ref="AI352:AI353"/>
    <mergeCell ref="AI354:AI355"/>
    <mergeCell ref="AI356:AI357"/>
    <mergeCell ref="AI358:AI359"/>
    <mergeCell ref="AI360:AI361"/>
    <mergeCell ref="AI362:AI363"/>
    <mergeCell ref="AI364:AI365"/>
    <mergeCell ref="AI366:AI367"/>
    <mergeCell ref="AI368:AI369"/>
    <mergeCell ref="AI370:AI371"/>
    <mergeCell ref="AI372:AI373"/>
    <mergeCell ref="AI374:AI375"/>
    <mergeCell ref="AI376:AI377"/>
    <mergeCell ref="AI378:AI379"/>
    <mergeCell ref="AI380:AI381"/>
    <mergeCell ref="AI382:AI383"/>
    <mergeCell ref="AI384:AI385"/>
    <mergeCell ref="AI386:AI387"/>
    <mergeCell ref="AI388:AI389"/>
    <mergeCell ref="AI390:AI391"/>
    <mergeCell ref="AI392:AI393"/>
    <mergeCell ref="AI394:AI395"/>
    <mergeCell ref="AI396:AI397"/>
    <mergeCell ref="AI398:AI399"/>
    <mergeCell ref="AI400:AI401"/>
    <mergeCell ref="AI402:AI403"/>
    <mergeCell ref="AI404:AI405"/>
    <mergeCell ref="AI406:AI407"/>
    <mergeCell ref="AI408:AI409"/>
    <mergeCell ref="AI410:AI411"/>
    <mergeCell ref="AI412:AI413"/>
    <mergeCell ref="AI414:AI415"/>
    <mergeCell ref="AI416:AI417"/>
    <mergeCell ref="AI420:AI421"/>
    <mergeCell ref="AI422:AI423"/>
    <mergeCell ref="AI424:AI425"/>
    <mergeCell ref="AI426:AI427"/>
    <mergeCell ref="AI428:AI429"/>
    <mergeCell ref="AI430:AI431"/>
    <mergeCell ref="AI418:AI419"/>
    <mergeCell ref="AI432:AI433"/>
    <mergeCell ref="AI434:AI435"/>
    <mergeCell ref="AI436:AI437"/>
    <mergeCell ref="AI438:AI439"/>
    <mergeCell ref="AI440:AI441"/>
    <mergeCell ref="AI442:AI443"/>
    <mergeCell ref="AI444:AI445"/>
    <mergeCell ref="AI446:AI447"/>
    <mergeCell ref="AI448:AI449"/>
    <mergeCell ref="AI450:AI451"/>
    <mergeCell ref="AI452:AI453"/>
    <mergeCell ref="AI454:AI455"/>
    <mergeCell ref="AI456:AI457"/>
    <mergeCell ref="AI458:AI459"/>
    <mergeCell ref="AI460:AI461"/>
    <mergeCell ref="AI462:AI463"/>
    <mergeCell ref="AI464:AI465"/>
    <mergeCell ref="AI466:AI467"/>
    <mergeCell ref="AI468:AI469"/>
    <mergeCell ref="AI470:AI471"/>
    <mergeCell ref="AI472:AI473"/>
    <mergeCell ref="AI474:AI475"/>
    <mergeCell ref="AI476:AI477"/>
    <mergeCell ref="AI478:AI479"/>
    <mergeCell ref="AI480:AI481"/>
    <mergeCell ref="AI482:AI483"/>
    <mergeCell ref="AI484:AI485"/>
    <mergeCell ref="AI486:AI487"/>
    <mergeCell ref="AI488:AI489"/>
    <mergeCell ref="AI490:AI491"/>
    <mergeCell ref="AI492:AI493"/>
    <mergeCell ref="AI494:AI495"/>
    <mergeCell ref="AI496:AI497"/>
    <mergeCell ref="AI498:AI499"/>
    <mergeCell ref="AI500:AI501"/>
    <mergeCell ref="AI502:AI503"/>
    <mergeCell ref="AI504:AI505"/>
    <mergeCell ref="AI506:AI507"/>
    <mergeCell ref="AI508:AI509"/>
    <mergeCell ref="AI510:AI511"/>
    <mergeCell ref="AI512:AI513"/>
    <mergeCell ref="AI514:AI515"/>
    <mergeCell ref="AI516:AI517"/>
    <mergeCell ref="AI518:AI519"/>
    <mergeCell ref="AI520:AI521"/>
    <mergeCell ref="AI522:AI523"/>
    <mergeCell ref="AI524:AI525"/>
    <mergeCell ref="AI526:AI527"/>
    <mergeCell ref="AI528:AI529"/>
    <mergeCell ref="AI530:AI531"/>
    <mergeCell ref="AI532:AI533"/>
    <mergeCell ref="AI534:AI535"/>
    <mergeCell ref="AI536:AI537"/>
    <mergeCell ref="AI538:AI539"/>
    <mergeCell ref="AI540:AI541"/>
    <mergeCell ref="AI542:AI543"/>
    <mergeCell ref="AI544:AI545"/>
    <mergeCell ref="AI546:AI547"/>
    <mergeCell ref="AI548:AI549"/>
    <mergeCell ref="AI550:AI551"/>
    <mergeCell ref="AI552:AI553"/>
    <mergeCell ref="AI554:AI555"/>
    <mergeCell ref="AI556:AI557"/>
    <mergeCell ref="AI558:AI559"/>
    <mergeCell ref="AI560:AI561"/>
    <mergeCell ref="AI562:AI563"/>
    <mergeCell ref="AI564:AI565"/>
    <mergeCell ref="AI566:AI567"/>
    <mergeCell ref="AI568:AI569"/>
    <mergeCell ref="AI570:AI571"/>
    <mergeCell ref="AI572:AI573"/>
    <mergeCell ref="AI574:AI575"/>
    <mergeCell ref="AI576:AI577"/>
    <mergeCell ref="AI578:AI579"/>
    <mergeCell ref="AI580:AI581"/>
    <mergeCell ref="AI582:AI583"/>
    <mergeCell ref="AI584:AI585"/>
    <mergeCell ref="AI586:AI587"/>
    <mergeCell ref="AI588:AI589"/>
    <mergeCell ref="AI590:AI591"/>
    <mergeCell ref="AI592:AI593"/>
    <mergeCell ref="AI594:AI595"/>
    <mergeCell ref="AI596:AI597"/>
    <mergeCell ref="AI598:AI599"/>
    <mergeCell ref="AI600:AI601"/>
    <mergeCell ref="AI602:AI603"/>
    <mergeCell ref="AI604:AI605"/>
    <mergeCell ref="AI606:AI607"/>
    <mergeCell ref="AI608:AI609"/>
    <mergeCell ref="AI610:AI611"/>
    <mergeCell ref="AI612:AI613"/>
    <mergeCell ref="AI614:AI615"/>
    <mergeCell ref="AI616:AI617"/>
    <mergeCell ref="AI618:AI619"/>
    <mergeCell ref="AI620:AI621"/>
    <mergeCell ref="AI622:AI623"/>
    <mergeCell ref="AI624:AI625"/>
    <mergeCell ref="AI626:AI627"/>
    <mergeCell ref="AI628:AI629"/>
    <mergeCell ref="AI630:AI631"/>
    <mergeCell ref="AI632:AI633"/>
    <mergeCell ref="AI634:AI635"/>
    <mergeCell ref="AI636:AI637"/>
    <mergeCell ref="AI638:AI639"/>
    <mergeCell ref="AI640:AI641"/>
    <mergeCell ref="AI642:AI643"/>
    <mergeCell ref="AI644:AI645"/>
    <mergeCell ref="AI646:AI647"/>
    <mergeCell ref="AI648:AI649"/>
    <mergeCell ref="AI650:AI651"/>
    <mergeCell ref="AI652:AI653"/>
    <mergeCell ref="AI654:AI655"/>
    <mergeCell ref="AI656:AI657"/>
    <mergeCell ref="AI658:AI659"/>
    <mergeCell ref="AI660:AI661"/>
    <mergeCell ref="AI662:AI663"/>
    <mergeCell ref="AI664:AI665"/>
    <mergeCell ref="AI666:AI667"/>
    <mergeCell ref="AI668:AI669"/>
    <mergeCell ref="AI670:AI671"/>
    <mergeCell ref="AI672:AI673"/>
    <mergeCell ref="AI674:AI675"/>
    <mergeCell ref="AI676:AI677"/>
    <mergeCell ref="AI678:AI679"/>
    <mergeCell ref="AI680:AI681"/>
    <mergeCell ref="AI682:AI683"/>
    <mergeCell ref="AI684:AI685"/>
    <mergeCell ref="AI686:AI687"/>
    <mergeCell ref="AI688:AI689"/>
    <mergeCell ref="AI690:AI691"/>
    <mergeCell ref="AI692:AI693"/>
    <mergeCell ref="AI694:AI695"/>
    <mergeCell ref="AI696:AI697"/>
    <mergeCell ref="AI698:AI699"/>
    <mergeCell ref="AI700:AI701"/>
    <mergeCell ref="AI702:AI703"/>
    <mergeCell ref="AI738:AI739"/>
    <mergeCell ref="AI704:AI705"/>
    <mergeCell ref="AI706:AI707"/>
    <mergeCell ref="AI708:AI709"/>
    <mergeCell ref="AI710:AI711"/>
    <mergeCell ref="AI712:AI713"/>
    <mergeCell ref="AI714:AI715"/>
    <mergeCell ref="AI716:AI717"/>
    <mergeCell ref="AI718:AI719"/>
    <mergeCell ref="AI720:AI721"/>
    <mergeCell ref="AI722:AI723"/>
    <mergeCell ref="AI724:AI725"/>
    <mergeCell ref="AI726:AI727"/>
    <mergeCell ref="AI728:AI729"/>
    <mergeCell ref="AI730:AI731"/>
    <mergeCell ref="AI732:AI733"/>
    <mergeCell ref="AI734:AI735"/>
    <mergeCell ref="AI736:AI737"/>
  </mergeCells>
  <conditionalFormatting sqref="E3:H3 E153:E219 E230:E294 E305:E371 E382:E446 E457:E523 E534:E600 E611:E674 E686:E752 E838:E904 E914:E934 E936 E939:E943 E945:E1048576 E763:E835 E4:E150 E221:E227 E296:E302 E373:E379 E448:E454 E525:E531 E602:E608 E677:E683 E754:E760 E906:E912">
    <cfRule type="beginsWith" dxfId="380" priority="129" operator="beginsWith" text="CA">
      <formula>LEFT(E3,LEN("CA"))="CA"</formula>
    </cfRule>
  </conditionalFormatting>
  <conditionalFormatting sqref="M1:M219 M221:M294 M296:M371 M373:M446 M448:M523 M525:M600 M602:M675 M677:M752 M754:M904 M906:M908 M911 M914:M1048576">
    <cfRule type="cellIs" dxfId="379" priority="119" operator="equal">
      <formula>52</formula>
    </cfRule>
    <cfRule type="cellIs" dxfId="378" priority="120" operator="equal">
      <formula>63</formula>
    </cfRule>
    <cfRule type="cellIs" dxfId="377" priority="121" operator="equal">
      <formula>23</formula>
    </cfRule>
    <cfRule type="cellIs" dxfId="376" priority="122" operator="equal">
      <formula>60</formula>
    </cfRule>
    <cfRule type="cellIs" dxfId="375" priority="123" operator="equal">
      <formula>90</formula>
    </cfRule>
    <cfRule type="cellIs" dxfId="374" priority="124" operator="equal">
      <formula>59</formula>
    </cfRule>
    <cfRule type="cellIs" dxfId="373" priority="125" operator="equal">
      <formula>130</formula>
    </cfRule>
    <cfRule type="cellIs" dxfId="372" priority="127" operator="between">
      <formula>660</formula>
      <formula>661</formula>
    </cfRule>
    <cfRule type="cellIs" dxfId="371" priority="128" operator="equal">
      <formula>700</formula>
    </cfRule>
  </conditionalFormatting>
  <conditionalFormatting sqref="I8 I10 I12 I14 I16 I18 I20 I22 I24 I26 I28 I30 I32 I34 I36 I38 I40 I42 I44 I46 I48 I50 I52 I54 I56 I58 I60 I62 I64 I66 I68">
    <cfRule type="cellIs" dxfId="370" priority="126" operator="equal">
      <formula>1</formula>
    </cfRule>
  </conditionalFormatting>
  <conditionalFormatting sqref="E151:E152">
    <cfRule type="beginsWith" dxfId="369" priority="118" operator="beginsWith" text="CA">
      <formula>LEFT(E151,LEN("CA"))="CA"</formula>
    </cfRule>
  </conditionalFormatting>
  <conditionalFormatting sqref="E913">
    <cfRule type="beginsWith" dxfId="368" priority="108" operator="beginsWith" text="CA">
      <formula>LEFT(E913,LEN("CA"))="CA"</formula>
    </cfRule>
  </conditionalFormatting>
  <conditionalFormatting sqref="E228:E229">
    <cfRule type="beginsWith" dxfId="367" priority="117" operator="beginsWith" text="CA">
      <formula>LEFT(E228,LEN("CA"))="CA"</formula>
    </cfRule>
  </conditionalFormatting>
  <conditionalFormatting sqref="E303:E304">
    <cfRule type="beginsWith" dxfId="366" priority="116" operator="beginsWith" text="CA">
      <formula>LEFT(E303,LEN("CA"))="CA"</formula>
    </cfRule>
  </conditionalFormatting>
  <conditionalFormatting sqref="E380:E381">
    <cfRule type="beginsWith" dxfId="365" priority="115" operator="beginsWith" text="CA">
      <formula>LEFT(E380,LEN("CA"))="CA"</formula>
    </cfRule>
  </conditionalFormatting>
  <conditionalFormatting sqref="E455:E456">
    <cfRule type="beginsWith" dxfId="364" priority="114" operator="beginsWith" text="CA">
      <formula>LEFT(E455,LEN("CA"))="CA"</formula>
    </cfRule>
  </conditionalFormatting>
  <conditionalFormatting sqref="E532:E533">
    <cfRule type="beginsWith" dxfId="363" priority="113" operator="beginsWith" text="CA">
      <formula>LEFT(E532,LEN("CA"))="CA"</formula>
    </cfRule>
  </conditionalFormatting>
  <conditionalFormatting sqref="E609:E610">
    <cfRule type="beginsWith" dxfId="362" priority="112" operator="beginsWith" text="CA">
      <formula>LEFT(E609,LEN("CA"))="CA"</formula>
    </cfRule>
  </conditionalFormatting>
  <conditionalFormatting sqref="E684:E685">
    <cfRule type="beginsWith" dxfId="361" priority="111" operator="beginsWith" text="CA">
      <formula>LEFT(E684,LEN("CA"))="CA"</formula>
    </cfRule>
  </conditionalFormatting>
  <conditionalFormatting sqref="E761:E762">
    <cfRule type="beginsWith" dxfId="360" priority="110" operator="beginsWith" text="CA">
      <formula>LEFT(E761,LEN("CA"))="CA"</formula>
    </cfRule>
  </conditionalFormatting>
  <conditionalFormatting sqref="E836:E837">
    <cfRule type="beginsWith" dxfId="359" priority="109" operator="beginsWith" text="CA">
      <formula>LEFT(E836,LEN("CA"))="CA"</formula>
    </cfRule>
  </conditionalFormatting>
  <conditionalFormatting sqref="E220">
    <cfRule type="beginsWith" dxfId="358" priority="107" operator="beginsWith" text="CA">
      <formula>LEFT(E220,LEN("CA"))="CA"</formula>
    </cfRule>
  </conditionalFormatting>
  <conditionalFormatting sqref="M220">
    <cfRule type="cellIs" dxfId="357" priority="98" operator="equal">
      <formula>52</formula>
    </cfRule>
    <cfRule type="cellIs" dxfId="356" priority="99" operator="equal">
      <formula>63</formula>
    </cfRule>
    <cfRule type="cellIs" dxfId="355" priority="100" operator="equal">
      <formula>23</formula>
    </cfRule>
    <cfRule type="cellIs" dxfId="354" priority="101" operator="equal">
      <formula>60</formula>
    </cfRule>
    <cfRule type="cellIs" dxfId="353" priority="102" operator="equal">
      <formula>90</formula>
    </cfRule>
    <cfRule type="cellIs" dxfId="352" priority="103" operator="equal">
      <formula>59</formula>
    </cfRule>
    <cfRule type="cellIs" dxfId="351" priority="104" operator="equal">
      <formula>130</formula>
    </cfRule>
    <cfRule type="cellIs" dxfId="350" priority="105" operator="between">
      <formula>660</formula>
      <formula>661</formula>
    </cfRule>
    <cfRule type="cellIs" dxfId="349" priority="106" operator="equal">
      <formula>700</formula>
    </cfRule>
  </conditionalFormatting>
  <conditionalFormatting sqref="M295">
    <cfRule type="cellIs" dxfId="348" priority="88" operator="equal">
      <formula>52</formula>
    </cfRule>
    <cfRule type="cellIs" dxfId="347" priority="89" operator="equal">
      <formula>63</formula>
    </cfRule>
    <cfRule type="cellIs" dxfId="346" priority="90" operator="equal">
      <formula>23</formula>
    </cfRule>
    <cfRule type="cellIs" dxfId="345" priority="91" operator="equal">
      <formula>60</formula>
    </cfRule>
    <cfRule type="cellIs" dxfId="344" priority="92" operator="equal">
      <formula>90</formula>
    </cfRule>
    <cfRule type="cellIs" dxfId="343" priority="93" operator="equal">
      <formula>59</formula>
    </cfRule>
    <cfRule type="cellIs" dxfId="342" priority="94" operator="equal">
      <formula>130</formula>
    </cfRule>
    <cfRule type="cellIs" dxfId="341" priority="95" operator="between">
      <formula>660</formula>
      <formula>661</formula>
    </cfRule>
    <cfRule type="cellIs" dxfId="340" priority="96" operator="equal">
      <formula>700</formula>
    </cfRule>
  </conditionalFormatting>
  <conditionalFormatting sqref="E295">
    <cfRule type="beginsWith" dxfId="339" priority="97" operator="beginsWith" text="CA">
      <formula>LEFT(E295,LEN("CA"))="CA"</formula>
    </cfRule>
  </conditionalFormatting>
  <conditionalFormatting sqref="M372">
    <cfRule type="cellIs" dxfId="338" priority="78" operator="equal">
      <formula>52</formula>
    </cfRule>
    <cfRule type="cellIs" dxfId="337" priority="79" operator="equal">
      <formula>63</formula>
    </cfRule>
    <cfRule type="cellIs" dxfId="336" priority="80" operator="equal">
      <formula>23</formula>
    </cfRule>
    <cfRule type="cellIs" dxfId="335" priority="81" operator="equal">
      <formula>60</formula>
    </cfRule>
    <cfRule type="cellIs" dxfId="334" priority="82" operator="equal">
      <formula>90</formula>
    </cfRule>
    <cfRule type="cellIs" dxfId="333" priority="83" operator="equal">
      <formula>59</formula>
    </cfRule>
    <cfRule type="cellIs" dxfId="332" priority="84" operator="equal">
      <formula>130</formula>
    </cfRule>
    <cfRule type="cellIs" dxfId="331" priority="85" operator="between">
      <formula>660</formula>
      <formula>661</formula>
    </cfRule>
    <cfRule type="cellIs" dxfId="330" priority="86" operator="equal">
      <formula>700</formula>
    </cfRule>
  </conditionalFormatting>
  <conditionalFormatting sqref="M447">
    <cfRule type="cellIs" dxfId="329" priority="68" operator="equal">
      <formula>52</formula>
    </cfRule>
    <cfRule type="cellIs" dxfId="328" priority="69" operator="equal">
      <formula>63</formula>
    </cfRule>
    <cfRule type="cellIs" dxfId="327" priority="70" operator="equal">
      <formula>23</formula>
    </cfRule>
    <cfRule type="cellIs" dxfId="326" priority="71" operator="equal">
      <formula>60</formula>
    </cfRule>
    <cfRule type="cellIs" dxfId="325" priority="72" operator="equal">
      <formula>90</formula>
    </cfRule>
    <cfRule type="cellIs" dxfId="324" priority="73" operator="equal">
      <formula>59</formula>
    </cfRule>
    <cfRule type="cellIs" dxfId="323" priority="74" operator="equal">
      <formula>130</formula>
    </cfRule>
    <cfRule type="cellIs" dxfId="322" priority="75" operator="between">
      <formula>660</formula>
      <formula>661</formula>
    </cfRule>
    <cfRule type="cellIs" dxfId="321" priority="76" operator="equal">
      <formula>700</formula>
    </cfRule>
  </conditionalFormatting>
  <conditionalFormatting sqref="E372">
    <cfRule type="beginsWith" dxfId="320" priority="87" operator="beginsWith" text="CA">
      <formula>LEFT(E372,LEN("CA"))="CA"</formula>
    </cfRule>
  </conditionalFormatting>
  <conditionalFormatting sqref="M524">
    <cfRule type="cellIs" dxfId="319" priority="58" operator="equal">
      <formula>52</formula>
    </cfRule>
    <cfRule type="cellIs" dxfId="318" priority="59" operator="equal">
      <formula>63</formula>
    </cfRule>
    <cfRule type="cellIs" dxfId="317" priority="60" operator="equal">
      <formula>23</formula>
    </cfRule>
    <cfRule type="cellIs" dxfId="316" priority="61" operator="equal">
      <formula>60</formula>
    </cfRule>
    <cfRule type="cellIs" dxfId="315" priority="62" operator="equal">
      <formula>90</formula>
    </cfRule>
    <cfRule type="cellIs" dxfId="314" priority="63" operator="equal">
      <formula>59</formula>
    </cfRule>
    <cfRule type="cellIs" dxfId="313" priority="64" operator="equal">
      <formula>130</formula>
    </cfRule>
    <cfRule type="cellIs" dxfId="312" priority="65" operator="between">
      <formula>660</formula>
      <formula>661</formula>
    </cfRule>
    <cfRule type="cellIs" dxfId="311" priority="66" operator="equal">
      <formula>700</formula>
    </cfRule>
  </conditionalFormatting>
  <conditionalFormatting sqref="E447">
    <cfRule type="beginsWith" dxfId="310" priority="77" operator="beginsWith" text="CA">
      <formula>LEFT(E447,LEN("CA"))="CA"</formula>
    </cfRule>
  </conditionalFormatting>
  <conditionalFormatting sqref="M601">
    <cfRule type="cellIs" dxfId="309" priority="48" operator="equal">
      <formula>52</formula>
    </cfRule>
    <cfRule type="cellIs" dxfId="308" priority="49" operator="equal">
      <formula>63</formula>
    </cfRule>
    <cfRule type="cellIs" dxfId="307" priority="50" operator="equal">
      <formula>23</formula>
    </cfRule>
    <cfRule type="cellIs" dxfId="306" priority="51" operator="equal">
      <formula>60</formula>
    </cfRule>
    <cfRule type="cellIs" dxfId="305" priority="52" operator="equal">
      <formula>90</formula>
    </cfRule>
    <cfRule type="cellIs" dxfId="304" priority="53" operator="equal">
      <formula>59</formula>
    </cfRule>
    <cfRule type="cellIs" dxfId="303" priority="54" operator="equal">
      <formula>130</formula>
    </cfRule>
    <cfRule type="cellIs" dxfId="302" priority="55" operator="between">
      <formula>660</formula>
      <formula>661</formula>
    </cfRule>
    <cfRule type="cellIs" dxfId="301" priority="56" operator="equal">
      <formula>700</formula>
    </cfRule>
  </conditionalFormatting>
  <conditionalFormatting sqref="E524">
    <cfRule type="beginsWith" dxfId="300" priority="67" operator="beginsWith" text="CA">
      <formula>LEFT(E524,LEN("CA"))="CA"</formula>
    </cfRule>
  </conditionalFormatting>
  <conditionalFormatting sqref="M676">
    <cfRule type="cellIs" dxfId="299" priority="38" operator="equal">
      <formula>52</formula>
    </cfRule>
    <cfRule type="cellIs" dxfId="298" priority="39" operator="equal">
      <formula>63</formula>
    </cfRule>
    <cfRule type="cellIs" dxfId="297" priority="40" operator="equal">
      <formula>23</formula>
    </cfRule>
    <cfRule type="cellIs" dxfId="296" priority="41" operator="equal">
      <formula>60</formula>
    </cfRule>
    <cfRule type="cellIs" dxfId="295" priority="42" operator="equal">
      <formula>90</formula>
    </cfRule>
    <cfRule type="cellIs" dxfId="294" priority="43" operator="equal">
      <formula>59</formula>
    </cfRule>
    <cfRule type="cellIs" dxfId="293" priority="44" operator="equal">
      <formula>130</formula>
    </cfRule>
    <cfRule type="cellIs" dxfId="292" priority="45" operator="between">
      <formula>660</formula>
      <formula>661</formula>
    </cfRule>
    <cfRule type="cellIs" dxfId="291" priority="46" operator="equal">
      <formula>700</formula>
    </cfRule>
  </conditionalFormatting>
  <conditionalFormatting sqref="E601">
    <cfRule type="beginsWith" dxfId="290" priority="57" operator="beginsWith" text="CA">
      <formula>LEFT(E601,LEN("CA"))="CA"</formula>
    </cfRule>
  </conditionalFormatting>
  <conditionalFormatting sqref="M753">
    <cfRule type="cellIs" dxfId="289" priority="28" operator="equal">
      <formula>52</formula>
    </cfRule>
    <cfRule type="cellIs" dxfId="288" priority="29" operator="equal">
      <formula>63</formula>
    </cfRule>
    <cfRule type="cellIs" dxfId="287" priority="30" operator="equal">
      <formula>23</formula>
    </cfRule>
    <cfRule type="cellIs" dxfId="286" priority="31" operator="equal">
      <formula>60</formula>
    </cfRule>
    <cfRule type="cellIs" dxfId="285" priority="32" operator="equal">
      <formula>90</formula>
    </cfRule>
    <cfRule type="cellIs" dxfId="284" priority="33" operator="equal">
      <formula>59</formula>
    </cfRule>
    <cfRule type="cellIs" dxfId="283" priority="34" operator="equal">
      <formula>130</formula>
    </cfRule>
    <cfRule type="cellIs" dxfId="282" priority="35" operator="between">
      <formula>660</formula>
      <formula>661</formula>
    </cfRule>
    <cfRule type="cellIs" dxfId="281" priority="36" operator="equal">
      <formula>700</formula>
    </cfRule>
  </conditionalFormatting>
  <conditionalFormatting sqref="M905">
    <cfRule type="cellIs" dxfId="280" priority="18" operator="equal">
      <formula>52</formula>
    </cfRule>
    <cfRule type="cellIs" dxfId="279" priority="19" operator="equal">
      <formula>63</formula>
    </cfRule>
    <cfRule type="cellIs" dxfId="278" priority="20" operator="equal">
      <formula>23</formula>
    </cfRule>
    <cfRule type="cellIs" dxfId="277" priority="21" operator="equal">
      <formula>60</formula>
    </cfRule>
    <cfRule type="cellIs" dxfId="276" priority="22" operator="equal">
      <formula>90</formula>
    </cfRule>
    <cfRule type="cellIs" dxfId="275" priority="23" operator="equal">
      <formula>59</formula>
    </cfRule>
    <cfRule type="cellIs" dxfId="274" priority="24" operator="equal">
      <formula>132</formula>
    </cfRule>
    <cfRule type="cellIs" dxfId="273" priority="25" operator="between">
      <formula>660</formula>
      <formula>661</formula>
    </cfRule>
    <cfRule type="cellIs" dxfId="272" priority="26" operator="equal">
      <formula>700</formula>
    </cfRule>
  </conditionalFormatting>
  <conditionalFormatting sqref="E676">
    <cfRule type="beginsWith" dxfId="271" priority="47" operator="beginsWith" text="CA">
      <formula>LEFT(E676,LEN("CA"))="CA"</formula>
    </cfRule>
  </conditionalFormatting>
  <conditionalFormatting sqref="E753">
    <cfRule type="beginsWith" dxfId="270" priority="37" operator="beginsWith" text="CA">
      <formula>LEFT(E753,LEN("CA"))="CA"</formula>
    </cfRule>
  </conditionalFormatting>
  <conditionalFormatting sqref="E905">
    <cfRule type="beginsWith" dxfId="269" priority="27" operator="beginsWith" text="CA">
      <formula>LEFT(E905,LEN("CA"))="CA"</formula>
    </cfRule>
  </conditionalFormatting>
  <conditionalFormatting sqref="M1:M908 M911 M914:M1048576">
    <cfRule type="cellIs" dxfId="268" priority="16" operator="equal">
      <formula>132</formula>
    </cfRule>
    <cfRule type="cellIs" priority="17" operator="equal">
      <formula>132</formula>
    </cfRule>
  </conditionalFormatting>
  <conditionalFormatting sqref="X1:X1048576">
    <cfRule type="cellIs" dxfId="267" priority="15" operator="equal">
      <formula>1</formula>
    </cfRule>
  </conditionalFormatting>
  <conditionalFormatting sqref="AL1:AL4 AL8:AL1048576">
    <cfRule type="top10" dxfId="266" priority="14" rank="206"/>
  </conditionalFormatting>
  <conditionalFormatting sqref="AA8:AA69 AA85:AA142 AA158:AA219 AA235:AA294 AA310:AA371 AA387:AA446 AA616:AA675 AA691:AA752 AA768:AA827 AA843:AA904">
    <cfRule type="cellIs" dxfId="265" priority="10" operator="greaterThanOrEqual">
      <formula>0.276388888888889</formula>
    </cfRule>
    <cfRule type="cellIs" dxfId="264" priority="11" operator="lessThan">
      <formula>0.276388888888889</formula>
    </cfRule>
  </conditionalFormatting>
  <conditionalFormatting sqref="AA462:AA523 AA539:AA600">
    <cfRule type="cellIs" dxfId="263" priority="8" operator="greaterThanOrEqual">
      <formula>0.291666666666667</formula>
    </cfRule>
    <cfRule type="cellIs" dxfId="262" priority="9" operator="lessThan">
      <formula>0.291666666666667</formula>
    </cfRule>
  </conditionalFormatting>
  <conditionalFormatting sqref="AH370:AI493">
    <cfRule type="cellIs" dxfId="261" priority="6" operator="greaterThan">
      <formula>0.291666666666667</formula>
    </cfRule>
    <cfRule type="cellIs" dxfId="260" priority="7" operator="lessThanOrEqual">
      <formula>0.291666666666667</formula>
    </cfRule>
  </conditionalFormatting>
  <conditionalFormatting sqref="AH8:AI369">
    <cfRule type="cellIs" dxfId="138" priority="4" operator="greaterThan">
      <formula>0.276388888888889</formula>
    </cfRule>
    <cfRule type="cellIs" dxfId="137" priority="5" operator="lessThanOrEqual">
      <formula>0.276388888888889</formula>
    </cfRule>
  </conditionalFormatting>
  <conditionalFormatting sqref="AH494:AI737">
    <cfRule type="cellIs" dxfId="259" priority="2" operator="greaterThan">
      <formula>0.276388888888889</formula>
    </cfRule>
    <cfRule type="cellIs" dxfId="258" priority="3" operator="lessThanOrEqual">
      <formula>0.276388888888889</formula>
    </cfRule>
  </conditionalFormatting>
  <conditionalFormatting sqref="L1:L1048576">
    <cfRule type="cellIs" dxfId="257" priority="1" operator="equal"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954"/>
  <sheetViews>
    <sheetView zoomScaleNormal="100" workbookViewId="0">
      <selection activeCell="I841" sqref="I841"/>
    </sheetView>
  </sheetViews>
  <sheetFormatPr baseColWidth="10" defaultRowHeight="15" x14ac:dyDescent="0.25"/>
  <cols>
    <col min="1" max="1" width="4.7109375" style="2" customWidth="1"/>
    <col min="5" max="5" width="12.140625" bestFit="1" customWidth="1"/>
    <col min="6" max="7" width="2.7109375" style="2" customWidth="1"/>
    <col min="8" max="8" width="6" style="2" customWidth="1"/>
    <col min="9" max="10" width="2.7109375" style="1" customWidth="1"/>
    <col min="11" max="11" width="2.85546875" style="1" customWidth="1"/>
    <col min="12" max="12" width="3.42578125" style="161" customWidth="1"/>
    <col min="14" max="14" width="8" customWidth="1"/>
    <col min="15" max="15" width="11.42578125" style="1"/>
    <col min="16" max="16" width="12" customWidth="1"/>
    <col min="17" max="18" width="11.42578125" style="36"/>
    <col min="19" max="19" width="12" style="36" bestFit="1" customWidth="1"/>
    <col min="20" max="20" width="5.7109375" style="162" customWidth="1"/>
    <col min="22" max="22" width="12.42578125" bestFit="1" customWidth="1"/>
    <col min="23" max="23" width="5.7109375" customWidth="1"/>
    <col min="24" max="24" width="12.42578125" bestFit="1" customWidth="1"/>
    <col min="26" max="26" width="4.28515625" customWidth="1"/>
    <col min="27" max="27" width="11.42578125" style="279"/>
    <col min="29" max="29" width="5.85546875" customWidth="1"/>
    <col min="30" max="30" width="11.42578125" style="187"/>
    <col min="32" max="32" width="5.85546875" customWidth="1"/>
    <col min="33" max="33" width="11.42578125" style="187"/>
    <col min="34" max="36" width="11.42578125" style="263"/>
  </cols>
  <sheetData>
    <row r="1" spans="1:33" ht="15.75" thickBot="1" x14ac:dyDescent="0.3"/>
    <row r="2" spans="1:33" x14ac:dyDescent="0.25">
      <c r="O2" s="405" t="s">
        <v>87</v>
      </c>
      <c r="P2" s="417"/>
      <c r="Q2" s="406"/>
    </row>
    <row r="3" spans="1:33" ht="15.75" thickBot="1" x14ac:dyDescent="0.3">
      <c r="O3" s="204" t="s">
        <v>83</v>
      </c>
      <c r="P3" s="216" t="s">
        <v>16</v>
      </c>
      <c r="Q3" s="218" t="s">
        <v>84</v>
      </c>
    </row>
    <row r="4" spans="1:33" ht="15.75" thickBot="1" x14ac:dyDescent="0.3">
      <c r="N4" s="153">
        <v>1.0416666666666666E-2</v>
      </c>
      <c r="O4" s="215">
        <v>0</v>
      </c>
      <c r="P4" s="217">
        <v>0.97638888888888886</v>
      </c>
      <c r="Q4" s="191">
        <v>1.075</v>
      </c>
    </row>
    <row r="5" spans="1:33" ht="15.75" thickBot="1" x14ac:dyDescent="0.3">
      <c r="B5" s="405" t="s">
        <v>74</v>
      </c>
      <c r="C5" s="406"/>
      <c r="D5" s="251">
        <v>0.27638888888888885</v>
      </c>
      <c r="E5" s="2"/>
      <c r="F5" s="386" t="s">
        <v>54</v>
      </c>
      <c r="G5" s="482"/>
      <c r="H5" s="387"/>
      <c r="I5" s="2"/>
      <c r="J5" s="2"/>
      <c r="K5" s="2"/>
      <c r="L5" s="160"/>
      <c r="M5" s="314" t="s">
        <v>0</v>
      </c>
      <c r="N5" s="228" t="s">
        <v>49</v>
      </c>
      <c r="O5" s="4" t="s">
        <v>1</v>
      </c>
      <c r="P5" s="314" t="s">
        <v>73</v>
      </c>
      <c r="Q5" s="41" t="s">
        <v>61</v>
      </c>
      <c r="R5" s="42" t="s">
        <v>62</v>
      </c>
      <c r="S5" s="238" t="s">
        <v>1</v>
      </c>
      <c r="T5" s="167"/>
      <c r="X5" s="228" t="s">
        <v>69</v>
      </c>
      <c r="Z5" s="405"/>
      <c r="AA5" s="406"/>
    </row>
    <row r="6" spans="1:33" ht="15.75" thickBot="1" x14ac:dyDescent="0.3">
      <c r="B6" s="386" t="s">
        <v>78</v>
      </c>
      <c r="C6" s="387"/>
      <c r="D6" s="153">
        <v>4.1666666666666664E-2</v>
      </c>
      <c r="E6" s="2"/>
      <c r="F6" s="220" t="s">
        <v>43</v>
      </c>
      <c r="G6" s="221" t="s">
        <v>76</v>
      </c>
      <c r="H6" s="11" t="s">
        <v>88</v>
      </c>
      <c r="I6" s="297" t="s">
        <v>53</v>
      </c>
      <c r="J6" s="11" t="s">
        <v>54</v>
      </c>
      <c r="K6" s="11" t="s">
        <v>56</v>
      </c>
      <c r="L6" s="306" t="s">
        <v>100</v>
      </c>
      <c r="M6" s="382"/>
      <c r="N6" s="231" t="s">
        <v>50</v>
      </c>
      <c r="O6" s="6" t="s">
        <v>2</v>
      </c>
      <c r="P6" s="312"/>
      <c r="Q6" s="309" t="s">
        <v>63</v>
      </c>
      <c r="R6" s="310"/>
      <c r="S6" s="37" t="s">
        <v>64</v>
      </c>
      <c r="T6" s="167"/>
      <c r="X6" s="231" t="s">
        <v>70</v>
      </c>
      <c r="Z6" s="419"/>
      <c r="AA6" s="382"/>
    </row>
    <row r="7" spans="1:33" ht="15.75" thickBot="1" x14ac:dyDescent="0.3">
      <c r="B7" s="386" t="s">
        <v>79</v>
      </c>
      <c r="C7" s="387"/>
      <c r="D7" s="153">
        <v>1.3888888888888888E-2</v>
      </c>
      <c r="E7" s="2"/>
      <c r="F7" s="225" t="s">
        <v>75</v>
      </c>
      <c r="G7" s="226" t="s">
        <v>77</v>
      </c>
      <c r="H7" s="11" t="s">
        <v>89</v>
      </c>
      <c r="I7" s="232" t="s">
        <v>15</v>
      </c>
      <c r="J7" s="11" t="s">
        <v>55</v>
      </c>
      <c r="K7" s="32" t="s">
        <v>57</v>
      </c>
      <c r="L7" s="303"/>
      <c r="M7" s="383"/>
      <c r="N7" s="231"/>
      <c r="O7" s="6" t="s">
        <v>3</v>
      </c>
      <c r="P7" s="331"/>
      <c r="Q7" s="249"/>
      <c r="R7" s="250"/>
      <c r="S7" s="239" t="s">
        <v>65</v>
      </c>
      <c r="T7" s="167"/>
      <c r="X7" s="229" t="s">
        <v>71</v>
      </c>
      <c r="Z7" s="407"/>
      <c r="AA7" s="383"/>
    </row>
    <row r="8" spans="1:33" ht="15" customHeight="1" thickBot="1" x14ac:dyDescent="0.3">
      <c r="A8" s="254" t="s">
        <v>72</v>
      </c>
      <c r="B8" s="533" t="s">
        <v>8</v>
      </c>
      <c r="C8" s="533">
        <v>1</v>
      </c>
      <c r="D8" s="533" t="s">
        <v>5</v>
      </c>
      <c r="E8" s="399" t="s">
        <v>94</v>
      </c>
      <c r="F8" s="212"/>
      <c r="G8" s="213"/>
      <c r="H8" s="196"/>
      <c r="I8" s="230">
        <f>IF(E8="repos",1,0)</f>
        <v>1</v>
      </c>
      <c r="J8" s="231">
        <f>IF(E8="S",1,0)</f>
        <v>0</v>
      </c>
      <c r="K8" s="231">
        <f>IF(E8="FO",1,0)</f>
        <v>0</v>
      </c>
      <c r="L8" s="302">
        <f>IF(AND(B8="dim",M8=130),1,0)</f>
        <v>0</v>
      </c>
      <c r="M8" s="234">
        <v>660</v>
      </c>
      <c r="N8" s="243"/>
      <c r="O8" s="56"/>
      <c r="P8" s="476">
        <f>IF(F8="X",D5,0)+IF(F9="X",D5,0)+IF(G8="X",D6,0)+IF(G9="X",D7,0)+H8+H9+IF(N8&lt;N4,0,N8)+IF(N9&lt;N4,0,N9)</f>
        <v>0</v>
      </c>
      <c r="Q8" s="111"/>
      <c r="R8" s="112"/>
      <c r="S8" s="374">
        <f>(R8-Q8)+(R9-Q9)</f>
        <v>0</v>
      </c>
      <c r="T8" s="167"/>
      <c r="U8" s="74"/>
      <c r="V8" s="74"/>
      <c r="W8" s="74"/>
      <c r="X8" s="380">
        <f>IF(OR(E8="C",E8="Cr",E8="FO"),1,0)</f>
        <v>0</v>
      </c>
      <c r="Z8" s="314">
        <v>1</v>
      </c>
      <c r="AA8" s="460">
        <f>IF(OR(E8="C",E8="Cr"),S8,0)</f>
        <v>0</v>
      </c>
      <c r="AC8" s="314">
        <v>1</v>
      </c>
      <c r="AD8" s="449">
        <f>IF(OR(E8="C",E8="Cr"),S8,0)</f>
        <v>0</v>
      </c>
      <c r="AF8" s="314">
        <v>1</v>
      </c>
      <c r="AG8" s="449">
        <f>LARGE(AD8:AD738,1)</f>
        <v>0.3125</v>
      </c>
    </row>
    <row r="9" spans="1:33" ht="15.75" customHeight="1" thickBot="1" x14ac:dyDescent="0.3">
      <c r="A9" s="255"/>
      <c r="B9" s="521"/>
      <c r="C9" s="521"/>
      <c r="D9" s="521"/>
      <c r="E9" s="401"/>
      <c r="F9" s="260" t="str">
        <f>IF(AND(A8="X",B8="dim"),"",IF(AND(A8="X",E8="TC"),"",IF(A8="X","X","")))</f>
        <v/>
      </c>
      <c r="G9" s="194"/>
      <c r="H9" s="211"/>
      <c r="I9" s="227">
        <f>IF(E8="CA",1,0)</f>
        <v>0</v>
      </c>
      <c r="J9" s="229">
        <f>IF(E8="TC",1,0)</f>
        <v>0</v>
      </c>
      <c r="K9" s="229">
        <f>IF(E8="FNO",1,0)</f>
        <v>0</v>
      </c>
      <c r="L9" s="299"/>
      <c r="M9" s="235"/>
      <c r="N9" s="244"/>
      <c r="O9" s="107"/>
      <c r="P9" s="477"/>
      <c r="Q9" s="113"/>
      <c r="R9" s="114"/>
      <c r="S9" s="375"/>
      <c r="T9" s="167"/>
      <c r="U9" s="74"/>
      <c r="V9" s="74"/>
      <c r="W9" s="74"/>
      <c r="X9" s="550"/>
      <c r="Z9" s="331"/>
      <c r="AA9" s="461"/>
      <c r="AC9" s="331"/>
      <c r="AD9" s="450"/>
      <c r="AF9" s="331"/>
      <c r="AG9" s="450"/>
    </row>
    <row r="10" spans="1:33" ht="15" customHeight="1" thickBot="1" x14ac:dyDescent="0.3">
      <c r="A10" s="228"/>
      <c r="B10" s="314" t="s">
        <v>9</v>
      </c>
      <c r="C10" s="314">
        <v>2</v>
      </c>
      <c r="D10" s="314" t="s">
        <v>5</v>
      </c>
      <c r="E10" s="483" t="s">
        <v>15</v>
      </c>
      <c r="F10" s="208"/>
      <c r="G10" s="207"/>
      <c r="H10" s="196"/>
      <c r="I10" s="230">
        <f>IF(E10="repos",1,0)</f>
        <v>0</v>
      </c>
      <c r="J10" s="231">
        <f>IF(E10="S",1,0)</f>
        <v>0</v>
      </c>
      <c r="K10" s="231">
        <f>IF(E10="FO",1,0)</f>
        <v>0</v>
      </c>
      <c r="L10" s="302">
        <f>IF(AND(B10="dim",M10=130),1,0)</f>
        <v>0</v>
      </c>
      <c r="M10" s="234">
        <v>700</v>
      </c>
      <c r="N10" s="243"/>
      <c r="O10" s="115"/>
      <c r="P10" s="476">
        <f>IF(F10="X",D5,0)+IF(F11="X",D5,0)+IF(G10="X",D6,0)+IF(G11="X",D7,0)+H10+H11+IF(N10&lt;N4,0,N10)+IF(N11&lt;N4,0,N11)</f>
        <v>0</v>
      </c>
      <c r="Q10" s="111"/>
      <c r="R10" s="112"/>
      <c r="S10" s="374">
        <f>(R10-Q10)+(R11-Q11)</f>
        <v>0</v>
      </c>
      <c r="T10" s="167"/>
      <c r="U10" s="74"/>
      <c r="V10" s="74"/>
      <c r="W10" s="74"/>
      <c r="X10" s="380">
        <f t="shared" ref="X10" si="0">IF(OR(E10="C",E10="Cr",E10="FO"),1,0)</f>
        <v>0</v>
      </c>
      <c r="Z10" s="314">
        <v>2</v>
      </c>
      <c r="AA10" s="460">
        <f t="shared" ref="AA10" si="1">IF(OR(E10="C",E10="Cr"),S10,0)</f>
        <v>0</v>
      </c>
      <c r="AC10" s="314">
        <v>2</v>
      </c>
      <c r="AD10" s="449">
        <f>IF(OR(E10="C",E10="Cr"),S10,0)</f>
        <v>0</v>
      </c>
      <c r="AF10" s="314">
        <v>2</v>
      </c>
      <c r="AG10" s="449">
        <f>LARGE(AD8:AD738,2)</f>
        <v>0.3125</v>
      </c>
    </row>
    <row r="11" spans="1:33" ht="15.75" customHeight="1" thickBot="1" x14ac:dyDescent="0.3">
      <c r="A11" s="229"/>
      <c r="B11" s="331"/>
      <c r="C11" s="331"/>
      <c r="D11" s="331"/>
      <c r="E11" s="484"/>
      <c r="F11" s="260" t="str">
        <f>IF(AND(A10="X",B10="dim"),"",IF(AND(A10="X",E10="TC"),"",IF(A10="X","X","")))</f>
        <v/>
      </c>
      <c r="G11" s="194"/>
      <c r="H11" s="211"/>
      <c r="I11" s="227">
        <f>IF(E10="CA",1,0)</f>
        <v>1</v>
      </c>
      <c r="J11" s="229">
        <f>IF(E10="TC",1,0)</f>
        <v>0</v>
      </c>
      <c r="K11" s="229">
        <f>IF(E10="FNO",1,0)</f>
        <v>0</v>
      </c>
      <c r="L11" s="299"/>
      <c r="M11" s="235"/>
      <c r="N11" s="244"/>
      <c r="O11" s="107"/>
      <c r="P11" s="477"/>
      <c r="Q11" s="113"/>
      <c r="R11" s="114"/>
      <c r="S11" s="375"/>
      <c r="T11" s="167"/>
      <c r="U11" s="74"/>
      <c r="V11" s="74"/>
      <c r="W11" s="74"/>
      <c r="X11" s="550"/>
      <c r="Z11" s="331"/>
      <c r="AA11" s="461"/>
      <c r="AB11" s="256"/>
      <c r="AC11" s="331"/>
      <c r="AD11" s="450"/>
      <c r="AF11" s="331"/>
      <c r="AG11" s="450"/>
    </row>
    <row r="12" spans="1:33" ht="15" customHeight="1" thickBot="1" x14ac:dyDescent="0.3">
      <c r="A12" s="228"/>
      <c r="B12" s="314" t="s">
        <v>10</v>
      </c>
      <c r="C12" s="314">
        <v>3</v>
      </c>
      <c r="D12" s="314" t="s">
        <v>5</v>
      </c>
      <c r="E12" s="483" t="s">
        <v>15</v>
      </c>
      <c r="F12" s="208"/>
      <c r="G12" s="207"/>
      <c r="H12" s="196"/>
      <c r="I12" s="230">
        <f>IF(E12="repos",1,0)</f>
        <v>0</v>
      </c>
      <c r="J12" s="231">
        <f>IF(E12="S",1,0)</f>
        <v>0</v>
      </c>
      <c r="K12" s="231">
        <f>IF(E12="FO",1,0)</f>
        <v>0</v>
      </c>
      <c r="L12" s="302">
        <f>IF(AND(B12="dim",M12=130),1,0)</f>
        <v>0</v>
      </c>
      <c r="M12" s="234">
        <v>700</v>
      </c>
      <c r="N12" s="243"/>
      <c r="O12" s="56"/>
      <c r="P12" s="476">
        <f>IF(F12="X",D5,0)+IF(F13="X",D5,0)+IF(G12="X",D6,0)+IF(G13="X",D7,0)+H12+H13+IF(N12&lt;N4,0,N12)+IF(N13&lt;N4,0,N13)</f>
        <v>0</v>
      </c>
      <c r="Q12" s="111"/>
      <c r="R12" s="112"/>
      <c r="S12" s="374">
        <f>(R12-Q12)+(R13-Q13)</f>
        <v>0</v>
      </c>
      <c r="T12" s="167"/>
      <c r="U12" s="74"/>
      <c r="V12" s="74"/>
      <c r="W12" s="74"/>
      <c r="X12" s="380">
        <f t="shared" ref="X12" si="2">IF(OR(E12="C",E12="Cr",E12="FO"),1,0)</f>
        <v>0</v>
      </c>
      <c r="Z12" s="314">
        <v>3</v>
      </c>
      <c r="AA12" s="460">
        <f t="shared" ref="AA12" si="3">IF(OR(E12="C",E12="Cr"),S12,0)</f>
        <v>0</v>
      </c>
      <c r="AC12" s="314">
        <v>3</v>
      </c>
      <c r="AD12" s="449">
        <f>IF(OR(E12="C",E12="Cr"),S12,0)</f>
        <v>0</v>
      </c>
      <c r="AF12" s="314">
        <v>3</v>
      </c>
      <c r="AG12" s="449">
        <f>LARGE(AD8:AD738,3)</f>
        <v>0.3125</v>
      </c>
    </row>
    <row r="13" spans="1:33" ht="15.75" customHeight="1" thickBot="1" x14ac:dyDescent="0.3">
      <c r="A13" s="229"/>
      <c r="B13" s="331"/>
      <c r="C13" s="331"/>
      <c r="D13" s="331"/>
      <c r="E13" s="484"/>
      <c r="F13" s="260" t="str">
        <f>IF(AND(A12="X",B12="dim"),"",IF(AND(A12="X",E12="TC"),"",IF(A12="X","X","")))</f>
        <v/>
      </c>
      <c r="G13" s="194"/>
      <c r="H13" s="211"/>
      <c r="I13" s="227">
        <f>IF(E12="CA",1,0)</f>
        <v>1</v>
      </c>
      <c r="J13" s="229">
        <f>IF(E12="TC",1,0)</f>
        <v>0</v>
      </c>
      <c r="K13" s="229">
        <f>IF(E12="FNO",1,0)</f>
        <v>0</v>
      </c>
      <c r="L13" s="299"/>
      <c r="M13" s="235"/>
      <c r="N13" s="244"/>
      <c r="O13" s="107"/>
      <c r="P13" s="477"/>
      <c r="Q13" s="113"/>
      <c r="R13" s="114"/>
      <c r="S13" s="375"/>
      <c r="T13" s="167"/>
      <c r="U13" s="74"/>
      <c r="V13" s="74"/>
      <c r="W13" s="74"/>
      <c r="X13" s="550"/>
      <c r="Z13" s="331"/>
      <c r="AA13" s="461"/>
      <c r="AC13" s="331"/>
      <c r="AD13" s="450"/>
      <c r="AF13" s="331"/>
      <c r="AG13" s="450"/>
    </row>
    <row r="14" spans="1:33" ht="15" customHeight="1" thickBot="1" x14ac:dyDescent="0.3">
      <c r="A14" s="228"/>
      <c r="B14" s="314" t="s">
        <v>11</v>
      </c>
      <c r="C14" s="314">
        <v>4</v>
      </c>
      <c r="D14" s="314" t="s">
        <v>5</v>
      </c>
      <c r="E14" s="399" t="s">
        <v>54</v>
      </c>
      <c r="F14" s="208" t="s">
        <v>93</v>
      </c>
      <c r="G14" s="207"/>
      <c r="H14" s="196">
        <v>2.0833333333333332E-2</v>
      </c>
      <c r="I14" s="230">
        <f>IF(E14="repos",1,0)</f>
        <v>0</v>
      </c>
      <c r="J14" s="231">
        <f>IF(E14="S",1,0)</f>
        <v>1</v>
      </c>
      <c r="K14" s="231">
        <f>IF(E14="FO",1,0)</f>
        <v>0</v>
      </c>
      <c r="L14" s="302">
        <f>IF(AND(B14="dim",M14=130),1,0)</f>
        <v>0</v>
      </c>
      <c r="M14" s="234">
        <v>130</v>
      </c>
      <c r="N14" s="243"/>
      <c r="O14" s="56"/>
      <c r="P14" s="476">
        <f>IF(F14="X",D5,0)+IF(F15="X",D5,0)+IF(G14="X",D6,0)+IF(G15="X",D7,0)+H14+H15+IF(N14&lt;N4,0,N14)+IF(N15&lt;N4,0,N15)</f>
        <v>0.29722222222222217</v>
      </c>
      <c r="Q14" s="111"/>
      <c r="R14" s="112"/>
      <c r="S14" s="374">
        <f>(R14-Q14)+(R15-Q15)</f>
        <v>0</v>
      </c>
      <c r="T14" s="167"/>
      <c r="U14" s="74"/>
      <c r="V14" s="74"/>
      <c r="W14" s="74"/>
      <c r="X14" s="380">
        <f t="shared" ref="X14" si="4">IF(OR(E14="C",E14="Cr",E14="FO"),1,0)</f>
        <v>0</v>
      </c>
      <c r="Z14" s="314">
        <v>4</v>
      </c>
      <c r="AA14" s="460">
        <f t="shared" ref="AA14" si="5">IF(OR(E14="C",E14="Cr"),S14,0)</f>
        <v>0</v>
      </c>
      <c r="AC14" s="314">
        <v>4</v>
      </c>
      <c r="AD14" s="449">
        <f>IF(OR(E14="C",E14="Cr"),S14,0)</f>
        <v>0</v>
      </c>
      <c r="AF14" s="314">
        <v>4</v>
      </c>
      <c r="AG14" s="449">
        <f>LARGE(AD8:AD738,4)</f>
        <v>0.30972222222222223</v>
      </c>
    </row>
    <row r="15" spans="1:33" ht="15.75" customHeight="1" thickBot="1" x14ac:dyDescent="0.3">
      <c r="A15" s="229"/>
      <c r="B15" s="331"/>
      <c r="C15" s="331"/>
      <c r="D15" s="331"/>
      <c r="E15" s="401"/>
      <c r="F15" s="260" t="str">
        <f>IF(AND(A14="X",B14="dim"),"",IF(AND(A14="X",E14="TC"),"",IF(A14="X","X","")))</f>
        <v/>
      </c>
      <c r="G15" s="194"/>
      <c r="H15" s="211"/>
      <c r="I15" s="227">
        <f>IF(E14="CA",1,0)</f>
        <v>0</v>
      </c>
      <c r="J15" s="229">
        <f>IF(E14="TC",1,0)</f>
        <v>0</v>
      </c>
      <c r="K15" s="229">
        <f>IF(E14="FNO",1,0)</f>
        <v>0</v>
      </c>
      <c r="L15" s="299"/>
      <c r="M15" s="235"/>
      <c r="N15" s="244"/>
      <c r="O15" s="107"/>
      <c r="P15" s="477"/>
      <c r="Q15" s="113"/>
      <c r="R15" s="114"/>
      <c r="S15" s="375"/>
      <c r="T15" s="167"/>
      <c r="U15" s="74"/>
      <c r="V15" s="74"/>
      <c r="W15" s="74"/>
      <c r="X15" s="550"/>
      <c r="Z15" s="331"/>
      <c r="AA15" s="461"/>
      <c r="AC15" s="331"/>
      <c r="AD15" s="450"/>
      <c r="AF15" s="331"/>
      <c r="AG15" s="450"/>
    </row>
    <row r="16" spans="1:33" ht="15" customHeight="1" thickBot="1" x14ac:dyDescent="0.3">
      <c r="A16" s="228"/>
      <c r="B16" s="314" t="s">
        <v>12</v>
      </c>
      <c r="C16" s="314">
        <v>5</v>
      </c>
      <c r="D16" s="314" t="s">
        <v>5</v>
      </c>
      <c r="E16" s="399" t="s">
        <v>94</v>
      </c>
      <c r="F16" s="208"/>
      <c r="G16" s="207"/>
      <c r="H16" s="196"/>
      <c r="I16" s="230">
        <f>IF(E16="repos",1,0)</f>
        <v>1</v>
      </c>
      <c r="J16" s="231">
        <f>IF(E16="S",1,0)</f>
        <v>0</v>
      </c>
      <c r="K16" s="231">
        <f>IF(E16="FO",1,0)</f>
        <v>0</v>
      </c>
      <c r="L16" s="302">
        <f>IF(AND(B16="dim",M16=130),1,0)</f>
        <v>0</v>
      </c>
      <c r="M16" s="234">
        <v>660</v>
      </c>
      <c r="N16" s="243"/>
      <c r="O16" s="56"/>
      <c r="P16" s="476">
        <f>IF(F16="X",D5,0)+IF(F17="X",D5,0)+IF(G16="X",D6,0)+IF(G17="X",D7,0)+H16+H17+IF(N16&lt;N4,0,N16)+IF(N17&lt;N4,0,N17)</f>
        <v>0</v>
      </c>
      <c r="Q16" s="111"/>
      <c r="R16" s="112"/>
      <c r="S16" s="374">
        <f>(R16-Q16)+(R17-Q17)</f>
        <v>0</v>
      </c>
      <c r="T16" s="167"/>
      <c r="U16" s="74"/>
      <c r="V16" s="74"/>
      <c r="W16" s="74"/>
      <c r="X16" s="380">
        <f t="shared" ref="X16" si="6">IF(OR(E16="C",E16="Cr",E16="FO"),1,0)</f>
        <v>0</v>
      </c>
      <c r="Z16" s="462">
        <v>5</v>
      </c>
      <c r="AA16" s="460">
        <f t="shared" ref="AA16" si="7">IF(OR(E16="C",E16="Cr"),S16,0)</f>
        <v>0</v>
      </c>
      <c r="AC16" s="462">
        <v>5</v>
      </c>
      <c r="AD16" s="449">
        <f>IF(OR(E16="C",E16="Cr"),S16,0)</f>
        <v>0</v>
      </c>
      <c r="AF16" s="462">
        <v>5</v>
      </c>
      <c r="AG16" s="449">
        <f>LARGE(AD8:AD738,5)</f>
        <v>0.30902777777777757</v>
      </c>
    </row>
    <row r="17" spans="1:36" ht="15.75" customHeight="1" thickBot="1" x14ac:dyDescent="0.3">
      <c r="A17" s="229"/>
      <c r="B17" s="331"/>
      <c r="C17" s="331"/>
      <c r="D17" s="331"/>
      <c r="E17" s="401"/>
      <c r="F17" s="260" t="str">
        <f>IF(AND(A16="X",B16="dim"),"",IF(AND(A16="X",E16="TC"),"",IF(A16="X","X","")))</f>
        <v/>
      </c>
      <c r="G17" s="194"/>
      <c r="H17" s="211"/>
      <c r="I17" s="227">
        <f>IF(E16="CA",1,0)</f>
        <v>0</v>
      </c>
      <c r="J17" s="229">
        <f>IF(E16="TC",1,0)</f>
        <v>0</v>
      </c>
      <c r="K17" s="229">
        <f>IF(E16="FNO",1,0)</f>
        <v>0</v>
      </c>
      <c r="L17" s="299"/>
      <c r="M17" s="235"/>
      <c r="N17" s="244"/>
      <c r="O17" s="107"/>
      <c r="P17" s="477"/>
      <c r="Q17" s="113"/>
      <c r="R17" s="114"/>
      <c r="S17" s="375"/>
      <c r="T17" s="167"/>
      <c r="U17" s="74"/>
      <c r="V17" s="74"/>
      <c r="W17" s="74"/>
      <c r="X17" s="550"/>
      <c r="Z17" s="463"/>
      <c r="AA17" s="461"/>
      <c r="AC17" s="463"/>
      <c r="AD17" s="450"/>
      <c r="AF17" s="463"/>
      <c r="AG17" s="450"/>
    </row>
    <row r="18" spans="1:36" ht="15" customHeight="1" thickBot="1" x14ac:dyDescent="0.3">
      <c r="A18" s="228"/>
      <c r="B18" s="314" t="s">
        <v>4</v>
      </c>
      <c r="C18" s="314">
        <v>6</v>
      </c>
      <c r="D18" s="314" t="s">
        <v>5</v>
      </c>
      <c r="E18" s="483" t="s">
        <v>91</v>
      </c>
      <c r="F18" s="208"/>
      <c r="G18" s="207"/>
      <c r="H18" s="196"/>
      <c r="I18" s="230">
        <f>IF(E18="repos",1,0)</f>
        <v>0</v>
      </c>
      <c r="J18" s="231">
        <f>IF(E18="S",1,0)</f>
        <v>0</v>
      </c>
      <c r="K18" s="231">
        <f>IF(E18="FO",1,0)</f>
        <v>0</v>
      </c>
      <c r="L18" s="302">
        <f>IF(AND(B18="dim",M18=130),1,0)</f>
        <v>0</v>
      </c>
      <c r="M18" s="234">
        <v>130</v>
      </c>
      <c r="N18" s="243"/>
      <c r="O18" s="52">
        <v>0.30555555555555552</v>
      </c>
      <c r="P18" s="476">
        <f>IF(F18="X",D5,0)+IF(F19="X",D5,0)+IF(G18="X",D6,0)+IF(G19="X",D7,0)+H18+H19+IF(N18&lt;N4,0,N18)+IF(N19&lt;N4,0,N19)</f>
        <v>0</v>
      </c>
      <c r="Q18" s="111">
        <v>0.23472222222222219</v>
      </c>
      <c r="R18" s="112">
        <v>0.50763888888888886</v>
      </c>
      <c r="S18" s="374">
        <f>(R18-Q18)+(R19-Q19)</f>
        <v>0.2729166666666667</v>
      </c>
      <c r="T18" s="167"/>
      <c r="U18" s="74"/>
      <c r="V18" s="74"/>
      <c r="W18" s="74"/>
      <c r="X18" s="380">
        <f t="shared" ref="X18" si="8">IF(OR(E18="C",E18="Cr",E18="FO"),1,0)</f>
        <v>1</v>
      </c>
      <c r="Z18" s="314">
        <v>6</v>
      </c>
      <c r="AA18" s="460">
        <f t="shared" ref="AA18" si="9">IF(OR(E18="C",E18="Cr"),S18,0)</f>
        <v>0.2729166666666667</v>
      </c>
      <c r="AC18" s="314">
        <v>6</v>
      </c>
      <c r="AD18" s="449">
        <f>IF(OR(E18="C",E18="Cr"),S18,0)</f>
        <v>0.2729166666666667</v>
      </c>
      <c r="AF18" s="314">
        <v>6</v>
      </c>
      <c r="AG18" s="449">
        <f>LARGE(AD8:AD738,6)</f>
        <v>0.3076388888888888</v>
      </c>
    </row>
    <row r="19" spans="1:36" ht="15.75" customHeight="1" thickBot="1" x14ac:dyDescent="0.3">
      <c r="A19" s="229"/>
      <c r="B19" s="331"/>
      <c r="C19" s="331"/>
      <c r="D19" s="331"/>
      <c r="E19" s="484"/>
      <c r="F19" s="260" t="str">
        <f>IF(AND(A18="X",B18="dim"),"",IF(AND(A18="X",E18="TC"),"",IF(A18="X","X","")))</f>
        <v/>
      </c>
      <c r="G19" s="194"/>
      <c r="H19" s="211"/>
      <c r="I19" s="227">
        <f>IF(E18="CA",1,0)</f>
        <v>0</v>
      </c>
      <c r="J19" s="229">
        <f>IF(E18="TC",1,0)</f>
        <v>0</v>
      </c>
      <c r="K19" s="229">
        <f>IF(E18="FNO",1,0)</f>
        <v>0</v>
      </c>
      <c r="L19" s="299"/>
      <c r="M19" s="235"/>
      <c r="N19" s="244"/>
      <c r="O19" s="50"/>
      <c r="P19" s="477"/>
      <c r="Q19" s="113"/>
      <c r="R19" s="114"/>
      <c r="S19" s="375"/>
      <c r="T19" s="167"/>
      <c r="U19" s="74"/>
      <c r="V19" s="74"/>
      <c r="W19" s="74"/>
      <c r="X19" s="550"/>
      <c r="Z19" s="331"/>
      <c r="AA19" s="461"/>
      <c r="AC19" s="331"/>
      <c r="AD19" s="450"/>
      <c r="AF19" s="331"/>
      <c r="AG19" s="450"/>
    </row>
    <row r="20" spans="1:36" ht="15" customHeight="1" thickBot="1" x14ac:dyDescent="0.3">
      <c r="A20" s="228"/>
      <c r="B20" s="314" t="s">
        <v>6</v>
      </c>
      <c r="C20" s="314">
        <v>7</v>
      </c>
      <c r="D20" s="314" t="s">
        <v>5</v>
      </c>
      <c r="E20" s="483" t="s">
        <v>91</v>
      </c>
      <c r="F20" s="208"/>
      <c r="G20" s="207"/>
      <c r="H20" s="196"/>
      <c r="I20" s="230">
        <f>IF(E20="repos",1,0)</f>
        <v>0</v>
      </c>
      <c r="J20" s="231">
        <f>IF(E20="S",1,0)</f>
        <v>0</v>
      </c>
      <c r="K20" s="231">
        <f>IF(E20="FO",1,0)</f>
        <v>0</v>
      </c>
      <c r="L20" s="302">
        <f>IF(AND(B20="dim",M20=130),1,0)</f>
        <v>0</v>
      </c>
      <c r="M20" s="234">
        <v>132</v>
      </c>
      <c r="N20" s="243"/>
      <c r="O20" s="52">
        <v>0.2388888888888889</v>
      </c>
      <c r="P20" s="476">
        <f>IF(F20="X",D5,0)+IF(F21="X",D5,0)+IF(G20="X",D6,0)+IF(G21="X",D7,0)+H20+H21+IF(N20&lt;N4,0,N20)+IF(N21&lt;N4,0,N21)</f>
        <v>0</v>
      </c>
      <c r="Q20" s="111">
        <v>0.18402777777777779</v>
      </c>
      <c r="R20" s="112">
        <v>0.4201388888888889</v>
      </c>
      <c r="S20" s="374">
        <f>(R20-Q20)+(R21-Q21)</f>
        <v>0.2361111111111111</v>
      </c>
      <c r="T20" s="167"/>
      <c r="U20" s="74"/>
      <c r="V20" s="74"/>
      <c r="W20" s="74"/>
      <c r="X20" s="380">
        <f t="shared" ref="X20" si="10">IF(OR(E20="C",E20="Cr",E20="FO"),1,0)</f>
        <v>1</v>
      </c>
      <c r="Z20" s="314">
        <v>7</v>
      </c>
      <c r="AA20" s="460">
        <f t="shared" ref="AA20" si="11">IF(OR(E20="C",E20="Cr"),S20,0)</f>
        <v>0.2361111111111111</v>
      </c>
      <c r="AC20" s="314">
        <v>7</v>
      </c>
      <c r="AD20" s="449">
        <f>IF(OR(E20="C",E20="Cr"),S20,0)</f>
        <v>0.2361111111111111</v>
      </c>
      <c r="AF20" s="314">
        <v>7</v>
      </c>
      <c r="AG20" s="449">
        <f>LARGE(AD8:AD738,7)</f>
        <v>0.30486111111111114</v>
      </c>
    </row>
    <row r="21" spans="1:36" ht="15.75" customHeight="1" thickBot="1" x14ac:dyDescent="0.3">
      <c r="A21" s="229"/>
      <c r="B21" s="331"/>
      <c r="C21" s="331"/>
      <c r="D21" s="331"/>
      <c r="E21" s="484"/>
      <c r="F21" s="260" t="str">
        <f>IF(AND(A20="X",B20="dim"),"",IF(AND(A20="X",E20="TC"),"",IF(A20="X","X","")))</f>
        <v/>
      </c>
      <c r="G21" s="194"/>
      <c r="H21" s="211"/>
      <c r="I21" s="227">
        <f>IF(E20="CA",1,0)</f>
        <v>0</v>
      </c>
      <c r="J21" s="229">
        <f>IF(E20="TC",1,0)</f>
        <v>0</v>
      </c>
      <c r="K21" s="229">
        <f>IF(E20="FNO",1,0)</f>
        <v>0</v>
      </c>
      <c r="L21" s="299"/>
      <c r="M21" s="235"/>
      <c r="N21" s="244"/>
      <c r="O21" s="86"/>
      <c r="P21" s="477"/>
      <c r="Q21" s="113"/>
      <c r="R21" s="114"/>
      <c r="S21" s="375"/>
      <c r="T21" s="167"/>
      <c r="U21" s="74"/>
      <c r="V21" s="74"/>
      <c r="W21" s="74"/>
      <c r="X21" s="550"/>
      <c r="Z21" s="331"/>
      <c r="AA21" s="461"/>
      <c r="AC21" s="331"/>
      <c r="AD21" s="450"/>
      <c r="AF21" s="331"/>
      <c r="AG21" s="450"/>
    </row>
    <row r="22" spans="1:36" ht="15" customHeight="1" thickBot="1" x14ac:dyDescent="0.3">
      <c r="A22" s="228"/>
      <c r="B22" s="314" t="s">
        <v>8</v>
      </c>
      <c r="C22" s="314">
        <v>8</v>
      </c>
      <c r="D22" s="314" t="s">
        <v>5</v>
      </c>
      <c r="E22" s="483" t="s">
        <v>94</v>
      </c>
      <c r="F22" s="208"/>
      <c r="G22" s="207"/>
      <c r="H22" s="196"/>
      <c r="I22" s="230">
        <f>IF(E22="repos",1,0)</f>
        <v>1</v>
      </c>
      <c r="J22" s="231">
        <f>IF(E22="S",1,0)</f>
        <v>0</v>
      </c>
      <c r="K22" s="231">
        <f>IF(E22="FO",1,0)</f>
        <v>0</v>
      </c>
      <c r="L22" s="302">
        <f>IF(AND(B22="dim",M22=130),1,0)</f>
        <v>0</v>
      </c>
      <c r="M22" s="234">
        <v>661</v>
      </c>
      <c r="N22" s="243"/>
      <c r="O22" s="56"/>
      <c r="P22" s="476">
        <f>IF(F22="X",D5,0)+IF(F23="X",D5,0)+IF(G22="X",D6,0)+IF(G23="X",D7,0)+H22+H23+IF(N22&lt;N4,0,N22)+IF(N23&lt;N4,0,N23)</f>
        <v>0</v>
      </c>
      <c r="Q22" s="111"/>
      <c r="R22" s="112"/>
      <c r="S22" s="374">
        <f>(R22-Q22)+(R23-Q23)</f>
        <v>0</v>
      </c>
      <c r="T22" s="167"/>
      <c r="U22" s="74"/>
      <c r="V22" s="74"/>
      <c r="W22" s="74"/>
      <c r="X22" s="380">
        <f t="shared" ref="X22" si="12">IF(OR(E22="C",E22="Cr",E22="FO"),1,0)</f>
        <v>0</v>
      </c>
      <c r="Z22" s="314">
        <v>8</v>
      </c>
      <c r="AA22" s="460">
        <f t="shared" ref="AA22" si="13">IF(OR(E22="C",E22="Cr"),S22,0)</f>
        <v>0</v>
      </c>
      <c r="AC22" s="314">
        <v>8</v>
      </c>
      <c r="AD22" s="449">
        <f>IF(OR(E22="C",E22="Cr"),S22,0)</f>
        <v>0</v>
      </c>
      <c r="AF22" s="314">
        <v>8</v>
      </c>
      <c r="AG22" s="449">
        <f>LARGE(AD8:AD738,8)</f>
        <v>0.30486111111111114</v>
      </c>
    </row>
    <row r="23" spans="1:36" ht="15.75" customHeight="1" thickBot="1" x14ac:dyDescent="0.3">
      <c r="A23" s="229"/>
      <c r="B23" s="331"/>
      <c r="C23" s="331"/>
      <c r="D23" s="331"/>
      <c r="E23" s="484"/>
      <c r="F23" s="260" t="str">
        <f>IF(AND(A22="X",B22="dim"),"",IF(AND(A22="X",E22="TC"),"",IF(A22="X","X","")))</f>
        <v/>
      </c>
      <c r="G23" s="194"/>
      <c r="H23" s="211"/>
      <c r="I23" s="227">
        <f>IF(E22="CA",1,0)</f>
        <v>0</v>
      </c>
      <c r="J23" s="229">
        <f>IF(E22="TC",1,0)</f>
        <v>0</v>
      </c>
      <c r="K23" s="229">
        <f>IF(E22="FNO",1,0)</f>
        <v>0</v>
      </c>
      <c r="L23" s="299"/>
      <c r="M23" s="235"/>
      <c r="N23" s="244"/>
      <c r="O23" s="107"/>
      <c r="P23" s="477"/>
      <c r="Q23" s="113"/>
      <c r="R23" s="114"/>
      <c r="S23" s="375"/>
      <c r="T23" s="167"/>
      <c r="U23" s="74"/>
      <c r="V23" s="74"/>
      <c r="W23" s="74"/>
      <c r="X23" s="550"/>
      <c r="Z23" s="331"/>
      <c r="AA23" s="461"/>
      <c r="AC23" s="331"/>
      <c r="AD23" s="450"/>
      <c r="AF23" s="331"/>
      <c r="AG23" s="450"/>
    </row>
    <row r="24" spans="1:36" ht="15" customHeight="1" thickBot="1" x14ac:dyDescent="0.3">
      <c r="A24" s="228"/>
      <c r="B24" s="314" t="s">
        <v>9</v>
      </c>
      <c r="C24" s="314">
        <v>9</v>
      </c>
      <c r="D24" s="314" t="s">
        <v>5</v>
      </c>
      <c r="E24" s="483" t="s">
        <v>95</v>
      </c>
      <c r="F24" s="208"/>
      <c r="G24" s="207"/>
      <c r="H24" s="196"/>
      <c r="I24" s="230">
        <f>IF(E24="repos",1,0)</f>
        <v>0</v>
      </c>
      <c r="J24" s="231">
        <f>IF(E24="S",1,0)</f>
        <v>0</v>
      </c>
      <c r="K24" s="231">
        <f>IF(E24="FO",1,0)</f>
        <v>0</v>
      </c>
      <c r="L24" s="302">
        <f>IF(AND(B24="dim",M24=130),1,0)</f>
        <v>0</v>
      </c>
      <c r="M24" s="234">
        <v>60</v>
      </c>
      <c r="N24" s="243"/>
      <c r="O24" s="56">
        <v>0.26041666666666669</v>
      </c>
      <c r="P24" s="476">
        <f>IF(F24="X",D5,0)+IF(F25="X",D5,0)+IF(G24="X",D6,0)+IF(G25="X",D7,0)+H24+H25+IF(N24&lt;N4,0,N24)+IF(N25&lt;N4,0,N25)</f>
        <v>0</v>
      </c>
      <c r="Q24" s="111">
        <v>0.18402777777777779</v>
      </c>
      <c r="R24" s="112">
        <v>0.44444444444444442</v>
      </c>
      <c r="S24" s="366">
        <f>(R24-Q24)+(R25-Q25)</f>
        <v>0.26041666666666663</v>
      </c>
      <c r="T24" s="167"/>
      <c r="U24" s="74"/>
      <c r="V24" s="74"/>
      <c r="W24" s="74"/>
      <c r="X24" s="380">
        <f t="shared" ref="X24" si="14">IF(OR(E24="C",E24="Cr",E24="FO"),1,0)</f>
        <v>1</v>
      </c>
      <c r="Z24" s="314">
        <v>9</v>
      </c>
      <c r="AA24" s="460">
        <f t="shared" ref="AA24" si="15">IF(OR(E24="C",E24="Cr"),S24,0)</f>
        <v>0.26041666666666663</v>
      </c>
      <c r="AC24" s="314">
        <v>9</v>
      </c>
      <c r="AD24" s="449">
        <f>IF(OR(E24="C",E24="Cr"),S24,0)</f>
        <v>0.26041666666666663</v>
      </c>
      <c r="AF24" s="314">
        <v>9</v>
      </c>
      <c r="AG24" s="449">
        <f>LARGE(AD8:AD738,9)</f>
        <v>0.3041666666666667</v>
      </c>
    </row>
    <row r="25" spans="1:36" ht="15.75" customHeight="1" thickBot="1" x14ac:dyDescent="0.3">
      <c r="A25" s="229"/>
      <c r="B25" s="331"/>
      <c r="C25" s="331"/>
      <c r="D25" s="331"/>
      <c r="E25" s="484"/>
      <c r="F25" s="260" t="str">
        <f>IF(AND(A24="X",B24="dim"),"",IF(AND(A24="X",E24="TC"),"",IF(A24="X","X","")))</f>
        <v/>
      </c>
      <c r="G25" s="194"/>
      <c r="H25" s="211"/>
      <c r="I25" s="227">
        <f>IF(E24="CA",1,0)</f>
        <v>0</v>
      </c>
      <c r="J25" s="229">
        <f>IF(E24="TC",1,0)</f>
        <v>0</v>
      </c>
      <c r="K25" s="229">
        <f>IF(E24="FNO",1,0)</f>
        <v>0</v>
      </c>
      <c r="L25" s="299"/>
      <c r="M25" s="235"/>
      <c r="N25" s="244"/>
      <c r="O25" s="107"/>
      <c r="P25" s="477"/>
      <c r="Q25" s="113"/>
      <c r="R25" s="114"/>
      <c r="S25" s="367"/>
      <c r="T25" s="167"/>
      <c r="U25" s="74"/>
      <c r="V25" s="74"/>
      <c r="W25" s="74"/>
      <c r="X25" s="550"/>
      <c r="Z25" s="331"/>
      <c r="AA25" s="461"/>
      <c r="AC25" s="331"/>
      <c r="AD25" s="450"/>
      <c r="AF25" s="331"/>
      <c r="AG25" s="450"/>
    </row>
    <row r="26" spans="1:36" ht="15" customHeight="1" thickBot="1" x14ac:dyDescent="0.3">
      <c r="A26" s="228"/>
      <c r="B26" s="380" t="s">
        <v>10</v>
      </c>
      <c r="C26" s="380">
        <v>10</v>
      </c>
      <c r="D26" s="380" t="s">
        <v>5</v>
      </c>
      <c r="E26" s="483" t="s">
        <v>91</v>
      </c>
      <c r="F26" s="208"/>
      <c r="G26" s="207"/>
      <c r="H26" s="196"/>
      <c r="I26" s="230">
        <f>IF(E26="repos",1,0)</f>
        <v>0</v>
      </c>
      <c r="J26" s="231">
        <f>IF(E26="S",1,0)</f>
        <v>0</v>
      </c>
      <c r="K26" s="231">
        <f>IF(E26="FO",1,0)</f>
        <v>0</v>
      </c>
      <c r="L26" s="302">
        <f>IF(AND(B26="dim",M26=130),1,0)</f>
        <v>0</v>
      </c>
      <c r="M26" s="234">
        <v>132</v>
      </c>
      <c r="N26" s="243">
        <v>1.5277777777777777E-2</v>
      </c>
      <c r="O26" s="56">
        <v>0.25625000000000003</v>
      </c>
      <c r="P26" s="476">
        <f>IF(F26="X",D5,0)+IF(F27="X",D5,0)+IF(G26="X",D6,0)+IF(G27="X",D7,0)+H26+H27+IF(N26&lt;N4,0,N26)+IF(N27&lt;N4,0,N27)</f>
        <v>1.5277777777777777E-2</v>
      </c>
      <c r="Q26" s="111">
        <v>0.20486111111111113</v>
      </c>
      <c r="R26" s="112">
        <v>0.46111111111111108</v>
      </c>
      <c r="S26" s="360">
        <f>(R26-Q26)+(R27-Q27)</f>
        <v>0.25624999999999998</v>
      </c>
      <c r="T26" s="167"/>
      <c r="U26" s="74"/>
      <c r="V26" s="74"/>
      <c r="W26" s="74"/>
      <c r="X26" s="380">
        <f t="shared" ref="X26" si="16">IF(OR(E26="C",E26="Cr",E26="FO"),1,0)</f>
        <v>1</v>
      </c>
      <c r="Z26" s="314">
        <v>10</v>
      </c>
      <c r="AA26" s="460">
        <f t="shared" ref="AA26" si="17">IF(OR(E26="C",E26="Cr"),S26,0)</f>
        <v>0.25624999999999998</v>
      </c>
      <c r="AC26" s="314">
        <v>10</v>
      </c>
      <c r="AD26" s="449">
        <f>IF(OR(E26="C",E26="Cr"),S26,0)</f>
        <v>0.25624999999999998</v>
      </c>
      <c r="AF26" s="314">
        <v>10</v>
      </c>
      <c r="AG26" s="449">
        <f>LARGE(AD8:AD738,10)</f>
        <v>0.3041666666666667</v>
      </c>
    </row>
    <row r="27" spans="1:36" ht="15.75" customHeight="1" thickBot="1" x14ac:dyDescent="0.3">
      <c r="A27" s="229"/>
      <c r="B27" s="381"/>
      <c r="C27" s="381"/>
      <c r="D27" s="381"/>
      <c r="E27" s="484"/>
      <c r="F27" s="260" t="str">
        <f>IF(AND(A26="X",B26="dim"),"",IF(AND(A26="X",E26="TC"),"",IF(A26="X","X","")))</f>
        <v/>
      </c>
      <c r="G27" s="194"/>
      <c r="H27" s="211"/>
      <c r="I27" s="227">
        <f>IF(E26="CA",1,0)</f>
        <v>0</v>
      </c>
      <c r="J27" s="229">
        <f>IF(E26="TC",1,0)</f>
        <v>0</v>
      </c>
      <c r="K27" s="229">
        <f>IF(E26="FNO",1,0)</f>
        <v>0</v>
      </c>
      <c r="L27" s="299"/>
      <c r="M27" s="235"/>
      <c r="N27" s="244"/>
      <c r="O27" s="107"/>
      <c r="P27" s="477"/>
      <c r="Q27" s="113"/>
      <c r="R27" s="114"/>
      <c r="S27" s="361"/>
      <c r="T27" s="167"/>
      <c r="U27" s="74"/>
      <c r="V27" s="74"/>
      <c r="W27" s="74"/>
      <c r="X27" s="550"/>
      <c r="Z27" s="331"/>
      <c r="AA27" s="461"/>
      <c r="AC27" s="331"/>
      <c r="AD27" s="450"/>
      <c r="AF27" s="331"/>
      <c r="AG27" s="450"/>
    </row>
    <row r="28" spans="1:36" ht="15" customHeight="1" thickBot="1" x14ac:dyDescent="0.3">
      <c r="A28" s="228"/>
      <c r="B28" s="380" t="s">
        <v>11</v>
      </c>
      <c r="C28" s="380">
        <v>11</v>
      </c>
      <c r="D28" s="380" t="s">
        <v>5</v>
      </c>
      <c r="E28" s="483" t="s">
        <v>91</v>
      </c>
      <c r="F28" s="208"/>
      <c r="G28" s="207"/>
      <c r="H28" s="196"/>
      <c r="I28" s="230">
        <f>IF(E28="repos",1,0)</f>
        <v>0</v>
      </c>
      <c r="J28" s="231">
        <f>IF(E28="S",1,0)</f>
        <v>0</v>
      </c>
      <c r="K28" s="231">
        <f>IF(E28="FO",1,0)</f>
        <v>0</v>
      </c>
      <c r="L28" s="302">
        <f>IF(AND(B28="dim",M28=130),1,0)</f>
        <v>0</v>
      </c>
      <c r="M28" s="234">
        <v>130</v>
      </c>
      <c r="N28" s="243"/>
      <c r="O28" s="56">
        <v>0.25208333333333333</v>
      </c>
      <c r="P28" s="476">
        <f>IF(F28="X",D5,0)+IF(F29="X",D5,0)+IF(G28="X",D6,0)+IF(G29="X",D7,0)+H28+H29+IF(N28&lt;N4,0,N28)+IF(N29&lt;N4,0,N29)</f>
        <v>0</v>
      </c>
      <c r="Q28" s="111">
        <v>0.25</v>
      </c>
      <c r="R28" s="112">
        <v>0.50208333333333333</v>
      </c>
      <c r="S28" s="360">
        <f>(R28-Q28)+(R29-Q29)</f>
        <v>0.25208333333333333</v>
      </c>
      <c r="T28" s="167"/>
      <c r="U28" s="74"/>
      <c r="V28" s="74"/>
      <c r="W28" s="74"/>
      <c r="X28" s="380">
        <f t="shared" ref="X28" si="18">IF(OR(E28="C",E28="Cr",E28="FO"),1,0)</f>
        <v>1</v>
      </c>
      <c r="Z28" s="314">
        <v>11</v>
      </c>
      <c r="AA28" s="460">
        <f t="shared" ref="AA28" si="19">IF(OR(E28="C",E28="Cr"),S28,0)</f>
        <v>0.25208333333333333</v>
      </c>
      <c r="AC28" s="314">
        <v>11</v>
      </c>
      <c r="AD28" s="449">
        <f>IF(OR(E28="C",E28="Cr"),S28,0)</f>
        <v>0.25208333333333333</v>
      </c>
      <c r="AF28" s="314">
        <v>11</v>
      </c>
      <c r="AG28" s="449">
        <f>LARGE(AD8:AD738,11)</f>
        <v>0.3041666666666667</v>
      </c>
      <c r="AI28" s="264"/>
      <c r="AJ28" s="264"/>
    </row>
    <row r="29" spans="1:36" ht="15.75" customHeight="1" thickBot="1" x14ac:dyDescent="0.3">
      <c r="A29" s="229"/>
      <c r="B29" s="381"/>
      <c r="C29" s="381"/>
      <c r="D29" s="381"/>
      <c r="E29" s="484"/>
      <c r="F29" s="260" t="str">
        <f>IF(AND(A28="X",B28="dim"),"",IF(AND(A28="X",E28="TC"),"",IF(A28="X","X","")))</f>
        <v/>
      </c>
      <c r="G29" s="194"/>
      <c r="H29" s="211"/>
      <c r="I29" s="227">
        <f>IF(E28="CA",1,0)</f>
        <v>0</v>
      </c>
      <c r="J29" s="229">
        <f>IF(E28="TC",1,0)</f>
        <v>0</v>
      </c>
      <c r="K29" s="229">
        <f>IF(E28="FNO",1,0)</f>
        <v>0</v>
      </c>
      <c r="L29" s="299"/>
      <c r="M29" s="222">
        <v>30</v>
      </c>
      <c r="N29" s="244"/>
      <c r="O29" s="107"/>
      <c r="P29" s="477"/>
      <c r="Q29" s="113"/>
      <c r="R29" s="114"/>
      <c r="S29" s="361"/>
      <c r="T29" s="167"/>
      <c r="U29" s="74"/>
      <c r="V29" s="74"/>
      <c r="W29" s="74"/>
      <c r="X29" s="550"/>
      <c r="Z29" s="331"/>
      <c r="AA29" s="461"/>
      <c r="AC29" s="331"/>
      <c r="AD29" s="450"/>
      <c r="AF29" s="331"/>
      <c r="AG29" s="450"/>
    </row>
    <row r="30" spans="1:36" ht="15" customHeight="1" thickBot="1" x14ac:dyDescent="0.3">
      <c r="A30" s="228"/>
      <c r="B30" s="380" t="s">
        <v>12</v>
      </c>
      <c r="C30" s="380">
        <v>12</v>
      </c>
      <c r="D30" s="380" t="s">
        <v>5</v>
      </c>
      <c r="E30" s="399" t="s">
        <v>54</v>
      </c>
      <c r="F30" s="208" t="s">
        <v>93</v>
      </c>
      <c r="G30" s="207"/>
      <c r="H30" s="196">
        <v>1.4583333333333332E-2</v>
      </c>
      <c r="I30" s="230">
        <f>IF(E30="repos",1,0)</f>
        <v>0</v>
      </c>
      <c r="J30" s="231">
        <f>IF(E30="S",1,0)</f>
        <v>1</v>
      </c>
      <c r="K30" s="231">
        <f>IF(E30="FO",1,0)</f>
        <v>0</v>
      </c>
      <c r="L30" s="302">
        <f>IF(AND(B30="dim",M30=130),1,0)</f>
        <v>0</v>
      </c>
      <c r="M30" s="234">
        <v>130</v>
      </c>
      <c r="N30" s="243"/>
      <c r="O30" s="56"/>
      <c r="P30" s="476">
        <f>IF(F30="X",D5,0)+IF(F31="X",D5,0)+IF(G30="X",D6,0)+IF(G31="X",D7,0)+H30+H31+IF(N30&lt;N4,0,N30)+IF(N31&lt;N4,0,N31)</f>
        <v>0.29097222222222219</v>
      </c>
      <c r="Q30" s="111"/>
      <c r="R30" s="112"/>
      <c r="S30" s="374">
        <f>(R30-Q30)+(R31-Q31)</f>
        <v>0</v>
      </c>
      <c r="T30" s="167"/>
      <c r="U30" s="74"/>
      <c r="V30" s="74"/>
      <c r="W30" s="74"/>
      <c r="X30" s="380">
        <f t="shared" ref="X30" si="20">IF(OR(E30="C",E30="Cr",E30="FO"),1,0)</f>
        <v>0</v>
      </c>
      <c r="Z30" s="314">
        <v>12</v>
      </c>
      <c r="AA30" s="460">
        <f t="shared" ref="AA30" si="21">IF(OR(E30="C",E30="Cr"),S30,0)</f>
        <v>0</v>
      </c>
      <c r="AC30" s="314">
        <v>12</v>
      </c>
      <c r="AD30" s="449">
        <f>IF(OR(E30="C",E30="Cr"),S30,0)</f>
        <v>0</v>
      </c>
      <c r="AF30" s="314">
        <v>12</v>
      </c>
      <c r="AG30" s="449">
        <f>LARGE(AD8:AD738,12)</f>
        <v>0.3041666666666667</v>
      </c>
    </row>
    <row r="31" spans="1:36" ht="15.75" customHeight="1" thickBot="1" x14ac:dyDescent="0.3">
      <c r="A31" s="229"/>
      <c r="B31" s="381"/>
      <c r="C31" s="381"/>
      <c r="D31" s="381"/>
      <c r="E31" s="401"/>
      <c r="F31" s="260" t="str">
        <f>IF(AND(A30="X",B30="dim"),"",IF(AND(A30="X",E30="TC"),"",IF(A30="X","X","")))</f>
        <v/>
      </c>
      <c r="G31" s="194"/>
      <c r="H31" s="211"/>
      <c r="I31" s="227">
        <f>IF(E30="CA",1,0)</f>
        <v>0</v>
      </c>
      <c r="J31" s="229">
        <f>IF(E30="TC",1,0)</f>
        <v>0</v>
      </c>
      <c r="K31" s="229">
        <f>IF(E30="FNO",1,0)</f>
        <v>0</v>
      </c>
      <c r="L31" s="299"/>
      <c r="M31" s="235"/>
      <c r="N31" s="244"/>
      <c r="O31" s="107"/>
      <c r="P31" s="477"/>
      <c r="Q31" s="113"/>
      <c r="R31" s="114"/>
      <c r="S31" s="375"/>
      <c r="T31" s="167"/>
      <c r="U31" s="74"/>
      <c r="V31" s="74"/>
      <c r="W31" s="74"/>
      <c r="X31" s="550"/>
      <c r="Z31" s="331"/>
      <c r="AA31" s="461"/>
      <c r="AC31" s="331"/>
      <c r="AD31" s="450"/>
      <c r="AF31" s="331"/>
      <c r="AG31" s="450"/>
    </row>
    <row r="32" spans="1:36" ht="15" customHeight="1" thickBot="1" x14ac:dyDescent="0.3">
      <c r="A32" s="228"/>
      <c r="B32" s="380" t="s">
        <v>4</v>
      </c>
      <c r="C32" s="380">
        <v>13</v>
      </c>
      <c r="D32" s="380" t="s">
        <v>5</v>
      </c>
      <c r="E32" s="399" t="s">
        <v>94</v>
      </c>
      <c r="F32" s="208"/>
      <c r="G32" s="207"/>
      <c r="H32" s="196"/>
      <c r="I32" s="230">
        <f>IF(E32="repos",1,0)</f>
        <v>1</v>
      </c>
      <c r="J32" s="231">
        <f>IF(E32="S",1,0)</f>
        <v>0</v>
      </c>
      <c r="K32" s="231">
        <f>IF(E32="FO",1,0)</f>
        <v>0</v>
      </c>
      <c r="L32" s="302">
        <f>IF(AND(B32="dim",M32=130),1,0)</f>
        <v>0</v>
      </c>
      <c r="M32" s="234">
        <v>660</v>
      </c>
      <c r="N32" s="243"/>
      <c r="O32" s="56"/>
      <c r="P32" s="476">
        <f>IF(F32="X",D5,0)+IF(F33="X",D5,0)+IF(G32="X",D6,0)+IF(G33="X",D7,0)+H32+H33+IF(N32&lt;N4,0,N32)+IF(N33&lt;N4,0,N33)</f>
        <v>0</v>
      </c>
      <c r="Q32" s="111"/>
      <c r="R32" s="112"/>
      <c r="S32" s="374">
        <f>(R32-Q32)+(R33-Q33)</f>
        <v>0</v>
      </c>
      <c r="T32" s="167"/>
      <c r="U32" s="74"/>
      <c r="V32" s="74"/>
      <c r="W32" s="74"/>
      <c r="X32" s="380">
        <f t="shared" ref="X32" si="22">IF(OR(E32="C",E32="Cr",E32="FO"),1,0)</f>
        <v>0</v>
      </c>
      <c r="Z32" s="314">
        <v>13</v>
      </c>
      <c r="AA32" s="460">
        <f t="shared" ref="AA32" si="23">IF(OR(E32="C",E32="Cr"),S32,0)</f>
        <v>0</v>
      </c>
      <c r="AC32" s="314">
        <v>13</v>
      </c>
      <c r="AD32" s="449">
        <f>IF(OR(E32="C",E32="Cr"),S32,0)</f>
        <v>0</v>
      </c>
      <c r="AF32" s="314">
        <v>13</v>
      </c>
      <c r="AG32" s="449">
        <f>LARGE(AD8:AD738,13)</f>
        <v>0.3041666666666667</v>
      </c>
    </row>
    <row r="33" spans="1:33" ht="15.75" customHeight="1" thickBot="1" x14ac:dyDescent="0.3">
      <c r="A33" s="229"/>
      <c r="B33" s="381"/>
      <c r="C33" s="381"/>
      <c r="D33" s="381"/>
      <c r="E33" s="401"/>
      <c r="F33" s="260" t="str">
        <f>IF(AND(A32="X",B32="dim"),"",IF(AND(A32="X",E32="TC"),"",IF(A32="X","X","")))</f>
        <v/>
      </c>
      <c r="G33" s="194"/>
      <c r="H33" s="211"/>
      <c r="I33" s="227">
        <f>IF(E32="CA",1,0)</f>
        <v>0</v>
      </c>
      <c r="J33" s="229">
        <f>IF(E32="TC",1,0)</f>
        <v>0</v>
      </c>
      <c r="K33" s="229">
        <f>IF(E32="FNO",1,0)</f>
        <v>0</v>
      </c>
      <c r="L33" s="299"/>
      <c r="M33" s="235"/>
      <c r="N33" s="244"/>
      <c r="O33" s="107"/>
      <c r="P33" s="477"/>
      <c r="Q33" s="113"/>
      <c r="R33" s="114"/>
      <c r="S33" s="375"/>
      <c r="T33" s="167"/>
      <c r="U33" s="74"/>
      <c r="V33" s="74"/>
      <c r="W33" s="74"/>
      <c r="X33" s="550"/>
      <c r="Z33" s="331"/>
      <c r="AA33" s="461"/>
      <c r="AC33" s="331"/>
      <c r="AD33" s="450"/>
      <c r="AF33" s="331"/>
      <c r="AG33" s="450"/>
    </row>
    <row r="34" spans="1:33" ht="15" customHeight="1" thickBot="1" x14ac:dyDescent="0.3">
      <c r="A34" s="228"/>
      <c r="B34" s="314" t="s">
        <v>6</v>
      </c>
      <c r="C34" s="314">
        <v>14</v>
      </c>
      <c r="D34" s="314" t="s">
        <v>5</v>
      </c>
      <c r="E34" s="483" t="s">
        <v>91</v>
      </c>
      <c r="F34" s="208"/>
      <c r="G34" s="207"/>
      <c r="H34" s="196"/>
      <c r="I34" s="230">
        <f>IF(E34="repos",1,0)</f>
        <v>0</v>
      </c>
      <c r="J34" s="231">
        <f>IF(E34="S",1,0)</f>
        <v>0</v>
      </c>
      <c r="K34" s="231">
        <f>IF(E34="FO",1,0)</f>
        <v>0</v>
      </c>
      <c r="L34" s="302">
        <f>IF(AND(B34="dim",M34=130),1,0)</f>
        <v>0</v>
      </c>
      <c r="M34" s="234">
        <v>132</v>
      </c>
      <c r="N34" s="243"/>
      <c r="O34" s="52">
        <v>0.23194444444444443</v>
      </c>
      <c r="P34" s="476">
        <f>IF(F34="X",D5,0)+IF(F35="X",D5,0)+IF(G34="X",D6,0)+IF(G35="X",D7,0)+H34+H35+IF(N34&lt;N4,0,N34)+IF(N35&lt;N4,0,N35)</f>
        <v>0</v>
      </c>
      <c r="Q34" s="111">
        <v>0.19791666666666666</v>
      </c>
      <c r="R34" s="112">
        <v>0.42708333333333331</v>
      </c>
      <c r="S34" s="374">
        <f>(R34-Q34)+(R35-Q35)</f>
        <v>0.22916666666666666</v>
      </c>
      <c r="T34" s="167"/>
      <c r="U34" s="74"/>
      <c r="V34" s="74"/>
      <c r="W34" s="74"/>
      <c r="X34" s="380">
        <f t="shared" ref="X34" si="24">IF(OR(E34="C",E34="Cr",E34="FO"),1,0)</f>
        <v>1</v>
      </c>
      <c r="Z34" s="314">
        <v>14</v>
      </c>
      <c r="AA34" s="460">
        <f t="shared" ref="AA34" si="25">IF(OR(E34="C",E34="Cr"),S34,0)</f>
        <v>0.22916666666666666</v>
      </c>
      <c r="AC34" s="314">
        <v>14</v>
      </c>
      <c r="AD34" s="449">
        <f>IF(OR(E34="C",E34="Cr"),S34,0)</f>
        <v>0.22916666666666666</v>
      </c>
      <c r="AF34" s="314">
        <v>14</v>
      </c>
      <c r="AG34" s="449">
        <f>LARGE(AD8:AD738,14)</f>
        <v>0.3041666666666667</v>
      </c>
    </row>
    <row r="35" spans="1:33" ht="15.75" customHeight="1" thickBot="1" x14ac:dyDescent="0.3">
      <c r="A35" s="229"/>
      <c r="B35" s="331"/>
      <c r="C35" s="331"/>
      <c r="D35" s="331"/>
      <c r="E35" s="484"/>
      <c r="F35" s="260" t="str">
        <f>IF(AND(A34="X",B34="dim"),"",IF(AND(A34="X",E34="TC"),"",IF(A34="X","X","")))</f>
        <v/>
      </c>
      <c r="G35" s="194"/>
      <c r="H35" s="211"/>
      <c r="I35" s="227">
        <f>IF(E34="CA",1,0)</f>
        <v>0</v>
      </c>
      <c r="J35" s="229">
        <f>IF(E34="TC",1,0)</f>
        <v>0</v>
      </c>
      <c r="K35" s="229">
        <f>IF(E34="FNO",1,0)</f>
        <v>0</v>
      </c>
      <c r="L35" s="299"/>
      <c r="M35" s="235"/>
      <c r="N35" s="244"/>
      <c r="O35" s="86"/>
      <c r="P35" s="477"/>
      <c r="Q35" s="113"/>
      <c r="R35" s="114"/>
      <c r="S35" s="375"/>
      <c r="T35" s="167"/>
      <c r="U35" s="74"/>
      <c r="V35" s="74"/>
      <c r="W35" s="74"/>
      <c r="X35" s="550"/>
      <c r="Z35" s="331"/>
      <c r="AA35" s="461"/>
      <c r="AC35" s="331"/>
      <c r="AD35" s="450"/>
      <c r="AF35" s="331"/>
      <c r="AG35" s="450"/>
    </row>
    <row r="36" spans="1:33" ht="15" customHeight="1" thickBot="1" x14ac:dyDescent="0.3">
      <c r="A36" s="228"/>
      <c r="B36" s="314" t="s">
        <v>8</v>
      </c>
      <c r="C36" s="314">
        <v>15</v>
      </c>
      <c r="D36" s="314" t="s">
        <v>5</v>
      </c>
      <c r="E36" s="483" t="s">
        <v>94</v>
      </c>
      <c r="F36" s="208"/>
      <c r="G36" s="207"/>
      <c r="H36" s="196"/>
      <c r="I36" s="230">
        <f>IF(E36="repos",1,0)</f>
        <v>1</v>
      </c>
      <c r="J36" s="231">
        <f>IF(E36="S",1,0)</f>
        <v>0</v>
      </c>
      <c r="K36" s="231">
        <f>IF(E36="FO",1,0)</f>
        <v>0</v>
      </c>
      <c r="L36" s="302">
        <f>IF(AND(B36="dim",M36=130),1,0)</f>
        <v>0</v>
      </c>
      <c r="M36" s="234">
        <v>661</v>
      </c>
      <c r="N36" s="243"/>
      <c r="O36" s="56"/>
      <c r="P36" s="476">
        <f>IF(F36="X",D5,0)+IF(F37="X",D5,0)+IF(G36="X",D6,0)+IF(G37="X",D7,0)+H36+H37+IF(N36&lt;N4,0,N36)+IF(N37&lt;N4,0,N37)</f>
        <v>0</v>
      </c>
      <c r="Q36" s="111"/>
      <c r="R36" s="112"/>
      <c r="S36" s="374">
        <f>(R36-Q36)+(R37-Q37)</f>
        <v>0</v>
      </c>
      <c r="T36" s="167"/>
      <c r="U36" s="74"/>
      <c r="V36" s="74"/>
      <c r="W36" s="74"/>
      <c r="X36" s="380">
        <f t="shared" ref="X36" si="26">IF(OR(E36="C",E36="Cr",E36="FO"),1,0)</f>
        <v>0</v>
      </c>
      <c r="Z36" s="314">
        <v>15</v>
      </c>
      <c r="AA36" s="460">
        <f t="shared" ref="AA36" si="27">IF(OR(E36="C",E36="Cr"),S36,0)</f>
        <v>0</v>
      </c>
      <c r="AC36" s="314">
        <v>15</v>
      </c>
      <c r="AD36" s="449">
        <f>IF(OR(E36="C",E36="Cr"),S36,0)</f>
        <v>0</v>
      </c>
      <c r="AF36" s="314">
        <v>15</v>
      </c>
      <c r="AG36" s="449">
        <f>LARGE(AD8:AD738,15)</f>
        <v>0.3041666666666667</v>
      </c>
    </row>
    <row r="37" spans="1:33" ht="15.75" customHeight="1" thickBot="1" x14ac:dyDescent="0.3">
      <c r="A37" s="229"/>
      <c r="B37" s="331"/>
      <c r="C37" s="331"/>
      <c r="D37" s="331"/>
      <c r="E37" s="484"/>
      <c r="F37" s="260" t="str">
        <f>IF(AND(A36="X",B36="dim"),"",IF(AND(A36="X",E36="TC"),"",IF(A36="X","X","")))</f>
        <v/>
      </c>
      <c r="G37" s="194"/>
      <c r="H37" s="211"/>
      <c r="I37" s="227">
        <f>IF(E36="CA",1,0)</f>
        <v>0</v>
      </c>
      <c r="J37" s="229">
        <f>IF(E36="TC",1,0)</f>
        <v>0</v>
      </c>
      <c r="K37" s="229">
        <f>IF(E36="FNO",1,0)</f>
        <v>0</v>
      </c>
      <c r="L37" s="299"/>
      <c r="M37" s="235"/>
      <c r="N37" s="244"/>
      <c r="O37" s="107"/>
      <c r="P37" s="477"/>
      <c r="Q37" s="113"/>
      <c r="R37" s="114"/>
      <c r="S37" s="375"/>
      <c r="T37" s="167"/>
      <c r="U37" s="74"/>
      <c r="V37" s="74"/>
      <c r="W37" s="74"/>
      <c r="X37" s="550"/>
      <c r="Z37" s="331"/>
      <c r="AA37" s="461"/>
      <c r="AC37" s="331"/>
      <c r="AD37" s="450"/>
      <c r="AF37" s="331"/>
      <c r="AG37" s="450"/>
    </row>
    <row r="38" spans="1:33" ht="15" customHeight="1" thickBot="1" x14ac:dyDescent="0.3">
      <c r="A38" s="228"/>
      <c r="B38" s="314" t="s">
        <v>9</v>
      </c>
      <c r="C38" s="314">
        <v>16</v>
      </c>
      <c r="D38" s="314" t="s">
        <v>5</v>
      </c>
      <c r="E38" s="483" t="s">
        <v>91</v>
      </c>
      <c r="F38" s="208"/>
      <c r="G38" s="207"/>
      <c r="H38" s="196"/>
      <c r="I38" s="230">
        <f>IF(E38="repos",1,0)</f>
        <v>0</v>
      </c>
      <c r="J38" s="231">
        <f>IF(E38="S",1,0)</f>
        <v>0</v>
      </c>
      <c r="K38" s="231">
        <f>IF(E38="FO",1,0)</f>
        <v>0</v>
      </c>
      <c r="L38" s="302">
        <f>IF(AND(B38="dim",M38=130),1,0)</f>
        <v>0</v>
      </c>
      <c r="M38" s="234">
        <v>132</v>
      </c>
      <c r="N38" s="243"/>
      <c r="O38" s="56">
        <v>0.25555555555555559</v>
      </c>
      <c r="P38" s="476">
        <f>IF(F38="X",D5,0)+IF(F39="X",D5,0)+IF(G38="X",D6,0)+IF(G39="X",D7,0)+H38+H39+IF(N38&lt;N4,0,N38)+IF(N39&lt;N4,0,N39)</f>
        <v>0</v>
      </c>
      <c r="Q38" s="111">
        <v>0.19444444444444445</v>
      </c>
      <c r="R38" s="112">
        <v>0.45</v>
      </c>
      <c r="S38" s="360">
        <f>(R38-Q38)+(R39-Q39)</f>
        <v>0.25555555555555554</v>
      </c>
      <c r="T38" s="167"/>
      <c r="U38" s="74"/>
      <c r="V38" s="74"/>
      <c r="W38" s="74"/>
      <c r="X38" s="380">
        <f t="shared" ref="X38" si="28">IF(OR(E38="C",E38="Cr",E38="FO"),1,0)</f>
        <v>1</v>
      </c>
      <c r="Z38" s="314">
        <v>16</v>
      </c>
      <c r="AA38" s="460">
        <f t="shared" ref="AA38" si="29">IF(OR(E38="C",E38="Cr"),S38,0)</f>
        <v>0.25555555555555554</v>
      </c>
      <c r="AC38" s="314">
        <v>16</v>
      </c>
      <c r="AD38" s="449">
        <f>IF(OR(E38="C",E38="Cr"),S38,0)</f>
        <v>0.25555555555555554</v>
      </c>
      <c r="AF38" s="314">
        <v>16</v>
      </c>
      <c r="AG38" s="449">
        <f>LARGE(AD8:AD738,16)</f>
        <v>0.3041666666666667</v>
      </c>
    </row>
    <row r="39" spans="1:33" ht="15.75" customHeight="1" thickBot="1" x14ac:dyDescent="0.3">
      <c r="A39" s="229"/>
      <c r="B39" s="331"/>
      <c r="C39" s="331"/>
      <c r="D39" s="331"/>
      <c r="E39" s="484"/>
      <c r="F39" s="260" t="str">
        <f>IF(AND(A38="X",B38="dim"),"",IF(AND(A38="X",E38="TC"),"",IF(A38="X","X","")))</f>
        <v/>
      </c>
      <c r="G39" s="194"/>
      <c r="H39" s="211"/>
      <c r="I39" s="227">
        <f>IF(E38="CA",1,0)</f>
        <v>0</v>
      </c>
      <c r="J39" s="229">
        <f>IF(E38="TC",1,0)</f>
        <v>0</v>
      </c>
      <c r="K39" s="229">
        <f>IF(E38="FNO",1,0)</f>
        <v>0</v>
      </c>
      <c r="L39" s="299"/>
      <c r="M39" s="235"/>
      <c r="N39" s="244"/>
      <c r="O39" s="107"/>
      <c r="P39" s="477"/>
      <c r="Q39" s="113"/>
      <c r="R39" s="114"/>
      <c r="S39" s="361"/>
      <c r="T39" s="167"/>
      <c r="U39" s="74"/>
      <c r="V39" s="74"/>
      <c r="W39" s="74"/>
      <c r="X39" s="550"/>
      <c r="Z39" s="331"/>
      <c r="AA39" s="461"/>
      <c r="AC39" s="331"/>
      <c r="AD39" s="450"/>
      <c r="AF39" s="331"/>
      <c r="AG39" s="450"/>
    </row>
    <row r="40" spans="1:33" ht="15" customHeight="1" thickBot="1" x14ac:dyDescent="0.3">
      <c r="A40" s="228"/>
      <c r="B40" s="314" t="s">
        <v>10</v>
      </c>
      <c r="C40" s="314">
        <v>17</v>
      </c>
      <c r="D40" s="314" t="s">
        <v>5</v>
      </c>
      <c r="E40" s="483" t="s">
        <v>91</v>
      </c>
      <c r="F40" s="208"/>
      <c r="G40" s="207" t="s">
        <v>93</v>
      </c>
      <c r="H40" s="196"/>
      <c r="I40" s="230">
        <f>IF(E40="repos",1,0)</f>
        <v>0</v>
      </c>
      <c r="J40" s="231">
        <f>IF(E40="S",1,0)</f>
        <v>0</v>
      </c>
      <c r="K40" s="231">
        <f>IF(E40="FO",1,0)</f>
        <v>0</v>
      </c>
      <c r="L40" s="302">
        <f>IF(AND(B40="dim",M40=130),1,0)</f>
        <v>0</v>
      </c>
      <c r="M40" s="234">
        <v>132</v>
      </c>
      <c r="N40" s="243">
        <v>1.9444444444444445E-2</v>
      </c>
      <c r="O40" s="56">
        <v>0.25555555555555559</v>
      </c>
      <c r="P40" s="476">
        <f>IF(F40="X",D5,0)+IF(F41="X",D5,0)+IF(G40="X",D6,0)+IF(G41="X",D7,0)+H40+H41+IF(N40&lt;N4,0,N40)+IF(N41&lt;N4,0,N41)</f>
        <v>6.1111111111111109E-2</v>
      </c>
      <c r="Q40" s="111">
        <v>0.19444444444444445</v>
      </c>
      <c r="R40" s="112">
        <v>0.45</v>
      </c>
      <c r="S40" s="360">
        <f>(R40-Q40)+(R41-Q41)</f>
        <v>0.25555555555555554</v>
      </c>
      <c r="T40" s="167"/>
      <c r="U40" s="74"/>
      <c r="V40" s="74"/>
      <c r="W40" s="74"/>
      <c r="X40" s="380">
        <f t="shared" ref="X40" si="30">IF(OR(E40="C",E40="Cr",E40="FO"),1,0)</f>
        <v>1</v>
      </c>
      <c r="Z40" s="314">
        <v>17</v>
      </c>
      <c r="AA40" s="460">
        <f t="shared" ref="AA40" si="31">IF(OR(E40="C",E40="Cr"),S40,0)</f>
        <v>0.25555555555555554</v>
      </c>
      <c r="AC40" s="314">
        <v>17</v>
      </c>
      <c r="AD40" s="449">
        <f>IF(OR(E40="C",E40="Cr"),S40,0)</f>
        <v>0.25555555555555554</v>
      </c>
      <c r="AF40" s="314">
        <v>17</v>
      </c>
      <c r="AG40" s="449">
        <f>LARGE(AD8:AD738,17)</f>
        <v>0.3041666666666667</v>
      </c>
    </row>
    <row r="41" spans="1:33" ht="15.75" customHeight="1" thickBot="1" x14ac:dyDescent="0.3">
      <c r="A41" s="229"/>
      <c r="B41" s="331"/>
      <c r="C41" s="331"/>
      <c r="D41" s="331"/>
      <c r="E41" s="484"/>
      <c r="F41" s="260" t="str">
        <f>IF(AND(A40="X",B40="dim"),"",IF(AND(A40="X",E40="TC"),"",IF(A40="X","X","")))</f>
        <v/>
      </c>
      <c r="G41" s="194"/>
      <c r="H41" s="211"/>
      <c r="I41" s="227">
        <f>IF(E40="CA",1,0)</f>
        <v>0</v>
      </c>
      <c r="J41" s="229">
        <f>IF(E40="TC",1,0)</f>
        <v>0</v>
      </c>
      <c r="K41" s="229">
        <f>IF(E40="FNO",1,0)</f>
        <v>0</v>
      </c>
      <c r="L41" s="299"/>
      <c r="M41" s="235"/>
      <c r="N41" s="244"/>
      <c r="O41" s="107"/>
      <c r="P41" s="477"/>
      <c r="Q41" s="113"/>
      <c r="R41" s="114"/>
      <c r="S41" s="361"/>
      <c r="T41" s="167"/>
      <c r="U41" s="74"/>
      <c r="V41" s="74"/>
      <c r="W41" s="74"/>
      <c r="X41" s="550"/>
      <c r="Z41" s="331"/>
      <c r="AA41" s="461"/>
      <c r="AC41" s="331"/>
      <c r="AD41" s="450"/>
      <c r="AF41" s="331"/>
      <c r="AG41" s="450"/>
    </row>
    <row r="42" spans="1:33" ht="15" customHeight="1" thickBot="1" x14ac:dyDescent="0.3">
      <c r="A42" s="228"/>
      <c r="B42" s="314" t="s">
        <v>11</v>
      </c>
      <c r="C42" s="380">
        <v>18</v>
      </c>
      <c r="D42" s="314" t="s">
        <v>5</v>
      </c>
      <c r="E42" s="483" t="s">
        <v>91</v>
      </c>
      <c r="F42" s="208"/>
      <c r="G42" s="207"/>
      <c r="H42" s="196"/>
      <c r="I42" s="230">
        <f>IF(E42="repos",1,0)</f>
        <v>0</v>
      </c>
      <c r="J42" s="231">
        <f>IF(E42="S",1,0)</f>
        <v>0</v>
      </c>
      <c r="K42" s="231">
        <f>IF(E42="FO",1,0)</f>
        <v>0</v>
      </c>
      <c r="L42" s="302">
        <f>IF(AND(B42="dim",M42=130),1,0)</f>
        <v>0</v>
      </c>
      <c r="M42" s="234">
        <v>132</v>
      </c>
      <c r="N42" s="243"/>
      <c r="O42" s="56">
        <v>0.25555555555555559</v>
      </c>
      <c r="P42" s="476">
        <f>IF(F42="X",D5,0)+IF(F43="X",D5,0)+IF(G42="X",D6,0)+IF(G43="X",D7,0)+H42+H43+IF(N42&lt;N4,0,N42)+IF(N43&lt;N4,0,N43)</f>
        <v>0</v>
      </c>
      <c r="Q42" s="111">
        <v>0.19444444444444445</v>
      </c>
      <c r="R42" s="112">
        <v>0.45</v>
      </c>
      <c r="S42" s="360">
        <f>(R42-Q42)+(R43-Q43)</f>
        <v>0.25555555555555554</v>
      </c>
      <c r="T42" s="167"/>
      <c r="U42" s="74"/>
      <c r="V42" s="74"/>
      <c r="W42" s="74"/>
      <c r="X42" s="380">
        <f t="shared" ref="X42" si="32">IF(OR(E42="C",E42="Cr",E42="FO"),1,0)</f>
        <v>1</v>
      </c>
      <c r="Z42" s="314">
        <v>18</v>
      </c>
      <c r="AA42" s="460">
        <f t="shared" ref="AA42" si="33">IF(OR(E42="C",E42="Cr"),S42,0)</f>
        <v>0.25555555555555554</v>
      </c>
      <c r="AC42" s="314">
        <v>18</v>
      </c>
      <c r="AD42" s="449">
        <f>IF(OR(E42="C",E42="Cr"),S42,0)</f>
        <v>0.25555555555555554</v>
      </c>
      <c r="AF42" s="314">
        <v>18</v>
      </c>
      <c r="AG42" s="449">
        <f>LARGE(AD8:AD738,18)</f>
        <v>0.3041666666666667</v>
      </c>
    </row>
    <row r="43" spans="1:33" ht="15.75" customHeight="1" thickBot="1" x14ac:dyDescent="0.3">
      <c r="A43" s="229"/>
      <c r="B43" s="331"/>
      <c r="C43" s="381"/>
      <c r="D43" s="331"/>
      <c r="E43" s="484"/>
      <c r="F43" s="260" t="str">
        <f>IF(AND(A42="X",B42="dim"),"",IF(AND(A42="X",E42="TC"),"",IF(A42="X","X","")))</f>
        <v/>
      </c>
      <c r="G43" s="194"/>
      <c r="H43" s="211"/>
      <c r="I43" s="227">
        <f>IF(E42="CA",1,0)</f>
        <v>0</v>
      </c>
      <c r="J43" s="229">
        <f>IF(E42="TC",1,0)</f>
        <v>0</v>
      </c>
      <c r="K43" s="229">
        <f>IF(E42="FNO",1,0)</f>
        <v>0</v>
      </c>
      <c r="L43" s="299"/>
      <c r="M43" s="235"/>
      <c r="N43" s="244"/>
      <c r="O43" s="107"/>
      <c r="P43" s="477"/>
      <c r="Q43" s="113"/>
      <c r="R43" s="114"/>
      <c r="S43" s="361"/>
      <c r="T43" s="167"/>
      <c r="U43" s="74"/>
      <c r="V43" s="74"/>
      <c r="W43" s="74"/>
      <c r="X43" s="550"/>
      <c r="Z43" s="331"/>
      <c r="AA43" s="461"/>
      <c r="AC43" s="331"/>
      <c r="AD43" s="450"/>
      <c r="AF43" s="331"/>
      <c r="AG43" s="450"/>
    </row>
    <row r="44" spans="1:33" ht="15" customHeight="1" thickBot="1" x14ac:dyDescent="0.3">
      <c r="A44" s="228"/>
      <c r="B44" s="314" t="s">
        <v>12</v>
      </c>
      <c r="C44" s="314">
        <v>19</v>
      </c>
      <c r="D44" s="314" t="s">
        <v>5</v>
      </c>
      <c r="E44" s="399" t="s">
        <v>94</v>
      </c>
      <c r="F44" s="208"/>
      <c r="G44" s="207"/>
      <c r="H44" s="196"/>
      <c r="I44" s="230">
        <f>IF(E44="repos",1,0)</f>
        <v>1</v>
      </c>
      <c r="J44" s="231">
        <f>IF(E44="S",1,0)</f>
        <v>0</v>
      </c>
      <c r="K44" s="231">
        <f>IF(E44="FO",1,0)</f>
        <v>0</v>
      </c>
      <c r="L44" s="302">
        <f>IF(AND(B44="dim",M44=130),1,0)</f>
        <v>0</v>
      </c>
      <c r="M44" s="234">
        <v>660</v>
      </c>
      <c r="N44" s="243"/>
      <c r="O44" s="56"/>
      <c r="P44" s="476">
        <f>IF(F44="X",D5,0)+IF(F45="X",D5,0)+IF(G44="X",D6,0)+IF(G45="X",D7,0)+H44+H45+IF(N44&lt;N4,0,N44)+IF(N45&lt;N4,0,N45)</f>
        <v>0</v>
      </c>
      <c r="Q44" s="111"/>
      <c r="R44" s="112"/>
      <c r="S44" s="374">
        <f>(R44-Q44)+(R45-Q45)</f>
        <v>0</v>
      </c>
      <c r="T44" s="167"/>
      <c r="U44" s="74"/>
      <c r="V44" s="74"/>
      <c r="W44" s="74"/>
      <c r="X44" s="380">
        <f t="shared" ref="X44" si="34">IF(OR(E44="C",E44="Cr",E44="FO"),1,0)</f>
        <v>0</v>
      </c>
      <c r="Z44" s="314">
        <v>19</v>
      </c>
      <c r="AA44" s="460">
        <f t="shared" ref="AA44" si="35">IF(OR(E44="C",E44="Cr"),S44,0)</f>
        <v>0</v>
      </c>
      <c r="AC44" s="314">
        <v>19</v>
      </c>
      <c r="AD44" s="449">
        <f>IF(OR(E44="C",E44="Cr"),S44,0)</f>
        <v>0</v>
      </c>
      <c r="AF44" s="314">
        <v>19</v>
      </c>
      <c r="AG44" s="449">
        <f>LARGE(AD8:AD738,19)</f>
        <v>0.3041666666666667</v>
      </c>
    </row>
    <row r="45" spans="1:33" ht="15.75" customHeight="1" thickBot="1" x14ac:dyDescent="0.3">
      <c r="A45" s="229"/>
      <c r="B45" s="331"/>
      <c r="C45" s="331"/>
      <c r="D45" s="331"/>
      <c r="E45" s="401"/>
      <c r="F45" s="260" t="str">
        <f>IF(AND(A44="X",B44="dim"),"",IF(AND(A44="X",E44="TC"),"",IF(A44="X","X","")))</f>
        <v/>
      </c>
      <c r="G45" s="194"/>
      <c r="H45" s="211"/>
      <c r="I45" s="227">
        <f>IF(E44="CA",1,0)</f>
        <v>0</v>
      </c>
      <c r="J45" s="229">
        <f>IF(E44="TC",1,0)</f>
        <v>0</v>
      </c>
      <c r="K45" s="229">
        <f>IF(E44="FNO",1,0)</f>
        <v>0</v>
      </c>
      <c r="L45" s="299"/>
      <c r="M45" s="235"/>
      <c r="N45" s="244"/>
      <c r="O45" s="107"/>
      <c r="P45" s="477"/>
      <c r="Q45" s="113"/>
      <c r="R45" s="114"/>
      <c r="S45" s="375"/>
      <c r="T45" s="167"/>
      <c r="U45" s="74"/>
      <c r="V45" s="74"/>
      <c r="W45" s="74"/>
      <c r="X45" s="550"/>
      <c r="Z45" s="331"/>
      <c r="AA45" s="461"/>
      <c r="AC45" s="331"/>
      <c r="AD45" s="450"/>
      <c r="AF45" s="331"/>
      <c r="AG45" s="450"/>
    </row>
    <row r="46" spans="1:33" ht="15" customHeight="1" thickBot="1" x14ac:dyDescent="0.3">
      <c r="A46" s="228"/>
      <c r="B46" s="314" t="s">
        <v>4</v>
      </c>
      <c r="C46" s="314">
        <v>20</v>
      </c>
      <c r="D46" s="314" t="s">
        <v>5</v>
      </c>
      <c r="E46" s="399" t="s">
        <v>54</v>
      </c>
      <c r="F46" s="208" t="s">
        <v>93</v>
      </c>
      <c r="G46" s="207"/>
      <c r="H46" s="196">
        <v>2.0833333333333332E-2</v>
      </c>
      <c r="I46" s="230">
        <f>IF(E46="repos",1,0)</f>
        <v>0</v>
      </c>
      <c r="J46" s="231">
        <f>IF(E46="S",1,0)</f>
        <v>1</v>
      </c>
      <c r="K46" s="231">
        <f>IF(E46="FO",1,0)</f>
        <v>0</v>
      </c>
      <c r="L46" s="302">
        <f>IF(AND(B46="dim",M46=130),1,0)</f>
        <v>0</v>
      </c>
      <c r="M46" s="234">
        <v>130</v>
      </c>
      <c r="N46" s="243"/>
      <c r="O46" s="56"/>
      <c r="P46" s="476">
        <f>IF(F46="X",D5,0)+IF(F47="X",D5,0)+IF(G46="X",D6,0)+IF(G47="X",D7,0)+H46+H47+IF(N46&lt;N4,0,N46)+IF(N47&lt;N4,0,N47)</f>
        <v>0.29722222222222217</v>
      </c>
      <c r="Q46" s="111"/>
      <c r="R46" s="112"/>
      <c r="S46" s="374">
        <f>(R46-Q46)+(R47-Q47)</f>
        <v>0</v>
      </c>
      <c r="T46" s="167"/>
      <c r="U46" s="74"/>
      <c r="V46" s="74"/>
      <c r="W46" s="74"/>
      <c r="X46" s="380">
        <f t="shared" ref="X46" si="36">IF(OR(E46="C",E46="Cr",E46="FO"),1,0)</f>
        <v>0</v>
      </c>
      <c r="Z46" s="314">
        <v>20</v>
      </c>
      <c r="AA46" s="460">
        <f t="shared" ref="AA46" si="37">IF(OR(E46="C",E46="Cr"),S46,0)</f>
        <v>0</v>
      </c>
      <c r="AC46" s="314">
        <v>20</v>
      </c>
      <c r="AD46" s="449">
        <f>IF(OR(E46="C",E46="Cr"),S46,0)</f>
        <v>0</v>
      </c>
      <c r="AF46" s="314">
        <v>20</v>
      </c>
      <c r="AG46" s="449">
        <f>LARGE(AD8:AD738,20)</f>
        <v>0.3041666666666667</v>
      </c>
    </row>
    <row r="47" spans="1:33" ht="15.75" customHeight="1" thickBot="1" x14ac:dyDescent="0.3">
      <c r="A47" s="229"/>
      <c r="B47" s="331"/>
      <c r="C47" s="331"/>
      <c r="D47" s="331"/>
      <c r="E47" s="401"/>
      <c r="F47" s="260" t="str">
        <f>IF(AND(A46="X",B46="dim"),"",IF(AND(A46="X",E46="TC"),"",IF(A46="X","X","")))</f>
        <v/>
      </c>
      <c r="G47" s="194"/>
      <c r="H47" s="211"/>
      <c r="I47" s="227">
        <f>IF(E46="CA",1,0)</f>
        <v>0</v>
      </c>
      <c r="J47" s="229">
        <f>IF(E46="TC",1,0)</f>
        <v>0</v>
      </c>
      <c r="K47" s="229">
        <f>IF(E46="FNO",1,0)</f>
        <v>0</v>
      </c>
      <c r="L47" s="299"/>
      <c r="M47" s="235"/>
      <c r="N47" s="244"/>
      <c r="O47" s="107"/>
      <c r="P47" s="477"/>
      <c r="Q47" s="113"/>
      <c r="R47" s="114"/>
      <c r="S47" s="375"/>
      <c r="T47" s="167"/>
      <c r="U47" s="74"/>
      <c r="V47" s="74"/>
      <c r="W47" s="74"/>
      <c r="X47" s="550"/>
      <c r="Z47" s="331"/>
      <c r="AA47" s="461"/>
      <c r="AC47" s="331"/>
      <c r="AD47" s="450"/>
      <c r="AF47" s="331"/>
      <c r="AG47" s="450"/>
    </row>
    <row r="48" spans="1:33" ht="15" customHeight="1" thickBot="1" x14ac:dyDescent="0.3">
      <c r="A48" s="228"/>
      <c r="B48" s="314" t="s">
        <v>6</v>
      </c>
      <c r="C48" s="314">
        <v>21</v>
      </c>
      <c r="D48" s="314" t="s">
        <v>5</v>
      </c>
      <c r="E48" s="399" t="s">
        <v>54</v>
      </c>
      <c r="F48" s="208" t="s">
        <v>93</v>
      </c>
      <c r="G48" s="207"/>
      <c r="H48" s="196">
        <v>2.0833333333333332E-2</v>
      </c>
      <c r="I48" s="230">
        <f>IF(E48="repos",1,0)</f>
        <v>0</v>
      </c>
      <c r="J48" s="231">
        <f>IF(E48="S",1,0)</f>
        <v>1</v>
      </c>
      <c r="K48" s="231">
        <f>IF(E48="FO",1,0)</f>
        <v>0</v>
      </c>
      <c r="L48" s="302">
        <f>IF(AND(B48="dim",M48=130),1,0)</f>
        <v>0</v>
      </c>
      <c r="M48" s="234">
        <v>130</v>
      </c>
      <c r="N48" s="243"/>
      <c r="O48" s="56"/>
      <c r="P48" s="476">
        <f>IF(F48="X",D5,0)+IF(F49="X",D5,0)+IF(G48="X",D6,0)+IF(G49="X",D7,0)+H48+H49+IF(N48&lt;N4,0,N48)+IF(N49&lt;N4,0,N49)</f>
        <v>0.29722222222222217</v>
      </c>
      <c r="Q48" s="111"/>
      <c r="R48" s="112"/>
      <c r="S48" s="374">
        <f>(R48-Q48)+(R49-Q49)</f>
        <v>0</v>
      </c>
      <c r="T48" s="167"/>
      <c r="U48" s="74"/>
      <c r="V48" s="74"/>
      <c r="W48" s="74"/>
      <c r="X48" s="380">
        <f t="shared" ref="X48" si="38">IF(OR(E48="C",E48="Cr",E48="FO"),1,0)</f>
        <v>0</v>
      </c>
      <c r="Z48" s="314">
        <v>21</v>
      </c>
      <c r="AA48" s="460">
        <f t="shared" ref="AA48" si="39">IF(OR(E48="C",E48="Cr"),S48,0)</f>
        <v>0</v>
      </c>
      <c r="AC48" s="314">
        <v>21</v>
      </c>
      <c r="AD48" s="449">
        <f>IF(OR(E48="C",E48="Cr"),S48,0)</f>
        <v>0</v>
      </c>
      <c r="AF48" s="314">
        <v>21</v>
      </c>
      <c r="AG48" s="449">
        <f>LARGE(AD8:AD738,21)</f>
        <v>0.3041666666666667</v>
      </c>
    </row>
    <row r="49" spans="1:33" ht="15.75" customHeight="1" thickBot="1" x14ac:dyDescent="0.3">
      <c r="A49" s="229"/>
      <c r="B49" s="331"/>
      <c r="C49" s="331"/>
      <c r="D49" s="331"/>
      <c r="E49" s="401"/>
      <c r="F49" s="260" t="str">
        <f>IF(AND(A48="X",B48="dim"),"",IF(AND(A48="X",E48="TC"),"",IF(A48="X","X","")))</f>
        <v/>
      </c>
      <c r="G49" s="194"/>
      <c r="H49" s="211"/>
      <c r="I49" s="227">
        <f>IF(E48="CA",1,0)</f>
        <v>0</v>
      </c>
      <c r="J49" s="229">
        <f>IF(E48="TC",1,0)</f>
        <v>0</v>
      </c>
      <c r="K49" s="229">
        <f>IF(E48="FNO",1,0)</f>
        <v>0</v>
      </c>
      <c r="L49" s="299"/>
      <c r="M49" s="235"/>
      <c r="N49" s="244"/>
      <c r="O49" s="107"/>
      <c r="P49" s="477"/>
      <c r="Q49" s="113"/>
      <c r="R49" s="114"/>
      <c r="S49" s="375"/>
      <c r="T49" s="167"/>
      <c r="U49" s="74"/>
      <c r="V49" s="74"/>
      <c r="W49" s="74"/>
      <c r="X49" s="550"/>
      <c r="Z49" s="331"/>
      <c r="AA49" s="461"/>
      <c r="AC49" s="331"/>
      <c r="AD49" s="450"/>
      <c r="AF49" s="331"/>
      <c r="AG49" s="450"/>
    </row>
    <row r="50" spans="1:33" ht="15" customHeight="1" thickBot="1" x14ac:dyDescent="0.3">
      <c r="A50" s="228"/>
      <c r="B50" s="314" t="s">
        <v>8</v>
      </c>
      <c r="C50" s="314">
        <v>22</v>
      </c>
      <c r="D50" s="314" t="s">
        <v>5</v>
      </c>
      <c r="E50" s="399" t="s">
        <v>94</v>
      </c>
      <c r="F50" s="208"/>
      <c r="G50" s="207"/>
      <c r="H50" s="196"/>
      <c r="I50" s="230">
        <f>IF(E50="repos",1,0)</f>
        <v>1</v>
      </c>
      <c r="J50" s="231">
        <f>IF(E50="S",1,0)</f>
        <v>0</v>
      </c>
      <c r="K50" s="231">
        <f>IF(E50="FO",1,0)</f>
        <v>0</v>
      </c>
      <c r="L50" s="302">
        <f>IF(AND(B50="dim",M50=130),1,0)</f>
        <v>0</v>
      </c>
      <c r="M50" s="234">
        <v>660</v>
      </c>
      <c r="N50" s="243"/>
      <c r="O50" s="56"/>
      <c r="P50" s="476">
        <f>IF(F50="X",D5,0)+IF(F51="X",D5,0)+IF(G50="X",D6,0)+IF(G51="X",D7,0)+H50+H51+IF(N50&lt;N4,0,N50)+IF(N51&lt;N4,0,N51)</f>
        <v>0</v>
      </c>
      <c r="Q50" s="111"/>
      <c r="R50" s="112"/>
      <c r="S50" s="374">
        <f>(R50-Q50)+(R51-Q51)</f>
        <v>0</v>
      </c>
      <c r="T50" s="167"/>
      <c r="U50" s="74"/>
      <c r="V50" s="74"/>
      <c r="W50" s="74"/>
      <c r="X50" s="380">
        <f t="shared" ref="X50" si="40">IF(OR(E50="C",E50="Cr",E50="FO"),1,0)</f>
        <v>0</v>
      </c>
      <c r="Z50" s="314">
        <v>22</v>
      </c>
      <c r="AA50" s="460">
        <f t="shared" ref="AA50" si="41">IF(OR(E50="C",E50="Cr"),S50,0)</f>
        <v>0</v>
      </c>
      <c r="AC50" s="314">
        <v>22</v>
      </c>
      <c r="AD50" s="449">
        <f>IF(OR(E50="C",E50="Cr"),S50,0)</f>
        <v>0</v>
      </c>
      <c r="AF50" s="314">
        <v>22</v>
      </c>
      <c r="AG50" s="449">
        <f>LARGE(AD8:AD738,22)</f>
        <v>0.30277777777777781</v>
      </c>
    </row>
    <row r="51" spans="1:33" ht="15.75" customHeight="1" thickBot="1" x14ac:dyDescent="0.3">
      <c r="A51" s="229"/>
      <c r="B51" s="331"/>
      <c r="C51" s="331"/>
      <c r="D51" s="331"/>
      <c r="E51" s="401"/>
      <c r="F51" s="260" t="str">
        <f>IF(AND(A50="X",B50="dim"),"",IF(AND(A50="X",E50="TC"),"",IF(A50="X","X","")))</f>
        <v/>
      </c>
      <c r="G51" s="194"/>
      <c r="H51" s="211"/>
      <c r="I51" s="227">
        <f>IF(E50="CA",1,0)</f>
        <v>0</v>
      </c>
      <c r="J51" s="229">
        <f>IF(E50="TC",1,0)</f>
        <v>0</v>
      </c>
      <c r="K51" s="229">
        <f>IF(E50="FNO",1,0)</f>
        <v>0</v>
      </c>
      <c r="L51" s="299"/>
      <c r="M51" s="235"/>
      <c r="N51" s="244"/>
      <c r="O51" s="107"/>
      <c r="P51" s="477"/>
      <c r="Q51" s="113"/>
      <c r="R51" s="114"/>
      <c r="S51" s="375"/>
      <c r="T51" s="167"/>
      <c r="U51" s="74"/>
      <c r="V51" s="74"/>
      <c r="W51" s="74"/>
      <c r="X51" s="550"/>
      <c r="Z51" s="331"/>
      <c r="AA51" s="461"/>
      <c r="AC51" s="331"/>
      <c r="AD51" s="450"/>
      <c r="AF51" s="331"/>
      <c r="AG51" s="450"/>
    </row>
    <row r="52" spans="1:33" ht="15" customHeight="1" thickBot="1" x14ac:dyDescent="0.3">
      <c r="A52" s="228"/>
      <c r="B52" s="314" t="s">
        <v>9</v>
      </c>
      <c r="C52" s="314">
        <v>23</v>
      </c>
      <c r="D52" s="314" t="s">
        <v>5</v>
      </c>
      <c r="E52" s="483" t="s">
        <v>91</v>
      </c>
      <c r="F52" s="208"/>
      <c r="G52" s="207"/>
      <c r="H52" s="196"/>
      <c r="I52" s="230">
        <f>IF(E52="repos",1,0)</f>
        <v>0</v>
      </c>
      <c r="J52" s="231">
        <f>IF(E52="S",1,0)</f>
        <v>0</v>
      </c>
      <c r="K52" s="231">
        <f>IF(E52="FO",1,0)</f>
        <v>0</v>
      </c>
      <c r="L52" s="302">
        <f>IF(AND(B52="dim",M52=130),1,0)</f>
        <v>0</v>
      </c>
      <c r="M52" s="234">
        <v>132</v>
      </c>
      <c r="N52" s="243"/>
      <c r="O52" s="56">
        <v>0.25625000000000003</v>
      </c>
      <c r="P52" s="476">
        <f>IF(F52="X",D5,0)+IF(F53="X",D5,0)+IF(G52="X",D6,0)+IF(G53="X",D7,0)+H52+H53+IF(N52&lt;N4,0,N52)+IF(N53&lt;N4,0,N53)</f>
        <v>0</v>
      </c>
      <c r="Q52" s="111">
        <v>0.20486111111111113</v>
      </c>
      <c r="R52" s="112">
        <v>0.46111111111111108</v>
      </c>
      <c r="S52" s="360">
        <f>(R52-Q52)+(R53-Q53)</f>
        <v>0.25624999999999998</v>
      </c>
      <c r="T52" s="167"/>
      <c r="U52" s="74"/>
      <c r="V52" s="74"/>
      <c r="W52" s="74"/>
      <c r="X52" s="380">
        <f t="shared" ref="X52" si="42">IF(OR(E52="C",E52="Cr",E52="FO"),1,0)</f>
        <v>1</v>
      </c>
      <c r="Z52" s="314">
        <v>23</v>
      </c>
      <c r="AA52" s="460">
        <f t="shared" ref="AA52" si="43">IF(OR(E52="C",E52="Cr"),S52,0)</f>
        <v>0.25624999999999998</v>
      </c>
      <c r="AC52" s="314">
        <v>23</v>
      </c>
      <c r="AD52" s="449">
        <f>IF(OR(E52="C",E52="Cr"),S52,0)</f>
        <v>0.25624999999999998</v>
      </c>
      <c r="AF52" s="314">
        <v>23</v>
      </c>
      <c r="AG52" s="449">
        <f>LARGE(AD8:AD738,123)</f>
        <v>0.25555555555555554</v>
      </c>
    </row>
    <row r="53" spans="1:33" ht="15.75" customHeight="1" thickBot="1" x14ac:dyDescent="0.3">
      <c r="A53" s="229"/>
      <c r="B53" s="331"/>
      <c r="C53" s="331"/>
      <c r="D53" s="331"/>
      <c r="E53" s="484"/>
      <c r="F53" s="260" t="str">
        <f>IF(AND(A52="X",B52="dim"),"",IF(AND(A52="X",E52="TC"),"",IF(A52="X","X","")))</f>
        <v/>
      </c>
      <c r="G53" s="194"/>
      <c r="H53" s="211"/>
      <c r="I53" s="227">
        <f>IF(E52="CA",1,0)</f>
        <v>0</v>
      </c>
      <c r="J53" s="229">
        <f>IF(E52="TC",1,0)</f>
        <v>0</v>
      </c>
      <c r="K53" s="229">
        <f>IF(E52="FNO",1,0)</f>
        <v>0</v>
      </c>
      <c r="L53" s="299"/>
      <c r="M53" s="235"/>
      <c r="N53" s="244"/>
      <c r="O53" s="107"/>
      <c r="P53" s="477"/>
      <c r="Q53" s="113"/>
      <c r="R53" s="114"/>
      <c r="S53" s="361"/>
      <c r="T53" s="167"/>
      <c r="U53" s="74"/>
      <c r="V53" s="74"/>
      <c r="W53" s="74"/>
      <c r="X53" s="550"/>
      <c r="Z53" s="331"/>
      <c r="AA53" s="461"/>
      <c r="AC53" s="331"/>
      <c r="AD53" s="450"/>
      <c r="AF53" s="331"/>
      <c r="AG53" s="450"/>
    </row>
    <row r="54" spans="1:33" ht="15" customHeight="1" thickBot="1" x14ac:dyDescent="0.3">
      <c r="A54" s="228"/>
      <c r="B54" s="314" t="s">
        <v>10</v>
      </c>
      <c r="C54" s="314">
        <v>24</v>
      </c>
      <c r="D54" s="314" t="s">
        <v>5</v>
      </c>
      <c r="E54" s="483" t="s">
        <v>91</v>
      </c>
      <c r="F54" s="208"/>
      <c r="G54" s="207"/>
      <c r="H54" s="196"/>
      <c r="I54" s="230">
        <f>IF(E54="repos",1,0)</f>
        <v>0</v>
      </c>
      <c r="J54" s="231">
        <f>IF(E54="S",1,0)</f>
        <v>0</v>
      </c>
      <c r="K54" s="231">
        <f>IF(E54="FO",1,0)</f>
        <v>0</v>
      </c>
      <c r="L54" s="302">
        <f>IF(AND(B54="dim",M54=130),1,0)</f>
        <v>0</v>
      </c>
      <c r="M54" s="234">
        <v>132</v>
      </c>
      <c r="N54" s="243"/>
      <c r="O54" s="56">
        <v>0.25625000000000003</v>
      </c>
      <c r="P54" s="476">
        <f>IF(F54="X",D5,0)+IF(F55="X",D5,0)+IF(G54="X",D6,0)+IF(G55="X",D7,0)+H54+H55+IF(N54&lt;N4,0,N54)+IF(N55&lt;N4,0,N55)</f>
        <v>0</v>
      </c>
      <c r="Q54" s="111">
        <v>0.20486111111111113</v>
      </c>
      <c r="R54" s="112">
        <v>0.46111111111111108</v>
      </c>
      <c r="S54" s="360">
        <f>(R54-Q54)+(R55-Q55)</f>
        <v>0.25624999999999998</v>
      </c>
      <c r="T54" s="167"/>
      <c r="U54" s="74"/>
      <c r="V54" s="74"/>
      <c r="W54" s="74"/>
      <c r="X54" s="380">
        <f t="shared" ref="X54" si="44">IF(OR(E54="C",E54="Cr",E54="FO"),1,0)</f>
        <v>1</v>
      </c>
      <c r="Z54" s="314">
        <v>24</v>
      </c>
      <c r="AA54" s="460">
        <f t="shared" ref="AA54" si="45">IF(OR(E54="C",E54="Cr"),S54,0)</f>
        <v>0.25624999999999998</v>
      </c>
      <c r="AC54" s="314">
        <v>24</v>
      </c>
      <c r="AD54" s="449">
        <f>IF(OR(E54="C",E54="Cr"),S54,0)</f>
        <v>0.25624999999999998</v>
      </c>
      <c r="AF54" s="314">
        <v>24</v>
      </c>
      <c r="AG54" s="449">
        <f>LARGE(AD8:AD738,24)</f>
        <v>0.29861111111111116</v>
      </c>
    </row>
    <row r="55" spans="1:33" ht="15.75" customHeight="1" thickBot="1" x14ac:dyDescent="0.3">
      <c r="A55" s="229"/>
      <c r="B55" s="331"/>
      <c r="C55" s="331"/>
      <c r="D55" s="331"/>
      <c r="E55" s="484"/>
      <c r="F55" s="260" t="str">
        <f>IF(AND(A54="X",B54="dim"),"",IF(AND(A54="X",E54="TC"),"",IF(A54="X","X","")))</f>
        <v/>
      </c>
      <c r="G55" s="194"/>
      <c r="H55" s="211"/>
      <c r="I55" s="227">
        <f>IF(E54="CA",1,0)</f>
        <v>0</v>
      </c>
      <c r="J55" s="229">
        <f>IF(E54="TC",1,0)</f>
        <v>0</v>
      </c>
      <c r="K55" s="229">
        <f>IF(E54="FNO",1,0)</f>
        <v>0</v>
      </c>
      <c r="L55" s="299"/>
      <c r="M55" s="235"/>
      <c r="N55" s="244"/>
      <c r="O55" s="107"/>
      <c r="P55" s="477"/>
      <c r="Q55" s="113"/>
      <c r="R55" s="114"/>
      <c r="S55" s="361"/>
      <c r="T55" s="167"/>
      <c r="U55" s="74"/>
      <c r="V55" s="74"/>
      <c r="W55" s="74"/>
      <c r="X55" s="550"/>
      <c r="Z55" s="331"/>
      <c r="AA55" s="461"/>
      <c r="AC55" s="331"/>
      <c r="AD55" s="450"/>
      <c r="AF55" s="331"/>
      <c r="AG55" s="450"/>
    </row>
    <row r="56" spans="1:33" ht="15" customHeight="1" thickBot="1" x14ac:dyDescent="0.3">
      <c r="A56" s="228"/>
      <c r="B56" s="314" t="s">
        <v>11</v>
      </c>
      <c r="C56" s="314">
        <v>25</v>
      </c>
      <c r="D56" s="314" t="s">
        <v>5</v>
      </c>
      <c r="E56" s="483" t="s">
        <v>91</v>
      </c>
      <c r="F56" s="208"/>
      <c r="G56" s="207"/>
      <c r="H56" s="196"/>
      <c r="I56" s="230">
        <f>IF(E56="repos",1,0)</f>
        <v>0</v>
      </c>
      <c r="J56" s="231">
        <f>IF(E56="S",1,0)</f>
        <v>0</v>
      </c>
      <c r="K56" s="231">
        <f>IF(E56="FO",1,0)</f>
        <v>0</v>
      </c>
      <c r="L56" s="302">
        <f>IF(AND(B56="dim",M56=130),1,0)</f>
        <v>0</v>
      </c>
      <c r="M56" s="234">
        <v>132</v>
      </c>
      <c r="N56" s="243"/>
      <c r="O56" s="56">
        <v>0.25625000000000003</v>
      </c>
      <c r="P56" s="476">
        <f>IF(F56="X",D5,0)+IF(F57="X",D5,0)+IF(G56="X",D6,0)+IF(G57="X",D7,0)+H56+H57+IF(N56&lt;N4,0,N56)+IF(N57&lt;N4,0,N57)</f>
        <v>0</v>
      </c>
      <c r="Q56" s="111">
        <v>0.20486111111111113</v>
      </c>
      <c r="R56" s="112">
        <v>0.46111111111111108</v>
      </c>
      <c r="S56" s="360">
        <f>(R56-Q56)+(R57-Q57)</f>
        <v>0.25624999999999998</v>
      </c>
      <c r="T56" s="167"/>
      <c r="U56" s="74"/>
      <c r="V56" s="74"/>
      <c r="W56" s="74"/>
      <c r="X56" s="380">
        <f t="shared" ref="X56" si="46">IF(OR(E56="C",E56="Cr",E56="FO"),1,0)</f>
        <v>1</v>
      </c>
      <c r="Z56" s="314">
        <v>25</v>
      </c>
      <c r="AA56" s="460">
        <f t="shared" ref="AA56" si="47">IF(OR(E56="C",E56="Cr"),S56,0)</f>
        <v>0.25624999999999998</v>
      </c>
      <c r="AC56" s="314">
        <v>25</v>
      </c>
      <c r="AD56" s="449">
        <f>IF(OR(E56="C",E56="Cr"),S56,0)</f>
        <v>0.25624999999999998</v>
      </c>
      <c r="AF56" s="314">
        <v>25</v>
      </c>
      <c r="AG56" s="449">
        <f>LARGE(AD8:AD738,25)</f>
        <v>0.29861111111111116</v>
      </c>
    </row>
    <row r="57" spans="1:33" ht="15.75" customHeight="1" thickBot="1" x14ac:dyDescent="0.3">
      <c r="A57" s="229"/>
      <c r="B57" s="331"/>
      <c r="C57" s="331"/>
      <c r="D57" s="331"/>
      <c r="E57" s="484"/>
      <c r="F57" s="260" t="str">
        <f>IF(AND(A56="X",B56="dim"),"",IF(AND(A56="X",E56="TC"),"",IF(A56="X","X","")))</f>
        <v/>
      </c>
      <c r="G57" s="194"/>
      <c r="H57" s="211"/>
      <c r="I57" s="227">
        <f>IF(E56="CA",1,0)</f>
        <v>0</v>
      </c>
      <c r="J57" s="229">
        <f>IF(E56="TC",1,0)</f>
        <v>0</v>
      </c>
      <c r="K57" s="229">
        <f>IF(E56="FNO",1,0)</f>
        <v>0</v>
      </c>
      <c r="L57" s="299"/>
      <c r="M57" s="235"/>
      <c r="N57" s="244"/>
      <c r="O57" s="107"/>
      <c r="P57" s="477"/>
      <c r="Q57" s="113"/>
      <c r="R57" s="114"/>
      <c r="S57" s="361"/>
      <c r="T57" s="167"/>
      <c r="U57" s="74"/>
      <c r="V57" s="74"/>
      <c r="W57" s="74"/>
      <c r="X57" s="550"/>
      <c r="Z57" s="331"/>
      <c r="AA57" s="461"/>
      <c r="AC57" s="331"/>
      <c r="AD57" s="450"/>
      <c r="AF57" s="331"/>
      <c r="AG57" s="450"/>
    </row>
    <row r="58" spans="1:33" ht="15" customHeight="1" thickBot="1" x14ac:dyDescent="0.3">
      <c r="A58" s="228"/>
      <c r="B58" s="314" t="s">
        <v>12</v>
      </c>
      <c r="C58" s="314">
        <v>26</v>
      </c>
      <c r="D58" s="314" t="s">
        <v>5</v>
      </c>
      <c r="E58" s="483" t="s">
        <v>91</v>
      </c>
      <c r="F58" s="208"/>
      <c r="G58" s="207"/>
      <c r="H58" s="196"/>
      <c r="I58" s="230">
        <f>IF(E58="repos",1,0)</f>
        <v>0</v>
      </c>
      <c r="J58" s="231">
        <f>IF(E58="S",1,0)</f>
        <v>0</v>
      </c>
      <c r="K58" s="231">
        <f>IF(E58="FO",1,0)</f>
        <v>0</v>
      </c>
      <c r="L58" s="302">
        <f>IF(AND(B58="dim",M58=130),1,0)</f>
        <v>0</v>
      </c>
      <c r="M58" s="234">
        <v>132</v>
      </c>
      <c r="N58" s="243"/>
      <c r="O58" s="56">
        <v>0.25625000000000003</v>
      </c>
      <c r="P58" s="476">
        <f>IF(F58="X",D5,0)+IF(F59="X",D5,0)+IF(G58="X",D6,0)+IF(G59="X",D7,0)+H58+H59+IF(N58&lt;N4,0,N58)+IF(N59&lt;N4,0,N59)</f>
        <v>0</v>
      </c>
      <c r="Q58" s="111">
        <v>0.20486111111111113</v>
      </c>
      <c r="R58" s="112">
        <v>0.46111111111111108</v>
      </c>
      <c r="S58" s="360">
        <f>(R58-Q58)+(R59-Q59)</f>
        <v>0.25624999999999998</v>
      </c>
      <c r="T58" s="167"/>
      <c r="U58" s="74"/>
      <c r="V58" s="74"/>
      <c r="W58" s="74"/>
      <c r="X58" s="380">
        <f t="shared" ref="X58" si="48">IF(OR(E58="C",E58="Cr",E58="FO"),1,0)</f>
        <v>1</v>
      </c>
      <c r="Z58" s="314">
        <v>26</v>
      </c>
      <c r="AA58" s="460">
        <f t="shared" ref="AA58" si="49">IF(OR(E58="C",E58="Cr"),S58,0)</f>
        <v>0.25624999999999998</v>
      </c>
      <c r="AC58" s="314">
        <v>26</v>
      </c>
      <c r="AD58" s="449">
        <f>IF(OR(E58="C",E58="Cr"),S58,0)</f>
        <v>0.25624999999999998</v>
      </c>
      <c r="AF58" s="314">
        <v>26</v>
      </c>
      <c r="AG58" s="449">
        <f>LARGE(AD8:AD738,26)</f>
        <v>0.29861111111111105</v>
      </c>
    </row>
    <row r="59" spans="1:33" ht="15.75" customHeight="1" thickBot="1" x14ac:dyDescent="0.3">
      <c r="A59" s="229"/>
      <c r="B59" s="331"/>
      <c r="C59" s="331"/>
      <c r="D59" s="331"/>
      <c r="E59" s="484"/>
      <c r="F59" s="260" t="str">
        <f>IF(AND(A58="X",B58="dim"),"",IF(AND(A58="X",E58="TC"),"",IF(A58="X","X","")))</f>
        <v/>
      </c>
      <c r="G59" s="194"/>
      <c r="H59" s="211"/>
      <c r="I59" s="227">
        <f>IF(E58="CA",1,0)</f>
        <v>0</v>
      </c>
      <c r="J59" s="229">
        <f>IF(E58="TC",1,0)</f>
        <v>0</v>
      </c>
      <c r="K59" s="229">
        <f>IF(E58="FNO",1,0)</f>
        <v>0</v>
      </c>
      <c r="L59" s="299"/>
      <c r="M59" s="235"/>
      <c r="N59" s="244"/>
      <c r="O59" s="107"/>
      <c r="P59" s="477"/>
      <c r="Q59" s="113"/>
      <c r="R59" s="114"/>
      <c r="S59" s="361"/>
      <c r="T59" s="167"/>
      <c r="U59" s="74"/>
      <c r="V59" s="74"/>
      <c r="W59" s="74"/>
      <c r="X59" s="550"/>
      <c r="Z59" s="331"/>
      <c r="AA59" s="461"/>
      <c r="AC59" s="331"/>
      <c r="AD59" s="450"/>
      <c r="AF59" s="331"/>
      <c r="AG59" s="450"/>
    </row>
    <row r="60" spans="1:33" ht="15" customHeight="1" thickBot="1" x14ac:dyDescent="0.3">
      <c r="A60" s="228"/>
      <c r="B60" s="314" t="s">
        <v>4</v>
      </c>
      <c r="C60" s="314">
        <v>27</v>
      </c>
      <c r="D60" s="314" t="s">
        <v>5</v>
      </c>
      <c r="E60" s="483" t="s">
        <v>91</v>
      </c>
      <c r="F60" s="208"/>
      <c r="G60" s="207"/>
      <c r="H60" s="196"/>
      <c r="I60" s="230">
        <f>IF(E60="repos",1,0)</f>
        <v>0</v>
      </c>
      <c r="J60" s="231">
        <f>IF(E60="S",1,0)</f>
        <v>0</v>
      </c>
      <c r="K60" s="231">
        <f>IF(E60="FO",1,0)</f>
        <v>0</v>
      </c>
      <c r="L60" s="302">
        <f>IF(AND(B60="dim",M60=130),1,0)</f>
        <v>0</v>
      </c>
      <c r="M60" s="234">
        <v>132</v>
      </c>
      <c r="N60" s="243">
        <v>2.0833333333333332E-2</v>
      </c>
      <c r="O60" s="56">
        <v>0.25625000000000003</v>
      </c>
      <c r="P60" s="476">
        <f>IF(F60="X",D5,0)+IF(F61="X",D5,0)+IF(G60="X",D6,0)+IF(G61="X",D7,0)+H60+H61+IF(N60&lt;N4,0,N60)+IF(N61&lt;N4,0,N61)</f>
        <v>2.0833333333333332E-2</v>
      </c>
      <c r="Q60" s="111">
        <v>0.20486111111111113</v>
      </c>
      <c r="R60" s="112">
        <v>0.46111111111111108</v>
      </c>
      <c r="S60" s="360">
        <f>(R60-Q60)+(R61-Q61)</f>
        <v>0.25624999999999998</v>
      </c>
      <c r="T60" s="167"/>
      <c r="U60" s="74"/>
      <c r="V60" s="74"/>
      <c r="W60" s="74"/>
      <c r="X60" s="380">
        <f t="shared" ref="X60" si="50">IF(OR(E60="C",E60="Cr",E60="FO"),1,0)</f>
        <v>1</v>
      </c>
      <c r="Z60" s="314">
        <v>27</v>
      </c>
      <c r="AA60" s="460">
        <f t="shared" ref="AA60" si="51">IF(OR(E60="C",E60="Cr"),S60,0)</f>
        <v>0.25624999999999998</v>
      </c>
      <c r="AC60" s="314">
        <v>27</v>
      </c>
      <c r="AD60" s="449">
        <f>IF(OR(E60="C",E60="Cr"),S60,0)</f>
        <v>0.25624999999999998</v>
      </c>
      <c r="AF60" s="314">
        <v>27</v>
      </c>
      <c r="AG60" s="449">
        <f>LARGE(AD8:AD738,27)</f>
        <v>0.29861111111111105</v>
      </c>
    </row>
    <row r="61" spans="1:33" ht="15.75" customHeight="1" thickBot="1" x14ac:dyDescent="0.3">
      <c r="A61" s="229"/>
      <c r="B61" s="331"/>
      <c r="C61" s="331"/>
      <c r="D61" s="331"/>
      <c r="E61" s="484"/>
      <c r="F61" s="260" t="str">
        <f>IF(AND(A60="X",B60="dim"),"",IF(AND(A60="X",E60="TC"),"",IF(A60="X","X","")))</f>
        <v/>
      </c>
      <c r="G61" s="194"/>
      <c r="H61" s="211"/>
      <c r="I61" s="227">
        <f>IF(E60="CA",1,0)</f>
        <v>0</v>
      </c>
      <c r="J61" s="229">
        <f>IF(E60="TC",1,0)</f>
        <v>0</v>
      </c>
      <c r="K61" s="229">
        <f>IF(E60="FNO",1,0)</f>
        <v>0</v>
      </c>
      <c r="L61" s="299"/>
      <c r="M61" s="235"/>
      <c r="N61" s="244"/>
      <c r="O61" s="107"/>
      <c r="P61" s="477"/>
      <c r="Q61" s="113"/>
      <c r="R61" s="114"/>
      <c r="S61" s="361"/>
      <c r="T61" s="167"/>
      <c r="U61" s="74"/>
      <c r="V61" s="74"/>
      <c r="W61" s="74"/>
      <c r="X61" s="550"/>
      <c r="Z61" s="331"/>
      <c r="AA61" s="461"/>
      <c r="AC61" s="331"/>
      <c r="AD61" s="450"/>
      <c r="AF61" s="331"/>
      <c r="AG61" s="450"/>
    </row>
    <row r="62" spans="1:33" ht="15" customHeight="1" thickBot="1" x14ac:dyDescent="0.3">
      <c r="A62" s="228"/>
      <c r="B62" s="380" t="s">
        <v>6</v>
      </c>
      <c r="C62" s="380">
        <v>28</v>
      </c>
      <c r="D62" s="380" t="s">
        <v>5</v>
      </c>
      <c r="E62" s="399" t="s">
        <v>54</v>
      </c>
      <c r="F62" s="208" t="s">
        <v>93</v>
      </c>
      <c r="G62" s="207"/>
      <c r="H62" s="196">
        <v>2.0833333333333332E-2</v>
      </c>
      <c r="I62" s="230">
        <f>IF(E62="repos",1,0)</f>
        <v>0</v>
      </c>
      <c r="J62" s="231">
        <f>IF(E62="S",1,0)</f>
        <v>1</v>
      </c>
      <c r="K62" s="231">
        <f>IF(E62="FO",1,0)</f>
        <v>0</v>
      </c>
      <c r="L62" s="302">
        <f>IF(AND(B62="dim",M62=130),1,0)</f>
        <v>0</v>
      </c>
      <c r="M62" s="234">
        <v>130</v>
      </c>
      <c r="N62" s="243"/>
      <c r="O62" s="56"/>
      <c r="P62" s="476">
        <f>IF(F62="X",D5,0)+IF(F63="X",D5,0)+IF(G62="X",D6,0)+IF(G63="X",D7,0)+H62+H63+IF(N62&lt;N4,0,N62)+IF(N63&lt;N4,0,N63)</f>
        <v>0.29722222222222217</v>
      </c>
      <c r="Q62" s="111"/>
      <c r="R62" s="112"/>
      <c r="S62" s="374">
        <f>(R62-Q62)+(R63-Q63)</f>
        <v>0</v>
      </c>
      <c r="T62" s="167"/>
      <c r="U62" s="74"/>
      <c r="V62" s="74"/>
      <c r="W62" s="74"/>
      <c r="X62" s="380">
        <f t="shared" ref="X62" si="52">IF(OR(E62="C",E62="Cr",E62="FO"),1,0)</f>
        <v>0</v>
      </c>
      <c r="Z62" s="314">
        <v>28</v>
      </c>
      <c r="AA62" s="460">
        <f t="shared" ref="AA62" si="53">IF(OR(E62="C",E62="Cr"),S62,0)</f>
        <v>0</v>
      </c>
      <c r="AC62" s="314">
        <v>28</v>
      </c>
      <c r="AD62" s="449">
        <f>IF(OR(E62="C",E62="Cr"),S62,0)</f>
        <v>0</v>
      </c>
      <c r="AF62" s="314">
        <v>28</v>
      </c>
      <c r="AG62" s="449">
        <f>LARGE(AD8:AD738,28)</f>
        <v>0.29652777777777772</v>
      </c>
    </row>
    <row r="63" spans="1:33" ht="15.75" customHeight="1" thickBot="1" x14ac:dyDescent="0.3">
      <c r="A63" s="229"/>
      <c r="B63" s="381"/>
      <c r="C63" s="381"/>
      <c r="D63" s="381"/>
      <c r="E63" s="401"/>
      <c r="F63" s="260" t="str">
        <f>IF(AND(A62="X",B62="dim"),"",IF(AND(A62="X",E62="TC"),"",IF(A62="X","X","")))</f>
        <v/>
      </c>
      <c r="G63" s="194"/>
      <c r="H63" s="211"/>
      <c r="I63" s="227">
        <f>IF(E62="CA",1,0)</f>
        <v>0</v>
      </c>
      <c r="J63" s="229">
        <f>IF(E62="TC",1,0)</f>
        <v>0</v>
      </c>
      <c r="K63" s="229">
        <f>IF(E62="FNO",1,0)</f>
        <v>0</v>
      </c>
      <c r="L63" s="299"/>
      <c r="M63" s="235"/>
      <c r="N63" s="244"/>
      <c r="O63" s="107"/>
      <c r="P63" s="477"/>
      <c r="Q63" s="113"/>
      <c r="R63" s="114"/>
      <c r="S63" s="375"/>
      <c r="T63" s="167"/>
      <c r="U63" s="74"/>
      <c r="V63" s="74"/>
      <c r="W63" s="74"/>
      <c r="X63" s="550"/>
      <c r="Z63" s="331"/>
      <c r="AA63" s="461"/>
      <c r="AC63" s="331"/>
      <c r="AD63" s="450"/>
      <c r="AF63" s="331"/>
      <c r="AG63" s="450"/>
    </row>
    <row r="64" spans="1:33" ht="15" customHeight="1" thickBot="1" x14ac:dyDescent="0.3">
      <c r="A64" s="228"/>
      <c r="B64" s="380" t="s">
        <v>8</v>
      </c>
      <c r="C64" s="380">
        <v>29</v>
      </c>
      <c r="D64" s="380" t="s">
        <v>5</v>
      </c>
      <c r="E64" s="399" t="s">
        <v>94</v>
      </c>
      <c r="F64" s="208"/>
      <c r="G64" s="207"/>
      <c r="H64" s="196"/>
      <c r="I64" s="230">
        <f>IF(E64="repos",1,0)</f>
        <v>1</v>
      </c>
      <c r="J64" s="231">
        <f>IF(E64="S",1,0)</f>
        <v>0</v>
      </c>
      <c r="K64" s="231">
        <f>IF(E64="FO",1,0)</f>
        <v>0</v>
      </c>
      <c r="L64" s="302">
        <f>IF(AND(B64="dim",M64=130),1,0)</f>
        <v>0</v>
      </c>
      <c r="M64" s="234">
        <v>660</v>
      </c>
      <c r="N64" s="243"/>
      <c r="O64" s="56"/>
      <c r="P64" s="476">
        <f>IF(F64="X",D5,0)+IF(F65="X",D5,0)+IF(G64="X",D6,0)+IF(G65="X",D7,0)+H64+H65+IF(N64&lt;N4,0,N64)+IF(N65&lt;N4,0,N65)</f>
        <v>0</v>
      </c>
      <c r="Q64" s="111"/>
      <c r="R64" s="112"/>
      <c r="S64" s="374">
        <f>(R64-Q64)+(R65-Q65)</f>
        <v>0</v>
      </c>
      <c r="T64" s="167"/>
      <c r="U64" s="74"/>
      <c r="V64" s="74"/>
      <c r="W64" s="74"/>
      <c r="X64" s="380">
        <f t="shared" ref="X64" si="54">IF(OR(E64="C",E64="Cr",E64="FO"),1,0)</f>
        <v>0</v>
      </c>
      <c r="Z64" s="314">
        <v>29</v>
      </c>
      <c r="AA64" s="460">
        <f t="shared" ref="AA64" si="55">IF(OR(E64="C",E64="Cr"),S64,0)</f>
        <v>0</v>
      </c>
      <c r="AC64" s="314">
        <v>29</v>
      </c>
      <c r="AD64" s="449">
        <f>IF(OR(E64="C",E64="Cr"),S64,0)</f>
        <v>0</v>
      </c>
      <c r="AF64" s="314">
        <v>29</v>
      </c>
      <c r="AG64" s="449">
        <f>LARGE(AD8:AD738,29)</f>
        <v>0.29652777777777772</v>
      </c>
    </row>
    <row r="65" spans="1:36" ht="15.75" customHeight="1" thickBot="1" x14ac:dyDescent="0.3">
      <c r="A65" s="229"/>
      <c r="B65" s="381"/>
      <c r="C65" s="381"/>
      <c r="D65" s="381"/>
      <c r="E65" s="401"/>
      <c r="F65" s="260" t="str">
        <f>IF(AND(A64="X",B64="dim"),"",IF(AND(A64="X",E64="TC"),"",IF(A64="X","X","")))</f>
        <v/>
      </c>
      <c r="G65" s="194"/>
      <c r="H65" s="211"/>
      <c r="I65" s="227">
        <f>IF(E64="CA",1,0)</f>
        <v>0</v>
      </c>
      <c r="J65" s="229">
        <f>IF(E64="TC",1,0)</f>
        <v>0</v>
      </c>
      <c r="K65" s="229">
        <f>IF(E64="FNO",1,0)</f>
        <v>0</v>
      </c>
      <c r="L65" s="299"/>
      <c r="M65" s="235"/>
      <c r="N65" s="244"/>
      <c r="O65" s="107"/>
      <c r="P65" s="477"/>
      <c r="Q65" s="113"/>
      <c r="R65" s="114"/>
      <c r="S65" s="375"/>
      <c r="T65" s="167"/>
      <c r="U65" s="74"/>
      <c r="V65" s="74"/>
      <c r="W65" s="74"/>
      <c r="X65" s="550"/>
      <c r="Z65" s="331"/>
      <c r="AA65" s="461"/>
      <c r="AC65" s="331"/>
      <c r="AD65" s="450"/>
      <c r="AF65" s="331"/>
      <c r="AG65" s="450"/>
    </row>
    <row r="66" spans="1:36" ht="15" customHeight="1" thickBot="1" x14ac:dyDescent="0.3">
      <c r="A66" s="228"/>
      <c r="B66" s="380" t="s">
        <v>9</v>
      </c>
      <c r="C66" s="380">
        <v>30</v>
      </c>
      <c r="D66" s="380" t="s">
        <v>5</v>
      </c>
      <c r="E66" s="483" t="s">
        <v>91</v>
      </c>
      <c r="F66" s="208"/>
      <c r="G66" s="207"/>
      <c r="H66" s="196"/>
      <c r="I66" s="230">
        <f>IF(E66="repos",1,0)</f>
        <v>0</v>
      </c>
      <c r="J66" s="231">
        <f>IF(E66="S",1,0)</f>
        <v>0</v>
      </c>
      <c r="K66" s="231">
        <f>IF(E66="FO",1,0)</f>
        <v>0</v>
      </c>
      <c r="L66" s="302">
        <f>IF(AND(B66="dim",M66=130),1,0)</f>
        <v>0</v>
      </c>
      <c r="M66" s="234">
        <v>130</v>
      </c>
      <c r="N66" s="243"/>
      <c r="O66" s="52">
        <v>0.17083333333333331</v>
      </c>
      <c r="P66" s="476">
        <f>IF(F66="X",D5,0)+IF(F67="X",D5,0)+IF(G66="X",D6,0)+IF(G67="X",D7,0)+H66+H67+IF(N66&lt;N4,0,N66)+IF(N67&lt;N4,0,N67)</f>
        <v>5.0694444444444438E-2</v>
      </c>
      <c r="Q66" s="111">
        <v>0.1986111111111111</v>
      </c>
      <c r="R66" s="112">
        <v>0.36944444444444446</v>
      </c>
      <c r="S66" s="360">
        <f>(R66-Q66)+(R67-Q67)</f>
        <v>0.17083333333333336</v>
      </c>
      <c r="T66" s="167"/>
      <c r="U66" s="74"/>
      <c r="V66" s="74"/>
      <c r="W66" s="74"/>
      <c r="X66" s="380">
        <f t="shared" ref="X66" si="56">IF(OR(E66="C",E66="Cr",E66="FO"),1,0)</f>
        <v>1</v>
      </c>
      <c r="Z66" s="314">
        <v>30</v>
      </c>
      <c r="AA66" s="460">
        <f t="shared" ref="AA66" si="57">IF(OR(E66="C",E66="Cr"),S66,0)</f>
        <v>0.17083333333333336</v>
      </c>
      <c r="AC66" s="314">
        <v>30</v>
      </c>
      <c r="AD66" s="449">
        <f>IF(OR(E66="C",E66="Cr"),S66,0)</f>
        <v>0.17083333333333336</v>
      </c>
      <c r="AF66" s="314">
        <v>30</v>
      </c>
      <c r="AG66" s="449">
        <f>LARGE(AD8:AD738,30)</f>
        <v>0.29652777777777772</v>
      </c>
    </row>
    <row r="67" spans="1:36" ht="15.75" customHeight="1" thickBot="1" x14ac:dyDescent="0.3">
      <c r="A67" s="229"/>
      <c r="B67" s="381"/>
      <c r="C67" s="381"/>
      <c r="D67" s="381"/>
      <c r="E67" s="484"/>
      <c r="F67" s="260" t="str">
        <f>IF(AND(A66="X",B66="dim"),"",IF(AND(A66="X",E66="TC"),"",IF(A66="X","X","")))</f>
        <v/>
      </c>
      <c r="G67" s="195"/>
      <c r="H67" s="205">
        <v>5.0694444444444438E-2</v>
      </c>
      <c r="I67" s="230">
        <f>IF(E66="CA",1,0)</f>
        <v>0</v>
      </c>
      <c r="J67" s="231">
        <f>IF(E66="TC",1,0)</f>
        <v>0</v>
      </c>
      <c r="K67" s="231">
        <f>IF(E66="FNO",1,0)</f>
        <v>0</v>
      </c>
      <c r="L67" s="302"/>
      <c r="M67" s="242">
        <v>80</v>
      </c>
      <c r="N67" s="166"/>
      <c r="O67" s="262"/>
      <c r="P67" s="477"/>
      <c r="Q67" s="168"/>
      <c r="R67" s="169"/>
      <c r="S67" s="361"/>
      <c r="T67" s="167"/>
      <c r="U67" s="74"/>
      <c r="V67" s="74"/>
      <c r="W67" s="74"/>
      <c r="X67" s="550"/>
      <c r="Z67" s="331"/>
      <c r="AA67" s="461"/>
      <c r="AC67" s="331"/>
      <c r="AD67" s="450"/>
      <c r="AF67" s="331"/>
      <c r="AG67" s="450"/>
    </row>
    <row r="68" spans="1:36" ht="15" customHeight="1" thickBot="1" x14ac:dyDescent="0.3">
      <c r="A68" s="228"/>
      <c r="B68" s="380" t="s">
        <v>10</v>
      </c>
      <c r="C68" s="380">
        <v>31</v>
      </c>
      <c r="D68" s="380" t="s">
        <v>5</v>
      </c>
      <c r="E68" s="483" t="s">
        <v>91</v>
      </c>
      <c r="F68" s="208"/>
      <c r="G68" s="207"/>
      <c r="H68" s="196"/>
      <c r="I68" s="228">
        <f>IF(E68="repos",1,0)</f>
        <v>0</v>
      </c>
      <c r="J68" s="228">
        <f>IF(E68="S",1,0)</f>
        <v>0</v>
      </c>
      <c r="K68" s="228">
        <f>IF(E68="FO",1,0)</f>
        <v>0</v>
      </c>
      <c r="L68" s="298">
        <f>IF(AND(B68="dim",M68=130),1,0)</f>
        <v>0</v>
      </c>
      <c r="M68" s="234">
        <v>132</v>
      </c>
      <c r="N68" s="243"/>
      <c r="O68" s="56">
        <v>0.26041666666666669</v>
      </c>
      <c r="P68" s="476">
        <f>IF(F68="X",D5,0)+IF(F69="X",D5,0)+IF(G68="X",D6,0)+IF(G69="X",D7,0)+H68+H69+IF(N68&lt;N4,0,N68)+IF(N69&lt;N4,0,N69)</f>
        <v>0</v>
      </c>
      <c r="Q68" s="111">
        <v>0.18402777777777779</v>
      </c>
      <c r="R68" s="112">
        <v>0.44444444444444442</v>
      </c>
      <c r="S68" s="360">
        <f>(R68-Q68)+(R69-Q69)</f>
        <v>0.26041666666666663</v>
      </c>
      <c r="T68" s="167"/>
      <c r="U68" s="74"/>
      <c r="V68" s="74"/>
      <c r="W68" s="74"/>
      <c r="X68" s="380">
        <f t="shared" ref="X68" si="58">IF(OR(E68="C",E68="Cr",E68="FO"),1,0)</f>
        <v>1</v>
      </c>
      <c r="Z68" s="314">
        <v>31</v>
      </c>
      <c r="AA68" s="460">
        <f t="shared" ref="AA68" si="59">IF(OR(E68="C",E68="Cr"),S68,0)</f>
        <v>0.26041666666666663</v>
      </c>
      <c r="AC68" s="314">
        <v>31</v>
      </c>
      <c r="AD68" s="449">
        <f>IF(OR(E68="C",E68="Cr"),S68,0)</f>
        <v>0.26041666666666663</v>
      </c>
      <c r="AF68" s="314">
        <v>31</v>
      </c>
      <c r="AG68" s="449">
        <f>LARGE($AD$8:$AD$738,31)</f>
        <v>0.29652777777777772</v>
      </c>
    </row>
    <row r="69" spans="1:36" ht="15.75" customHeight="1" thickBot="1" x14ac:dyDescent="0.3">
      <c r="A69" s="229"/>
      <c r="B69" s="381"/>
      <c r="C69" s="381"/>
      <c r="D69" s="381"/>
      <c r="E69" s="484"/>
      <c r="F69" s="260" t="str">
        <f>IF(AND(A68="X",B68="dim"),"",IF(AND(A68="X",E68="TC"),"",IF(A68="X","X","")))</f>
        <v/>
      </c>
      <c r="G69" s="194"/>
      <c r="H69" s="211"/>
      <c r="I69" s="229">
        <f>IF(E68="CA",1,0)</f>
        <v>0</v>
      </c>
      <c r="J69" s="229">
        <f>IF(E68="TC",1,0)</f>
        <v>0</v>
      </c>
      <c r="K69" s="229">
        <f>IF(E68="FNO",1,0)</f>
        <v>0</v>
      </c>
      <c r="L69" s="299"/>
      <c r="M69" s="235"/>
      <c r="N69" s="244"/>
      <c r="O69" s="107"/>
      <c r="P69" s="477"/>
      <c r="Q69" s="113"/>
      <c r="R69" s="114"/>
      <c r="S69" s="361"/>
      <c r="T69" s="167"/>
      <c r="U69" s="74"/>
      <c r="V69" s="74"/>
      <c r="W69" s="74"/>
      <c r="X69" s="381"/>
      <c r="Z69" s="331"/>
      <c r="AA69" s="461"/>
      <c r="AC69" s="331"/>
      <c r="AD69" s="450"/>
      <c r="AF69" s="331"/>
      <c r="AG69" s="450"/>
    </row>
    <row r="70" spans="1:36" s="18" customFormat="1" ht="15.75" customHeight="1" thickBot="1" x14ac:dyDescent="0.3">
      <c r="A70" s="224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170"/>
      <c r="P70" s="171"/>
      <c r="Q70" s="167"/>
      <c r="R70" s="167"/>
      <c r="S70" s="167"/>
      <c r="T70" s="167"/>
      <c r="U70" s="96"/>
      <c r="V70" s="96"/>
      <c r="W70" s="96"/>
      <c r="X70" s="30"/>
      <c r="Y70" s="96"/>
      <c r="AC70" s="314">
        <v>32</v>
      </c>
      <c r="AD70" s="449">
        <f>IF(OR(E85="C",E85="Cr"),S85,0)</f>
        <v>0.23750000000000007</v>
      </c>
      <c r="AF70" s="314">
        <v>32</v>
      </c>
      <c r="AG70" s="449">
        <f>LARGE($AD$8:$AD$738,32)</f>
        <v>0.29652777777777772</v>
      </c>
      <c r="AH70" s="265"/>
      <c r="AI70" s="265"/>
      <c r="AJ70" s="265"/>
    </row>
    <row r="71" spans="1:36" ht="15.75" customHeight="1" thickBot="1" x14ac:dyDescent="0.3">
      <c r="B71" s="314">
        <f>C68</f>
        <v>31</v>
      </c>
      <c r="C71" s="388" t="s">
        <v>13</v>
      </c>
      <c r="D71" s="389"/>
      <c r="E71" s="10">
        <v>11</v>
      </c>
      <c r="F71" s="258"/>
      <c r="G71" s="259"/>
      <c r="H71" s="196">
        <f>H8+H10+H12+H14+H16+H18+H20+H22+H24+H26+H28+H30+H32+H34+H36+H38+H40+H42+H44+H46+H48+H50+H52+H54+H56+H58+H60+H62+H64+H66+H68</f>
        <v>9.7916666666666652E-2</v>
      </c>
      <c r="I71" s="224" t="str">
        <f>IF(E71="repos",1,"")</f>
        <v/>
      </c>
      <c r="J71" s="224"/>
      <c r="K71" s="224"/>
      <c r="L71" s="306">
        <f>L8+L10+L12+L14+L16+L18+L20+L22+L24+L26+L28+L30+L32+L34+L36+L38+L40+L42+L44+L46+L48+L50+L52+L54+L56+L58+L60+L62+L64+L66+L68</f>
        <v>0</v>
      </c>
      <c r="M71" s="2"/>
      <c r="N71" s="474">
        <f>IF(N8&lt;N4,0,N8)+IF(N9&lt;N4,0,N9)+IF(N10&lt;N4,0,N10)+IF(N11&lt;N4,0,N11)+IF(N12&lt;N4,0,N12)+IF(N13&lt;N4,0,N13)+IF(N14&lt;N4,0,N14)+IF(N15&lt;N4,0,N15)+IF(N16&lt;N4,0,N16)+IF(N17&lt;N4,0,N17)+IF(N18&lt;N4,0,N18)+IF(N19&lt;N4,0,N19)+IF(N20&lt;N4,0,N20)+IF(N21&lt;N4,0,N21)+IF(N22&lt;N4,0,N22)+IF(N23&lt;N4,0,N23)+IF(N24&lt;N4,0,N24)+IF(N25&lt;N4,0,N25)+IF(N26&lt;N4,0,N26)+IF(N27&lt;N4,0,N27)+IF(N28&lt;N4,0,N28)+IF(N29&lt;N4,0,N29)+IF(N30&lt;N4,0,N30)+IF(N31&lt;N4,0,N31)+IF(N32&lt;N4,0,N32)+IF(N33&lt;N4,0,N33)+IF(N34&lt;N4,0,N34)+IF(N35&lt;N4,0,N35)+IF(N36&lt;N4,0,N36)+IF(N37&lt;N4,0,N37)+IF(N38&lt;N4,0,N38)+IF(N39&lt;N4,0,N39)+IF(N40&lt;N4,0,N40)+IF(N41&lt;N4,0,N41)+IF(N42&lt;N4,0,N42)+IF(N43&lt;N4,0,N43)+IF(N44&lt;N4,0,N44)+IF(N45&lt;N4,0,N45)+IF(N46&lt;N4,0,N46)+IF(N47&lt;N4,0,N47)+IF(N48&lt;N4,0,N48)+IF(N49&lt;N4,0,N49)+IF(N50&lt;N4,0,N50)+IF(N51&lt;N4,0,N51)+IF(N52&lt;N4,0,N52)+IF(N53&lt;N4,0,N53)+IF(N54&lt;N4,0,N54)+IF(N55&lt;N4,0,N55)+IF(N56&lt;N4,0,N56)+IF(N57&lt;N4,0,N57)+IF(N58&lt;N4,0,N58)+IF(N59&lt;N4,0,N59)+IF(N60&lt;N4,0,N60)+IF(N61&lt;N4,0,N61)+IF(N62&lt;N4,0,N62)+IF(N63&lt;N4,0,N63)+IF(N64&lt;N4,0,N64)+IF(N65&lt;N4,0,N65)+IF(N66&lt;N4,0,N66)+IF(N67&lt;N4,0,N67)+IF(N68&lt;N4,0,N68)+IF(N69&lt;N4,0,N69)</f>
        <v>5.5555555555555552E-2</v>
      </c>
      <c r="O71" s="370">
        <f>O8+O9+O10+O11+O12+O13+O14+O15+O16+O17+O18+O19+O20+O21+O22+O23+O24+O25+O26+O27+O28+O29+O30+O31+O32+O33+O34+O35+O36+O37+O38+O39+O40+O41+O42+O43+O44+O45+O46+O47+O48+O49+O50+O51+O52+O53+O54+O55+O56+O57+O58+O59+O60+O61+O62+O63+O64+O65+O66+O67+O68+O69</f>
        <v>4.0243055555555562</v>
      </c>
      <c r="P71" s="480">
        <f>P8+P10+P12+P14+P16+P18+P20+P22+P24+P26+P28+P30+P32+P34+P36+P38+P40+P42+P44+P46+P48+P50+P52+P54+P56+P58+P60+P62+P64+P66+P68</f>
        <v>1.6277777777777773</v>
      </c>
      <c r="S71" s="370">
        <f>S8+S10+S12+S14+S16+S18+S20+S22+S24+S26+S28+S30+S32+S34+S36+S38+S40+S42+S44+S46+S48+S50+S52+S54+S56+S58+S60+S62+S64+S66+S68</f>
        <v>3.9861111111111116</v>
      </c>
      <c r="T71" s="176"/>
      <c r="U71" s="358">
        <f>O18+O20+S26+S28+O34+S38+S40+S42+S52+S54+S56+S58+S60+S66+S68</f>
        <v>3.7638888888888893</v>
      </c>
      <c r="V71" s="506">
        <f>S24</f>
        <v>0.26041666666666663</v>
      </c>
      <c r="X71" s="354">
        <f>SUM(X8:X69)</f>
        <v>16</v>
      </c>
      <c r="AC71" s="331"/>
      <c r="AD71" s="450"/>
      <c r="AF71" s="331"/>
      <c r="AG71" s="450"/>
    </row>
    <row r="72" spans="1:36" ht="15.75" customHeight="1" thickBot="1" x14ac:dyDescent="0.3">
      <c r="B72" s="331"/>
      <c r="C72" s="386" t="s">
        <v>52</v>
      </c>
      <c r="D72" s="387"/>
      <c r="E72" s="33">
        <f>I8+I10+I12+I14+I16+I18+I20+I22+I24+I26+I28+I30+I32+I34+I36+I38+I40+I42+I44+I46+I48+I50+I52+I54+I56+I58+I60+I62+I64+I66+I68</f>
        <v>8</v>
      </c>
      <c r="F72" s="260">
        <f>IF(F9="X",1,0)+IF(F11="X",1,0)+IF(F13="X",1,0)+IF(F15="X",1,0)+IF(F17="X",1,0)+IF(F19="X",1,0)+IF(F21="X",1,0)+IF(F23="X",1,0)+IF(F25="X",1,0)+IF(F27="X",1,0)+IF(F29="X",1,0)+IF(F31="X",1,0)+IF(F33="X",1,0)+IF(F35="X",1,0)+IF(F37="X",1,0)+IF(F39="X",1,0)+IF(F41="X",1,0)+IF(F43="X",1,0)+IF(F45="X",1,0)+IF(F47="X",1,0)+IF(F49="X",1,0)+IF(F51="X",1,0)+IF(F53="X",1,0)+IF(F55="X",1,0)+IF(F57="X",1,0)+IF(F59="X",1,0)+IF(F61="X",1,0)+IF(F63="X",1,0)+IF(F65="X",1,0)+IF(F67="X",1,0)+IF(F69="X",1,0)</f>
        <v>0</v>
      </c>
      <c r="G72" s="261"/>
      <c r="H72" s="253">
        <f>H9+H11+H13+H15+H17+H19+H21+H23+H25+H27+H29+H31+H33+H35+H37+H39+H41+H43+H45+H47+H49+H51+H53+H55+H57+H59+H61+H63+H65+H67+H69</f>
        <v>5.0694444444444438E-2</v>
      </c>
      <c r="I72" s="224"/>
      <c r="J72" s="224"/>
      <c r="K72" s="224"/>
      <c r="L72" s="30"/>
      <c r="M72" s="2"/>
      <c r="N72" s="475"/>
      <c r="O72" s="371"/>
      <c r="P72" s="481"/>
      <c r="S72" s="371"/>
      <c r="T72" s="176"/>
      <c r="U72" s="359"/>
      <c r="V72" s="507"/>
      <c r="X72" s="355"/>
      <c r="AC72" s="314">
        <v>33</v>
      </c>
      <c r="AD72" s="449">
        <f>IF(OR(E87="C",E87="Cr"),S87,0)</f>
        <v>0.23750000000000007</v>
      </c>
      <c r="AF72" s="314">
        <v>33</v>
      </c>
      <c r="AG72" s="449">
        <f>LARGE($AD$8:$AD$738,33)</f>
        <v>0.29583333333333328</v>
      </c>
    </row>
    <row r="73" spans="1:36" ht="15.75" thickBot="1" x14ac:dyDescent="0.3">
      <c r="C73" s="386" t="s">
        <v>51</v>
      </c>
      <c r="D73" s="387"/>
      <c r="E73" s="33">
        <f>J8+J10+J12+J14+J16+J18+J20+J22+J24+J26+J28+J30+J32+J34+J36+J38+J40+J42+J44+J46+J48+J50+J52+J54+J56+J58+J60+J62+J64+J66+J68+J71</f>
        <v>5</v>
      </c>
      <c r="F73" s="152"/>
      <c r="G73" s="152"/>
      <c r="H73" s="152"/>
      <c r="I73" s="152"/>
      <c r="J73" s="152"/>
      <c r="K73" s="152"/>
      <c r="L73" s="304"/>
      <c r="O73" s="405" t="s">
        <v>85</v>
      </c>
      <c r="P73" s="406"/>
      <c r="U73" s="354">
        <v>15</v>
      </c>
      <c r="V73" s="346">
        <v>1</v>
      </c>
      <c r="AC73" s="331"/>
      <c r="AD73" s="450"/>
      <c r="AF73" s="331"/>
      <c r="AG73" s="450"/>
    </row>
    <row r="74" spans="1:36" ht="15.75" thickBot="1" x14ac:dyDescent="0.3">
      <c r="C74" s="386" t="s">
        <v>15</v>
      </c>
      <c r="D74" s="387"/>
      <c r="E74" s="33">
        <f>I9+I11+I13+I15+I17+I19+I21+I23+I25+I27+I29+I31+I33+I35+I37+I39+I41+I43+I45+I47+I49+I51+I53+I55+I57+I59+I61+I63+I65+I67+I69</f>
        <v>2</v>
      </c>
      <c r="G74" s="464">
        <f>IF(F8="X",D5,0)+IF(F10="X",D5,0)+IF(F12="X",D5,0)+IF(F14="X",D5,0)+IF(F16="X",D5,0)+IF(F18="X",D5,0)+IF(F20="X",D5,0)+IF(F22="X",D5,0)+IF(F24="X",D5,0)+IF(F26="X",D5,0)+IF(F28="X",D5,0)+IF(F30="X",D5,0)+IF(F32="X",D5,0)+IF(F34="X",D5,0)+IF(F36="X",D5,0)+IF(F38="X",D5,0)+IF(F40="X",D5,0)+IF(F42="X",D5,0)+IF(F44="X",D5,0)+IF(F46="X",D5,0)+IF(F48="X",D5,0)+IF(F50="X",D5,0)+IF(F52="X",D5,0)+IF(F54="X",D5,0)+IF(F56="X",D5,0)+IF(F58="X",D5,0)+IF(F60="X",D5,0)+IF(F62="X",D5,0)+IF(F64="X",D5,0)+IF(F66="X",D5,0)+IF(F68="X",D5,0)</f>
        <v>1.3819444444444442</v>
      </c>
      <c r="H74" s="465"/>
      <c r="I74" s="464">
        <f>IF(G8="X",D6,0)+IF(G10="X",D6,0)+IF(G12="X",D6,0)+IF(G14="X",D6,0)+IF(G16="X",D6,0)+IF(G18="X",D6,0)+IF(G20="X",D6,0)+IF(G22="X",D6,0)+IF(G24="X",D6,0)+IF(G26="X",D6,0)+IF(G28="X",D6,0)+IF(G30="X",D6,0)+IF(G32="X",D6,0)+IF(G34="X",D6,0)+IF(G36="X",D6,0)+IF(G38="X",D6,0)+IF(G40="X",D6,0)+IF(G42="X",D6,0)+IF(G44="X",D6,0)+IF(G46="X",D6,0)+IF(G48="X",D6,0)+IF(G50="X",D6,0)+IF(G52="X",D6,0)+IF(G54="X",D6,0)+IF(G56="X",D6,0)+IF(G58="X",D6,0)+IF(G60="X",D6,0)+IF(G62="X",D6,0)+IF(G64="X",D6,0)+IF(G66="X",D6,0)+IF(G68="X",D6,0)</f>
        <v>4.1666666666666664E-2</v>
      </c>
      <c r="J74" s="466"/>
      <c r="K74" s="465"/>
      <c r="L74" s="171"/>
      <c r="O74" s="204" t="s">
        <v>83</v>
      </c>
      <c r="P74" s="205"/>
      <c r="Q74" s="202" t="s">
        <v>83</v>
      </c>
      <c r="R74" s="197" t="s">
        <v>16</v>
      </c>
      <c r="S74" s="188" t="s">
        <v>84</v>
      </c>
      <c r="U74" s="356"/>
      <c r="V74" s="347"/>
      <c r="AC74" s="314">
        <v>34</v>
      </c>
      <c r="AD74" s="449">
        <f>IF(OR(E89="C",E89="Cr"),S89,0)</f>
        <v>0.23750000000000007</v>
      </c>
      <c r="AF74" s="314">
        <v>34</v>
      </c>
      <c r="AG74" s="449">
        <f>LARGE($AD$8:$AD$738,34)</f>
        <v>0.29444444444444445</v>
      </c>
    </row>
    <row r="75" spans="1:36" ht="15.75" customHeight="1" thickBot="1" x14ac:dyDescent="0.3">
      <c r="C75" s="386" t="s">
        <v>16</v>
      </c>
      <c r="D75" s="387"/>
      <c r="E75" s="33">
        <f>J9+J11+J13+J15+J17+J19+J21+J23+J25+J27+J29+J31+J33+J35+J37+J39+J41+J43+J45+J47+J49+J51+J53+J55+J57+J59+J61+J63+J65+J67+J69</f>
        <v>0</v>
      </c>
      <c r="G75" s="467">
        <f>IF(F9="X",D5,0)+IF(F11="X",D5,0)+IF(F13="X",D5,0)+IF(F15="X",D5,0)+IF(F17="X",D5,0)+IF(F19="X",D5,0)+IF(F21="X",D5,0)+IF(F23="X",D5,0)+IF(F25="X",D5,0)+IF(F27="X",D5,0)+IF(F29="X",D5,0)+IF(F31="X",D5,0)+IF(F33="X",D5,0)+IF(F35="X",D5,0)+IF(F37="X",D5,0)+IF(F39="X",D5,0)+IF(F41="X",D5,0)+IF(F43="X",D5,0)+IF(F45="X",D5,0)+IF(F47="X",D5,0)+IF(F49="X",D5,0)+IF(F51="X",D5,0)+IF(F53="X",D5,0)+IF(F55="X",D5,0)+IF(F57="X",D5,0)+IF(F59="X",D5,0)+IF(F61="X",D5,0)+IF(F63="X",D5,0)+IF(F65="X",D5,0)+IF(F67="X",D5,0)+IF(F69="X",D5,0)</f>
        <v>0</v>
      </c>
      <c r="H75" s="468"/>
      <c r="I75" s="469">
        <f>IF(G9="X",D7,0)+IF(G11="X",D7,0)+IF(G13="X",D7,0)+IF(G15="X",D7,0)+IF(G17="X",D7,0)+IF(G19="X",D7,0)+IF(G21="X",D7,0)+IF(G23="X",D7,0)+IF(G25="X",D7,0)+IF(G27="X",D7,0)+IF(G29="X",D7,0)+IF(G31="X",D7,0)+IF(G33="X",D7,0)+IF(G35="X",D7,0)+IF(G37="X",D7,0)+IF(G39="X",D7,0)+IF(G41="X",D7,0)+IF(G43="X",D7,0)+IF(G45="X",D7,0)+IF(G47="X",D7,0)+IF(G49="X",D7,0)+IF(G51="X",D7,0)+IF(G53="X",D7,0)+IF(G55="X",D7,0)+IF(G57="X",D7,0)+IF(G59="X",D7,0)+IF(G61="X",D7,0)+IF(G63="X",D7,0)+IF(G65="X",D7,0)+IF(G67="X",D7,0)+IF(G69="X",D7,0)</f>
        <v>0</v>
      </c>
      <c r="J75" s="470"/>
      <c r="K75" s="471"/>
      <c r="L75" s="171"/>
      <c r="O75" s="199" t="s">
        <v>16</v>
      </c>
      <c r="P75" s="200">
        <v>8.3333333333333329E-2</v>
      </c>
      <c r="Q75" s="203">
        <f>O4</f>
        <v>0</v>
      </c>
      <c r="R75" s="198">
        <f>P4+I75</f>
        <v>0.97638888888888886</v>
      </c>
      <c r="S75" s="189">
        <f>Q4+G75</f>
        <v>1.075</v>
      </c>
      <c r="U75" s="350">
        <f>U71+V71</f>
        <v>4.0243055555555562</v>
      </c>
      <c r="V75" s="351"/>
      <c r="AC75" s="331"/>
      <c r="AD75" s="450"/>
      <c r="AF75" s="331"/>
      <c r="AG75" s="450"/>
    </row>
    <row r="76" spans="1:36" ht="15.75" customHeight="1" thickBot="1" x14ac:dyDescent="0.3">
      <c r="C76" s="386" t="s">
        <v>17</v>
      </c>
      <c r="D76" s="387"/>
      <c r="E76" s="33">
        <f>K8+K10+K12+K14+K16+K18+K20+K22+K24+K26+K28+K30+K32+K34+K36+K38+K40+K42+K44+K46+K48+K50+K52+K54+K56+K58+K60+K62+K64+K66+K68</f>
        <v>0</v>
      </c>
      <c r="I76" s="224"/>
      <c r="J76" s="224"/>
      <c r="K76" s="224"/>
      <c r="L76" s="30"/>
      <c r="O76" s="190" t="s">
        <v>84</v>
      </c>
      <c r="P76" s="191"/>
      <c r="U76" s="352"/>
      <c r="V76" s="353"/>
      <c r="AC76" s="314">
        <v>35</v>
      </c>
      <c r="AD76" s="449">
        <f>IF(OR(E91="C",E91="Cr"),S91,0)</f>
        <v>0.29861111111111105</v>
      </c>
      <c r="AF76" s="314">
        <v>35</v>
      </c>
      <c r="AG76" s="449">
        <f>LARGE($AD$8:$AD$738,35)</f>
        <v>0.29444444444444445</v>
      </c>
    </row>
    <row r="77" spans="1:36" ht="15.75" customHeight="1" thickBot="1" x14ac:dyDescent="0.3">
      <c r="C77" s="390" t="s">
        <v>18</v>
      </c>
      <c r="D77" s="391"/>
      <c r="E77" s="33">
        <f>K9+K11+K13+K15+K17+K19+K21+K23+K25+K27+K29+K31+K33+K35+K37+K39+K41+K43+K45+K47+K49+K51+K53+K55+K57+K59+K61+K63+K65+K67+K69</f>
        <v>0</v>
      </c>
      <c r="I77" s="224" t="str">
        <f>IF(E77="repos",1,"")</f>
        <v/>
      </c>
      <c r="J77" s="224"/>
      <c r="K77" s="224"/>
      <c r="L77" s="30"/>
      <c r="P77" s="449">
        <f>P4+Q4+P71-P74-P75-P76</f>
        <v>3.5958333333333328</v>
      </c>
      <c r="Q77" s="202" t="s">
        <v>83</v>
      </c>
      <c r="R77" s="197" t="s">
        <v>16</v>
      </c>
      <c r="S77" s="188" t="s">
        <v>84</v>
      </c>
      <c r="U77" s="319">
        <f>U73+V73</f>
        <v>16</v>
      </c>
      <c r="V77" s="321"/>
      <c r="AC77" s="331"/>
      <c r="AD77" s="450"/>
      <c r="AF77" s="331"/>
      <c r="AG77" s="450"/>
    </row>
    <row r="78" spans="1:36" ht="15.75" thickBot="1" x14ac:dyDescent="0.3">
      <c r="C78" s="508" t="s">
        <v>80</v>
      </c>
      <c r="D78" s="509"/>
      <c r="E78" s="124">
        <f>B71-E72-E73-E74-E75-E76-E77</f>
        <v>16</v>
      </c>
      <c r="I78" s="224"/>
      <c r="J78" s="224"/>
      <c r="K78" s="224"/>
      <c r="L78" s="30"/>
      <c r="P78" s="450"/>
      <c r="Q78" s="203">
        <f>Q75+G74+I74+H72+N71-P74</f>
        <v>1.5298611111111109</v>
      </c>
      <c r="R78" s="198">
        <f>R75+H71+I75-P75</f>
        <v>0.99097222222222225</v>
      </c>
      <c r="S78" s="189">
        <f>S75+G75-P76</f>
        <v>1.075</v>
      </c>
      <c r="U78" s="325"/>
      <c r="V78" s="327"/>
      <c r="AC78" s="462">
        <v>36</v>
      </c>
      <c r="AD78" s="449">
        <f>IF(OR(E93="C",E93="Cr"),S93,0)</f>
        <v>0</v>
      </c>
      <c r="AF78" s="462">
        <v>36</v>
      </c>
      <c r="AG78" s="449">
        <f>LARGE($AD$8:$AD$738,36)</f>
        <v>0.29305555555555562</v>
      </c>
    </row>
    <row r="79" spans="1:36" ht="19.5" thickBot="1" x14ac:dyDescent="0.3">
      <c r="C79" s="30"/>
      <c r="D79" s="30"/>
      <c r="E79" s="30"/>
      <c r="I79" s="224"/>
      <c r="J79" s="224"/>
      <c r="K79" s="224"/>
      <c r="L79" s="30"/>
      <c r="U79" s="241"/>
      <c r="V79" s="241"/>
      <c r="AC79" s="463"/>
      <c r="AD79" s="450"/>
      <c r="AF79" s="463"/>
      <c r="AG79" s="450"/>
    </row>
    <row r="80" spans="1:36" ht="15.75" thickBot="1" x14ac:dyDescent="0.3">
      <c r="B80" s="155"/>
      <c r="C80" s="155"/>
      <c r="D80" s="155"/>
      <c r="E80" s="155"/>
      <c r="F80" s="156"/>
      <c r="G80" s="156"/>
      <c r="H80" s="156"/>
      <c r="I80" s="157" t="str">
        <f>IF(E80="repos",1,"")</f>
        <v/>
      </c>
      <c r="J80" s="157"/>
      <c r="K80" s="157"/>
      <c r="L80" s="157"/>
      <c r="M80" s="155"/>
      <c r="N80" s="155"/>
      <c r="O80" s="158"/>
      <c r="P80" s="155"/>
      <c r="Q80" s="159"/>
      <c r="R80" s="159"/>
      <c r="S80" s="159"/>
      <c r="T80" s="159"/>
      <c r="U80" s="155"/>
      <c r="V80" s="155"/>
      <c r="W80" s="155"/>
      <c r="X80" s="155"/>
      <c r="Y80" s="155"/>
      <c r="AC80" s="314">
        <v>37</v>
      </c>
      <c r="AD80" s="449">
        <f>IF(OR(E95="C",E95="Cr"),S95,0)</f>
        <v>0</v>
      </c>
      <c r="AF80" s="314">
        <v>37</v>
      </c>
      <c r="AG80" s="449">
        <f>LARGE($AD$8:$AD$738,37)</f>
        <v>0.29166666666666674</v>
      </c>
    </row>
    <row r="81" spans="1:33" ht="15.75" thickBot="1" x14ac:dyDescent="0.3">
      <c r="B81" s="74"/>
      <c r="C81" s="74"/>
      <c r="D81" s="74"/>
      <c r="E81" s="74"/>
      <c r="F81" s="160"/>
      <c r="G81" s="160"/>
      <c r="H81" s="160"/>
      <c r="I81" s="30"/>
      <c r="J81" s="30"/>
      <c r="K81" s="30"/>
      <c r="L81" s="30"/>
      <c r="M81" s="74"/>
      <c r="N81" s="153">
        <v>1.0416666666666666E-2</v>
      </c>
      <c r="O81" s="161"/>
      <c r="P81" s="181">
        <f>P77</f>
        <v>3.5958333333333328</v>
      </c>
      <c r="Q81" s="162"/>
      <c r="R81" s="162"/>
      <c r="S81" s="162"/>
      <c r="U81" s="74"/>
      <c r="V81" s="74"/>
      <c r="W81" s="74"/>
      <c r="X81" s="74"/>
      <c r="Y81" s="74"/>
      <c r="AC81" s="331"/>
      <c r="AD81" s="450"/>
      <c r="AF81" s="331"/>
      <c r="AG81" s="450"/>
    </row>
    <row r="82" spans="1:33" ht="15.75" thickBot="1" x14ac:dyDescent="0.3">
      <c r="B82" s="386" t="s">
        <v>74</v>
      </c>
      <c r="C82" s="387"/>
      <c r="D82" s="153">
        <v>0.27638888888888885</v>
      </c>
      <c r="E82" s="2"/>
      <c r="F82" s="386" t="s">
        <v>54</v>
      </c>
      <c r="G82" s="482"/>
      <c r="H82" s="387"/>
      <c r="I82" s="224"/>
      <c r="J82" s="224"/>
      <c r="K82" s="224"/>
      <c r="L82" s="30"/>
      <c r="M82" s="314" t="s">
        <v>0</v>
      </c>
      <c r="N82" s="228" t="s">
        <v>49</v>
      </c>
      <c r="O82" s="4" t="s">
        <v>1</v>
      </c>
      <c r="P82" s="314" t="s">
        <v>73</v>
      </c>
      <c r="Q82" s="41" t="s">
        <v>61</v>
      </c>
      <c r="R82" s="42" t="s">
        <v>62</v>
      </c>
      <c r="S82" s="238" t="s">
        <v>1</v>
      </c>
      <c r="T82" s="167"/>
      <c r="X82" s="228" t="s">
        <v>69</v>
      </c>
      <c r="AC82" s="314">
        <v>38</v>
      </c>
      <c r="AD82" s="449">
        <f>IF(OR(E97="C",E97="Cr"),S97,0)</f>
        <v>0</v>
      </c>
      <c r="AF82" s="314">
        <v>38</v>
      </c>
      <c r="AG82" s="449">
        <f>LARGE($AD$8:$AD$738,38)</f>
        <v>0.29166666666666663</v>
      </c>
    </row>
    <row r="83" spans="1:33" ht="15.75" thickBot="1" x14ac:dyDescent="0.3">
      <c r="B83" s="386" t="s">
        <v>78</v>
      </c>
      <c r="C83" s="387"/>
      <c r="D83" s="153">
        <v>4.1666666666666664E-2</v>
      </c>
      <c r="E83" s="2"/>
      <c r="F83" s="220" t="s">
        <v>43</v>
      </c>
      <c r="G83" s="221" t="s">
        <v>76</v>
      </c>
      <c r="H83" s="11" t="s">
        <v>88</v>
      </c>
      <c r="I83" s="10" t="s">
        <v>53</v>
      </c>
      <c r="J83" s="11" t="s">
        <v>54</v>
      </c>
      <c r="K83" s="11" t="s">
        <v>56</v>
      </c>
      <c r="L83" s="306" t="s">
        <v>100</v>
      </c>
      <c r="M83" s="312"/>
      <c r="N83" s="231" t="s">
        <v>50</v>
      </c>
      <c r="O83" s="6" t="s">
        <v>2</v>
      </c>
      <c r="P83" s="312"/>
      <c r="Q83" s="309" t="s">
        <v>63</v>
      </c>
      <c r="R83" s="310"/>
      <c r="S83" s="37" t="s">
        <v>64</v>
      </c>
      <c r="T83" s="167"/>
      <c r="X83" s="231" t="s">
        <v>70</v>
      </c>
      <c r="AC83" s="331"/>
      <c r="AD83" s="450"/>
      <c r="AF83" s="331"/>
      <c r="AG83" s="450"/>
    </row>
    <row r="84" spans="1:33" ht="15.75" thickBot="1" x14ac:dyDescent="0.3">
      <c r="B84" s="386" t="s">
        <v>79</v>
      </c>
      <c r="C84" s="387"/>
      <c r="D84" s="153">
        <v>1.3888888888888888E-2</v>
      </c>
      <c r="E84" s="2"/>
      <c r="F84" s="225" t="s">
        <v>75</v>
      </c>
      <c r="G84" s="226" t="s">
        <v>77</v>
      </c>
      <c r="H84" s="11" t="s">
        <v>89</v>
      </c>
      <c r="I84" s="11" t="s">
        <v>15</v>
      </c>
      <c r="J84" s="11" t="s">
        <v>55</v>
      </c>
      <c r="K84" s="32" t="s">
        <v>57</v>
      </c>
      <c r="L84" s="303"/>
      <c r="M84" s="331"/>
      <c r="N84" s="231"/>
      <c r="O84" s="6" t="s">
        <v>3</v>
      </c>
      <c r="P84" s="331"/>
      <c r="Q84" s="249"/>
      <c r="R84" s="250"/>
      <c r="S84" s="239" t="s">
        <v>65</v>
      </c>
      <c r="T84" s="167"/>
      <c r="X84" s="229" t="s">
        <v>71</v>
      </c>
      <c r="AC84" s="314">
        <v>39</v>
      </c>
      <c r="AD84" s="449">
        <f>IF(OR(E99="C",E99="Cr"),S99,0)</f>
        <v>0.27916666666666667</v>
      </c>
      <c r="AF84" s="314">
        <v>39</v>
      </c>
      <c r="AG84" s="449">
        <f>LARGE($AD$8:$AD$738,39)</f>
        <v>0.29166666666666663</v>
      </c>
    </row>
    <row r="85" spans="1:33" ht="15" customHeight="1" thickBot="1" x14ac:dyDescent="0.3">
      <c r="A85" s="228"/>
      <c r="B85" s="314" t="s">
        <v>11</v>
      </c>
      <c r="C85" s="314">
        <v>1</v>
      </c>
      <c r="D85" s="314" t="s">
        <v>19</v>
      </c>
      <c r="E85" s="380" t="s">
        <v>91</v>
      </c>
      <c r="F85" s="208"/>
      <c r="G85" s="207"/>
      <c r="H85" s="196"/>
      <c r="I85" s="231">
        <f>IF(E85="repos",1,0)</f>
        <v>0</v>
      </c>
      <c r="J85" s="231">
        <f>IF(E85="S",1,0)</f>
        <v>0</v>
      </c>
      <c r="K85" s="231">
        <f>IF(E85="FO",1,0)</f>
        <v>0</v>
      </c>
      <c r="L85" s="302">
        <f>IF(AND(B85="dim",M85=130),1,0)</f>
        <v>0</v>
      </c>
      <c r="M85" s="234">
        <v>132</v>
      </c>
      <c r="N85" s="234"/>
      <c r="O85" s="52">
        <v>0.24027777777777778</v>
      </c>
      <c r="P85" s="476">
        <f>IF(F85="X",D82,0)+IF(F86="X",D82,0)+IF(G85="X",D83,0)+IF(G86="X",D84,0)+H85+H86+IF(N85&lt;N81,0,N85)+IF(N86&lt;N81,0,N86)</f>
        <v>0</v>
      </c>
      <c r="Q85" s="111">
        <v>0.23194444444444443</v>
      </c>
      <c r="R85" s="112">
        <v>0.4694444444444445</v>
      </c>
      <c r="S85" s="374">
        <f>(R85-Q85)+(R86-Q86)</f>
        <v>0.23750000000000007</v>
      </c>
      <c r="T85" s="167"/>
      <c r="X85" s="380">
        <f t="shared" ref="X85:X141" si="60">IF(OR(E85="C",E85="Cr",E85="FO"),1,0)</f>
        <v>1</v>
      </c>
      <c r="Z85" s="314">
        <v>32</v>
      </c>
      <c r="AA85" s="460">
        <f>IF(OR(E85="C",E85="Cr"),S85,0)</f>
        <v>0.23750000000000007</v>
      </c>
      <c r="AC85" s="331"/>
      <c r="AD85" s="450"/>
      <c r="AF85" s="331"/>
      <c r="AG85" s="450"/>
    </row>
    <row r="86" spans="1:33" ht="15.75" customHeight="1" thickBot="1" x14ac:dyDescent="0.3">
      <c r="A86" s="229"/>
      <c r="B86" s="331"/>
      <c r="C86" s="331"/>
      <c r="D86" s="331"/>
      <c r="E86" s="381"/>
      <c r="F86" s="260" t="str">
        <f>IF(AND(A85="X",B85="dim"),"",IF(AND(A85="X",E85="TC"),"",IF(A85="X","X","")))</f>
        <v/>
      </c>
      <c r="G86" s="194"/>
      <c r="H86" s="211"/>
      <c r="I86" s="229">
        <f>IF(E85="CA",1,0)</f>
        <v>0</v>
      </c>
      <c r="J86" s="229">
        <f>IF(E85="TC",1,0)</f>
        <v>0</v>
      </c>
      <c r="K86" s="229">
        <f>IF(E85="FNO",1,0)</f>
        <v>0</v>
      </c>
      <c r="L86" s="299"/>
      <c r="M86" s="235"/>
      <c r="N86" s="244"/>
      <c r="O86" s="86"/>
      <c r="P86" s="477"/>
      <c r="Q86" s="113"/>
      <c r="R86" s="114"/>
      <c r="S86" s="375"/>
      <c r="T86" s="167"/>
      <c r="X86" s="381"/>
      <c r="Z86" s="331"/>
      <c r="AA86" s="461"/>
      <c r="AC86" s="314">
        <v>40</v>
      </c>
      <c r="AD86" s="449">
        <f>IF(OR(E101="C",E101="Cr"),S101,0)</f>
        <v>0.23958333333333334</v>
      </c>
      <c r="AF86" s="314">
        <v>40</v>
      </c>
      <c r="AG86" s="449">
        <f>LARGE($AD$8:$AD$738,40)</f>
        <v>0.29166666666666663</v>
      </c>
    </row>
    <row r="87" spans="1:33" ht="15" customHeight="1" thickBot="1" x14ac:dyDescent="0.3">
      <c r="A87" s="228"/>
      <c r="B87" s="314" t="s">
        <v>12</v>
      </c>
      <c r="C87" s="314">
        <v>2</v>
      </c>
      <c r="D87" s="314" t="s">
        <v>19</v>
      </c>
      <c r="E87" s="380" t="s">
        <v>91</v>
      </c>
      <c r="F87" s="208"/>
      <c r="G87" s="207"/>
      <c r="H87" s="196"/>
      <c r="I87" s="231">
        <f>IF(E87="repos",1,0)</f>
        <v>0</v>
      </c>
      <c r="J87" s="231">
        <f>IF(E87="S",1,0)</f>
        <v>0</v>
      </c>
      <c r="K87" s="231">
        <f>IF(E87="FO",1,0)</f>
        <v>0</v>
      </c>
      <c r="L87" s="302">
        <f>IF(AND(B87="dim",M87=130),1,0)</f>
        <v>0</v>
      </c>
      <c r="M87" s="234">
        <v>132</v>
      </c>
      <c r="N87" s="243"/>
      <c r="O87" s="52">
        <v>0.24027777777777778</v>
      </c>
      <c r="P87" s="476">
        <f>IF(F87="X",D82,0)+IF(F88="X",D82,0)+IF(G87="X",D83,0)+IF(G88="X",D84,0)+H87+H88+IF(N87&lt;N81,0,N87)+IF(N88&lt;N81,0,N88)</f>
        <v>0</v>
      </c>
      <c r="Q87" s="111">
        <v>0.23194444444444443</v>
      </c>
      <c r="R87" s="112">
        <v>0.4694444444444445</v>
      </c>
      <c r="S87" s="374">
        <f>(R87-Q87)+(R88-Q88)</f>
        <v>0.23750000000000007</v>
      </c>
      <c r="T87" s="167"/>
      <c r="X87" s="380">
        <f t="shared" si="60"/>
        <v>1</v>
      </c>
      <c r="Z87" s="314">
        <v>33</v>
      </c>
      <c r="AA87" s="460">
        <f t="shared" ref="AA87" si="61">IF(OR(E87="C",E87="Cr"),S87,0)</f>
        <v>0.23750000000000007</v>
      </c>
      <c r="AC87" s="331"/>
      <c r="AD87" s="450"/>
      <c r="AF87" s="331"/>
      <c r="AG87" s="450"/>
    </row>
    <row r="88" spans="1:33" ht="15.75" customHeight="1" thickBot="1" x14ac:dyDescent="0.3">
      <c r="A88" s="229"/>
      <c r="B88" s="331"/>
      <c r="C88" s="331"/>
      <c r="D88" s="331"/>
      <c r="E88" s="381"/>
      <c r="F88" s="260" t="str">
        <f>IF(AND(A87="X",B87="dim"),"",IF(AND(A87="X",E87="TC"),"",IF(A87="X","X","")))</f>
        <v/>
      </c>
      <c r="G88" s="194"/>
      <c r="H88" s="211"/>
      <c r="I88" s="229">
        <f>IF(E87="CA",1,0)</f>
        <v>0</v>
      </c>
      <c r="J88" s="229">
        <f>IF(E87="TC",1,0)</f>
        <v>0</v>
      </c>
      <c r="K88" s="229">
        <f>IF(E87="FNO",1,0)</f>
        <v>0</v>
      </c>
      <c r="L88" s="299"/>
      <c r="M88" s="235"/>
      <c r="N88" s="244"/>
      <c r="O88" s="86"/>
      <c r="P88" s="477"/>
      <c r="Q88" s="113"/>
      <c r="R88" s="114"/>
      <c r="S88" s="375"/>
      <c r="T88" s="167"/>
      <c r="X88" s="381"/>
      <c r="Z88" s="331"/>
      <c r="AA88" s="461"/>
      <c r="AC88" s="314">
        <v>41</v>
      </c>
      <c r="AD88" s="449">
        <f>IF(OR(E103="C",E103="Cr"),S103,0)</f>
        <v>0.23958333333333334</v>
      </c>
      <c r="AF88" s="314">
        <v>41</v>
      </c>
      <c r="AG88" s="449">
        <f>LARGE($AD$8:$AD$738,41)</f>
        <v>0.29097222222222224</v>
      </c>
    </row>
    <row r="89" spans="1:33" ht="15" customHeight="1" thickBot="1" x14ac:dyDescent="0.3">
      <c r="A89" s="228"/>
      <c r="B89" s="314" t="s">
        <v>4</v>
      </c>
      <c r="C89" s="314">
        <v>3</v>
      </c>
      <c r="D89" s="314" t="s">
        <v>19</v>
      </c>
      <c r="E89" s="380" t="s">
        <v>91</v>
      </c>
      <c r="F89" s="208"/>
      <c r="G89" s="207"/>
      <c r="H89" s="196"/>
      <c r="I89" s="231">
        <f>IF(E89="repos",1,0)</f>
        <v>0</v>
      </c>
      <c r="J89" s="231">
        <f>IF(E89="S",1,0)</f>
        <v>0</v>
      </c>
      <c r="K89" s="231">
        <f>IF(E89="FO",1,0)</f>
        <v>0</v>
      </c>
      <c r="L89" s="302">
        <f>IF(AND(B89="dim",M89=130),1,0)</f>
        <v>0</v>
      </c>
      <c r="M89" s="234">
        <v>132</v>
      </c>
      <c r="N89" s="243"/>
      <c r="O89" s="52">
        <v>0.24027777777777778</v>
      </c>
      <c r="P89" s="476">
        <f>IF(F89="X",D82,0)+IF(F90="X",D82,0)+IF(G89="X",D83,0)+IF(G90="X",D84,0)+H89+H90+IF(N89&lt;N81,0,N89)+IF(N90&lt;N81,0,N90)</f>
        <v>0</v>
      </c>
      <c r="Q89" s="111">
        <v>0.23194444444444443</v>
      </c>
      <c r="R89" s="112">
        <v>0.4694444444444445</v>
      </c>
      <c r="S89" s="374">
        <f>(R89-Q89)+(R90-Q90)</f>
        <v>0.23750000000000007</v>
      </c>
      <c r="T89" s="167"/>
      <c r="X89" s="380">
        <f t="shared" si="60"/>
        <v>1</v>
      </c>
      <c r="Z89" s="314">
        <v>34</v>
      </c>
      <c r="AA89" s="460">
        <f t="shared" ref="AA89" si="62">IF(OR(E89="C",E89="Cr"),S89,0)</f>
        <v>0.23750000000000007</v>
      </c>
      <c r="AC89" s="331"/>
      <c r="AD89" s="450"/>
      <c r="AF89" s="331"/>
      <c r="AG89" s="450"/>
    </row>
    <row r="90" spans="1:33" ht="15.75" customHeight="1" thickBot="1" x14ac:dyDescent="0.3">
      <c r="A90" s="229"/>
      <c r="B90" s="331"/>
      <c r="C90" s="331"/>
      <c r="D90" s="331"/>
      <c r="E90" s="381"/>
      <c r="F90" s="260" t="str">
        <f>IF(AND(A89="X",B89="dim"),"",IF(AND(A89="X",E89="TC"),"",IF(A89="X","X","")))</f>
        <v/>
      </c>
      <c r="G90" s="194"/>
      <c r="H90" s="211"/>
      <c r="I90" s="229">
        <f>IF(E89="CA",1,0)</f>
        <v>0</v>
      </c>
      <c r="J90" s="229">
        <f>IF(E89="TC",1,0)</f>
        <v>0</v>
      </c>
      <c r="K90" s="229">
        <f>IF(E89="FNO",1,0)</f>
        <v>0</v>
      </c>
      <c r="L90" s="299"/>
      <c r="M90" s="235"/>
      <c r="N90" s="244"/>
      <c r="O90" s="86"/>
      <c r="P90" s="477"/>
      <c r="Q90" s="113"/>
      <c r="R90" s="114"/>
      <c r="S90" s="375"/>
      <c r="T90" s="167"/>
      <c r="X90" s="381"/>
      <c r="Z90" s="331"/>
      <c r="AA90" s="461"/>
      <c r="AC90" s="314">
        <v>42</v>
      </c>
      <c r="AD90" s="449">
        <f>IF(OR(E105="C",E105="Cr"),S105,0)</f>
        <v>0.3076388888888888</v>
      </c>
      <c r="AF90" s="314">
        <v>42</v>
      </c>
      <c r="AG90" s="449">
        <f>LARGE($AD$8:$AD$738,42)</f>
        <v>0.29097222222222219</v>
      </c>
    </row>
    <row r="91" spans="1:33" ht="15" customHeight="1" thickBot="1" x14ac:dyDescent="0.3">
      <c r="A91" s="228"/>
      <c r="B91" s="314" t="s">
        <v>6</v>
      </c>
      <c r="C91" s="314">
        <v>4</v>
      </c>
      <c r="D91" s="314" t="s">
        <v>19</v>
      </c>
      <c r="E91" s="380" t="s">
        <v>91</v>
      </c>
      <c r="F91" s="208"/>
      <c r="G91" s="207"/>
      <c r="H91" s="196"/>
      <c r="I91" s="231">
        <f>IF(E91="repos",1,0)</f>
        <v>0</v>
      </c>
      <c r="J91" s="231">
        <f>IF(E91="S",1,0)</f>
        <v>0</v>
      </c>
      <c r="K91" s="231">
        <f>IF(E91="FO",1,0)</f>
        <v>0</v>
      </c>
      <c r="L91" s="302">
        <f>IF(AND(B91="dim",M91=130),1,0)</f>
        <v>0</v>
      </c>
      <c r="M91" s="234">
        <v>132</v>
      </c>
      <c r="N91" s="243"/>
      <c r="O91" s="52">
        <v>0.30138888888888887</v>
      </c>
      <c r="P91" s="476">
        <f>IF(F91="X",D82,0)+IF(F92="X",D82,0)+IF(G91="X",D83,0)+IF(G92="X",D84,0)+H91+H92+IF(N91&lt;N81,0,N91)+IF(N92&lt;N81,0,N92)</f>
        <v>0</v>
      </c>
      <c r="Q91" s="111">
        <v>0.21875</v>
      </c>
      <c r="R91" s="112">
        <v>0.51736111111111105</v>
      </c>
      <c r="S91" s="374">
        <f>(R91-Q91)+(R92-Q92)</f>
        <v>0.29861111111111105</v>
      </c>
      <c r="T91" s="167"/>
      <c r="X91" s="380">
        <f t="shared" si="60"/>
        <v>1</v>
      </c>
      <c r="Z91" s="314">
        <v>35</v>
      </c>
      <c r="AA91" s="460">
        <f t="shared" ref="AA91" si="63">IF(OR(E91="C",E91="Cr"),S91,0)</f>
        <v>0.29861111111111105</v>
      </c>
      <c r="AC91" s="331"/>
      <c r="AD91" s="450"/>
      <c r="AF91" s="331"/>
      <c r="AG91" s="450"/>
    </row>
    <row r="92" spans="1:33" ht="15.75" customHeight="1" thickBot="1" x14ac:dyDescent="0.3">
      <c r="A92" s="229"/>
      <c r="B92" s="331"/>
      <c r="C92" s="331"/>
      <c r="D92" s="331"/>
      <c r="E92" s="381"/>
      <c r="F92" s="260" t="str">
        <f>IF(AND(A91="X",B91="dim"),"",IF(AND(A91="X",E91="TC"),"",IF(A91="X","X","")))</f>
        <v/>
      </c>
      <c r="G92" s="194"/>
      <c r="H92" s="211"/>
      <c r="I92" s="229">
        <f>IF(E91="CA",1,0)</f>
        <v>0</v>
      </c>
      <c r="J92" s="229">
        <f>IF(E91="TC",1,0)</f>
        <v>0</v>
      </c>
      <c r="K92" s="229">
        <f>IF(E91="FNO",1,0)</f>
        <v>0</v>
      </c>
      <c r="L92" s="299"/>
      <c r="M92" s="235"/>
      <c r="N92" s="244"/>
      <c r="O92" s="86"/>
      <c r="P92" s="477"/>
      <c r="Q92" s="113"/>
      <c r="R92" s="114"/>
      <c r="S92" s="375"/>
      <c r="T92" s="167"/>
      <c r="X92" s="381"/>
      <c r="Z92" s="331"/>
      <c r="AA92" s="461"/>
      <c r="AC92" s="314">
        <v>43</v>
      </c>
      <c r="AD92" s="449">
        <f>IF(OR(E107="C",E107="Cr"),S107,0)</f>
        <v>0</v>
      </c>
      <c r="AF92" s="314">
        <v>43</v>
      </c>
      <c r="AG92" s="449">
        <f>LARGE($AD$8:$AD$738,43)</f>
        <v>0.29097222222222219</v>
      </c>
    </row>
    <row r="93" spans="1:33" ht="15" customHeight="1" thickBot="1" x14ac:dyDescent="0.3">
      <c r="A93" s="228"/>
      <c r="B93" s="314" t="s">
        <v>8</v>
      </c>
      <c r="C93" s="314">
        <v>5</v>
      </c>
      <c r="D93" s="314" t="s">
        <v>19</v>
      </c>
      <c r="E93" s="334" t="s">
        <v>94</v>
      </c>
      <c r="F93" s="208"/>
      <c r="G93" s="207"/>
      <c r="H93" s="196"/>
      <c r="I93" s="240">
        <f>IF(E93="repos",1,0)</f>
        <v>1</v>
      </c>
      <c r="J93" s="231">
        <f>IF(E93="S",1,0)</f>
        <v>0</v>
      </c>
      <c r="K93" s="231">
        <f>IF(E93="FO",1,0)</f>
        <v>0</v>
      </c>
      <c r="L93" s="302">
        <f>IF(AND(B93="dim",M93=130),1,0)</f>
        <v>0</v>
      </c>
      <c r="M93" s="234">
        <v>660</v>
      </c>
      <c r="N93" s="243"/>
      <c r="O93" s="56"/>
      <c r="P93" s="476">
        <f>IF(F93="X",D82,0)+IF(F94="X",D82,0)+IF(G93="X",D83,0)+IF(G94="X",D84,0)+H93+H94+IF(N93&lt;N81,0,N93)+IF(N94&lt;N81,0,N94)</f>
        <v>0</v>
      </c>
      <c r="Q93" s="111"/>
      <c r="R93" s="112"/>
      <c r="S93" s="374">
        <f>(R93-Q93)+(R94-Q94)</f>
        <v>0</v>
      </c>
      <c r="T93" s="167"/>
      <c r="X93" s="380">
        <f t="shared" si="60"/>
        <v>0</v>
      </c>
      <c r="Z93" s="462">
        <v>36</v>
      </c>
      <c r="AA93" s="460">
        <f t="shared" ref="AA93" si="64">IF(OR(E93="C",E93="Cr"),S93,0)</f>
        <v>0</v>
      </c>
      <c r="AC93" s="331"/>
      <c r="AD93" s="450"/>
      <c r="AF93" s="331"/>
      <c r="AG93" s="450"/>
    </row>
    <row r="94" spans="1:33" ht="15.75" customHeight="1" thickBot="1" x14ac:dyDescent="0.3">
      <c r="A94" s="229"/>
      <c r="B94" s="331"/>
      <c r="C94" s="331"/>
      <c r="D94" s="331"/>
      <c r="E94" s="329"/>
      <c r="F94" s="260" t="str">
        <f>IF(AND(A93="X",B93="dim"),"",IF(AND(A93="X",E93="TC"),"",IF(A93="X","X","")))</f>
        <v/>
      </c>
      <c r="G94" s="194"/>
      <c r="H94" s="211"/>
      <c r="I94" s="229">
        <f>IF(E93="CA",1,0)</f>
        <v>0</v>
      </c>
      <c r="J94" s="229">
        <f>IF(E93="TC",1,0)</f>
        <v>0</v>
      </c>
      <c r="K94" s="229">
        <f>IF(E93="FNO",1,0)</f>
        <v>0</v>
      </c>
      <c r="L94" s="299"/>
      <c r="M94" s="235"/>
      <c r="N94" s="244"/>
      <c r="O94" s="107"/>
      <c r="P94" s="477"/>
      <c r="Q94" s="113"/>
      <c r="R94" s="114"/>
      <c r="S94" s="375"/>
      <c r="T94" s="167"/>
      <c r="X94" s="381"/>
      <c r="Z94" s="463"/>
      <c r="AA94" s="461"/>
      <c r="AC94" s="314">
        <v>44</v>
      </c>
      <c r="AD94" s="449">
        <f>IF(OR(E109="C",E109="Cr"),S109,0)</f>
        <v>0.25277777777777777</v>
      </c>
      <c r="AF94" s="314">
        <v>44</v>
      </c>
      <c r="AG94" s="449">
        <f>LARGE($AD$8:$AD$738,44)</f>
        <v>0.28958333333333325</v>
      </c>
    </row>
    <row r="95" spans="1:33" ht="15" customHeight="1" thickBot="1" x14ac:dyDescent="0.3">
      <c r="A95" s="228"/>
      <c r="B95" s="380" t="s">
        <v>9</v>
      </c>
      <c r="C95" s="380">
        <v>6</v>
      </c>
      <c r="D95" s="380" t="s">
        <v>19</v>
      </c>
      <c r="E95" s="334" t="s">
        <v>94</v>
      </c>
      <c r="F95" s="208"/>
      <c r="G95" s="207"/>
      <c r="H95" s="196"/>
      <c r="I95" s="240">
        <f>IF(E95="repos",1,0)</f>
        <v>1</v>
      </c>
      <c r="J95" s="231">
        <f>IF(E95="S",1,0)</f>
        <v>0</v>
      </c>
      <c r="K95" s="231">
        <f>IF(E95="FO",1,0)</f>
        <v>0</v>
      </c>
      <c r="L95" s="302">
        <f>IF(AND(B95="dim",M95=130),1,0)</f>
        <v>0</v>
      </c>
      <c r="M95" s="234">
        <v>660</v>
      </c>
      <c r="N95" s="243"/>
      <c r="O95" s="56"/>
      <c r="P95" s="476">
        <f>IF(F95="X",D82,0)+IF(F96="X",D82,0)+IF(G95="X",D83,0)+IF(G96="X",D84,0)+H95+H96+IF(N95&lt;N81,0,N95)+IF(N96&lt;N81,0,N96)</f>
        <v>0</v>
      </c>
      <c r="Q95" s="111"/>
      <c r="R95" s="112"/>
      <c r="S95" s="374">
        <f>(R95-Q95)+(R96-Q96)</f>
        <v>0</v>
      </c>
      <c r="T95" s="167"/>
      <c r="X95" s="380">
        <f t="shared" si="60"/>
        <v>0</v>
      </c>
      <c r="Z95" s="314">
        <v>37</v>
      </c>
      <c r="AA95" s="460">
        <f t="shared" ref="AA95" si="65">IF(OR(E95="C",E95="Cr"),S95,0)</f>
        <v>0</v>
      </c>
      <c r="AC95" s="331"/>
      <c r="AD95" s="450"/>
      <c r="AF95" s="331"/>
      <c r="AG95" s="450"/>
    </row>
    <row r="96" spans="1:33" ht="15.75" customHeight="1" thickBot="1" x14ac:dyDescent="0.3">
      <c r="A96" s="229"/>
      <c r="B96" s="381"/>
      <c r="C96" s="381"/>
      <c r="D96" s="381"/>
      <c r="E96" s="329"/>
      <c r="F96" s="260" t="str">
        <f>IF(AND(A95="X",B95="dim"),"",IF(AND(A95="X",E95="TC"),"",IF(A95="X","X","")))</f>
        <v/>
      </c>
      <c r="G96" s="194"/>
      <c r="H96" s="211"/>
      <c r="I96" s="229">
        <f>IF(E95="CA",1,0)</f>
        <v>0</v>
      </c>
      <c r="J96" s="229">
        <f>IF(E95="TC",1,0)</f>
        <v>0</v>
      </c>
      <c r="K96" s="229">
        <f>IF(E95="FNO",1,0)</f>
        <v>0</v>
      </c>
      <c r="L96" s="299"/>
      <c r="M96" s="235"/>
      <c r="N96" s="244"/>
      <c r="O96" s="107"/>
      <c r="P96" s="477"/>
      <c r="Q96" s="113"/>
      <c r="R96" s="114"/>
      <c r="S96" s="375"/>
      <c r="T96" s="167"/>
      <c r="X96" s="381"/>
      <c r="Z96" s="331"/>
      <c r="AA96" s="461"/>
      <c r="AC96" s="314">
        <v>45</v>
      </c>
      <c r="AD96" s="449">
        <f>IF(OR(E111="C",E111="Cr"),S111,0)</f>
        <v>0.25277777777777777</v>
      </c>
      <c r="AF96" s="314">
        <v>45</v>
      </c>
      <c r="AG96" s="449">
        <f>LARGE($AD$8:$AD$738,45)</f>
        <v>0.28958333333333325</v>
      </c>
    </row>
    <row r="97" spans="1:33" ht="15" customHeight="1" thickBot="1" x14ac:dyDescent="0.3">
      <c r="A97" s="228"/>
      <c r="B97" s="380" t="s">
        <v>10</v>
      </c>
      <c r="C97" s="380">
        <v>7</v>
      </c>
      <c r="D97" s="380" t="s">
        <v>19</v>
      </c>
      <c r="E97" s="334" t="s">
        <v>94</v>
      </c>
      <c r="F97" s="208"/>
      <c r="G97" s="207"/>
      <c r="H97" s="196"/>
      <c r="I97" s="240">
        <f>IF(E97="repos",1,0)</f>
        <v>1</v>
      </c>
      <c r="J97" s="231">
        <f>IF(E97="S",1,0)</f>
        <v>0</v>
      </c>
      <c r="K97" s="231">
        <f>IF(E97="FO",1,0)</f>
        <v>0</v>
      </c>
      <c r="L97" s="302">
        <f>IF(AND(B97="dim",M97=130),1,0)</f>
        <v>0</v>
      </c>
      <c r="M97" s="234">
        <v>660</v>
      </c>
      <c r="N97" s="243"/>
      <c r="O97" s="56"/>
      <c r="P97" s="476">
        <f>IF(F97="X",D82,0)+IF(F98="X",D82,0)+IF(G97="X",D83,0)+IF(G98="X",D84,0)+H97+H98+IF(N97&lt;N81,0,N97)+IF(N98&lt;N81,0,N98)</f>
        <v>0.25</v>
      </c>
      <c r="Q97" s="111"/>
      <c r="R97" s="112"/>
      <c r="S97" s="374">
        <f>(R97-Q97)+(R98-Q98)</f>
        <v>0</v>
      </c>
      <c r="T97" s="167"/>
      <c r="X97" s="380">
        <f t="shared" si="60"/>
        <v>0</v>
      </c>
      <c r="Z97" s="314">
        <v>38</v>
      </c>
      <c r="AA97" s="460">
        <f t="shared" ref="AA97" si="66">IF(OR(E97="C",E97="Cr"),S97,0)</f>
        <v>0</v>
      </c>
      <c r="AC97" s="331"/>
      <c r="AD97" s="450"/>
      <c r="AF97" s="331"/>
      <c r="AG97" s="450"/>
    </row>
    <row r="98" spans="1:33" ht="15.75" customHeight="1" thickBot="1" x14ac:dyDescent="0.3">
      <c r="A98" s="229"/>
      <c r="B98" s="381"/>
      <c r="C98" s="381"/>
      <c r="D98" s="381"/>
      <c r="E98" s="329"/>
      <c r="F98" s="260" t="str">
        <f>IF(AND(A97="X",B97="dim"),"",IF(AND(A97="X",E97="TC"),"",IF(A97="X","X","")))</f>
        <v/>
      </c>
      <c r="G98" s="194"/>
      <c r="H98" s="211">
        <v>0.25</v>
      </c>
      <c r="I98" s="229">
        <f>IF(E97="CA",1,0)</f>
        <v>0</v>
      </c>
      <c r="J98" s="229">
        <f>IF(E97="TC",1,0)</f>
        <v>0</v>
      </c>
      <c r="K98" s="229">
        <f>IF(E97="FNO",1,0)</f>
        <v>0</v>
      </c>
      <c r="L98" s="299"/>
      <c r="M98" s="235"/>
      <c r="N98" s="244"/>
      <c r="O98" s="107"/>
      <c r="P98" s="477"/>
      <c r="Q98" s="113"/>
      <c r="R98" s="114"/>
      <c r="S98" s="375"/>
      <c r="T98" s="167"/>
      <c r="X98" s="381"/>
      <c r="Z98" s="331"/>
      <c r="AA98" s="461"/>
      <c r="AC98" s="314">
        <v>46</v>
      </c>
      <c r="AD98" s="449">
        <f>IF(OR(E113="C",E113="Cr"),S113,0)</f>
        <v>0.29444444444444445</v>
      </c>
      <c r="AF98" s="314">
        <v>46</v>
      </c>
      <c r="AG98" s="449">
        <f>LARGE($AD$8:$AD$738,46)</f>
        <v>0.28958333333333325</v>
      </c>
    </row>
    <row r="99" spans="1:33" ht="15" customHeight="1" thickBot="1" x14ac:dyDescent="0.3">
      <c r="A99" s="228"/>
      <c r="B99" s="380" t="s">
        <v>11</v>
      </c>
      <c r="C99" s="380">
        <v>8</v>
      </c>
      <c r="D99" s="380" t="s">
        <v>19</v>
      </c>
      <c r="E99" s="380" t="s">
        <v>91</v>
      </c>
      <c r="F99" s="208"/>
      <c r="G99" s="207"/>
      <c r="H99" s="196"/>
      <c r="I99" s="231">
        <f>IF(E99="repos",1,0)</f>
        <v>0</v>
      </c>
      <c r="J99" s="231">
        <f>IF(E99="S",1,0)</f>
        <v>0</v>
      </c>
      <c r="K99" s="231">
        <f>IF(E99="FO",1,0)</f>
        <v>0</v>
      </c>
      <c r="L99" s="302">
        <f>IF(AND(B99="dim",M99=130),1,0)</f>
        <v>0</v>
      </c>
      <c r="M99" s="234">
        <v>130</v>
      </c>
      <c r="N99" s="243"/>
      <c r="O99" s="52">
        <v>0.32013888888888892</v>
      </c>
      <c r="P99" s="476">
        <f>IF(F99="X",D82,0)+IF(F100="X",D82,0)+IF(G99="X",D83,0)+IF(G100="X",D84,0)+H99+H100+IF(N99&lt;N81,0,N99)+IF(N100&lt;N81,0,N100)</f>
        <v>0</v>
      </c>
      <c r="Q99" s="111">
        <v>0.20069444444444443</v>
      </c>
      <c r="R99" s="112">
        <v>0.47986111111111113</v>
      </c>
      <c r="S99" s="374">
        <f>(R99-Q99)+(R100-Q100)</f>
        <v>0.27916666666666667</v>
      </c>
      <c r="T99" s="167"/>
      <c r="X99" s="380">
        <f t="shared" si="60"/>
        <v>1</v>
      </c>
      <c r="Z99" s="314">
        <v>39</v>
      </c>
      <c r="AA99" s="460">
        <f t="shared" ref="AA99" si="67">IF(OR(E99="C",E99="Cr"),S99,0)</f>
        <v>0.27916666666666667</v>
      </c>
      <c r="AC99" s="331"/>
      <c r="AD99" s="450"/>
      <c r="AF99" s="331"/>
      <c r="AG99" s="450"/>
    </row>
    <row r="100" spans="1:33" ht="15.75" customHeight="1" thickBot="1" x14ac:dyDescent="0.3">
      <c r="A100" s="229"/>
      <c r="B100" s="381"/>
      <c r="C100" s="381"/>
      <c r="D100" s="381"/>
      <c r="E100" s="381"/>
      <c r="F100" s="260" t="str">
        <f>IF(AND(A99="X",B99="dim"),"",IF(AND(A99="X",E99="TC"),"",IF(A99="X","X","")))</f>
        <v/>
      </c>
      <c r="G100" s="194"/>
      <c r="H100" s="211"/>
      <c r="I100" s="229">
        <f>IF(E99="CA",1,0)</f>
        <v>0</v>
      </c>
      <c r="J100" s="229">
        <f>IF(E99="TC",1,0)</f>
        <v>0</v>
      </c>
      <c r="K100" s="229">
        <f>IF(E99="FNO",1,0)</f>
        <v>0</v>
      </c>
      <c r="L100" s="299"/>
      <c r="M100" s="235"/>
      <c r="N100" s="244"/>
      <c r="O100" s="86"/>
      <c r="P100" s="477"/>
      <c r="Q100" s="113"/>
      <c r="R100" s="114"/>
      <c r="S100" s="375"/>
      <c r="T100" s="167"/>
      <c r="X100" s="381"/>
      <c r="Z100" s="331"/>
      <c r="AA100" s="461"/>
      <c r="AC100" s="314">
        <v>47</v>
      </c>
      <c r="AD100" s="449">
        <f>IF(OR(E115="C",E115="Cr"),S115,0)</f>
        <v>0.29444444444444445</v>
      </c>
      <c r="AF100" s="314">
        <v>47</v>
      </c>
      <c r="AG100" s="449">
        <f>LARGE($AD$8:$AD$738,47)</f>
        <v>0.28888888888888886</v>
      </c>
    </row>
    <row r="101" spans="1:33" ht="15" customHeight="1" thickBot="1" x14ac:dyDescent="0.3">
      <c r="A101" s="228"/>
      <c r="B101" s="314" t="s">
        <v>12</v>
      </c>
      <c r="C101" s="314">
        <v>9</v>
      </c>
      <c r="D101" s="314" t="s">
        <v>19</v>
      </c>
      <c r="E101" s="380" t="s">
        <v>91</v>
      </c>
      <c r="F101" s="208"/>
      <c r="G101" s="207"/>
      <c r="H101" s="196"/>
      <c r="I101" s="231">
        <f>IF(E101="repos",1,0)</f>
        <v>0</v>
      </c>
      <c r="J101" s="231">
        <f>IF(E101="S",1,0)</f>
        <v>0</v>
      </c>
      <c r="K101" s="231">
        <f>IF(E101="FO",1,0)</f>
        <v>0</v>
      </c>
      <c r="L101" s="302">
        <f>IF(AND(B101="dim",M101=130),1,0)</f>
        <v>0</v>
      </c>
      <c r="M101" s="234">
        <v>132</v>
      </c>
      <c r="N101" s="243">
        <v>6.9444444444444441E-3</v>
      </c>
      <c r="O101" s="52">
        <v>0.24236111111111111</v>
      </c>
      <c r="P101" s="476">
        <f>IF(F101="X",D82,0)+IF(F102="X",D82,0)+IF(G101="X",D83,0)+IF(G102="X",D84,0)+H101+H102+IF(N101&lt;N81,0,N101)+IF(N102&lt;N81,0,N102)</f>
        <v>0</v>
      </c>
      <c r="Q101" s="111">
        <v>0.20833333333333334</v>
      </c>
      <c r="R101" s="112">
        <v>0.44791666666666669</v>
      </c>
      <c r="S101" s="374">
        <f>(R101-Q101)+(R102-Q102)</f>
        <v>0.23958333333333334</v>
      </c>
      <c r="T101" s="167"/>
      <c r="X101" s="380">
        <f t="shared" si="60"/>
        <v>1</v>
      </c>
      <c r="Z101" s="314">
        <v>40</v>
      </c>
      <c r="AA101" s="460">
        <f t="shared" ref="AA101" si="68">IF(OR(E101="C",E101="Cr"),S101,0)</f>
        <v>0.23958333333333334</v>
      </c>
      <c r="AC101" s="331"/>
      <c r="AD101" s="450"/>
      <c r="AF101" s="331"/>
      <c r="AG101" s="450"/>
    </row>
    <row r="102" spans="1:33" ht="15.75" customHeight="1" thickBot="1" x14ac:dyDescent="0.3">
      <c r="A102" s="229"/>
      <c r="B102" s="331"/>
      <c r="C102" s="331"/>
      <c r="D102" s="331"/>
      <c r="E102" s="381"/>
      <c r="F102" s="260" t="str">
        <f>IF(AND(A101="X",B101="dim"),"",IF(AND(A101="X",E101="TC"),"",IF(A101="X","X","")))</f>
        <v/>
      </c>
      <c r="G102" s="194"/>
      <c r="H102" s="211"/>
      <c r="I102" s="229">
        <f>IF(E101="CA",1,0)</f>
        <v>0</v>
      </c>
      <c r="J102" s="229">
        <f>IF(E101="TC",1,0)</f>
        <v>0</v>
      </c>
      <c r="K102" s="229">
        <f>IF(E101="FNO",1,0)</f>
        <v>0</v>
      </c>
      <c r="L102" s="299"/>
      <c r="M102" s="235"/>
      <c r="N102" s="244"/>
      <c r="O102" s="50"/>
      <c r="P102" s="477"/>
      <c r="Q102" s="113"/>
      <c r="R102" s="114"/>
      <c r="S102" s="375"/>
      <c r="T102" s="167"/>
      <c r="X102" s="381"/>
      <c r="Z102" s="331"/>
      <c r="AA102" s="461"/>
      <c r="AC102" s="314">
        <v>48</v>
      </c>
      <c r="AD102" s="449">
        <f>IF(OR(E117="C",E117="Cr"),S117,0)</f>
        <v>0.23194444444444445</v>
      </c>
      <c r="AF102" s="314">
        <v>48</v>
      </c>
      <c r="AG102" s="449">
        <f>LARGE($AD$8:$AD$738,48)</f>
        <v>0.28819444444444442</v>
      </c>
    </row>
    <row r="103" spans="1:33" ht="15" customHeight="1" thickBot="1" x14ac:dyDescent="0.3">
      <c r="A103" s="228"/>
      <c r="B103" s="314" t="s">
        <v>4</v>
      </c>
      <c r="C103" s="314">
        <v>10</v>
      </c>
      <c r="D103" s="314" t="s">
        <v>19</v>
      </c>
      <c r="E103" s="380" t="s">
        <v>91</v>
      </c>
      <c r="F103" s="208"/>
      <c r="G103" s="207"/>
      <c r="H103" s="196"/>
      <c r="I103" s="231">
        <f>IF(E103="repos",1,0)</f>
        <v>0</v>
      </c>
      <c r="J103" s="231">
        <f>IF(E103="S",1,0)</f>
        <v>0</v>
      </c>
      <c r="K103" s="231">
        <f>IF(E103="FO",1,0)</f>
        <v>0</v>
      </c>
      <c r="L103" s="302">
        <f>IF(AND(B103="dim",M103=130),1,0)</f>
        <v>0</v>
      </c>
      <c r="M103" s="234">
        <v>132</v>
      </c>
      <c r="N103" s="243"/>
      <c r="O103" s="52">
        <v>0.24236111111111111</v>
      </c>
      <c r="P103" s="476">
        <f>IF(F103="X",D82,0)+IF(F104="X",D82,0)+IF(G103="X",D83,0)+IF(G104="X",D84,0)+H103+H104+IF(N103&lt;N81,0,N103)+IF(N104&lt;N81,0,N104)</f>
        <v>0</v>
      </c>
      <c r="Q103" s="111">
        <v>0.20833333333333334</v>
      </c>
      <c r="R103" s="112">
        <v>0.44791666666666669</v>
      </c>
      <c r="S103" s="374">
        <f>(R103-Q103)+(R104-Q104)</f>
        <v>0.23958333333333334</v>
      </c>
      <c r="T103" s="167"/>
      <c r="X103" s="380">
        <f t="shared" si="60"/>
        <v>1</v>
      </c>
      <c r="Z103" s="314">
        <v>41</v>
      </c>
      <c r="AA103" s="460">
        <f t="shared" ref="AA103" si="69">IF(OR(E103="C",E103="Cr"),S103,0)</f>
        <v>0.23958333333333334</v>
      </c>
      <c r="AC103" s="331"/>
      <c r="AD103" s="450"/>
      <c r="AF103" s="331"/>
      <c r="AG103" s="450"/>
    </row>
    <row r="104" spans="1:33" ht="15.75" customHeight="1" thickBot="1" x14ac:dyDescent="0.3">
      <c r="A104" s="229"/>
      <c r="B104" s="331"/>
      <c r="C104" s="331"/>
      <c r="D104" s="331"/>
      <c r="E104" s="381"/>
      <c r="F104" s="260" t="str">
        <f>IF(AND(A103="X",B103="dim"),"",IF(AND(A103="X",E103="TC"),"",IF(A103="X","X","")))</f>
        <v/>
      </c>
      <c r="G104" s="194"/>
      <c r="H104" s="211"/>
      <c r="I104" s="229">
        <f>IF(E103="CA",1,0)</f>
        <v>0</v>
      </c>
      <c r="J104" s="229">
        <f>IF(E103="TC",1,0)</f>
        <v>0</v>
      </c>
      <c r="K104" s="229">
        <f>IF(E103="FNO",1,0)</f>
        <v>0</v>
      </c>
      <c r="L104" s="299"/>
      <c r="M104" s="235"/>
      <c r="N104" s="244"/>
      <c r="O104" s="86"/>
      <c r="P104" s="477"/>
      <c r="Q104" s="113"/>
      <c r="R104" s="114"/>
      <c r="S104" s="375"/>
      <c r="T104" s="167"/>
      <c r="X104" s="381"/>
      <c r="Z104" s="331"/>
      <c r="AA104" s="461"/>
      <c r="AC104" s="314">
        <v>49</v>
      </c>
      <c r="AD104" s="449">
        <f>IF(OR(E119="C",E119="Cr"),S119,0)</f>
        <v>0.24166666666666664</v>
      </c>
      <c r="AF104" s="314">
        <v>49</v>
      </c>
      <c r="AG104" s="449">
        <f>LARGE($AD$8:$AD$738,AF104)</f>
        <v>0.28819444444444442</v>
      </c>
    </row>
    <row r="105" spans="1:33" ht="15" customHeight="1" thickBot="1" x14ac:dyDescent="0.3">
      <c r="A105" s="228"/>
      <c r="B105" s="314" t="s">
        <v>6</v>
      </c>
      <c r="C105" s="314">
        <v>11</v>
      </c>
      <c r="D105" s="314" t="s">
        <v>19</v>
      </c>
      <c r="E105" s="380" t="s">
        <v>91</v>
      </c>
      <c r="F105" s="208"/>
      <c r="G105" s="207"/>
      <c r="H105" s="196"/>
      <c r="I105" s="231">
        <f>IF(E105="repos",1,0)</f>
        <v>0</v>
      </c>
      <c r="J105" s="231">
        <f>IF(E105="S",1,0)</f>
        <v>0</v>
      </c>
      <c r="K105" s="231">
        <f>IF(E105="FO",1,0)</f>
        <v>0</v>
      </c>
      <c r="L105" s="302">
        <f>IF(AND(B105="dim",M105=130),1,0)</f>
        <v>0</v>
      </c>
      <c r="M105" s="234">
        <v>132</v>
      </c>
      <c r="N105" s="243"/>
      <c r="O105" s="52">
        <v>0.31041666666666667</v>
      </c>
      <c r="P105" s="476">
        <f>IF(F105="X",D82,0)+IF(F106="X",D82,0)+IF(G105="X",D83,0)+IF(G106="X",D84,0)+H105+H106+IF(N105&lt;N81,0,N105)+IF(N106&lt;N81,0,N106)</f>
        <v>0</v>
      </c>
      <c r="Q105" s="111">
        <v>0.20972222222222223</v>
      </c>
      <c r="R105" s="112">
        <v>0.51736111111111105</v>
      </c>
      <c r="S105" s="374">
        <f>(R105-Q105)+(R106-Q106)</f>
        <v>0.3076388888888888</v>
      </c>
      <c r="T105" s="167"/>
      <c r="X105" s="380">
        <f t="shared" si="60"/>
        <v>1</v>
      </c>
      <c r="Z105" s="314">
        <v>42</v>
      </c>
      <c r="AA105" s="460">
        <f t="shared" ref="AA105" si="70">IF(OR(E105="C",E105="Cr"),S105,0)</f>
        <v>0.3076388888888888</v>
      </c>
      <c r="AC105" s="331"/>
      <c r="AD105" s="450"/>
      <c r="AF105" s="331"/>
      <c r="AG105" s="450"/>
    </row>
    <row r="106" spans="1:33" ht="15.75" customHeight="1" thickBot="1" x14ac:dyDescent="0.3">
      <c r="A106" s="229"/>
      <c r="B106" s="331"/>
      <c r="C106" s="331"/>
      <c r="D106" s="331"/>
      <c r="E106" s="381"/>
      <c r="F106" s="260" t="str">
        <f>IF(AND(A105="X",B105="dim"),"",IF(AND(A105="X",E105="TC"),"",IF(A105="X","X","")))</f>
        <v/>
      </c>
      <c r="G106" s="194"/>
      <c r="H106" s="211"/>
      <c r="I106" s="229">
        <f>IF(E105="CA",1,0)</f>
        <v>0</v>
      </c>
      <c r="J106" s="229">
        <f>IF(E105="TC",1,0)</f>
        <v>0</v>
      </c>
      <c r="K106" s="229">
        <f>IF(E105="FNO",1,0)</f>
        <v>0</v>
      </c>
      <c r="L106" s="299"/>
      <c r="M106" s="235"/>
      <c r="N106" s="244"/>
      <c r="O106" s="86"/>
      <c r="P106" s="477"/>
      <c r="Q106" s="113"/>
      <c r="R106" s="114"/>
      <c r="S106" s="375"/>
      <c r="T106" s="167"/>
      <c r="X106" s="381"/>
      <c r="Z106" s="331"/>
      <c r="AA106" s="461"/>
      <c r="AC106" s="314">
        <v>50</v>
      </c>
      <c r="AD106" s="449">
        <f>IF(OR(E121="C",E121="Cr"),S121,0)</f>
        <v>0</v>
      </c>
      <c r="AF106" s="314">
        <v>50</v>
      </c>
      <c r="AG106" s="449">
        <f>LARGE($AD$8:$AD$738,AF106)</f>
        <v>0.28819444444444442</v>
      </c>
    </row>
    <row r="107" spans="1:33" ht="15" customHeight="1" thickBot="1" x14ac:dyDescent="0.3">
      <c r="A107" s="228"/>
      <c r="B107" s="314" t="s">
        <v>8</v>
      </c>
      <c r="C107" s="314">
        <v>12</v>
      </c>
      <c r="D107" s="314" t="s">
        <v>19</v>
      </c>
      <c r="E107" s="334" t="s">
        <v>94</v>
      </c>
      <c r="F107" s="208"/>
      <c r="G107" s="207"/>
      <c r="H107" s="196"/>
      <c r="I107" s="231">
        <f>IF(E107="repos",1,0)</f>
        <v>1</v>
      </c>
      <c r="J107" s="231">
        <f>IF(E107="S",1,0)</f>
        <v>0</v>
      </c>
      <c r="K107" s="231">
        <f>IF(E107="FO",1,0)</f>
        <v>0</v>
      </c>
      <c r="L107" s="302">
        <f>IF(AND(B107="dim",M107=130),1,0)</f>
        <v>0</v>
      </c>
      <c r="M107" s="234">
        <v>660</v>
      </c>
      <c r="N107" s="243"/>
      <c r="O107" s="56"/>
      <c r="P107" s="476">
        <f>IF(F107="X",D82,0)+IF(F108="X",D82,0)+IF(G107="X",D83,0)+IF(G108="X",D84,0)+H107+H108+IF(N107&lt;N81,0,N107)+IF(N108&lt;N81,0,N108)</f>
        <v>0</v>
      </c>
      <c r="Q107" s="111"/>
      <c r="R107" s="112"/>
      <c r="S107" s="374">
        <f>(R107-Q107)+(R108-Q108)</f>
        <v>0</v>
      </c>
      <c r="T107" s="167"/>
      <c r="X107" s="380">
        <f t="shared" si="60"/>
        <v>0</v>
      </c>
      <c r="Z107" s="314">
        <v>43</v>
      </c>
      <c r="AA107" s="460">
        <f t="shared" ref="AA107" si="71">IF(OR(E107="C",E107="Cr"),S107,0)</f>
        <v>0</v>
      </c>
      <c r="AC107" s="331"/>
      <c r="AD107" s="450"/>
      <c r="AF107" s="331"/>
      <c r="AG107" s="450"/>
    </row>
    <row r="108" spans="1:33" ht="15.75" customHeight="1" thickBot="1" x14ac:dyDescent="0.3">
      <c r="A108" s="229"/>
      <c r="B108" s="331"/>
      <c r="C108" s="331"/>
      <c r="D108" s="331"/>
      <c r="E108" s="329"/>
      <c r="F108" s="260" t="str">
        <f>IF(AND(A107="X",B107="dim"),"",IF(AND(A107="X",E107="TC"),"",IF(A107="X","X","")))</f>
        <v/>
      </c>
      <c r="G108" s="194"/>
      <c r="H108" s="211"/>
      <c r="I108" s="229">
        <f>IF(E107="CA",1,0)</f>
        <v>0</v>
      </c>
      <c r="J108" s="229">
        <f>IF(E107="TC",1,0)</f>
        <v>0</v>
      </c>
      <c r="K108" s="229">
        <f>IF(E107="FNO",1,0)</f>
        <v>0</v>
      </c>
      <c r="L108" s="299"/>
      <c r="M108" s="235"/>
      <c r="N108" s="244"/>
      <c r="O108" s="107"/>
      <c r="P108" s="477"/>
      <c r="Q108" s="113"/>
      <c r="R108" s="114"/>
      <c r="S108" s="375"/>
      <c r="T108" s="167"/>
      <c r="X108" s="381"/>
      <c r="Z108" s="331"/>
      <c r="AA108" s="461"/>
      <c r="AC108" s="314">
        <v>51</v>
      </c>
      <c r="AD108" s="449">
        <f>IF(OR(E123="C",E123="Cr"),S123,0)</f>
        <v>0.28958333333333325</v>
      </c>
      <c r="AF108" s="314">
        <v>51</v>
      </c>
      <c r="AG108" s="449">
        <f t="shared" ref="AG108" si="72">LARGE($AD$8:$AD$738,AF108)</f>
        <v>0.28819444444444442</v>
      </c>
    </row>
    <row r="109" spans="1:33" ht="15" customHeight="1" thickBot="1" x14ac:dyDescent="0.3">
      <c r="A109" s="228"/>
      <c r="B109" s="314" t="s">
        <v>9</v>
      </c>
      <c r="C109" s="314">
        <v>13</v>
      </c>
      <c r="D109" s="314" t="s">
        <v>19</v>
      </c>
      <c r="E109" s="334" t="s">
        <v>91</v>
      </c>
      <c r="F109" s="208"/>
      <c r="G109" s="207"/>
      <c r="H109" s="196"/>
      <c r="I109" s="231">
        <f>IF(E109="repos",1,0)</f>
        <v>0</v>
      </c>
      <c r="J109" s="231">
        <f>IF(E109="S",1,0)</f>
        <v>0</v>
      </c>
      <c r="K109" s="231">
        <f>IF(E109="FO",1,0)</f>
        <v>0</v>
      </c>
      <c r="L109" s="302">
        <f>IF(AND(B109="dim",M109=130),1,0)</f>
        <v>0</v>
      </c>
      <c r="M109" s="234">
        <v>132</v>
      </c>
      <c r="N109" s="243"/>
      <c r="O109" s="56">
        <v>0.25277777777777777</v>
      </c>
      <c r="P109" s="476">
        <f>IF(F109="X",D82,0)+IF(F110="X",D82,0)+IF(G109="X",D83,0)+IF(G110="X",D84,0)+H109+H110+IF(N109&lt;N81,0,N109)+IF(N110&lt;N81,0,N110)</f>
        <v>0</v>
      </c>
      <c r="Q109" s="111">
        <v>0.21180555555555555</v>
      </c>
      <c r="R109" s="112">
        <v>0.46458333333333335</v>
      </c>
      <c r="S109" s="360">
        <f>(R109-Q109)+(R110-Q110)</f>
        <v>0.25277777777777777</v>
      </c>
      <c r="T109" s="167"/>
      <c r="X109" s="380">
        <f t="shared" si="60"/>
        <v>1</v>
      </c>
      <c r="Z109" s="314">
        <v>44</v>
      </c>
      <c r="AA109" s="460">
        <f t="shared" ref="AA109" si="73">IF(OR(E109="C",E109="Cr"),S109,0)</f>
        <v>0.25277777777777777</v>
      </c>
      <c r="AC109" s="331"/>
      <c r="AD109" s="450"/>
      <c r="AF109" s="331"/>
      <c r="AG109" s="450"/>
    </row>
    <row r="110" spans="1:33" ht="15.75" customHeight="1" thickBot="1" x14ac:dyDescent="0.3">
      <c r="A110" s="229"/>
      <c r="B110" s="331"/>
      <c r="C110" s="331"/>
      <c r="D110" s="331"/>
      <c r="E110" s="329"/>
      <c r="F110" s="260" t="str">
        <f>IF(AND(A109="X",B109="dim"),"",IF(AND(A109="X",E109="TC"),"",IF(A109="X","X","")))</f>
        <v/>
      </c>
      <c r="G110" s="194"/>
      <c r="H110" s="211"/>
      <c r="I110" s="229">
        <f>IF(E109="CA",1,0)</f>
        <v>0</v>
      </c>
      <c r="J110" s="229">
        <f>IF(E109="TC",1,0)</f>
        <v>0</v>
      </c>
      <c r="K110" s="229">
        <f>IF(E109="FNO",1,0)</f>
        <v>0</v>
      </c>
      <c r="L110" s="299"/>
      <c r="M110" s="235"/>
      <c r="N110" s="244"/>
      <c r="O110" s="107"/>
      <c r="P110" s="477"/>
      <c r="Q110" s="113"/>
      <c r="R110" s="114"/>
      <c r="S110" s="361"/>
      <c r="T110" s="167"/>
      <c r="X110" s="381"/>
      <c r="Z110" s="331"/>
      <c r="AA110" s="461"/>
      <c r="AC110" s="314">
        <v>52</v>
      </c>
      <c r="AD110" s="449">
        <f>IF(OR(E125="C",E125="Cr"),S125,0)</f>
        <v>0</v>
      </c>
      <c r="AF110" s="314">
        <v>52</v>
      </c>
      <c r="AG110" s="449">
        <f t="shared" ref="AG110" si="74">LARGE($AD$8:$AD$738,AF110)</f>
        <v>0.28819444444444442</v>
      </c>
    </row>
    <row r="111" spans="1:33" ht="15" customHeight="1" thickBot="1" x14ac:dyDescent="0.3">
      <c r="A111" s="228"/>
      <c r="B111" s="314" t="s">
        <v>10</v>
      </c>
      <c r="C111" s="314">
        <v>14</v>
      </c>
      <c r="D111" s="314" t="s">
        <v>19</v>
      </c>
      <c r="E111" s="334" t="s">
        <v>91</v>
      </c>
      <c r="F111" s="208"/>
      <c r="G111" s="207"/>
      <c r="H111" s="196"/>
      <c r="I111" s="231">
        <f>IF(E111="repos",1,0)</f>
        <v>0</v>
      </c>
      <c r="J111" s="231">
        <f>IF(E111="S",1,0)</f>
        <v>0</v>
      </c>
      <c r="K111" s="231">
        <f>IF(E111="FO",1,0)</f>
        <v>0</v>
      </c>
      <c r="L111" s="302">
        <f>IF(AND(B111="dim",M111=130),1,0)</f>
        <v>0</v>
      </c>
      <c r="M111" s="234">
        <v>132</v>
      </c>
      <c r="N111" s="243"/>
      <c r="O111" s="56">
        <v>0.25277777777777777</v>
      </c>
      <c r="P111" s="476">
        <f>IF(F111="X",D82,0)+IF(F112="X",D82,0)+IF(G111="X",D83,0)+IF(G112="X",D84,0)+H111+H112+IF(N111&lt;N81,0,N111)+IF(N112&lt;N81,0,N112)</f>
        <v>0</v>
      </c>
      <c r="Q111" s="111">
        <v>0.21180555555555555</v>
      </c>
      <c r="R111" s="112">
        <v>0.46458333333333335</v>
      </c>
      <c r="S111" s="360">
        <f>(R111-Q111)+(R112-Q112)</f>
        <v>0.25277777777777777</v>
      </c>
      <c r="T111" s="167"/>
      <c r="X111" s="380">
        <f t="shared" si="60"/>
        <v>1</v>
      </c>
      <c r="Z111" s="314">
        <v>45</v>
      </c>
      <c r="AA111" s="460">
        <f t="shared" ref="AA111" si="75">IF(OR(E111="C",E111="Cr"),S111,0)</f>
        <v>0.25277777777777777</v>
      </c>
      <c r="AC111" s="331"/>
      <c r="AD111" s="450"/>
      <c r="AF111" s="331"/>
      <c r="AG111" s="450"/>
    </row>
    <row r="112" spans="1:33" ht="15.75" customHeight="1" thickBot="1" x14ac:dyDescent="0.3">
      <c r="A112" s="229"/>
      <c r="B112" s="331"/>
      <c r="C112" s="331"/>
      <c r="D112" s="331"/>
      <c r="E112" s="329"/>
      <c r="F112" s="260" t="str">
        <f>IF(AND(A111="X",B111="dim"),"",IF(AND(A111="X",E111="TC"),"",IF(A111="X","X","")))</f>
        <v/>
      </c>
      <c r="G112" s="194"/>
      <c r="H112" s="211"/>
      <c r="I112" s="229">
        <f>IF(E111="CA",1,0)</f>
        <v>0</v>
      </c>
      <c r="J112" s="229">
        <f>IF(E111="TC",1,0)</f>
        <v>0</v>
      </c>
      <c r="K112" s="229">
        <f>IF(E111="FNO",1,0)</f>
        <v>0</v>
      </c>
      <c r="L112" s="299"/>
      <c r="M112" s="235"/>
      <c r="N112" s="244"/>
      <c r="O112" s="107"/>
      <c r="P112" s="477"/>
      <c r="Q112" s="113"/>
      <c r="R112" s="114"/>
      <c r="S112" s="361"/>
      <c r="T112" s="167"/>
      <c r="X112" s="381"/>
      <c r="Z112" s="331"/>
      <c r="AA112" s="461"/>
      <c r="AC112" s="314">
        <v>53</v>
      </c>
      <c r="AD112" s="449">
        <f>IF(OR(E127="C",E127="Cr"),S127,0)</f>
        <v>0</v>
      </c>
      <c r="AF112" s="314">
        <v>53</v>
      </c>
      <c r="AG112" s="449">
        <f t="shared" ref="AG112" si="76">LARGE($AD$8:$AD$738,AF112)</f>
        <v>0.28819444444444442</v>
      </c>
    </row>
    <row r="113" spans="1:33" ht="15" customHeight="1" thickBot="1" x14ac:dyDescent="0.3">
      <c r="A113" s="228"/>
      <c r="B113" s="314" t="s">
        <v>11</v>
      </c>
      <c r="C113" s="314">
        <v>15</v>
      </c>
      <c r="D113" s="314" t="s">
        <v>19</v>
      </c>
      <c r="E113" s="380" t="s">
        <v>91</v>
      </c>
      <c r="F113" s="208"/>
      <c r="G113" s="207"/>
      <c r="H113" s="196">
        <v>3.472222222222222E-3</v>
      </c>
      <c r="I113" s="231">
        <f>IF(E113="repos",1,0)</f>
        <v>0</v>
      </c>
      <c r="J113" s="231">
        <f>IF(E113="S",1,0)</f>
        <v>0</v>
      </c>
      <c r="K113" s="231">
        <f>IF(E113="FO",1,0)</f>
        <v>0</v>
      </c>
      <c r="L113" s="302">
        <f>IF(AND(B113="dim",M113=130),1,0)</f>
        <v>0</v>
      </c>
      <c r="M113" s="234">
        <v>132</v>
      </c>
      <c r="N113" s="243"/>
      <c r="O113" s="52">
        <v>0.29722222222222222</v>
      </c>
      <c r="P113" s="476">
        <f>IF(F113="X",D82,0)+IF(F114="X",D82,0)+IF(G113="X",D83,0)+IF(G114="X",D84,0)+H113+H114+IF(N113&lt;N81,0,N113)+IF(N114&lt;N81,0,N114)</f>
        <v>3.472222222222222E-3</v>
      </c>
      <c r="Q113" s="111">
        <v>0.27152777777777776</v>
      </c>
      <c r="R113" s="112">
        <v>0.56597222222222221</v>
      </c>
      <c r="S113" s="374">
        <f>(R113-Q113)+(R114-Q114)</f>
        <v>0.29444444444444445</v>
      </c>
      <c r="T113" s="167"/>
      <c r="X113" s="380">
        <f t="shared" si="60"/>
        <v>1</v>
      </c>
      <c r="Z113" s="314">
        <v>46</v>
      </c>
      <c r="AA113" s="460">
        <f t="shared" ref="AA113" si="77">IF(OR(E113="C",E113="Cr"),S113,0)</f>
        <v>0.29444444444444445</v>
      </c>
      <c r="AC113" s="331"/>
      <c r="AD113" s="450"/>
      <c r="AF113" s="331"/>
      <c r="AG113" s="450"/>
    </row>
    <row r="114" spans="1:33" ht="15.75" customHeight="1" thickBot="1" x14ac:dyDescent="0.3">
      <c r="A114" s="229"/>
      <c r="B114" s="331"/>
      <c r="C114" s="331"/>
      <c r="D114" s="331"/>
      <c r="E114" s="381"/>
      <c r="F114" s="260" t="str">
        <f>IF(AND(A113="X",B113="dim"),"",IF(AND(A113="X",E113="TC"),"",IF(A113="X","X","")))</f>
        <v/>
      </c>
      <c r="G114" s="194"/>
      <c r="H114" s="211"/>
      <c r="I114" s="229">
        <f>IF(E113="CA",1,0)</f>
        <v>0</v>
      </c>
      <c r="J114" s="229">
        <f>IF(E113="TC",1,0)</f>
        <v>0</v>
      </c>
      <c r="K114" s="229">
        <f>IF(E113="FNO",1,0)</f>
        <v>0</v>
      </c>
      <c r="L114" s="299"/>
      <c r="M114" s="235"/>
      <c r="N114" s="244"/>
      <c r="O114" s="86"/>
      <c r="P114" s="477"/>
      <c r="Q114" s="113"/>
      <c r="R114" s="114"/>
      <c r="S114" s="375"/>
      <c r="T114" s="167"/>
      <c r="X114" s="381"/>
      <c r="Z114" s="331"/>
      <c r="AA114" s="461"/>
      <c r="AC114" s="314">
        <v>54</v>
      </c>
      <c r="AD114" s="449">
        <f>IF(OR(E129="C",E129="Cr"),S129,0)</f>
        <v>0.28958333333333325</v>
      </c>
      <c r="AF114" s="314">
        <v>54</v>
      </c>
      <c r="AG114" s="449">
        <f t="shared" ref="AG114" si="78">LARGE($AD$8:$AD$738,AF114)</f>
        <v>0.28819444444444442</v>
      </c>
    </row>
    <row r="115" spans="1:33" ht="15" customHeight="1" thickBot="1" x14ac:dyDescent="0.3">
      <c r="A115" s="228"/>
      <c r="B115" s="314" t="s">
        <v>12</v>
      </c>
      <c r="C115" s="314">
        <v>16</v>
      </c>
      <c r="D115" s="314" t="s">
        <v>19</v>
      </c>
      <c r="E115" s="380" t="s">
        <v>91</v>
      </c>
      <c r="F115" s="208"/>
      <c r="G115" s="207"/>
      <c r="H115" s="196">
        <v>3.472222222222222E-3</v>
      </c>
      <c r="I115" s="231">
        <f>IF(E115="repos",1,0)</f>
        <v>0</v>
      </c>
      <c r="J115" s="231">
        <f>IF(E115="S",1,0)</f>
        <v>0</v>
      </c>
      <c r="K115" s="231">
        <f>IF(E115="FO",1,0)</f>
        <v>0</v>
      </c>
      <c r="L115" s="302">
        <f>IF(AND(B115="dim",M115=130),1,0)</f>
        <v>0</v>
      </c>
      <c r="M115" s="234">
        <v>132</v>
      </c>
      <c r="N115" s="243"/>
      <c r="O115" s="52">
        <v>0.29722222222222222</v>
      </c>
      <c r="P115" s="476">
        <f>IF(F115="X",D82,0)+IF(F116="X",D82,0)+IF(G115="X",D83,0)+IF(G116="X",D84,0)+H115+H116+IF(N115&lt;N81,0,N115)+IF(N116&lt;N81,0,N116)</f>
        <v>3.472222222222222E-3</v>
      </c>
      <c r="Q115" s="111">
        <v>0.27152777777777776</v>
      </c>
      <c r="R115" s="112">
        <v>0.56597222222222221</v>
      </c>
      <c r="S115" s="374">
        <f>(R115-Q115)+(R116-Q116)</f>
        <v>0.29444444444444445</v>
      </c>
      <c r="T115" s="167"/>
      <c r="X115" s="380">
        <f t="shared" si="60"/>
        <v>1</v>
      </c>
      <c r="Z115" s="314">
        <v>47</v>
      </c>
      <c r="AA115" s="460">
        <f t="shared" ref="AA115" si="79">IF(OR(E115="C",E115="Cr"),S115,0)</f>
        <v>0.29444444444444445</v>
      </c>
      <c r="AC115" s="331"/>
      <c r="AD115" s="450"/>
      <c r="AF115" s="331"/>
      <c r="AG115" s="450"/>
    </row>
    <row r="116" spans="1:33" ht="15.75" customHeight="1" thickBot="1" x14ac:dyDescent="0.3">
      <c r="A116" s="229"/>
      <c r="B116" s="331"/>
      <c r="C116" s="331"/>
      <c r="D116" s="331"/>
      <c r="E116" s="381"/>
      <c r="F116" s="260" t="str">
        <f>IF(AND(A115="X",B115="dim"),"",IF(AND(A115="X",E115="TC"),"",IF(A115="X","X","")))</f>
        <v/>
      </c>
      <c r="G116" s="194"/>
      <c r="H116" s="211"/>
      <c r="I116" s="229">
        <f>IF(E115="CA",1,0)</f>
        <v>0</v>
      </c>
      <c r="J116" s="229">
        <f>IF(E115="TC",1,0)</f>
        <v>0</v>
      </c>
      <c r="K116" s="229">
        <f>IF(E115="FNO",1,0)</f>
        <v>0</v>
      </c>
      <c r="L116" s="299"/>
      <c r="M116" s="235"/>
      <c r="N116" s="244"/>
      <c r="O116" s="86"/>
      <c r="P116" s="477"/>
      <c r="Q116" s="113"/>
      <c r="R116" s="114"/>
      <c r="S116" s="375"/>
      <c r="T116" s="167"/>
      <c r="X116" s="381"/>
      <c r="Z116" s="331"/>
      <c r="AA116" s="461"/>
      <c r="AC116" s="314">
        <v>55</v>
      </c>
      <c r="AD116" s="449">
        <f>IF(OR(E131="C",E131="Cr"),S131,0)</f>
        <v>0.28958333333333325</v>
      </c>
      <c r="AF116" s="314">
        <v>55</v>
      </c>
      <c r="AG116" s="449">
        <f t="shared" ref="AG116" si="80">LARGE($AD$8:$AD$738,AF116)</f>
        <v>0.28819444444444442</v>
      </c>
    </row>
    <row r="117" spans="1:33" ht="15" customHeight="1" thickBot="1" x14ac:dyDescent="0.3">
      <c r="A117" s="228"/>
      <c r="B117" s="314" t="s">
        <v>4</v>
      </c>
      <c r="C117" s="314">
        <v>17</v>
      </c>
      <c r="D117" s="314" t="s">
        <v>19</v>
      </c>
      <c r="E117" s="380" t="s">
        <v>91</v>
      </c>
      <c r="F117" s="208"/>
      <c r="G117" s="207"/>
      <c r="H117" s="196"/>
      <c r="I117" s="231">
        <f>IF(E117="repos",1,0)</f>
        <v>0</v>
      </c>
      <c r="J117" s="231">
        <f>IF(E117="S",1,0)</f>
        <v>0</v>
      </c>
      <c r="K117" s="231">
        <f>IF(E117="FO",1,0)</f>
        <v>0</v>
      </c>
      <c r="L117" s="302">
        <f>IF(AND(B117="dim",M117=130),1,0)</f>
        <v>0</v>
      </c>
      <c r="M117" s="234">
        <v>132</v>
      </c>
      <c r="N117" s="243"/>
      <c r="O117" s="52">
        <v>0.23472222222222219</v>
      </c>
      <c r="P117" s="476">
        <f>IF(F117="X",D82,0)+IF(F118="X",D82,0)+IF(G117="X",D83,0)+IF(G118="X",D84,0)+H117+H118+IF(N117&lt;N81,0,N117)+IF(N118&lt;N81,0,N118)</f>
        <v>0</v>
      </c>
      <c r="Q117" s="111">
        <v>0.27152777777777776</v>
      </c>
      <c r="R117" s="112">
        <v>0.50347222222222221</v>
      </c>
      <c r="S117" s="374">
        <f>(R117-Q117)+(R118-Q118)</f>
        <v>0.23194444444444445</v>
      </c>
      <c r="T117" s="167"/>
      <c r="X117" s="380">
        <f t="shared" si="60"/>
        <v>1</v>
      </c>
      <c r="Z117" s="314">
        <v>48</v>
      </c>
      <c r="AA117" s="460">
        <f t="shared" ref="AA117" si="81">IF(OR(E117="C",E117="Cr"),S117,0)</f>
        <v>0.23194444444444445</v>
      </c>
      <c r="AC117" s="331"/>
      <c r="AD117" s="450"/>
      <c r="AF117" s="331"/>
      <c r="AG117" s="450"/>
    </row>
    <row r="118" spans="1:33" ht="15.75" customHeight="1" thickBot="1" x14ac:dyDescent="0.3">
      <c r="A118" s="229"/>
      <c r="B118" s="331"/>
      <c r="C118" s="331"/>
      <c r="D118" s="331"/>
      <c r="E118" s="381"/>
      <c r="F118" s="260" t="str">
        <f>IF(AND(A117="X",B117="dim"),"",IF(AND(A117="X",E117="TC"),"",IF(A117="X","X","")))</f>
        <v/>
      </c>
      <c r="G118" s="194"/>
      <c r="H118" s="211"/>
      <c r="I118" s="229">
        <f>IF(E117="CA",1,0)</f>
        <v>0</v>
      </c>
      <c r="J118" s="229">
        <f>IF(E117="TC",1,0)</f>
        <v>0</v>
      </c>
      <c r="K118" s="229">
        <f>IF(E117="FNO",1,0)</f>
        <v>0</v>
      </c>
      <c r="L118" s="299"/>
      <c r="M118" s="235"/>
      <c r="N118" s="244"/>
      <c r="O118" s="86"/>
      <c r="P118" s="477"/>
      <c r="Q118" s="113"/>
      <c r="R118" s="114"/>
      <c r="S118" s="375"/>
      <c r="T118" s="167"/>
      <c r="X118" s="381"/>
      <c r="Z118" s="331"/>
      <c r="AA118" s="461"/>
      <c r="AC118" s="314">
        <v>56</v>
      </c>
      <c r="AD118" s="449">
        <f>IF(OR(E133="C",E133="Cr"),S133,0)</f>
        <v>0.29097222222222219</v>
      </c>
      <c r="AF118" s="314">
        <v>56</v>
      </c>
      <c r="AG118" s="449">
        <f t="shared" ref="AG118" si="82">LARGE($AD$8:$AD$738,AF118)</f>
        <v>0.28819444444444442</v>
      </c>
    </row>
    <row r="119" spans="1:33" ht="15" customHeight="1" thickBot="1" x14ac:dyDescent="0.3">
      <c r="A119" s="228"/>
      <c r="B119" s="314" t="s">
        <v>6</v>
      </c>
      <c r="C119" s="314">
        <v>18</v>
      </c>
      <c r="D119" s="314" t="s">
        <v>19</v>
      </c>
      <c r="E119" s="380" t="s">
        <v>91</v>
      </c>
      <c r="F119" s="208"/>
      <c r="G119" s="207"/>
      <c r="H119" s="196"/>
      <c r="I119" s="231">
        <f>IF(E119="repos",1,0)</f>
        <v>0</v>
      </c>
      <c r="J119" s="231">
        <f>IF(E119="S",1,0)</f>
        <v>0</v>
      </c>
      <c r="K119" s="231">
        <f>IF(E119="FO",1,0)</f>
        <v>0</v>
      </c>
      <c r="L119" s="302">
        <f>IF(AND(B119="dim",M119=130),1,0)</f>
        <v>0</v>
      </c>
      <c r="M119" s="234">
        <v>132</v>
      </c>
      <c r="N119" s="243"/>
      <c r="O119" s="52">
        <v>0.24722222222222223</v>
      </c>
      <c r="P119" s="476">
        <f>IF(F119="X",D82,0)+IF(F120="X",D82,0)+IF(G119="X",D83,0)+IF(G120="X",D84,0)+H119+H120+IF(N119&lt;N81,0,N119)+IF(N120&lt;N81,0,N120)</f>
        <v>0</v>
      </c>
      <c r="Q119" s="111">
        <v>0.26527777777777778</v>
      </c>
      <c r="R119" s="112">
        <v>0.50694444444444442</v>
      </c>
      <c r="S119" s="374">
        <f>(R119-Q119)+(R120-Q120)</f>
        <v>0.24166666666666664</v>
      </c>
      <c r="T119" s="167"/>
      <c r="X119" s="380">
        <f t="shared" si="60"/>
        <v>1</v>
      </c>
      <c r="Z119" s="314">
        <v>49</v>
      </c>
      <c r="AA119" s="460">
        <f t="shared" ref="AA119" si="83">IF(OR(E119="C",E119="Cr"),S119,0)</f>
        <v>0.24166666666666664</v>
      </c>
      <c r="AC119" s="331"/>
      <c r="AD119" s="450"/>
      <c r="AF119" s="331"/>
      <c r="AG119" s="450"/>
    </row>
    <row r="120" spans="1:33" ht="15.75" customHeight="1" thickBot="1" x14ac:dyDescent="0.3">
      <c r="A120" s="229"/>
      <c r="B120" s="331"/>
      <c r="C120" s="331"/>
      <c r="D120" s="331"/>
      <c r="E120" s="381"/>
      <c r="F120" s="260" t="str">
        <f>IF(AND(A119="X",B119="dim"),"",IF(AND(A119="X",E119="TC"),"",IF(A119="X","X","")))</f>
        <v/>
      </c>
      <c r="G120" s="194"/>
      <c r="H120" s="211"/>
      <c r="I120" s="229">
        <f>IF(E119="CA",1,0)</f>
        <v>0</v>
      </c>
      <c r="J120" s="229">
        <f>IF(E119="TC",1,0)</f>
        <v>0</v>
      </c>
      <c r="K120" s="229">
        <f>IF(E119="FNO",1,0)</f>
        <v>0</v>
      </c>
      <c r="L120" s="299"/>
      <c r="M120" s="235"/>
      <c r="N120" s="244"/>
      <c r="O120" s="86"/>
      <c r="P120" s="477"/>
      <c r="Q120" s="113"/>
      <c r="R120" s="114"/>
      <c r="S120" s="375"/>
      <c r="T120" s="167"/>
      <c r="X120" s="381"/>
      <c r="Z120" s="331"/>
      <c r="AA120" s="461"/>
      <c r="AC120" s="314">
        <v>57</v>
      </c>
      <c r="AD120" s="449">
        <f>IF(OR(E135="C",E135="Cr"),S135,0)</f>
        <v>0</v>
      </c>
      <c r="AF120" s="314">
        <v>57</v>
      </c>
      <c r="AG120" s="449">
        <f t="shared" ref="AG120" si="84">LARGE($AD$8:$AD$738,AF120)</f>
        <v>0.28749999999999998</v>
      </c>
    </row>
    <row r="121" spans="1:33" ht="15" customHeight="1" thickBot="1" x14ac:dyDescent="0.3">
      <c r="A121" s="228"/>
      <c r="B121" s="314" t="s">
        <v>8</v>
      </c>
      <c r="C121" s="314">
        <v>19</v>
      </c>
      <c r="D121" s="314" t="s">
        <v>19</v>
      </c>
      <c r="E121" s="380" t="s">
        <v>94</v>
      </c>
      <c r="F121" s="208"/>
      <c r="G121" s="207"/>
      <c r="H121" s="196"/>
      <c r="I121" s="231">
        <f>IF(E121="repos",1,0)</f>
        <v>1</v>
      </c>
      <c r="J121" s="231">
        <f>IF(E121="S",1,0)</f>
        <v>0</v>
      </c>
      <c r="K121" s="231">
        <f>IF(E121="FO",1,0)</f>
        <v>0</v>
      </c>
      <c r="L121" s="302">
        <f>IF(AND(B121="dim",M121=130),1,0)</f>
        <v>0</v>
      </c>
      <c r="M121" s="234">
        <v>661</v>
      </c>
      <c r="N121" s="243"/>
      <c r="O121" s="56"/>
      <c r="P121" s="476">
        <f>IF(F121="X",D82,0)+IF(F122="X",D82,0)+IF(G121="X",D83,0)+IF(G122="X",D84,0)+H121+H122+IF(N121&lt;N81,0,N121)+IF(N122&lt;N81,0,N122)</f>
        <v>0</v>
      </c>
      <c r="Q121" s="111"/>
      <c r="R121" s="112"/>
      <c r="S121" s="374">
        <f>(R121-Q121)+(R122-Q122)</f>
        <v>0</v>
      </c>
      <c r="T121" s="167"/>
      <c r="X121" s="380">
        <f t="shared" si="60"/>
        <v>0</v>
      </c>
      <c r="Z121" s="314">
        <v>50</v>
      </c>
      <c r="AA121" s="460">
        <f t="shared" ref="AA121" si="85">IF(OR(E121="C",E121="Cr"),S121,0)</f>
        <v>0</v>
      </c>
      <c r="AC121" s="331"/>
      <c r="AD121" s="450"/>
      <c r="AF121" s="331"/>
      <c r="AG121" s="450"/>
    </row>
    <row r="122" spans="1:33" ht="15.75" customHeight="1" thickBot="1" x14ac:dyDescent="0.3">
      <c r="A122" s="229"/>
      <c r="B122" s="331"/>
      <c r="C122" s="331"/>
      <c r="D122" s="331"/>
      <c r="E122" s="381"/>
      <c r="F122" s="260" t="str">
        <f>IF(AND(A121="X",B121="dim"),"",IF(AND(A121="X",E121="TC"),"",IF(A121="X","X","")))</f>
        <v/>
      </c>
      <c r="G122" s="194"/>
      <c r="H122" s="211"/>
      <c r="I122" s="229">
        <f>IF(E121="CA",1,0)</f>
        <v>0</v>
      </c>
      <c r="J122" s="229">
        <f>IF(E121="TC",1,0)</f>
        <v>0</v>
      </c>
      <c r="K122" s="229">
        <f>IF(E121="FNO",1,0)</f>
        <v>0</v>
      </c>
      <c r="L122" s="299"/>
      <c r="M122" s="235"/>
      <c r="N122" s="244"/>
      <c r="O122" s="107"/>
      <c r="P122" s="477"/>
      <c r="Q122" s="113"/>
      <c r="R122" s="114"/>
      <c r="S122" s="375"/>
      <c r="T122" s="167"/>
      <c r="X122" s="381"/>
      <c r="Z122" s="331"/>
      <c r="AA122" s="461"/>
      <c r="AC122" s="314">
        <v>58</v>
      </c>
      <c r="AD122" s="449">
        <f>IF(OR(E137="C",E137="Cr"),S137,0)</f>
        <v>0.25624999999999998</v>
      </c>
      <c r="AF122" s="314">
        <v>58</v>
      </c>
      <c r="AG122" s="449">
        <f t="shared" ref="AG122" si="86">LARGE($AD$8:$AD$738,AF122)</f>
        <v>0.28472222222222221</v>
      </c>
    </row>
    <row r="123" spans="1:33" ht="15" customHeight="1" thickBot="1" x14ac:dyDescent="0.3">
      <c r="A123" s="228"/>
      <c r="B123" s="314" t="s">
        <v>9</v>
      </c>
      <c r="C123" s="314">
        <v>20</v>
      </c>
      <c r="D123" s="314" t="s">
        <v>19</v>
      </c>
      <c r="E123" s="380" t="s">
        <v>91</v>
      </c>
      <c r="F123" s="208"/>
      <c r="G123" s="207"/>
      <c r="H123" s="196">
        <v>6.9444444444444441E-3</v>
      </c>
      <c r="I123" s="231">
        <f>IF(E123="repos",1,0)</f>
        <v>0</v>
      </c>
      <c r="J123" s="231">
        <f>IF(E123="S",1,0)</f>
        <v>0</v>
      </c>
      <c r="K123" s="231">
        <f>IF(E123="FO",1,0)</f>
        <v>0</v>
      </c>
      <c r="L123" s="302">
        <f>IF(AND(B123="dim",M123=130),1,0)</f>
        <v>0</v>
      </c>
      <c r="M123" s="234">
        <v>132</v>
      </c>
      <c r="N123" s="243">
        <v>6.9444444444444441E-3</v>
      </c>
      <c r="O123" s="52">
        <v>0.29236111111111113</v>
      </c>
      <c r="P123" s="476">
        <f>IF(F123="X",D82,0)+IF(F124="X",D82,0)+IF(G123="X",D83,0)+IF(G124="X",D84,0)+H123+H124+IF(N123&lt;N81,0,N123)+IF(N124&lt;N81,0,N124)</f>
        <v>6.9444444444444441E-3</v>
      </c>
      <c r="Q123" s="111">
        <v>0.25763888888888892</v>
      </c>
      <c r="R123" s="112">
        <v>0.54722222222222217</v>
      </c>
      <c r="S123" s="374">
        <f>(R123-Q123)+(R124-Q124)</f>
        <v>0.28958333333333325</v>
      </c>
      <c r="T123" s="167"/>
      <c r="X123" s="380">
        <f t="shared" si="60"/>
        <v>1</v>
      </c>
      <c r="Z123" s="314">
        <v>51</v>
      </c>
      <c r="AA123" s="460">
        <f t="shared" ref="AA123" si="87">IF(OR(E123="C",E123="Cr"),S123,0)</f>
        <v>0.28958333333333325</v>
      </c>
      <c r="AC123" s="331"/>
      <c r="AD123" s="450"/>
      <c r="AF123" s="331"/>
      <c r="AG123" s="450"/>
    </row>
    <row r="124" spans="1:33" ht="15.75" customHeight="1" thickBot="1" x14ac:dyDescent="0.3">
      <c r="A124" s="229"/>
      <c r="B124" s="331"/>
      <c r="C124" s="331"/>
      <c r="D124" s="331"/>
      <c r="E124" s="381"/>
      <c r="F124" s="260" t="str">
        <f>IF(AND(A123="X",B123="dim"),"",IF(AND(A123="X",E123="TC"),"",IF(A123="X","X","")))</f>
        <v/>
      </c>
      <c r="G124" s="194"/>
      <c r="H124" s="211"/>
      <c r="I124" s="229">
        <f>IF(E123="CA",1,0)</f>
        <v>0</v>
      </c>
      <c r="J124" s="229">
        <f>IF(E123="TC",1,0)</f>
        <v>0</v>
      </c>
      <c r="K124" s="229">
        <f>IF(E123="FNO",1,0)</f>
        <v>0</v>
      </c>
      <c r="L124" s="299"/>
      <c r="M124" s="235"/>
      <c r="N124" s="244"/>
      <c r="O124" s="86"/>
      <c r="P124" s="477"/>
      <c r="Q124" s="113"/>
      <c r="R124" s="114"/>
      <c r="S124" s="375"/>
      <c r="T124" s="167"/>
      <c r="X124" s="381"/>
      <c r="Z124" s="331"/>
      <c r="AA124" s="461"/>
      <c r="AC124" s="314">
        <v>59</v>
      </c>
      <c r="AD124" s="449">
        <f>IF(OR(E139="C",E139="Cr"),S139,0)</f>
        <v>0.25624999999999998</v>
      </c>
      <c r="AF124" s="314">
        <v>59</v>
      </c>
      <c r="AG124" s="449">
        <f t="shared" ref="AG124" si="88">LARGE($AD$8:$AD$738,AF124)</f>
        <v>0.28472222222222221</v>
      </c>
    </row>
    <row r="125" spans="1:33" ht="15" customHeight="1" thickBot="1" x14ac:dyDescent="0.3">
      <c r="A125" s="228"/>
      <c r="B125" s="314" t="s">
        <v>10</v>
      </c>
      <c r="C125" s="314">
        <v>21</v>
      </c>
      <c r="D125" s="314" t="s">
        <v>19</v>
      </c>
      <c r="E125" s="334" t="s">
        <v>94</v>
      </c>
      <c r="F125" s="208"/>
      <c r="G125" s="207"/>
      <c r="H125" s="196"/>
      <c r="I125" s="231">
        <f>IF(E125="repos",1,0)</f>
        <v>1</v>
      </c>
      <c r="J125" s="231">
        <f>IF(E125="S",1,0)</f>
        <v>0</v>
      </c>
      <c r="K125" s="231">
        <f>IF(E125="FO",1,0)</f>
        <v>0</v>
      </c>
      <c r="L125" s="302">
        <f>IF(AND(B125="dim",M125=130),1,0)</f>
        <v>0</v>
      </c>
      <c r="M125" s="234">
        <v>660</v>
      </c>
      <c r="N125" s="243"/>
      <c r="O125" s="115"/>
      <c r="P125" s="476">
        <f>IF(F125="X",D82,0)+IF(F126="X",D82,0)+IF(G125="X",D83,0)+IF(G126="X",D84,0)+H125+H126+IF(N125&lt;N81,0,N125)+IF(N126&lt;N81,0,N126)</f>
        <v>0</v>
      </c>
      <c r="Q125" s="111"/>
      <c r="R125" s="112"/>
      <c r="S125" s="374">
        <f>(R125-Q125)+(R126-Q126)</f>
        <v>0</v>
      </c>
      <c r="T125" s="167"/>
      <c r="X125" s="380">
        <f t="shared" si="60"/>
        <v>0</v>
      </c>
      <c r="Z125" s="314">
        <v>52</v>
      </c>
      <c r="AA125" s="460">
        <f t="shared" ref="AA125" si="89">IF(OR(E125="C",E125="Cr"),S125,0)</f>
        <v>0</v>
      </c>
      <c r="AC125" s="331"/>
      <c r="AD125" s="450"/>
      <c r="AF125" s="331"/>
      <c r="AG125" s="450"/>
    </row>
    <row r="126" spans="1:33" ht="15.75" customHeight="1" thickBot="1" x14ac:dyDescent="0.3">
      <c r="A126" s="229"/>
      <c r="B126" s="331"/>
      <c r="C126" s="331"/>
      <c r="D126" s="331"/>
      <c r="E126" s="329"/>
      <c r="F126" s="260" t="str">
        <f>IF(AND(A125="X",B125="dim"),"",IF(AND(A125="X",E125="TC"),"",IF(A125="X","X","")))</f>
        <v/>
      </c>
      <c r="G126" s="194"/>
      <c r="H126" s="211"/>
      <c r="I126" s="229">
        <f>IF(E125="CA",1,0)</f>
        <v>0</v>
      </c>
      <c r="J126" s="229">
        <f>IF(E125="TC",1,0)</f>
        <v>0</v>
      </c>
      <c r="K126" s="229">
        <f>IF(E125="FNO",1,0)</f>
        <v>0</v>
      </c>
      <c r="L126" s="299"/>
      <c r="M126" s="235"/>
      <c r="N126" s="244"/>
      <c r="O126" s="107"/>
      <c r="P126" s="477"/>
      <c r="Q126" s="113"/>
      <c r="R126" s="114"/>
      <c r="S126" s="375"/>
      <c r="T126" s="167"/>
      <c r="X126" s="381"/>
      <c r="Z126" s="331"/>
      <c r="AA126" s="461"/>
      <c r="AC126" s="314">
        <v>60</v>
      </c>
      <c r="AD126" s="449">
        <f>IF(OR(E158="C",E158="Cr"),S158,0)</f>
        <v>0.25624999999999998</v>
      </c>
      <c r="AF126" s="314">
        <v>60</v>
      </c>
      <c r="AG126" s="449">
        <f t="shared" ref="AG126" si="90">LARGE($AD$8:$AD$738,AF126)</f>
        <v>0.28402777777777777</v>
      </c>
    </row>
    <row r="127" spans="1:33" ht="15" customHeight="1" thickBot="1" x14ac:dyDescent="0.3">
      <c r="A127" s="228"/>
      <c r="B127" s="314" t="s">
        <v>11</v>
      </c>
      <c r="C127" s="314">
        <v>22</v>
      </c>
      <c r="D127" s="314" t="s">
        <v>19</v>
      </c>
      <c r="E127" s="334" t="s">
        <v>54</v>
      </c>
      <c r="F127" s="208" t="s">
        <v>93</v>
      </c>
      <c r="G127" s="207"/>
      <c r="H127" s="196"/>
      <c r="I127" s="231">
        <f>IF(E127="repos",1,0)</f>
        <v>0</v>
      </c>
      <c r="J127" s="231">
        <f>IF(E127="S",1,0)</f>
        <v>1</v>
      </c>
      <c r="K127" s="231">
        <f>IF(E127="FO",1,0)</f>
        <v>0</v>
      </c>
      <c r="L127" s="302">
        <f>IF(AND(B127="dim",M127=130),1,0)</f>
        <v>0</v>
      </c>
      <c r="M127" s="234">
        <v>130</v>
      </c>
      <c r="N127" s="243"/>
      <c r="O127" s="56"/>
      <c r="P127" s="476">
        <f>IF(F127="X",D82,0)+IF(F128="X",D82,0)+IF(G127="X",D83,0)+IF(G128="X",D84,0)+H127+H128+IF(N127&lt;N81,0,N127)+IF(N128&lt;N81,0,N128)</f>
        <v>0.27638888888888885</v>
      </c>
      <c r="Q127" s="111"/>
      <c r="R127" s="112"/>
      <c r="S127" s="374">
        <f>(R127-Q127)+(R128-Q128)</f>
        <v>0</v>
      </c>
      <c r="T127" s="167"/>
      <c r="X127" s="380">
        <f t="shared" si="60"/>
        <v>0</v>
      </c>
      <c r="Z127" s="314">
        <v>53</v>
      </c>
      <c r="AA127" s="460">
        <f t="shared" ref="AA127" si="91">IF(OR(E127="C",E127="Cr"),S127,0)</f>
        <v>0</v>
      </c>
      <c r="AC127" s="331"/>
      <c r="AD127" s="450"/>
      <c r="AF127" s="331"/>
      <c r="AG127" s="450"/>
    </row>
    <row r="128" spans="1:33" ht="15.75" customHeight="1" thickBot="1" x14ac:dyDescent="0.3">
      <c r="A128" s="229"/>
      <c r="B128" s="331"/>
      <c r="C128" s="331"/>
      <c r="D128" s="331"/>
      <c r="E128" s="329"/>
      <c r="F128" s="260" t="str">
        <f>IF(AND(A127="X",B127="dim"),"",IF(AND(A127="X",E127="TC"),"",IF(A127="X","X","")))</f>
        <v/>
      </c>
      <c r="G128" s="194"/>
      <c r="H128" s="211"/>
      <c r="I128" s="229">
        <f>IF(E127="CA",1,0)</f>
        <v>0</v>
      </c>
      <c r="J128" s="229">
        <f>IF(E127="TC",1,0)</f>
        <v>0</v>
      </c>
      <c r="K128" s="229">
        <f>IF(E127="FNO",1,0)</f>
        <v>0</v>
      </c>
      <c r="L128" s="299"/>
      <c r="M128" s="235"/>
      <c r="N128" s="244"/>
      <c r="O128" s="107"/>
      <c r="P128" s="477"/>
      <c r="Q128" s="113"/>
      <c r="R128" s="114"/>
      <c r="S128" s="375"/>
      <c r="T128" s="167"/>
      <c r="X128" s="381"/>
      <c r="Z128" s="331"/>
      <c r="AA128" s="461"/>
      <c r="AC128" s="314">
        <v>61</v>
      </c>
      <c r="AD128" s="449">
        <f>IF(OR(E160="C",E160="Cr"),S160,0)</f>
        <v>0.25624999999999998</v>
      </c>
      <c r="AF128" s="314">
        <v>61</v>
      </c>
      <c r="AG128" s="449">
        <f t="shared" ref="AG128" si="92">LARGE($AD$8:$AD$738,AF128)</f>
        <v>0.28263888888888888</v>
      </c>
    </row>
    <row r="129" spans="1:33" ht="15" customHeight="1" thickBot="1" x14ac:dyDescent="0.3">
      <c r="A129" s="228"/>
      <c r="B129" s="314" t="s">
        <v>12</v>
      </c>
      <c r="C129" s="314">
        <v>23</v>
      </c>
      <c r="D129" s="314" t="s">
        <v>19</v>
      </c>
      <c r="E129" s="380" t="s">
        <v>91</v>
      </c>
      <c r="F129" s="208"/>
      <c r="G129" s="207"/>
      <c r="H129" s="196"/>
      <c r="I129" s="231">
        <f>IF(E129="repos",1,0)</f>
        <v>0</v>
      </c>
      <c r="J129" s="231">
        <f>IF(E129="S",1,0)</f>
        <v>0</v>
      </c>
      <c r="K129" s="231">
        <f>IF(E129="FO",1,0)</f>
        <v>0</v>
      </c>
      <c r="L129" s="302">
        <f>IF(AND(B129="dim",M129=130),1,0)</f>
        <v>0</v>
      </c>
      <c r="M129" s="234">
        <v>132</v>
      </c>
      <c r="N129" s="243"/>
      <c r="O129" s="52">
        <v>0.29236111111111113</v>
      </c>
      <c r="P129" s="476">
        <f>IF(F129="X",D82,0)+IF(F130="X",D82,0)+IF(G129="X",D83,0)+IF(G130="X",D84,0)+H129+H130+IF(N129&lt;N81,0,N129)+IF(N130&lt;N81,0,N130)</f>
        <v>0</v>
      </c>
      <c r="Q129" s="111">
        <v>0.25763888888888892</v>
      </c>
      <c r="R129" s="112">
        <v>0.54722222222222217</v>
      </c>
      <c r="S129" s="374">
        <f>(R129-Q129)+(R130-Q130)</f>
        <v>0.28958333333333325</v>
      </c>
      <c r="T129" s="167"/>
      <c r="X129" s="380">
        <f t="shared" si="60"/>
        <v>1</v>
      </c>
      <c r="Z129" s="314">
        <v>54</v>
      </c>
      <c r="AA129" s="460">
        <f t="shared" ref="AA129" si="93">IF(OR(E129="C",E129="Cr"),S129,0)</f>
        <v>0.28958333333333325</v>
      </c>
      <c r="AC129" s="331"/>
      <c r="AD129" s="450"/>
      <c r="AF129" s="331"/>
      <c r="AG129" s="450"/>
    </row>
    <row r="130" spans="1:33" ht="15.75" customHeight="1" thickBot="1" x14ac:dyDescent="0.3">
      <c r="A130" s="229"/>
      <c r="B130" s="331"/>
      <c r="C130" s="331"/>
      <c r="D130" s="331"/>
      <c r="E130" s="381"/>
      <c r="F130" s="260" t="str">
        <f>IF(AND(A129="X",B129="dim"),"",IF(AND(A129="X",E129="TC"),"",IF(A129="X","X","")))</f>
        <v/>
      </c>
      <c r="G130" s="194"/>
      <c r="H130" s="211"/>
      <c r="I130" s="229">
        <f>IF(E129="CA",1,0)</f>
        <v>0</v>
      </c>
      <c r="J130" s="229">
        <f>IF(E129="TC",1,0)</f>
        <v>0</v>
      </c>
      <c r="K130" s="229">
        <f>IF(E129="FNO",1,0)</f>
        <v>0</v>
      </c>
      <c r="L130" s="299"/>
      <c r="M130" s="235"/>
      <c r="N130" s="244"/>
      <c r="O130" s="86"/>
      <c r="P130" s="477"/>
      <c r="Q130" s="113"/>
      <c r="R130" s="114"/>
      <c r="S130" s="375"/>
      <c r="T130" s="167"/>
      <c r="X130" s="381"/>
      <c r="Z130" s="331"/>
      <c r="AA130" s="461"/>
      <c r="AC130" s="314">
        <v>62</v>
      </c>
      <c r="AD130" s="449">
        <f>IF(OR(E162="C",E162="Cr"),S162,0)</f>
        <v>0.25624999999999998</v>
      </c>
      <c r="AF130" s="314">
        <v>62</v>
      </c>
      <c r="AG130" s="449">
        <f t="shared" ref="AG130" si="94">LARGE($AD$8:$AD$738,AF130)</f>
        <v>0.2819444444444445</v>
      </c>
    </row>
    <row r="131" spans="1:33" ht="15" customHeight="1" thickBot="1" x14ac:dyDescent="0.3">
      <c r="A131" s="228"/>
      <c r="B131" s="314" t="s">
        <v>4</v>
      </c>
      <c r="C131" s="314">
        <v>24</v>
      </c>
      <c r="D131" s="314" t="s">
        <v>19</v>
      </c>
      <c r="E131" s="380" t="s">
        <v>91</v>
      </c>
      <c r="F131" s="208"/>
      <c r="G131" s="207"/>
      <c r="H131" s="196"/>
      <c r="I131" s="231">
        <f>IF(E131="repos",1,0)</f>
        <v>0</v>
      </c>
      <c r="J131" s="231">
        <f>IF(E131="S",1,0)</f>
        <v>0</v>
      </c>
      <c r="K131" s="231">
        <f>IF(E131="FO",1,0)</f>
        <v>0</v>
      </c>
      <c r="L131" s="302">
        <f>IF(AND(B131="dim",M131=130),1,0)</f>
        <v>0</v>
      </c>
      <c r="M131" s="234">
        <v>132</v>
      </c>
      <c r="N131" s="243"/>
      <c r="O131" s="52">
        <v>0.29236111111111113</v>
      </c>
      <c r="P131" s="476">
        <f>IF(F131="X",D82,0)+IF(F132="X",D82,0)+IF(G131="X",D83,0)+IF(G132="X",D84,0)+H131+H132+IF(N131&lt;N81,0,N131)+IF(N132&lt;N81,0,N132)</f>
        <v>0</v>
      </c>
      <c r="Q131" s="111">
        <v>0.25763888888888892</v>
      </c>
      <c r="R131" s="112">
        <v>0.54722222222222217</v>
      </c>
      <c r="S131" s="374">
        <f>(R131-Q131)+(R132-Q132)</f>
        <v>0.28958333333333325</v>
      </c>
      <c r="T131" s="167"/>
      <c r="X131" s="380">
        <f t="shared" si="60"/>
        <v>1</v>
      </c>
      <c r="Z131" s="314">
        <v>55</v>
      </c>
      <c r="AA131" s="460">
        <f t="shared" ref="AA131" si="95">IF(OR(E131="C",E131="Cr"),S131,0)</f>
        <v>0.28958333333333325</v>
      </c>
      <c r="AC131" s="331"/>
      <c r="AD131" s="450"/>
      <c r="AF131" s="331"/>
      <c r="AG131" s="450"/>
    </row>
    <row r="132" spans="1:33" ht="15.75" customHeight="1" thickBot="1" x14ac:dyDescent="0.3">
      <c r="A132" s="229"/>
      <c r="B132" s="331"/>
      <c r="C132" s="331"/>
      <c r="D132" s="331"/>
      <c r="E132" s="381"/>
      <c r="F132" s="260" t="str">
        <f>IF(AND(A131="X",B131="dim"),"",IF(AND(A131="X",E131="TC"),"",IF(A131="X","X","")))</f>
        <v/>
      </c>
      <c r="G132" s="194"/>
      <c r="H132" s="211"/>
      <c r="I132" s="229">
        <f>IF(E131="CA",1,0)</f>
        <v>0</v>
      </c>
      <c r="J132" s="229">
        <f>IF(E131="TC",1,0)</f>
        <v>0</v>
      </c>
      <c r="K132" s="229">
        <f>IF(E131="FNO",1,0)</f>
        <v>0</v>
      </c>
      <c r="L132" s="299"/>
      <c r="M132" s="235"/>
      <c r="N132" s="244"/>
      <c r="O132" s="86"/>
      <c r="P132" s="477"/>
      <c r="Q132" s="113"/>
      <c r="R132" s="114"/>
      <c r="S132" s="375"/>
      <c r="T132" s="167"/>
      <c r="X132" s="381"/>
      <c r="Z132" s="331"/>
      <c r="AA132" s="461"/>
      <c r="AC132" s="314">
        <v>63</v>
      </c>
      <c r="AD132" s="449">
        <f>IF(OR(E164="C",E164="Cr"),S164,0)</f>
        <v>0.27708333333333335</v>
      </c>
      <c r="AF132" s="314">
        <v>63</v>
      </c>
      <c r="AG132" s="449">
        <f t="shared" ref="AG132" si="96">LARGE($AD$8:$AD$738,AF132)</f>
        <v>0.2819444444444445</v>
      </c>
    </row>
    <row r="133" spans="1:33" ht="15" customHeight="1" thickBot="1" x14ac:dyDescent="0.3">
      <c r="A133" s="228"/>
      <c r="B133" s="314" t="s">
        <v>6</v>
      </c>
      <c r="C133" s="314">
        <v>25</v>
      </c>
      <c r="D133" s="314" t="s">
        <v>19</v>
      </c>
      <c r="E133" s="334" t="s">
        <v>91</v>
      </c>
      <c r="F133" s="208"/>
      <c r="G133" s="207"/>
      <c r="H133" s="196"/>
      <c r="I133" s="231">
        <f>IF(E133="repos",1,0)</f>
        <v>0</v>
      </c>
      <c r="J133" s="231">
        <f>IF(E133="S",1,0)</f>
        <v>0</v>
      </c>
      <c r="K133" s="231">
        <f>IF(E133="FO",1,0)</f>
        <v>0</v>
      </c>
      <c r="L133" s="302">
        <f>IF(AND(B133="dim",M133=130),1,0)</f>
        <v>0</v>
      </c>
      <c r="M133" s="234">
        <v>130</v>
      </c>
      <c r="N133" s="243"/>
      <c r="O133" s="52">
        <v>0.32361111111111113</v>
      </c>
      <c r="P133" s="476">
        <f>IF(F133="X",D82,0)+IF(F134="X",D82,0)+IF(G133="X",D83,0)+IF(G134="X",D84,0)+H133+H134+IF(N133&lt;N81,0,N133)+IF(N134&lt;N81,0,N134)</f>
        <v>0</v>
      </c>
      <c r="Q133" s="111">
        <v>0.20138888888888887</v>
      </c>
      <c r="R133" s="112">
        <v>0.49236111111111108</v>
      </c>
      <c r="S133" s="374">
        <f>(R133-Q133)+(R134-Q134)</f>
        <v>0.29097222222222219</v>
      </c>
      <c r="T133" s="167"/>
      <c r="X133" s="380">
        <f t="shared" si="60"/>
        <v>1</v>
      </c>
      <c r="Z133" s="314">
        <v>56</v>
      </c>
      <c r="AA133" s="460">
        <f t="shared" ref="AA133" si="97">IF(OR(E133="C",E133="Cr"),S133,0)</f>
        <v>0.29097222222222219</v>
      </c>
      <c r="AC133" s="331"/>
      <c r="AD133" s="450"/>
      <c r="AF133" s="331"/>
      <c r="AG133" s="450"/>
    </row>
    <row r="134" spans="1:33" ht="15.75" customHeight="1" thickBot="1" x14ac:dyDescent="0.3">
      <c r="A134" s="229"/>
      <c r="B134" s="331"/>
      <c r="C134" s="331"/>
      <c r="D134" s="331"/>
      <c r="E134" s="329"/>
      <c r="F134" s="260" t="str">
        <f>IF(AND(A133="X",B133="dim"),"",IF(AND(A133="X",E133="TC"),"",IF(A133="X","X","")))</f>
        <v/>
      </c>
      <c r="G134" s="194"/>
      <c r="H134" s="211"/>
      <c r="I134" s="229">
        <f>IF(E133="CA",1,0)</f>
        <v>0</v>
      </c>
      <c r="J134" s="229">
        <f>IF(E133="TC",1,0)</f>
        <v>0</v>
      </c>
      <c r="K134" s="229">
        <f>IF(E133="FNO",1,0)</f>
        <v>0</v>
      </c>
      <c r="L134" s="299"/>
      <c r="M134" s="235"/>
      <c r="N134" s="244"/>
      <c r="O134" s="86"/>
      <c r="P134" s="477"/>
      <c r="Q134" s="113"/>
      <c r="R134" s="114"/>
      <c r="S134" s="375"/>
      <c r="T134" s="167"/>
      <c r="X134" s="381"/>
      <c r="Z134" s="331"/>
      <c r="AA134" s="461"/>
      <c r="AC134" s="462">
        <v>64</v>
      </c>
      <c r="AD134" s="449">
        <f>IF(OR(E166="C",E166="Cr"),S166,0)</f>
        <v>0</v>
      </c>
      <c r="AF134" s="462">
        <v>64</v>
      </c>
      <c r="AG134" s="449">
        <f t="shared" ref="AG134" si="98">LARGE($AD$8:$AD$738,AF134)</f>
        <v>0.2819444444444445</v>
      </c>
    </row>
    <row r="135" spans="1:33" ht="15" customHeight="1" thickBot="1" x14ac:dyDescent="0.3">
      <c r="A135" s="228"/>
      <c r="B135" s="314" t="s">
        <v>8</v>
      </c>
      <c r="C135" s="314">
        <v>26</v>
      </c>
      <c r="D135" s="314" t="s">
        <v>19</v>
      </c>
      <c r="E135" s="334" t="s">
        <v>94</v>
      </c>
      <c r="F135" s="208"/>
      <c r="G135" s="207"/>
      <c r="H135" s="196"/>
      <c r="I135" s="231">
        <f>IF(E135="repos",1,0)</f>
        <v>1</v>
      </c>
      <c r="J135" s="231">
        <f>IF(E135="S",1,0)</f>
        <v>0</v>
      </c>
      <c r="K135" s="231">
        <f>IF(E135="FO",1,0)</f>
        <v>0</v>
      </c>
      <c r="L135" s="302">
        <f>IF(AND(B135="dim",M135=130),1,0)</f>
        <v>0</v>
      </c>
      <c r="M135" s="234">
        <v>660</v>
      </c>
      <c r="N135" s="243"/>
      <c r="O135" s="56"/>
      <c r="P135" s="476">
        <f>IF(F135="X",D82,0)+IF(F136="X",D82,0)+IF(G135="X",D83,0)+IF(G136="X",D84,0)+H135+H136+IF(N135&lt;N81,0,N135)+IF(N136&lt;N81,0,N136)</f>
        <v>0</v>
      </c>
      <c r="Q135" s="111"/>
      <c r="R135" s="112"/>
      <c r="S135" s="374">
        <f>(R135-Q135)+(R136-Q136)</f>
        <v>0</v>
      </c>
      <c r="T135" s="167"/>
      <c r="X135" s="380">
        <f t="shared" si="60"/>
        <v>0</v>
      </c>
      <c r="Z135" s="314">
        <v>57</v>
      </c>
      <c r="AA135" s="460">
        <f t="shared" ref="AA135" si="99">IF(OR(E135="C",E135="Cr"),S135,0)</f>
        <v>0</v>
      </c>
      <c r="AC135" s="463"/>
      <c r="AD135" s="450"/>
      <c r="AF135" s="463"/>
      <c r="AG135" s="450"/>
    </row>
    <row r="136" spans="1:33" ht="15.75" customHeight="1" thickBot="1" x14ac:dyDescent="0.3">
      <c r="A136" s="229"/>
      <c r="B136" s="331"/>
      <c r="C136" s="331"/>
      <c r="D136" s="331"/>
      <c r="E136" s="329"/>
      <c r="F136" s="260" t="str">
        <f>IF(AND(A135="X",B135="dim"),"",IF(AND(A135="X",E135="TC"),"",IF(A135="X","X","")))</f>
        <v/>
      </c>
      <c r="G136" s="194"/>
      <c r="H136" s="211"/>
      <c r="I136" s="229">
        <f>IF(E135="CA",1,0)</f>
        <v>0</v>
      </c>
      <c r="J136" s="229">
        <f>IF(E135="TC",1,0)</f>
        <v>0</v>
      </c>
      <c r="K136" s="229">
        <f>IF(E135="FNO",1,0)</f>
        <v>0</v>
      </c>
      <c r="L136" s="299"/>
      <c r="M136" s="235"/>
      <c r="N136" s="244"/>
      <c r="O136" s="107"/>
      <c r="P136" s="477"/>
      <c r="Q136" s="113"/>
      <c r="R136" s="114"/>
      <c r="S136" s="375"/>
      <c r="T136" s="167"/>
      <c r="X136" s="381"/>
      <c r="Z136" s="331"/>
      <c r="AA136" s="461"/>
      <c r="AC136" s="314">
        <v>65</v>
      </c>
      <c r="AD136" s="449">
        <f>IF(OR(E168="C",E168="Cr"),S168,0)</f>
        <v>0.25624999999999998</v>
      </c>
      <c r="AF136" s="314">
        <v>65</v>
      </c>
      <c r="AG136" s="449">
        <f t="shared" ref="AG136" si="100">LARGE($AD$8:$AD$738,AF136)</f>
        <v>0.28194444444444444</v>
      </c>
    </row>
    <row r="137" spans="1:33" ht="15" customHeight="1" thickBot="1" x14ac:dyDescent="0.3">
      <c r="A137" s="228"/>
      <c r="B137" s="314" t="s">
        <v>9</v>
      </c>
      <c r="C137" s="314">
        <v>27</v>
      </c>
      <c r="D137" s="314" t="s">
        <v>19</v>
      </c>
      <c r="E137" s="380" t="s">
        <v>91</v>
      </c>
      <c r="F137" s="208"/>
      <c r="G137" s="207"/>
      <c r="H137" s="196"/>
      <c r="I137" s="231">
        <f>IF(E137="repos",1,0)</f>
        <v>0</v>
      </c>
      <c r="J137" s="231">
        <f>IF(E137="S",1,0)</f>
        <v>0</v>
      </c>
      <c r="K137" s="231">
        <f>IF(E137="FO",1,0)</f>
        <v>0</v>
      </c>
      <c r="L137" s="302">
        <f>IF(AND(B137="dim",M137=130),1,0)</f>
        <v>0</v>
      </c>
      <c r="M137" s="234">
        <v>132</v>
      </c>
      <c r="N137" s="243"/>
      <c r="O137" s="56">
        <v>0.25625000000000003</v>
      </c>
      <c r="P137" s="476">
        <f>IF(F137="X",D82,0)+IF(F138="X",D82,0)+IF(G137="X",D83,0)+IF(G138="X",D84,0)+H137+H138+IF(N137&lt;N81,0,N137)+IF(N138&lt;N81,0,N138)</f>
        <v>0</v>
      </c>
      <c r="Q137" s="111">
        <v>0.20486111111111113</v>
      </c>
      <c r="R137" s="112">
        <v>0.46111111111111108</v>
      </c>
      <c r="S137" s="360">
        <f>(R137-Q137)+(R138-Q138)</f>
        <v>0.25624999999999998</v>
      </c>
      <c r="T137" s="167"/>
      <c r="X137" s="380">
        <f t="shared" si="60"/>
        <v>1</v>
      </c>
      <c r="Z137" s="314">
        <v>58</v>
      </c>
      <c r="AA137" s="460">
        <f t="shared" ref="AA137" si="101">IF(OR(E137="C",E137="Cr"),S137,0)</f>
        <v>0.25624999999999998</v>
      </c>
      <c r="AC137" s="331"/>
      <c r="AD137" s="450"/>
      <c r="AF137" s="331"/>
      <c r="AG137" s="450"/>
    </row>
    <row r="138" spans="1:33" ht="15.75" customHeight="1" thickBot="1" x14ac:dyDescent="0.3">
      <c r="A138" s="229"/>
      <c r="B138" s="331"/>
      <c r="C138" s="331"/>
      <c r="D138" s="331"/>
      <c r="E138" s="381"/>
      <c r="F138" s="260" t="str">
        <f>IF(AND(A137="X",B137="dim"),"",IF(AND(A137="X",E137="TC"),"",IF(A137="X","X","")))</f>
        <v/>
      </c>
      <c r="G138" s="194"/>
      <c r="H138" s="211"/>
      <c r="I138" s="229">
        <f>IF(E137="CA",1,0)</f>
        <v>0</v>
      </c>
      <c r="J138" s="229">
        <f>IF(E137="TC",1,0)</f>
        <v>0</v>
      </c>
      <c r="K138" s="229">
        <f>IF(E137="FNO",1,0)</f>
        <v>0</v>
      </c>
      <c r="L138" s="299"/>
      <c r="M138" s="235"/>
      <c r="N138" s="244"/>
      <c r="O138" s="105"/>
      <c r="P138" s="477"/>
      <c r="Q138" s="113"/>
      <c r="R138" s="114"/>
      <c r="S138" s="361"/>
      <c r="T138" s="167"/>
      <c r="X138" s="381"/>
      <c r="Z138" s="331"/>
      <c r="AA138" s="461"/>
      <c r="AC138" s="314">
        <v>66</v>
      </c>
      <c r="AD138" s="449">
        <f>IF(OR(E170="C",E170="Cr"),S170,0)</f>
        <v>0.25069444444444444</v>
      </c>
      <c r="AF138" s="314">
        <v>66</v>
      </c>
      <c r="AG138" s="449">
        <f t="shared" ref="AG138" si="102">LARGE($AD$8:$AD$738,AF138)</f>
        <v>0.27986111111111112</v>
      </c>
    </row>
    <row r="139" spans="1:33" ht="15" customHeight="1" thickBot="1" x14ac:dyDescent="0.3">
      <c r="A139" s="228"/>
      <c r="B139" s="314" t="s">
        <v>10</v>
      </c>
      <c r="C139" s="314">
        <v>28</v>
      </c>
      <c r="D139" s="314" t="s">
        <v>19</v>
      </c>
      <c r="E139" s="380" t="s">
        <v>91</v>
      </c>
      <c r="F139" s="208"/>
      <c r="G139" s="207"/>
      <c r="H139" s="196"/>
      <c r="I139" s="231">
        <f>IF(E139="repos",1,0)</f>
        <v>0</v>
      </c>
      <c r="J139" s="231">
        <f>IF(E139="S",1,0)</f>
        <v>0</v>
      </c>
      <c r="K139" s="231">
        <f>IF(E139="FO",1,0)</f>
        <v>0</v>
      </c>
      <c r="L139" s="302">
        <f>IF(AND(B139="dim",M139=130),1,0)</f>
        <v>0</v>
      </c>
      <c r="M139" s="234">
        <v>132</v>
      </c>
      <c r="N139" s="243">
        <v>6.9444444444444441E-3</v>
      </c>
      <c r="O139" s="56">
        <v>0.25625000000000003</v>
      </c>
      <c r="P139" s="476">
        <f>IF(F139="X",D82,0)+IF(F140="X",D82,0)+IF(G139="X",D83,0)+IF(G140="X",D84,0)+H139+H140+IF(N139&lt;N81,0,N139)+IF(N140&lt;N81,0,N140)</f>
        <v>0</v>
      </c>
      <c r="Q139" s="111">
        <v>0.20486111111111113</v>
      </c>
      <c r="R139" s="112">
        <v>0.46111111111111108</v>
      </c>
      <c r="S139" s="360">
        <f>(R139-Q139)+(R140-Q140)</f>
        <v>0.25624999999999998</v>
      </c>
      <c r="T139" s="167"/>
      <c r="X139" s="380">
        <f t="shared" si="60"/>
        <v>1</v>
      </c>
      <c r="Z139" s="314">
        <v>59</v>
      </c>
      <c r="AA139" s="460">
        <f t="shared" ref="AA139:AA141" si="103">IF(OR(E139="C",E139="Cr"),S139,0)</f>
        <v>0.25624999999999998</v>
      </c>
      <c r="AC139" s="331"/>
      <c r="AD139" s="450"/>
      <c r="AF139" s="331"/>
      <c r="AG139" s="450"/>
    </row>
    <row r="140" spans="1:33" ht="15.75" customHeight="1" thickBot="1" x14ac:dyDescent="0.3">
      <c r="A140" s="229"/>
      <c r="B140" s="312"/>
      <c r="C140" s="312"/>
      <c r="D140" s="312"/>
      <c r="E140" s="550"/>
      <c r="F140" s="260" t="str">
        <f>IF(AND(A139="X",B139="dim"),"",IF(AND(A139="X",E139="TC"),"",IF(A139="X","X","")))</f>
        <v/>
      </c>
      <c r="G140" s="195"/>
      <c r="H140" s="211"/>
      <c r="I140" s="231">
        <f>IF(E139="CA",1,0)</f>
        <v>0</v>
      </c>
      <c r="J140" s="231">
        <f>IF(E139="TC",1,0)</f>
        <v>0</v>
      </c>
      <c r="K140" s="231">
        <f>IF(E139="FNO",1,0)</f>
        <v>0</v>
      </c>
      <c r="L140" s="299"/>
      <c r="M140" s="242"/>
      <c r="N140" s="166"/>
      <c r="O140" s="165"/>
      <c r="P140" s="477"/>
      <c r="Q140" s="168"/>
      <c r="R140" s="169"/>
      <c r="S140" s="525"/>
      <c r="T140" s="167"/>
      <c r="X140" s="381"/>
      <c r="Z140" s="331"/>
      <c r="AA140" s="461"/>
      <c r="AC140" s="314">
        <v>67</v>
      </c>
      <c r="AD140" s="449">
        <f>IF(OR(E172="C",E172="Cr"),S172,0)</f>
        <v>0.25069444444444444</v>
      </c>
      <c r="AF140" s="314">
        <v>67</v>
      </c>
      <c r="AG140" s="449">
        <f t="shared" ref="AG140" si="104">LARGE($AD$8:$AD$738,AF140)</f>
        <v>0.27986111111111112</v>
      </c>
    </row>
    <row r="141" spans="1:33" ht="15" customHeight="1" thickBot="1" x14ac:dyDescent="0.3">
      <c r="A141" s="236"/>
      <c r="B141" s="392"/>
      <c r="C141" s="392">
        <v>29</v>
      </c>
      <c r="D141" s="392" t="s">
        <v>19</v>
      </c>
      <c r="E141" s="392"/>
      <c r="F141" s="208"/>
      <c r="G141" s="207"/>
      <c r="H141" s="196"/>
      <c r="I141" s="236">
        <f>IF(E141="repos",1,0)</f>
        <v>0</v>
      </c>
      <c r="J141" s="236">
        <f>IF(E141="S",1,0)</f>
        <v>0</v>
      </c>
      <c r="K141" s="236">
        <f>IF(E141="FO",1,0)</f>
        <v>0</v>
      </c>
      <c r="L141" s="300">
        <f>IF(AND(B141="dim",M141=130),1,0)</f>
        <v>0</v>
      </c>
      <c r="M141" s="236"/>
      <c r="N141" s="247"/>
      <c r="O141" s="19"/>
      <c r="P141" s="447">
        <f>IF(F141="X",D82,0)+IF(F142="X",D82,0)+IF(G141="X",D83,0)+IF(G142="X",D84,0)+H141+H142+IF(N141&lt;N81,0,N141)+IF(N142&lt;N81,0,N142)</f>
        <v>0</v>
      </c>
      <c r="Q141" s="45"/>
      <c r="R141" s="46"/>
      <c r="S141" s="372">
        <f>(R141-Q141)+(R142-Q142)</f>
        <v>0</v>
      </c>
      <c r="T141" s="167"/>
      <c r="X141" s="380">
        <f t="shared" si="60"/>
        <v>0</v>
      </c>
      <c r="Z141" s="392"/>
      <c r="AA141" s="460">
        <f t="shared" si="103"/>
        <v>0</v>
      </c>
      <c r="AC141" s="331"/>
      <c r="AD141" s="450"/>
      <c r="AF141" s="331"/>
      <c r="AG141" s="450"/>
    </row>
    <row r="142" spans="1:33" ht="15.75" customHeight="1" thickBot="1" x14ac:dyDescent="0.3">
      <c r="A142" s="237"/>
      <c r="B142" s="316"/>
      <c r="C142" s="316"/>
      <c r="D142" s="316"/>
      <c r="E142" s="316"/>
      <c r="F142" s="260" t="str">
        <f>IF(AND(A141="X",B141="dim"),"",IF(AND(A141="X",E141="TC"),"",IF(A141="X","X","")))</f>
        <v/>
      </c>
      <c r="G142" s="194"/>
      <c r="H142" s="210"/>
      <c r="I142" s="237">
        <f>IF(E141="CA",1,0)</f>
        <v>0</v>
      </c>
      <c r="J142" s="237">
        <f>IF(E141="TC",1,0)</f>
        <v>0</v>
      </c>
      <c r="K142" s="237">
        <f>IF(E141="FNO",1,0)</f>
        <v>0</v>
      </c>
      <c r="L142" s="301"/>
      <c r="M142" s="237"/>
      <c r="N142" s="248"/>
      <c r="O142" s="20"/>
      <c r="P142" s="448"/>
      <c r="Q142" s="47"/>
      <c r="R142" s="48"/>
      <c r="S142" s="373"/>
      <c r="T142" s="167"/>
      <c r="X142" s="381"/>
      <c r="Z142" s="316"/>
      <c r="AA142" s="461"/>
      <c r="AC142" s="314">
        <v>68</v>
      </c>
      <c r="AD142" s="449">
        <f>IF(OR(E174="C",E174="Cr"),S174,0)</f>
        <v>0.27152777777777781</v>
      </c>
      <c r="AF142" s="314">
        <v>68</v>
      </c>
      <c r="AG142" s="449">
        <f t="shared" ref="AG142" si="105">LARGE($AD$8:$AD$738,AF142)</f>
        <v>0.27916666666666667</v>
      </c>
    </row>
    <row r="143" spans="1:33" ht="15.75" customHeight="1" thickBot="1" x14ac:dyDescent="0.3">
      <c r="A143" s="224"/>
      <c r="B143" s="30"/>
      <c r="C143" s="30"/>
      <c r="D143" s="30"/>
      <c r="E143" s="30"/>
      <c r="F143" s="30"/>
      <c r="G143" s="30"/>
      <c r="H143" s="178"/>
      <c r="I143" s="30"/>
      <c r="J143" s="30"/>
      <c r="K143" s="30"/>
      <c r="L143" s="30"/>
      <c r="M143" s="30"/>
      <c r="N143" s="30"/>
      <c r="O143" s="170"/>
      <c r="P143" s="171"/>
      <c r="Q143" s="167"/>
      <c r="R143" s="167"/>
      <c r="S143" s="167"/>
      <c r="T143" s="167"/>
      <c r="U143" s="96"/>
      <c r="V143" s="96"/>
      <c r="W143" s="96"/>
      <c r="X143" s="30"/>
      <c r="Y143" s="96"/>
      <c r="AC143" s="331"/>
      <c r="AD143" s="450"/>
      <c r="AF143" s="331"/>
      <c r="AG143" s="450"/>
    </row>
    <row r="144" spans="1:33" ht="15.75" customHeight="1" thickBot="1" x14ac:dyDescent="0.3">
      <c r="A144" s="224"/>
      <c r="B144" s="314">
        <f>C139</f>
        <v>28</v>
      </c>
      <c r="C144" s="388" t="s">
        <v>13</v>
      </c>
      <c r="D144" s="389"/>
      <c r="E144" s="10">
        <v>10</v>
      </c>
      <c r="F144" s="258"/>
      <c r="G144" s="259"/>
      <c r="H144" s="196">
        <f>H85+H87+H89+H91+H93+H95+H97+H99+H101+H103+H105+H107+H109+H111+H113+H115+H117+H119+H121+H123+H125+H127+H129+H131+H133+H135+H137+H139+H141</f>
        <v>1.3888888888888888E-2</v>
      </c>
      <c r="I144" s="224"/>
      <c r="J144" s="224"/>
      <c r="K144" s="224"/>
      <c r="L144" s="306">
        <f>L85+L87+L89+L91+L93+L95+L97+L99+L101+L103+L105+L107+L109+L111+L113+L115+L117+L119+L121+L123+L125+L127+L129+L131+L133+L135+L137+L139+L141</f>
        <v>0</v>
      </c>
      <c r="M144" s="2"/>
      <c r="N144" s="474">
        <f>IF(N85&lt;N81,0,N85)+IF(N86&lt;N81,0,N86)+IF(N87&lt;N81,0,N87)+IF(N88&lt;N81,0,N88)+IF(N89&lt;N81,0,N89)+IF(N90&lt;N81,0,N90)+IF(N91&lt;N81,0,N91)+IF(N92&lt;N81,0,N92)+IF(N93&lt;N81,0,N93)+IF(N94&lt;N81,0,N94)+IF(N95&lt;N81,0,N95)+IF(N96&lt;N81,0,N96)+IF(N97&lt;N81,0,N97)+IF(N98&lt;N81,0,N98)+IF(N99&lt;N81,0,N99)+IF(N100&lt;N81,0,N100)+IF(N101&lt;N81,0,N101)+IF(N102&lt;N81,0,N102)+IF(N103&lt;N81,0,N103)+IF(N104&lt;N81,0,N104)+IF(N105&lt;N81,0,N105)+IF(N106&lt;N81,0,N106)+IF(N107&lt;N81,0,N107)+IF(N108&lt;N81,0,N108)+IF(N109&lt;N81,0,N109)+IF(N110&lt;N81,0,N110)+IF(N111&lt;N81,0,N111)+IF(N112&lt;N81,0,N112)+IF(N113&lt;N81,0,N113)+IF(N114&lt;N81,0,N114)+IF(N115&lt;N81,0,N115)+IF(N116&lt;N81,0,N116)+IF(N117&lt;N81,0,N117)+IF(N118&lt;N81,0,N118)+IF(N119&lt;N81,0,N119)+IF(N120&lt;N81,0,N120)+IF(N121&lt;N81,0,N121)+IF(N122&lt;N81,0,N122)+IF(N123&lt;N81,0,N123)+IF(N124&lt;N81,0,N124)+IF(N125&lt;N81,0,N125)+IF(N126&lt;N81,0,N126)+IF(N127&lt;N81,0,N127)+IF(N128&lt;N81,0,N128)+IF(N129&lt;N81,0,N129)+IF(N130&lt;N81,0,N130)+IF(N131&lt;N81,0,N131)+IF(N132&lt;N81,0,N132)+IF(N133&lt;N81,0,N133)+IF(N134&lt;N81,0,N134)+IF(N135&lt;N81,0,N135)+IF(N136&lt;N81,0,N136)+IF(N137&lt;N81,0,N137)+IF(N138&lt;N81,0,N138)+IF(N139&lt;N81,0,N139)+IF(N140&lt;N81,0,N140)+IF(N141&lt;N81,0,N141)+IF(N142&lt;N81,0,N142)</f>
        <v>0</v>
      </c>
      <c r="O144" s="370">
        <f>O85+O86+O87+O88+O89+O90+O91+O92+O93+O94+O95+O96+O97+O98+O99+O100+O101+O102+O103+O104+O105+O106+O107+O108+O109+O110+O111+O112+O113+O114+O115+O116+O117+O118+O119+O120+O121+O122+O123+O124+O125+O126+O127+O128+O129+O130+O131+O132+O133+O134+O135+O136+O137+O138+O139+O140+O141+O142</f>
        <v>5.4326388888888877</v>
      </c>
      <c r="P144" s="480">
        <f>P85+P87+P89+P91+P93+P95+P97+P99+P101+P103+P105+P107+P109+P111+P113+P115+P117+P119+P121+P123+P125+P127+P129+P131+P133+P135+P137+P139+P141</f>
        <v>0.54027777777777763</v>
      </c>
      <c r="S144" s="370">
        <f>S85+S87+S89+S91+S93+S95+S97+S99+S101+S103+S105+S107+S109+S111+S113+S115+S117+S119+S121+S123+S125+S127+S129+S131+S133+S135+S137+S139+S141</f>
        <v>5.3173611111111088</v>
      </c>
      <c r="T144" s="176"/>
      <c r="U144" s="358">
        <f>O85+O87+O89+O91+O99+O101+O103+O105+S109+S111+O113+O115+O117+O119+O123+O129+O131+O133+S137+S139</f>
        <v>5.4326388888888877</v>
      </c>
      <c r="V144" s="506"/>
      <c r="X144" s="354">
        <f>SUM(X85:X142)</f>
        <v>20</v>
      </c>
      <c r="AC144" s="314">
        <v>69</v>
      </c>
      <c r="AD144" s="449">
        <f>IF(OR(E176="C",E176="Cr"),S176,0)</f>
        <v>0.27152777777777781</v>
      </c>
      <c r="AF144" s="314">
        <v>69</v>
      </c>
      <c r="AG144" s="449">
        <f t="shared" ref="AG144" si="106">LARGE($AD$8:$AD$738,AF144)</f>
        <v>0.27777777777777779</v>
      </c>
    </row>
    <row r="145" spans="1:33" ht="15.75" customHeight="1" thickBot="1" x14ac:dyDescent="0.3">
      <c r="A145" s="224"/>
      <c r="B145" s="331"/>
      <c r="C145" s="386" t="s">
        <v>52</v>
      </c>
      <c r="D145" s="387"/>
      <c r="E145" s="33">
        <f>I85+I87+I89+I91+I93+I95+I97+I99+I101+I103+I105+I107+I109+I111+I113+I115+I117+I119+I121+I123+I125+I127+I129+I131+I133+I135+I137+I139+I141</f>
        <v>7</v>
      </c>
      <c r="F145" s="260">
        <f>IF(F82="X",1,0)+IF(F84="X",1,0)+IF(F86="X",1,0)+IF(F88="X",1,0)+IF(F90="X",1,0)+IF(F92="X",1,0)+IF(F94="X",1,0)+IF(F96="X",1,0)+IF(F98="X",1,0)+IF(F100="X",1,0)+IF(F102="X",1,0)+IF(F104="X",1,0)+IF(F106="X",1,0)+IF(F108="X",1,0)+IF(F110="X",1,0)+IF(F112="X",1,0)+IF(F114="X",1,0)+IF(F116="X",1,0)+IF(F118="X",1,0)+IF(F120="X",1,0)+IF(F122="X",1,0)+IF(F124="X",1,0)+IF(F126="X",1,0)+IF(F128="X",1,0)+IF(F130="X",1,0)+IF(F132="X",1,0)+IF(F134="X",1,0)+IF(F136="X",1,0)+IF(F138="X",1,0)+IF(F140="X",1,0)+IF(F142="X",1,0)</f>
        <v>0</v>
      </c>
      <c r="G145" s="261"/>
      <c r="H145" s="253">
        <f>H86+H88+H90+H92+H94+H96+H98+H100+H102+H104+H106+H108+H110+H112+H114+H116+H118+H120+H122+H124+H126+H128+H130+H132+H134+H136+H138+H140+H142</f>
        <v>0.25</v>
      </c>
      <c r="I145" s="224"/>
      <c r="J145" s="224"/>
      <c r="K145" s="224"/>
      <c r="L145" s="30"/>
      <c r="M145" s="2"/>
      <c r="N145" s="475"/>
      <c r="O145" s="371"/>
      <c r="P145" s="481"/>
      <c r="S145" s="371"/>
      <c r="T145" s="176"/>
      <c r="U145" s="359"/>
      <c r="V145" s="507"/>
      <c r="X145" s="355"/>
      <c r="AC145" s="331"/>
      <c r="AD145" s="450"/>
      <c r="AF145" s="331"/>
      <c r="AG145" s="450"/>
    </row>
    <row r="146" spans="1:33" ht="15.75" thickBot="1" x14ac:dyDescent="0.3">
      <c r="A146" s="224"/>
      <c r="C146" s="386" t="s">
        <v>51</v>
      </c>
      <c r="D146" s="387"/>
      <c r="E146" s="33">
        <f>J85+J87+J89+J91+J93+J95+J97+J99+J101+J103+J105+J107+J109+J111+J113+J115+J117+J119+J121+J123+J125+J127+J129+J131+J133+J135+J137+J139+J141</f>
        <v>1</v>
      </c>
      <c r="H146" s="178"/>
      <c r="I146" s="224"/>
      <c r="J146" s="224"/>
      <c r="K146" s="224"/>
      <c r="L146" s="30"/>
      <c r="O146" s="405" t="s">
        <v>85</v>
      </c>
      <c r="P146" s="406"/>
      <c r="U146" s="354">
        <v>20</v>
      </c>
      <c r="V146" s="346"/>
      <c r="AC146" s="314">
        <v>70</v>
      </c>
      <c r="AD146" s="449">
        <f>IF(OR(E178="C",E178="Cr"),S178,0)</f>
        <v>0</v>
      </c>
      <c r="AF146" s="314">
        <v>70</v>
      </c>
      <c r="AG146" s="449">
        <f t="shared" ref="AG146" si="107">LARGE($AD$8:$AD$738,AF146)</f>
        <v>0.27708333333333335</v>
      </c>
    </row>
    <row r="147" spans="1:33" ht="15.75" thickBot="1" x14ac:dyDescent="0.3">
      <c r="C147" s="386" t="s">
        <v>15</v>
      </c>
      <c r="D147" s="387"/>
      <c r="E147" s="33">
        <f>I86+I88+I90+I92+I94+I96+I98+I100+I102+I104+I106+I108+I110+I112+I114+I116+I118+I120+I122+I124+I126+I128+I130+I132+I134+I136+I138+I140+I142</f>
        <v>0</v>
      </c>
      <c r="G147" s="464">
        <f>IF(F81="X",D82,0)+IF(F83="X",D82,0)+IF(F85="X",D82,0)+IF(F87="X",D82,0)+IF(F89="X",D82,0)+IF(F91="X",D82,0)+IF(F93="X",D82,0)+IF(F95="X",D82,0)+IF(F97="X",D82,0)+IF(F99="X",D82,0)+IF(F101="X",D82,0)+IF(F103="X",D82,0)+IF(F105="X",D82,0)+IF(F107="X",D82,0)+IF(F109="X",D82,0)+IF(F111="X",D82,0)+IF(F113="X",D82,0)+IF(F115="X",D82,0)+IF(F117="X",D82,0)+IF(F119="X",D82,0)+IF(F121="X",D82,0)+IF(F123="X",D82,0)+IF(F125="X",D82,0)+IF(F127="X",D82,0)+IF(F129="X",D82,0)+IF(F131="X",D82,0)+IF(F133="X",D82,0)+IF(F135="X",D82,0)+IF(F137="X",D82,0)+IF(F139="X",D82,0)+IF(F141="X",D82,0)</f>
        <v>0.27638888888888885</v>
      </c>
      <c r="H147" s="465"/>
      <c r="I147" s="464">
        <f>IF(G81="X",D79,0)+IF(G83="X",D79,0)+IF(G85="X",D79,0)+IF(G87="X",D79,0)+IF(G89="X",D79,0)+IF(G91="X",D79,0)+IF(G93="X",D79,0)+IF(G95="X",D79,0)+IF(G97="X",D79,0)+IF(G99="X",D79,0)+IF(G101="X",D79,0)+IF(G103="X",D79,0)+IF(G105="X",D79,0)+IF(G107="X",D79,0)+IF(G109="X",D79,0)+IF(G111="X",D79,0)+IF(G113="X",D79,0)+IF(G115="X",D79,0)+IF(G117="X",D79,0)+IF(G119="X",D79,0)+IF(G121="X",D79,0)+IF(G123="X",D79,0)+IF(G125="X",D79,0)+IF(G127="X",D79,0)+IF(G129="X",D79,0)+IF(G131="X",D79,0)+IF(G133="X",D79,0)+IF(G135="X",D79,0)+IF(G137="X",D79,0)+IF(G139="X",D79,0)+IF(G141="X",D79,0)</f>
        <v>0</v>
      </c>
      <c r="J147" s="466"/>
      <c r="K147" s="465"/>
      <c r="L147" s="30"/>
      <c r="O147" s="204" t="s">
        <v>83</v>
      </c>
      <c r="P147" s="205"/>
      <c r="Q147" s="202" t="s">
        <v>83</v>
      </c>
      <c r="R147" s="197" t="s">
        <v>16</v>
      </c>
      <c r="S147" s="188" t="s">
        <v>84</v>
      </c>
      <c r="U147" s="356"/>
      <c r="V147" s="347"/>
      <c r="AC147" s="331"/>
      <c r="AD147" s="450"/>
      <c r="AF147" s="331"/>
      <c r="AG147" s="450"/>
    </row>
    <row r="148" spans="1:33" ht="15.75" thickBot="1" x14ac:dyDescent="0.3">
      <c r="C148" s="386" t="s">
        <v>16</v>
      </c>
      <c r="D148" s="387"/>
      <c r="E148" s="33">
        <f>J86+J88+J90+J92+J94+J96+J98+J100+J102+J104+J106+J108+J110+J112+J114+J116+J118+J120+J122+J124+J126+J128+J130+J132+J134+J136+J138+J140+J142</f>
        <v>0</v>
      </c>
      <c r="G148" s="467">
        <f>IF(F82="X",D78,0)+IF(F84="X",D78,0)+IF(F86="X",D78,0)+IF(F88="X",D78,0)+IF(F90="X",D78,0)+IF(F92="X",D78,0)+IF(F94="X",D78,0)+IF(F96="X",D78,0)+IF(F98="X",D78,0)+IF(F100="X",D78,0)+IF(F102="X",D78,0)+IF(F104="X",D78,0)+IF(F106="X",D78,0)+IF(F108="X",D78,0)+IF(F110="X",D78,0)+IF(F112="X",D78,0)+IF(F114="X",D78,0)+IF(F116="X",D78,0)+IF(F118="X",D78,0)+IF(F120="X",D78,0)+IF(F122="X",D78,0)+IF(F124="X",D78,0)+IF(F126="X",D78,0)+IF(F128="X",D78,0)+IF(F130="X",D78,0)+IF(F132="X",D78,0)+IF(F134="X",D78,0)+IF(F136="X",D78,0)+IF(F138="X",D78,0)+IF(F140="X",D78,0)+IF(F142="X",D78,0)</f>
        <v>0</v>
      </c>
      <c r="H148" s="468"/>
      <c r="I148" s="469">
        <f>IF(G86="X",D84,0)+IF(G88="X",D84,0)+IF(G90="X",D84,0)+IF(G92="X",D84,0)+IF(G94="X",D84,0)+IF(G96="X",D84,0)+IF(G98="X",D84,0)+IF(G100="X",D84,0)+IF(G102="X",D84,0)+IF(G104="X",D84,0)+IF(G106="X",D84,0)+IF(G108="X",D84,0)+IF(G110="X",D84,0)+IF(G112="X",D84,0)+IF(G114="X",D84,0)+IF(G116="X",D84,0)+IF(G118="X",D84,0)+IF(G120="X",D84,0)+IF(G122="X",D84,0)+IF(G124="X",D84,0)+IF(G126="X",D84,0)+IF(G128="X",D84,0)+IF(G130="X",D84,0)+IF(G132="X",D84,0)+IF(G134="X",D84,0)+IF(G136="X",D84,0)+IF(G138="X",D84,0)+IF(G140="X",D84,0)+IF(G142="X",D84,0)</f>
        <v>0</v>
      </c>
      <c r="J148" s="470"/>
      <c r="K148" s="471"/>
      <c r="O148" s="199" t="s">
        <v>16</v>
      </c>
      <c r="P148" s="200"/>
      <c r="Q148" s="203">
        <f>Q78</f>
        <v>1.5298611111111109</v>
      </c>
      <c r="R148" s="198">
        <f>R78</f>
        <v>0.99097222222222225</v>
      </c>
      <c r="S148" s="189">
        <f>S78</f>
        <v>1.075</v>
      </c>
      <c r="U148" s="350">
        <f>U144+V144</f>
        <v>5.4326388888888877</v>
      </c>
      <c r="V148" s="351"/>
      <c r="AC148" s="314">
        <v>71</v>
      </c>
      <c r="AD148" s="449">
        <f>IF(OR(E180="C",E180="Cr"),S180,0)</f>
        <v>0</v>
      </c>
      <c r="AF148" s="314">
        <v>71</v>
      </c>
      <c r="AG148" s="449">
        <f t="shared" ref="AG148" si="108">LARGE($AD$8:$AD$738,AF148)</f>
        <v>0.27638888888888891</v>
      </c>
    </row>
    <row r="149" spans="1:33" ht="15.75" thickBot="1" x14ac:dyDescent="0.3">
      <c r="C149" s="386" t="s">
        <v>17</v>
      </c>
      <c r="D149" s="387"/>
      <c r="E149" s="33">
        <f>K85+K87+K89+K91+K93+K95+K97+K99+K101+K103+K105+K107+K109+K111+K113+K115+K117+K119+K121+K123+K125+K127+K129+K131+K133+K135+K137+K139+K141</f>
        <v>0</v>
      </c>
      <c r="I149" s="224"/>
      <c r="J149" s="224"/>
      <c r="K149" s="224"/>
      <c r="L149" s="30"/>
      <c r="O149" s="190" t="s">
        <v>84</v>
      </c>
      <c r="P149" s="191">
        <v>0.27638888888888891</v>
      </c>
      <c r="U149" s="352"/>
      <c r="V149" s="353"/>
      <c r="AC149" s="331"/>
      <c r="AD149" s="450"/>
      <c r="AF149" s="331"/>
      <c r="AG149" s="450"/>
    </row>
    <row r="150" spans="1:33" ht="15.75" thickBot="1" x14ac:dyDescent="0.3">
      <c r="C150" s="390" t="s">
        <v>18</v>
      </c>
      <c r="D150" s="391"/>
      <c r="E150" s="33">
        <f>K86+K88+K90+K92+K94+K96+K98+K100+K102+K104+K106+K108+K110+K112+K114+K116+K118+K120+K122+K124+K126+K128+K130+K132+K134+K136+K138+K140+K142</f>
        <v>0</v>
      </c>
      <c r="I150" s="224"/>
      <c r="J150" s="224"/>
      <c r="K150" s="224"/>
      <c r="L150" s="30"/>
      <c r="P150" s="449">
        <f>P81+P144-P147-P148-P149</f>
        <v>3.8597222222222212</v>
      </c>
      <c r="Q150" s="202" t="s">
        <v>83</v>
      </c>
      <c r="R150" s="197" t="s">
        <v>16</v>
      </c>
      <c r="S150" s="188" t="s">
        <v>84</v>
      </c>
      <c r="U150" s="319">
        <f>U146+V146</f>
        <v>20</v>
      </c>
      <c r="V150" s="321"/>
      <c r="AC150" s="314">
        <v>72</v>
      </c>
      <c r="AD150" s="449">
        <f>IF(OR(E182="C",E182="Cr"),S182,0)</f>
        <v>0</v>
      </c>
      <c r="AF150" s="384">
        <v>72</v>
      </c>
      <c r="AG150" s="449">
        <f t="shared" ref="AG150" si="109">LARGE($AD$8:$AD$738,AF150)</f>
        <v>0.27569444444444452</v>
      </c>
    </row>
    <row r="151" spans="1:33" ht="15.75" thickBot="1" x14ac:dyDescent="0.3">
      <c r="C151" s="508" t="s">
        <v>80</v>
      </c>
      <c r="D151" s="509"/>
      <c r="E151" s="124">
        <f>B144-E145-E146-E147-E148-E149-E150</f>
        <v>20</v>
      </c>
      <c r="I151" s="224"/>
      <c r="J151" s="224"/>
      <c r="K151" s="224"/>
      <c r="L151" s="30"/>
      <c r="P151" s="450"/>
      <c r="Q151" s="203">
        <f>Q148+G147+I147+H145+N144-P147</f>
        <v>2.0562499999999995</v>
      </c>
      <c r="R151" s="198">
        <f>R148+H144+I148-P148</f>
        <v>1.0048611111111112</v>
      </c>
      <c r="S151" s="189">
        <f>S148+G148-P149</f>
        <v>0.79861111111111105</v>
      </c>
      <c r="U151" s="325"/>
      <c r="V151" s="327"/>
      <c r="AC151" s="331"/>
      <c r="AD151" s="450"/>
      <c r="AF151" s="385"/>
      <c r="AG151" s="450"/>
    </row>
    <row r="152" spans="1:33" ht="18.75" x14ac:dyDescent="0.25">
      <c r="C152" s="30"/>
      <c r="D152" s="30"/>
      <c r="E152" s="30"/>
      <c r="I152" s="224"/>
      <c r="J152" s="224"/>
      <c r="K152" s="224"/>
      <c r="L152" s="30"/>
      <c r="U152" s="241"/>
      <c r="V152" s="241"/>
      <c r="AC152" s="314">
        <v>73</v>
      </c>
      <c r="AD152" s="449">
        <f>IF(OR(E184="C",E184="Cr"),S184,0)</f>
        <v>0.27291666666666675</v>
      </c>
      <c r="AF152" s="384">
        <v>73</v>
      </c>
      <c r="AG152" s="449">
        <f t="shared" ref="AG152" si="110">LARGE($AD$8:$AD$738,AF152)</f>
        <v>0.27569444444444446</v>
      </c>
    </row>
    <row r="153" spans="1:33" ht="15.75" thickBot="1" x14ac:dyDescent="0.3">
      <c r="B153" s="155"/>
      <c r="C153" s="155"/>
      <c r="D153" s="155"/>
      <c r="E153" s="155"/>
      <c r="F153" s="156"/>
      <c r="G153" s="156"/>
      <c r="H153" s="156"/>
      <c r="I153" s="157"/>
      <c r="J153" s="157"/>
      <c r="K153" s="157"/>
      <c r="L153" s="157"/>
      <c r="M153" s="155"/>
      <c r="N153" s="155"/>
      <c r="O153" s="158"/>
      <c r="P153" s="155"/>
      <c r="Q153" s="159"/>
      <c r="R153" s="159"/>
      <c r="S153" s="159"/>
      <c r="T153" s="159"/>
      <c r="U153" s="155"/>
      <c r="V153" s="155"/>
      <c r="W153" s="155"/>
      <c r="X153" s="155"/>
      <c r="Y153" s="155"/>
      <c r="AC153" s="331"/>
      <c r="AD153" s="450"/>
      <c r="AF153" s="385"/>
      <c r="AG153" s="450"/>
    </row>
    <row r="154" spans="1:33" ht="15.75" thickBot="1" x14ac:dyDescent="0.3">
      <c r="B154" s="74"/>
      <c r="C154" s="74"/>
      <c r="D154" s="74"/>
      <c r="E154" s="74"/>
      <c r="F154" s="160"/>
      <c r="G154" s="160"/>
      <c r="H154" s="160"/>
      <c r="I154" s="30"/>
      <c r="J154" s="30"/>
      <c r="K154" s="30"/>
      <c r="L154" s="30"/>
      <c r="M154" s="74"/>
      <c r="N154" s="153">
        <v>1.0416666666666666E-2</v>
      </c>
      <c r="O154" s="161"/>
      <c r="P154" s="181">
        <f>P150</f>
        <v>3.8597222222222212</v>
      </c>
      <c r="Q154" s="162"/>
      <c r="R154" s="162"/>
      <c r="S154" s="162"/>
      <c r="U154" s="74"/>
      <c r="V154" s="74"/>
      <c r="W154" s="74"/>
      <c r="X154" s="74"/>
      <c r="Y154" s="74"/>
      <c r="AC154" s="314">
        <v>74</v>
      </c>
      <c r="AD154" s="449">
        <f>IF(OR(E186="C",E186="Cr"),S186,0)</f>
        <v>0</v>
      </c>
      <c r="AF154" s="384">
        <v>74</v>
      </c>
      <c r="AG154" s="449">
        <f t="shared" ref="AG154" si="111">LARGE($AD$8:$AD$738,AF154)</f>
        <v>0.27569444444444446</v>
      </c>
    </row>
    <row r="155" spans="1:33" ht="15.75" thickBot="1" x14ac:dyDescent="0.3">
      <c r="B155" s="386" t="s">
        <v>74</v>
      </c>
      <c r="C155" s="387"/>
      <c r="D155" s="153">
        <v>0.27638888888888885</v>
      </c>
      <c r="E155" s="2"/>
      <c r="F155" s="386" t="s">
        <v>54</v>
      </c>
      <c r="G155" s="482"/>
      <c r="H155" s="387"/>
      <c r="I155" s="224"/>
      <c r="J155" s="224"/>
      <c r="K155" s="224"/>
      <c r="L155" s="30"/>
      <c r="M155" s="314" t="s">
        <v>0</v>
      </c>
      <c r="N155" s="228" t="s">
        <v>49</v>
      </c>
      <c r="O155" s="4" t="s">
        <v>1</v>
      </c>
      <c r="P155" s="314" t="s">
        <v>73</v>
      </c>
      <c r="Q155" s="41" t="s">
        <v>61</v>
      </c>
      <c r="R155" s="42" t="s">
        <v>62</v>
      </c>
      <c r="S155" s="238" t="s">
        <v>1</v>
      </c>
      <c r="T155" s="167"/>
      <c r="X155" s="228" t="s">
        <v>69</v>
      </c>
      <c r="AC155" s="331"/>
      <c r="AD155" s="450"/>
      <c r="AF155" s="385"/>
      <c r="AG155" s="450"/>
    </row>
    <row r="156" spans="1:33" ht="15.75" thickBot="1" x14ac:dyDescent="0.3">
      <c r="B156" s="386" t="s">
        <v>78</v>
      </c>
      <c r="C156" s="387"/>
      <c r="D156" s="153">
        <v>4.1666666666666664E-2</v>
      </c>
      <c r="E156" s="2"/>
      <c r="F156" s="220" t="s">
        <v>43</v>
      </c>
      <c r="G156" s="221" t="s">
        <v>76</v>
      </c>
      <c r="H156" s="11" t="s">
        <v>88</v>
      </c>
      <c r="I156" s="10" t="s">
        <v>53</v>
      </c>
      <c r="J156" s="11" t="s">
        <v>54</v>
      </c>
      <c r="K156" s="11" t="s">
        <v>56</v>
      </c>
      <c r="L156" s="306" t="s">
        <v>100</v>
      </c>
      <c r="M156" s="312"/>
      <c r="N156" s="231" t="s">
        <v>50</v>
      </c>
      <c r="O156" s="6" t="s">
        <v>2</v>
      </c>
      <c r="P156" s="312"/>
      <c r="Q156" s="309" t="s">
        <v>63</v>
      </c>
      <c r="R156" s="310"/>
      <c r="S156" s="37" t="s">
        <v>64</v>
      </c>
      <c r="T156" s="167"/>
      <c r="X156" s="231" t="s">
        <v>70</v>
      </c>
      <c r="AC156" s="314">
        <v>75</v>
      </c>
      <c r="AD156" s="449">
        <f>IF(OR(E188="C",E188="Cr"),S188,0)</f>
        <v>0</v>
      </c>
      <c r="AF156" s="384">
        <v>75</v>
      </c>
      <c r="AG156" s="449">
        <f t="shared" ref="AG156" si="112">LARGE($AD$8:$AD$738,AF156)</f>
        <v>0.27500000000000002</v>
      </c>
    </row>
    <row r="157" spans="1:33" ht="15.75" thickBot="1" x14ac:dyDescent="0.3">
      <c r="B157" s="386" t="s">
        <v>79</v>
      </c>
      <c r="C157" s="387"/>
      <c r="D157" s="153">
        <v>1.3888888888888888E-2</v>
      </c>
      <c r="E157" s="2"/>
      <c r="F157" s="225" t="s">
        <v>75</v>
      </c>
      <c r="G157" s="226" t="s">
        <v>77</v>
      </c>
      <c r="H157" s="11" t="s">
        <v>89</v>
      </c>
      <c r="I157" s="11" t="s">
        <v>15</v>
      </c>
      <c r="J157" s="11" t="s">
        <v>55</v>
      </c>
      <c r="K157" s="32" t="s">
        <v>57</v>
      </c>
      <c r="L157" s="303"/>
      <c r="M157" s="331"/>
      <c r="N157" s="231"/>
      <c r="O157" s="6" t="s">
        <v>3</v>
      </c>
      <c r="P157" s="331"/>
      <c r="Q157" s="249"/>
      <c r="R157" s="250"/>
      <c r="S157" s="239" t="s">
        <v>65</v>
      </c>
      <c r="T157" s="167"/>
      <c r="X157" s="229" t="s">
        <v>71</v>
      </c>
      <c r="AC157" s="331"/>
      <c r="AD157" s="450"/>
      <c r="AF157" s="385"/>
      <c r="AG157" s="450"/>
    </row>
    <row r="158" spans="1:33" ht="15" customHeight="1" thickBot="1" x14ac:dyDescent="0.3">
      <c r="A158" s="228"/>
      <c r="B158" s="314" t="s">
        <v>11</v>
      </c>
      <c r="C158" s="314">
        <v>1</v>
      </c>
      <c r="D158" s="314" t="s">
        <v>20</v>
      </c>
      <c r="E158" s="380" t="s">
        <v>91</v>
      </c>
      <c r="F158" s="208"/>
      <c r="G158" s="207"/>
      <c r="H158" s="196"/>
      <c r="I158" s="242">
        <f>IF(E158="repos",1,0)</f>
        <v>0</v>
      </c>
      <c r="J158" s="242">
        <f>IF(E158="S",1,0)</f>
        <v>0</v>
      </c>
      <c r="K158" s="242">
        <f>IF(E158="FO",1,0)</f>
        <v>0</v>
      </c>
      <c r="L158" s="302">
        <f>IF(AND(B158="dim",M158=130),1,0)</f>
        <v>0</v>
      </c>
      <c r="M158" s="234">
        <v>132</v>
      </c>
      <c r="N158" s="243"/>
      <c r="O158" s="56">
        <v>0.25625000000000003</v>
      </c>
      <c r="P158" s="476">
        <f>IF(F158="X",D155,0)+IF(F159="X",D155,0)+IF(G158="X",D156,0)+IF(G159="X",D157,0)+H158+H159+IF(N158&lt;N154,0,N158)+IF(N159&lt;N154,0,N159)</f>
        <v>0</v>
      </c>
      <c r="Q158" s="111">
        <v>0.20486111111111113</v>
      </c>
      <c r="R158" s="112">
        <v>0.46111111111111108</v>
      </c>
      <c r="S158" s="360">
        <f>(R158-Q158)+(R159-Q159)</f>
        <v>0.25624999999999998</v>
      </c>
      <c r="T158" s="167"/>
      <c r="U158" s="74"/>
      <c r="V158" s="74"/>
      <c r="W158" s="74"/>
      <c r="X158" s="380">
        <f t="shared" ref="X158:X218" si="113">IF(OR(E158="C",E158="Cr",E158="FO"),1,0)</f>
        <v>1</v>
      </c>
      <c r="Z158" s="314">
        <v>60</v>
      </c>
      <c r="AA158" s="460">
        <f>IF(OR(E158="C",E158="Cr"),S158,0)</f>
        <v>0.25624999999999998</v>
      </c>
      <c r="AC158" s="314">
        <v>76</v>
      </c>
      <c r="AD158" s="449">
        <f>IF(OR(E190="C",E190="Cr"),S190,0)</f>
        <v>0.29305555555555562</v>
      </c>
      <c r="AF158" s="384">
        <v>76</v>
      </c>
      <c r="AG158" s="449">
        <f t="shared" ref="AG158" si="114">LARGE($AD$8:$AD$738,AF158)</f>
        <v>0.27500000000000002</v>
      </c>
    </row>
    <row r="159" spans="1:33" ht="15.75" customHeight="1" thickBot="1" x14ac:dyDescent="0.3">
      <c r="A159" s="229"/>
      <c r="B159" s="331"/>
      <c r="C159" s="331"/>
      <c r="D159" s="331"/>
      <c r="E159" s="381"/>
      <c r="F159" s="260" t="str">
        <f>IF(AND(A158="X",B158="dim"),"",IF(AND(A158="X",E158="TC"),"",IF(A158="X","X","")))</f>
        <v/>
      </c>
      <c r="G159" s="194"/>
      <c r="H159" s="211"/>
      <c r="I159" s="235">
        <f>IF(E158="CA",1,0)</f>
        <v>0</v>
      </c>
      <c r="J159" s="235">
        <f>IF(E158="TC",1,0)</f>
        <v>0</v>
      </c>
      <c r="K159" s="235">
        <f>IF(E158="FNO",1,0)</f>
        <v>0</v>
      </c>
      <c r="L159" s="299"/>
      <c r="M159" s="235"/>
      <c r="N159" s="244"/>
      <c r="O159" s="107"/>
      <c r="P159" s="477"/>
      <c r="Q159" s="113"/>
      <c r="R159" s="114"/>
      <c r="S159" s="361"/>
      <c r="T159" s="167"/>
      <c r="U159" s="74"/>
      <c r="V159" s="74"/>
      <c r="W159" s="74"/>
      <c r="X159" s="381"/>
      <c r="Z159" s="331"/>
      <c r="AA159" s="461"/>
      <c r="AC159" s="331"/>
      <c r="AD159" s="450"/>
      <c r="AF159" s="385"/>
      <c r="AG159" s="450"/>
    </row>
    <row r="160" spans="1:33" ht="15" customHeight="1" thickBot="1" x14ac:dyDescent="0.3">
      <c r="A160" s="228"/>
      <c r="B160" s="314" t="s">
        <v>12</v>
      </c>
      <c r="C160" s="314">
        <v>2</v>
      </c>
      <c r="D160" s="314" t="s">
        <v>20</v>
      </c>
      <c r="E160" s="380" t="s">
        <v>91</v>
      </c>
      <c r="F160" s="208"/>
      <c r="G160" s="207"/>
      <c r="H160" s="196"/>
      <c r="I160" s="242">
        <f>IF(E160="repos",1,0)</f>
        <v>0</v>
      </c>
      <c r="J160" s="242">
        <f>IF(E160="S",1,0)</f>
        <v>0</v>
      </c>
      <c r="K160" s="242">
        <f>IF(E160="FO",1,0)</f>
        <v>0</v>
      </c>
      <c r="L160" s="302">
        <f>IF(AND(B160="dim",M160=130),1,0)</f>
        <v>0</v>
      </c>
      <c r="M160" s="234">
        <v>132</v>
      </c>
      <c r="N160" s="243"/>
      <c r="O160" s="56">
        <v>0.25625000000000003</v>
      </c>
      <c r="P160" s="476">
        <f>IF(F160="X",D155,0)+IF(F161="X",D155,0)+IF(G160="X",D156,0)+IF(G161="X",D157,0)+H160+H161+IF(N160&lt;N154,0,N160)+IF(N161&lt;N154,0,N161)</f>
        <v>0</v>
      </c>
      <c r="Q160" s="111">
        <v>0.20486111111111113</v>
      </c>
      <c r="R160" s="112">
        <v>0.46111111111111108</v>
      </c>
      <c r="S160" s="360">
        <f>(R160-Q160)+(R161-Q161)</f>
        <v>0.25624999999999998</v>
      </c>
      <c r="T160" s="167"/>
      <c r="U160" s="74"/>
      <c r="V160" s="74"/>
      <c r="W160" s="74"/>
      <c r="X160" s="380">
        <f t="shared" si="113"/>
        <v>1</v>
      </c>
      <c r="Z160" s="314">
        <v>61</v>
      </c>
      <c r="AA160" s="460">
        <f t="shared" ref="AA160" si="115">IF(OR(E160="C",E160="Cr"),S160,0)</f>
        <v>0.25624999999999998</v>
      </c>
      <c r="AC160" s="314">
        <v>77</v>
      </c>
      <c r="AD160" s="449">
        <f>IF(OR(E192="C",E192="Cr"),S192,0)</f>
        <v>0</v>
      </c>
      <c r="AF160" s="384">
        <v>77</v>
      </c>
      <c r="AG160" s="449">
        <f t="shared" ref="AG160" si="116">LARGE($AD$8:$AD$738,AF160)</f>
        <v>0.27500000000000002</v>
      </c>
    </row>
    <row r="161" spans="1:33" ht="15.75" customHeight="1" thickBot="1" x14ac:dyDescent="0.3">
      <c r="A161" s="229"/>
      <c r="B161" s="331"/>
      <c r="C161" s="331"/>
      <c r="D161" s="331"/>
      <c r="E161" s="381"/>
      <c r="F161" s="260" t="str">
        <f>IF(AND(A160="X",B160="dim"),"",IF(AND(A160="X",E160="TC"),"",IF(A160="X","X","")))</f>
        <v/>
      </c>
      <c r="G161" s="194"/>
      <c r="H161" s="211"/>
      <c r="I161" s="235">
        <f>IF(E160="CA",1,0)</f>
        <v>0</v>
      </c>
      <c r="J161" s="235">
        <f>IF(E160="TC",1,0)</f>
        <v>0</v>
      </c>
      <c r="K161" s="235">
        <f>IF(E160="FNO",1,0)</f>
        <v>0</v>
      </c>
      <c r="L161" s="299"/>
      <c r="M161" s="235"/>
      <c r="N161" s="244"/>
      <c r="O161" s="105"/>
      <c r="P161" s="477"/>
      <c r="Q161" s="113"/>
      <c r="R161" s="114"/>
      <c r="S161" s="361"/>
      <c r="T161" s="167"/>
      <c r="U161" s="74"/>
      <c r="V161" s="74"/>
      <c r="W161" s="74"/>
      <c r="X161" s="381"/>
      <c r="Z161" s="331"/>
      <c r="AA161" s="461"/>
      <c r="AC161" s="331"/>
      <c r="AD161" s="450"/>
      <c r="AF161" s="385"/>
      <c r="AG161" s="450"/>
    </row>
    <row r="162" spans="1:33" ht="15" customHeight="1" thickBot="1" x14ac:dyDescent="0.3">
      <c r="A162" s="228"/>
      <c r="B162" s="314" t="s">
        <v>4</v>
      </c>
      <c r="C162" s="314">
        <v>3</v>
      </c>
      <c r="D162" s="314" t="s">
        <v>20</v>
      </c>
      <c r="E162" s="380" t="s">
        <v>91</v>
      </c>
      <c r="F162" s="208"/>
      <c r="G162" s="207"/>
      <c r="H162" s="196"/>
      <c r="I162" s="242">
        <f>IF(E162="repos",1,0)</f>
        <v>0</v>
      </c>
      <c r="J162" s="242">
        <f>IF(E162="S",1,0)</f>
        <v>0</v>
      </c>
      <c r="K162" s="242">
        <f>IF(E162="FO",1,0)</f>
        <v>0</v>
      </c>
      <c r="L162" s="302">
        <f>IF(AND(B162="dim",M162=130),1,0)</f>
        <v>0</v>
      </c>
      <c r="M162" s="234">
        <v>132</v>
      </c>
      <c r="N162" s="243"/>
      <c r="O162" s="56">
        <v>0.25625000000000003</v>
      </c>
      <c r="P162" s="476">
        <f>IF(F162="X",D155,0)+IF(F163="X",D155,0)+IF(G162="X",D156,0)+IF(G163="X",D157,0)+H162+H163+IF(N162&lt;N154,0,N162)+IF(N163&lt;N154,0,N163)</f>
        <v>0</v>
      </c>
      <c r="Q162" s="111">
        <v>0.20486111111111113</v>
      </c>
      <c r="R162" s="112">
        <v>0.46111111111111108</v>
      </c>
      <c r="S162" s="360">
        <f>(R162-Q162)+(R163-Q163)</f>
        <v>0.25624999999999998</v>
      </c>
      <c r="T162" s="167"/>
      <c r="U162" s="74"/>
      <c r="V162" s="74"/>
      <c r="W162" s="74"/>
      <c r="X162" s="380">
        <f t="shared" si="113"/>
        <v>1</v>
      </c>
      <c r="Z162" s="314">
        <v>62</v>
      </c>
      <c r="AA162" s="460">
        <f t="shared" ref="AA162" si="117">IF(OR(E162="C",E162="Cr"),S162,0)</f>
        <v>0.25624999999999998</v>
      </c>
      <c r="AC162" s="314">
        <v>78</v>
      </c>
      <c r="AD162" s="449">
        <f>IF(OR(E194="C",E194="Cr"),S194,0)</f>
        <v>0</v>
      </c>
      <c r="AF162" s="384">
        <v>78</v>
      </c>
      <c r="AG162" s="449">
        <f t="shared" ref="AG162" si="118">LARGE($AD$8:$AD$738,AF162)</f>
        <v>0.27500000000000002</v>
      </c>
    </row>
    <row r="163" spans="1:33" ht="15.75" customHeight="1" thickBot="1" x14ac:dyDescent="0.3">
      <c r="A163" s="229"/>
      <c r="B163" s="331"/>
      <c r="C163" s="331"/>
      <c r="D163" s="331"/>
      <c r="E163" s="381"/>
      <c r="F163" s="260" t="str">
        <f>IF(AND(A162="X",B162="dim"),"",IF(AND(A162="X",E162="TC"),"",IF(A162="X","X","")))</f>
        <v/>
      </c>
      <c r="G163" s="194"/>
      <c r="H163" s="211"/>
      <c r="I163" s="235">
        <f>IF(E162="CA",1,0)</f>
        <v>0</v>
      </c>
      <c r="J163" s="235">
        <f>IF(E162="TC",1,0)</f>
        <v>0</v>
      </c>
      <c r="K163" s="235">
        <f>IF(E162="FNO",1,0)</f>
        <v>0</v>
      </c>
      <c r="L163" s="299"/>
      <c r="M163" s="235"/>
      <c r="N163" s="244"/>
      <c r="O163" s="107"/>
      <c r="P163" s="477"/>
      <c r="Q163" s="113"/>
      <c r="R163" s="114"/>
      <c r="S163" s="361"/>
      <c r="T163" s="167"/>
      <c r="U163" s="74"/>
      <c r="V163" s="74"/>
      <c r="W163" s="74"/>
      <c r="X163" s="381"/>
      <c r="Z163" s="331"/>
      <c r="AA163" s="461"/>
      <c r="AC163" s="331"/>
      <c r="AD163" s="450"/>
      <c r="AF163" s="385"/>
      <c r="AG163" s="450"/>
    </row>
    <row r="164" spans="1:33" ht="15" customHeight="1" thickBot="1" x14ac:dyDescent="0.3">
      <c r="A164" s="228"/>
      <c r="B164" s="314" t="s">
        <v>6</v>
      </c>
      <c r="C164" s="314">
        <v>4</v>
      </c>
      <c r="D164" s="314" t="s">
        <v>20</v>
      </c>
      <c r="E164" s="334" t="s">
        <v>91</v>
      </c>
      <c r="F164" s="208"/>
      <c r="G164" s="207"/>
      <c r="H164" s="196"/>
      <c r="I164" s="242">
        <f>IF(E164="repos",1,0)</f>
        <v>0</v>
      </c>
      <c r="J164" s="242">
        <f>IF(E164="S",1,0)</f>
        <v>0</v>
      </c>
      <c r="K164" s="242">
        <f>IF(E164="FO",1,0)</f>
        <v>0</v>
      </c>
      <c r="L164" s="302">
        <f>IF(AND(B164="dim",M164=130),1,0)</f>
        <v>0</v>
      </c>
      <c r="M164" s="234">
        <v>130</v>
      </c>
      <c r="N164" s="243"/>
      <c r="O164" s="52">
        <v>0.2986111111111111</v>
      </c>
      <c r="P164" s="476">
        <f>IF(F164="X",D155,0)+IF(F165="X",D155,0)+IF(G164="X",D156,0)+IF(G165="X",D157,0)+H164+H165+IF(N164&lt;N154,0,N164)+IF(N165&lt;N154,0,N165)</f>
        <v>0</v>
      </c>
      <c r="Q164" s="111">
        <v>0.22638888888888889</v>
      </c>
      <c r="R164" s="112">
        <v>0.50347222222222221</v>
      </c>
      <c r="S164" s="374">
        <f>(R164-Q164)+(R165-Q165)</f>
        <v>0.27708333333333335</v>
      </c>
      <c r="T164" s="167"/>
      <c r="U164" s="74"/>
      <c r="V164" s="74"/>
      <c r="W164" s="74"/>
      <c r="X164" s="380">
        <f t="shared" si="113"/>
        <v>1</v>
      </c>
      <c r="Z164" s="314">
        <v>63</v>
      </c>
      <c r="AA164" s="460">
        <f t="shared" ref="AA164" si="119">IF(OR(E164="C",E164="Cr"),S164,0)</f>
        <v>0.27708333333333335</v>
      </c>
      <c r="AC164" s="314">
        <v>79</v>
      </c>
      <c r="AD164" s="449">
        <f>IF(OR(E196="C",E196="Cr"),S196,0)</f>
        <v>0</v>
      </c>
      <c r="AF164" s="384">
        <v>79</v>
      </c>
      <c r="AG164" s="449">
        <f t="shared" ref="AG164" si="120">LARGE($AD$8:$AD$738,AF164)</f>
        <v>0.27430555555555558</v>
      </c>
    </row>
    <row r="165" spans="1:33" ht="15.75" customHeight="1" thickBot="1" x14ac:dyDescent="0.3">
      <c r="A165" s="229"/>
      <c r="B165" s="331"/>
      <c r="C165" s="331"/>
      <c r="D165" s="331"/>
      <c r="E165" s="329"/>
      <c r="F165" s="260" t="str">
        <f>IF(AND(A164="X",B164="dim"),"",IF(AND(A164="X",E164="TC"),"",IF(A164="X","X","")))</f>
        <v/>
      </c>
      <c r="G165" s="194"/>
      <c r="H165" s="211"/>
      <c r="I165" s="235">
        <f>IF(E164="CA",1,0)</f>
        <v>0</v>
      </c>
      <c r="J165" s="235">
        <f>IF(E164="TC",1,0)</f>
        <v>0</v>
      </c>
      <c r="K165" s="235">
        <f>IF(E164="FNO",1,0)</f>
        <v>0</v>
      </c>
      <c r="L165" s="299"/>
      <c r="M165" s="235"/>
      <c r="N165" s="244"/>
      <c r="O165" s="86"/>
      <c r="P165" s="477"/>
      <c r="Q165" s="113"/>
      <c r="R165" s="114"/>
      <c r="S165" s="375"/>
      <c r="T165" s="167"/>
      <c r="U165" s="74"/>
      <c r="V165" s="74"/>
      <c r="W165" s="74"/>
      <c r="X165" s="381"/>
      <c r="Z165" s="331"/>
      <c r="AA165" s="461"/>
      <c r="AC165" s="331"/>
      <c r="AD165" s="450"/>
      <c r="AF165" s="385"/>
      <c r="AG165" s="450"/>
    </row>
    <row r="166" spans="1:33" ht="15" customHeight="1" thickBot="1" x14ac:dyDescent="0.3">
      <c r="A166" s="228"/>
      <c r="B166" s="314" t="s">
        <v>8</v>
      </c>
      <c r="C166" s="314">
        <v>5</v>
      </c>
      <c r="D166" s="314" t="s">
        <v>20</v>
      </c>
      <c r="E166" s="334" t="s">
        <v>94</v>
      </c>
      <c r="F166" s="208"/>
      <c r="G166" s="207"/>
      <c r="H166" s="196"/>
      <c r="I166" s="242">
        <f>IF(E166="repos",1,0)</f>
        <v>1</v>
      </c>
      <c r="J166" s="242">
        <f>IF(E166="S",1,0)</f>
        <v>0</v>
      </c>
      <c r="K166" s="242">
        <f>IF(E166="FO",1,0)</f>
        <v>0</v>
      </c>
      <c r="L166" s="302">
        <f>IF(AND(B166="dim",M166=130),1,0)</f>
        <v>0</v>
      </c>
      <c r="M166" s="234">
        <v>660</v>
      </c>
      <c r="N166" s="243"/>
      <c r="O166" s="56"/>
      <c r="P166" s="476">
        <f>IF(F166="X",D155,0)+IF(F167="X",D155,0)+IF(G166="X",D156,0)+IF(G167="X",D157,0)+H166+H167+IF(N166&lt;N154,0,N166)+IF(N167&lt;N154,0,N167)</f>
        <v>0</v>
      </c>
      <c r="Q166" s="111"/>
      <c r="R166" s="112"/>
      <c r="S166" s="374">
        <f>(R166-Q166)+(R167-Q167)</f>
        <v>0</v>
      </c>
      <c r="T166" s="167"/>
      <c r="U166" s="74"/>
      <c r="V166" s="74"/>
      <c r="W166" s="74"/>
      <c r="X166" s="380">
        <f t="shared" si="113"/>
        <v>0</v>
      </c>
      <c r="Z166" s="462">
        <v>64</v>
      </c>
      <c r="AA166" s="460">
        <f t="shared" ref="AA166" si="121">IF(OR(E166="C",E166="Cr"),S166,0)</f>
        <v>0</v>
      </c>
      <c r="AC166" s="314">
        <v>80</v>
      </c>
      <c r="AD166" s="449">
        <f>IF(OR(E198="C",E198="Cr"),S198,0)</f>
        <v>0</v>
      </c>
      <c r="AF166" s="384">
        <v>80</v>
      </c>
      <c r="AG166" s="449">
        <f t="shared" ref="AG166" si="122">LARGE($AD$8:$AD$738,AF166)</f>
        <v>0.27291666666666675</v>
      </c>
    </row>
    <row r="167" spans="1:33" ht="15.75" customHeight="1" thickBot="1" x14ac:dyDescent="0.3">
      <c r="A167" s="229"/>
      <c r="B167" s="331"/>
      <c r="C167" s="331"/>
      <c r="D167" s="331"/>
      <c r="E167" s="329"/>
      <c r="F167" s="260" t="str">
        <f>IF(AND(A166="X",B166="dim"),"",IF(AND(A166="X",E166="TC"),"",IF(A166="X","X","")))</f>
        <v/>
      </c>
      <c r="G167" s="194"/>
      <c r="H167" s="211"/>
      <c r="I167" s="235">
        <f>IF(E166="CA",1,0)</f>
        <v>0</v>
      </c>
      <c r="J167" s="235">
        <f>IF(E166="TC",1,0)</f>
        <v>0</v>
      </c>
      <c r="K167" s="235">
        <f>IF(E166="FNO",1,0)</f>
        <v>0</v>
      </c>
      <c r="L167" s="299"/>
      <c r="M167" s="235"/>
      <c r="N167" s="244"/>
      <c r="O167" s="107"/>
      <c r="P167" s="477"/>
      <c r="Q167" s="113"/>
      <c r="R167" s="114"/>
      <c r="S167" s="375"/>
      <c r="T167" s="167"/>
      <c r="U167" s="74"/>
      <c r="V167" s="74"/>
      <c r="W167" s="74"/>
      <c r="X167" s="381"/>
      <c r="Z167" s="463"/>
      <c r="AA167" s="461"/>
      <c r="AC167" s="331"/>
      <c r="AD167" s="450"/>
      <c r="AF167" s="385"/>
      <c r="AG167" s="450"/>
    </row>
    <row r="168" spans="1:33" ht="15" customHeight="1" thickBot="1" x14ac:dyDescent="0.3">
      <c r="A168" s="228"/>
      <c r="B168" s="314" t="s">
        <v>9</v>
      </c>
      <c r="C168" s="314">
        <v>6</v>
      </c>
      <c r="D168" s="314" t="s">
        <v>20</v>
      </c>
      <c r="E168" s="380" t="s">
        <v>91</v>
      </c>
      <c r="F168" s="208"/>
      <c r="G168" s="207"/>
      <c r="H168" s="196"/>
      <c r="I168" s="242">
        <f>IF(E168="repos",1,0)</f>
        <v>0</v>
      </c>
      <c r="J168" s="242">
        <f>IF(E168="S",1,0)</f>
        <v>0</v>
      </c>
      <c r="K168" s="242">
        <f>IF(E168="FO",1,0)</f>
        <v>0</v>
      </c>
      <c r="L168" s="302">
        <f>IF(AND(B168="dim",M168=130),1,0)</f>
        <v>0</v>
      </c>
      <c r="M168" s="234">
        <v>132</v>
      </c>
      <c r="N168" s="243"/>
      <c r="O168" s="56">
        <v>0.25625000000000003</v>
      </c>
      <c r="P168" s="476">
        <f>IF(F168="X",D155,0)+IF(F169="X",D155,0)+IF(G168="X",D156,0)+IF(G169="X",D157,0)+H168+H169+IF(N168&lt;N154,0,N168)+IF(N169&lt;N154,0,N169)</f>
        <v>0</v>
      </c>
      <c r="Q168" s="111">
        <v>0.20486111111111113</v>
      </c>
      <c r="R168" s="112">
        <v>0.46111111111111108</v>
      </c>
      <c r="S168" s="360">
        <f>(R168-Q168)+(R169-Q169)</f>
        <v>0.25624999999999998</v>
      </c>
      <c r="T168" s="167"/>
      <c r="U168" s="74"/>
      <c r="V168" s="74"/>
      <c r="W168" s="74"/>
      <c r="X168" s="380">
        <f t="shared" si="113"/>
        <v>1</v>
      </c>
      <c r="Z168" s="314">
        <v>65</v>
      </c>
      <c r="AA168" s="460">
        <f t="shared" ref="AA168" si="123">IF(OR(E168="C",E168="Cr"),S168,0)</f>
        <v>0.25624999999999998</v>
      </c>
      <c r="AC168" s="314">
        <v>81</v>
      </c>
      <c r="AD168" s="449">
        <f>IF(OR(E200="C",E200="Cr"),S200,0)</f>
        <v>0</v>
      </c>
      <c r="AF168" s="384">
        <v>81</v>
      </c>
      <c r="AG168" s="449">
        <f t="shared" ref="AG168" si="124">LARGE($AD$8:$AD$738,AF168)</f>
        <v>0.2729166666666667</v>
      </c>
    </row>
    <row r="169" spans="1:33" ht="15.75" customHeight="1" thickBot="1" x14ac:dyDescent="0.3">
      <c r="A169" s="229"/>
      <c r="B169" s="331"/>
      <c r="C169" s="331"/>
      <c r="D169" s="331"/>
      <c r="E169" s="381"/>
      <c r="F169" s="260" t="str">
        <f>IF(AND(A168="X",B168="dim"),"",IF(AND(A168="X",E168="TC"),"",IF(A168="X","X","")))</f>
        <v/>
      </c>
      <c r="G169" s="194"/>
      <c r="H169" s="211"/>
      <c r="I169" s="235">
        <f>IF(E168="CA",1,0)</f>
        <v>0</v>
      </c>
      <c r="J169" s="235">
        <f>IF(E168="TC",1,0)</f>
        <v>0</v>
      </c>
      <c r="K169" s="235">
        <f>IF(E168="FNO",1,0)</f>
        <v>0</v>
      </c>
      <c r="L169" s="299"/>
      <c r="M169" s="235"/>
      <c r="N169" s="244"/>
      <c r="O169" s="107"/>
      <c r="P169" s="477"/>
      <c r="Q169" s="113"/>
      <c r="R169" s="114"/>
      <c r="S169" s="361"/>
      <c r="T169" s="167"/>
      <c r="U169" s="74"/>
      <c r="V169" s="74"/>
      <c r="W169" s="74"/>
      <c r="X169" s="381"/>
      <c r="Z169" s="331"/>
      <c r="AA169" s="461"/>
      <c r="AC169" s="331"/>
      <c r="AD169" s="450"/>
      <c r="AF169" s="385"/>
      <c r="AG169" s="450"/>
    </row>
    <row r="170" spans="1:33" ht="15" customHeight="1" thickBot="1" x14ac:dyDescent="0.3">
      <c r="A170" s="228"/>
      <c r="B170" s="314" t="s">
        <v>10</v>
      </c>
      <c r="C170" s="314">
        <v>7</v>
      </c>
      <c r="D170" s="314" t="s">
        <v>20</v>
      </c>
      <c r="E170" s="380" t="s">
        <v>91</v>
      </c>
      <c r="F170" s="208"/>
      <c r="G170" s="207"/>
      <c r="H170" s="196"/>
      <c r="I170" s="242">
        <f>IF(E170="repos",1,0)</f>
        <v>0</v>
      </c>
      <c r="J170" s="242">
        <f>IF(E170="S",1,0)</f>
        <v>0</v>
      </c>
      <c r="K170" s="242">
        <f>IF(E170="FO",1,0)</f>
        <v>0</v>
      </c>
      <c r="L170" s="302">
        <f>IF(AND(B170="dim",M170=130),1,0)</f>
        <v>0</v>
      </c>
      <c r="M170" s="234">
        <v>132</v>
      </c>
      <c r="N170" s="243">
        <v>1.1111111111111112E-2</v>
      </c>
      <c r="O170" s="52">
        <v>0.25347222222222221</v>
      </c>
      <c r="P170" s="476">
        <f>IF(F170="X",D155,0)+IF(F171="X",D155,0)+IF(G170="X",D156,0)+IF(G171="X",D157,0)+H170+H171+IF(N170&lt;N154,0,N170)+IF(N171&lt;N154,0,N171)</f>
        <v>1.1111111111111112E-2</v>
      </c>
      <c r="Q170" s="111">
        <v>0.24652777777777779</v>
      </c>
      <c r="R170" s="112">
        <v>0.49722222222222223</v>
      </c>
      <c r="S170" s="374">
        <f>(R170-Q170)+(R171-Q171)</f>
        <v>0.25069444444444444</v>
      </c>
      <c r="T170" s="167"/>
      <c r="U170" s="74"/>
      <c r="V170" s="74"/>
      <c r="W170" s="74"/>
      <c r="X170" s="380">
        <f t="shared" si="113"/>
        <v>1</v>
      </c>
      <c r="Z170" s="314">
        <v>66</v>
      </c>
      <c r="AA170" s="460">
        <f t="shared" ref="AA170" si="125">IF(OR(E170="C",E170="Cr"),S170,0)</f>
        <v>0.25069444444444444</v>
      </c>
      <c r="AC170" s="314">
        <v>82</v>
      </c>
      <c r="AD170" s="449">
        <f>IF(OR(E202="C",E202="Cr"),S202,0)</f>
        <v>0</v>
      </c>
      <c r="AF170" s="384">
        <v>82</v>
      </c>
      <c r="AG170" s="449">
        <f t="shared" ref="AG170" si="126">LARGE($AD$8:$AD$738,AF170)</f>
        <v>0.27152777777777781</v>
      </c>
    </row>
    <row r="171" spans="1:33" ht="15.75" customHeight="1" thickBot="1" x14ac:dyDescent="0.3">
      <c r="A171" s="229"/>
      <c r="B171" s="331"/>
      <c r="C171" s="331"/>
      <c r="D171" s="331"/>
      <c r="E171" s="381"/>
      <c r="F171" s="260" t="str">
        <f>IF(AND(A170="X",B170="dim"),"",IF(AND(A170="X",E170="TC"),"",IF(A170="X","X","")))</f>
        <v/>
      </c>
      <c r="G171" s="194"/>
      <c r="H171" s="211"/>
      <c r="I171" s="235">
        <f>IF(E170="CA",1,0)</f>
        <v>0</v>
      </c>
      <c r="J171" s="235">
        <f>IF(E170="TC",1,0)</f>
        <v>0</v>
      </c>
      <c r="K171" s="235">
        <f>IF(E170="FNO",1,0)</f>
        <v>0</v>
      </c>
      <c r="L171" s="299"/>
      <c r="M171" s="235"/>
      <c r="N171" s="244"/>
      <c r="O171" s="86"/>
      <c r="P171" s="477"/>
      <c r="Q171" s="113"/>
      <c r="R171" s="114"/>
      <c r="S171" s="375"/>
      <c r="T171" s="167"/>
      <c r="U171" s="74"/>
      <c r="V171" s="74"/>
      <c r="W171" s="74"/>
      <c r="X171" s="381"/>
      <c r="Z171" s="331"/>
      <c r="AA171" s="461"/>
      <c r="AC171" s="331"/>
      <c r="AD171" s="450"/>
      <c r="AF171" s="385"/>
      <c r="AG171" s="450"/>
    </row>
    <row r="172" spans="1:33" ht="15" customHeight="1" thickBot="1" x14ac:dyDescent="0.3">
      <c r="A172" s="228"/>
      <c r="B172" s="314" t="s">
        <v>11</v>
      </c>
      <c r="C172" s="314">
        <v>8</v>
      </c>
      <c r="D172" s="314" t="s">
        <v>20</v>
      </c>
      <c r="E172" s="380" t="s">
        <v>91</v>
      </c>
      <c r="F172" s="208"/>
      <c r="G172" s="207"/>
      <c r="H172" s="196"/>
      <c r="I172" s="242">
        <f>IF(E172="repos",1,0)</f>
        <v>0</v>
      </c>
      <c r="J172" s="242">
        <f>IF(E172="S",1,0)</f>
        <v>0</v>
      </c>
      <c r="K172" s="242">
        <f>IF(E172="FO",1,0)</f>
        <v>0</v>
      </c>
      <c r="L172" s="302">
        <f>IF(AND(B172="dim",M172=130),1,0)</f>
        <v>0</v>
      </c>
      <c r="M172" s="234">
        <v>132</v>
      </c>
      <c r="N172" s="243"/>
      <c r="O172" s="52">
        <v>0.25347222222222221</v>
      </c>
      <c r="P172" s="476">
        <f>IF(F172="X",D155,0)+IF(F173="X",D155,0)+IF(G172="X",D156,0)+IF(G173="X",D157,0)+H172+H173+IF(N172&lt;N154,0,N172)+IF(N173&lt;N154,0,N173)</f>
        <v>0</v>
      </c>
      <c r="Q172" s="111">
        <v>0.24652777777777779</v>
      </c>
      <c r="R172" s="112">
        <v>0.49722222222222223</v>
      </c>
      <c r="S172" s="374">
        <f>(R172-Q172)+(R173-Q173)</f>
        <v>0.25069444444444444</v>
      </c>
      <c r="T172" s="167"/>
      <c r="U172" s="74"/>
      <c r="V172" s="74"/>
      <c r="W172" s="74"/>
      <c r="X172" s="380">
        <f t="shared" si="113"/>
        <v>1</v>
      </c>
      <c r="Z172" s="314">
        <v>67</v>
      </c>
      <c r="AA172" s="460">
        <f t="shared" ref="AA172" si="127">IF(OR(E172="C",E172="Cr"),S172,0)</f>
        <v>0.25069444444444444</v>
      </c>
      <c r="AC172" s="314">
        <v>83</v>
      </c>
      <c r="AD172" s="449">
        <f>IF(OR(E204="C",E204="Cr"),S204,0)</f>
        <v>0</v>
      </c>
      <c r="AF172" s="384">
        <v>83</v>
      </c>
      <c r="AG172" s="449">
        <f t="shared" ref="AG172" si="128">LARGE($AD$8:$AD$738,AF172)</f>
        <v>0.27152777777777781</v>
      </c>
    </row>
    <row r="173" spans="1:33" ht="15.75" customHeight="1" thickBot="1" x14ac:dyDescent="0.3">
      <c r="A173" s="229"/>
      <c r="B173" s="331"/>
      <c r="C173" s="331"/>
      <c r="D173" s="331"/>
      <c r="E173" s="381"/>
      <c r="F173" s="260" t="str">
        <f>IF(AND(A172="X",B172="dim"),"",IF(AND(A172="X",E172="TC"),"",IF(A172="X","X","")))</f>
        <v/>
      </c>
      <c r="G173" s="194"/>
      <c r="H173" s="211"/>
      <c r="I173" s="235">
        <f>IF(E172="CA",1,0)</f>
        <v>0</v>
      </c>
      <c r="J173" s="235">
        <f>IF(E172="TC",1,0)</f>
        <v>0</v>
      </c>
      <c r="K173" s="235">
        <f>IF(E172="FNO",1,0)</f>
        <v>0</v>
      </c>
      <c r="L173" s="299"/>
      <c r="M173" s="235"/>
      <c r="N173" s="244"/>
      <c r="O173" s="86"/>
      <c r="P173" s="477"/>
      <c r="Q173" s="113"/>
      <c r="R173" s="114"/>
      <c r="S173" s="375"/>
      <c r="T173" s="167"/>
      <c r="U173" s="74"/>
      <c r="V173" s="74"/>
      <c r="W173" s="74"/>
      <c r="X173" s="381"/>
      <c r="Z173" s="331"/>
      <c r="AA173" s="461"/>
      <c r="AC173" s="331"/>
      <c r="AD173" s="450"/>
      <c r="AF173" s="385"/>
      <c r="AG173" s="450"/>
    </row>
    <row r="174" spans="1:33" ht="15" customHeight="1" thickBot="1" x14ac:dyDescent="0.3">
      <c r="A174" s="228"/>
      <c r="B174" s="314" t="s">
        <v>12</v>
      </c>
      <c r="C174" s="314">
        <v>9</v>
      </c>
      <c r="D174" s="314" t="s">
        <v>20</v>
      </c>
      <c r="E174" s="380" t="s">
        <v>91</v>
      </c>
      <c r="F174" s="208"/>
      <c r="G174" s="207"/>
      <c r="H174" s="196"/>
      <c r="I174" s="242">
        <f>IF(E174="repos",1,0)</f>
        <v>0</v>
      </c>
      <c r="J174" s="242">
        <f>IF(E174="S",1,0)</f>
        <v>0</v>
      </c>
      <c r="K174" s="242">
        <f>IF(E174="FO",1,0)</f>
        <v>0</v>
      </c>
      <c r="L174" s="302">
        <f>IF(AND(B174="dim",M174=130),1,0)</f>
        <v>0</v>
      </c>
      <c r="M174" s="234">
        <v>132</v>
      </c>
      <c r="N174" s="243"/>
      <c r="O174" s="52">
        <v>0.27708333333333335</v>
      </c>
      <c r="P174" s="476">
        <f>IF(F174="X",D155,0)+IF(F175="X",D155,0)+IF(G174="X",D156,0)+IF(G175="X",D157,0)+H174+H175+IF(N174&lt;N154,0,N174)+IF(N175&lt;N154,0,N175)</f>
        <v>0</v>
      </c>
      <c r="Q174" s="111">
        <v>0.25347222222222221</v>
      </c>
      <c r="R174" s="112">
        <v>0.52500000000000002</v>
      </c>
      <c r="S174" s="374">
        <f>(R174-Q174)+(R175-Q175)</f>
        <v>0.27152777777777781</v>
      </c>
      <c r="T174" s="167"/>
      <c r="U174" s="74"/>
      <c r="V174" s="74"/>
      <c r="W174" s="74"/>
      <c r="X174" s="380">
        <f t="shared" si="113"/>
        <v>1</v>
      </c>
      <c r="Z174" s="314">
        <v>68</v>
      </c>
      <c r="AA174" s="460">
        <f t="shared" ref="AA174" si="129">IF(OR(E174="C",E174="Cr"),S174,0)</f>
        <v>0.27152777777777781</v>
      </c>
      <c r="AC174" s="314">
        <v>84</v>
      </c>
      <c r="AD174" s="449">
        <f>IF(OR(E206="C",E206="Cr"),S206,0)</f>
        <v>0.2361111111111111</v>
      </c>
      <c r="AF174" s="384">
        <v>84</v>
      </c>
      <c r="AG174" s="449">
        <f t="shared" ref="AG174" si="130">LARGE($AD$8:$AD$738,AF174)</f>
        <v>0.27013888888888882</v>
      </c>
    </row>
    <row r="175" spans="1:33" ht="15.75" customHeight="1" thickBot="1" x14ac:dyDescent="0.3">
      <c r="A175" s="229"/>
      <c r="B175" s="331"/>
      <c r="C175" s="331"/>
      <c r="D175" s="331"/>
      <c r="E175" s="381"/>
      <c r="F175" s="260" t="str">
        <f>IF(AND(A174="X",B174="dim"),"",IF(AND(A174="X",E174="TC"),"",IF(A174="X","X","")))</f>
        <v/>
      </c>
      <c r="G175" s="194"/>
      <c r="H175" s="211"/>
      <c r="I175" s="235">
        <f>IF(E174="CA",1,0)</f>
        <v>0</v>
      </c>
      <c r="J175" s="235">
        <f>IF(E174="TC",1,0)</f>
        <v>0</v>
      </c>
      <c r="K175" s="235">
        <f>IF(E174="FNO",1,0)</f>
        <v>0</v>
      </c>
      <c r="L175" s="299"/>
      <c r="M175" s="235"/>
      <c r="N175" s="244"/>
      <c r="O175" s="86"/>
      <c r="P175" s="477"/>
      <c r="Q175" s="113"/>
      <c r="R175" s="114"/>
      <c r="S175" s="375"/>
      <c r="T175" s="167"/>
      <c r="U175" s="74"/>
      <c r="V175" s="74"/>
      <c r="W175" s="74"/>
      <c r="X175" s="381"/>
      <c r="Z175" s="331"/>
      <c r="AA175" s="461"/>
      <c r="AC175" s="331"/>
      <c r="AD175" s="450"/>
      <c r="AF175" s="385"/>
      <c r="AG175" s="450"/>
    </row>
    <row r="176" spans="1:33" ht="15" customHeight="1" thickBot="1" x14ac:dyDescent="0.3">
      <c r="A176" s="228"/>
      <c r="B176" s="314" t="s">
        <v>4</v>
      </c>
      <c r="C176" s="314">
        <v>10</v>
      </c>
      <c r="D176" s="314" t="s">
        <v>20</v>
      </c>
      <c r="E176" s="380" t="s">
        <v>91</v>
      </c>
      <c r="F176" s="208"/>
      <c r="G176" s="207"/>
      <c r="H176" s="196"/>
      <c r="I176" s="242">
        <f>IF(E176="repos",1,0)</f>
        <v>0</v>
      </c>
      <c r="J176" s="242">
        <f>IF(E176="S",1,0)</f>
        <v>0</v>
      </c>
      <c r="K176" s="242">
        <f>IF(E176="FO",1,0)</f>
        <v>0</v>
      </c>
      <c r="L176" s="302">
        <f>IF(AND(B176="dim",M176=130),1,0)</f>
        <v>0</v>
      </c>
      <c r="M176" s="234">
        <v>132</v>
      </c>
      <c r="N176" s="243"/>
      <c r="O176" s="52">
        <v>0.27708333333333335</v>
      </c>
      <c r="P176" s="476">
        <f>IF(F176="X",D155,0)+IF(F177="X",D155,0)+IF(G176="X",D156,0)+IF(G177="X",D157,0)+H176+H177+IF(N176&lt;N154,0,N176)+IF(N177&lt;N154,0,N177)</f>
        <v>0</v>
      </c>
      <c r="Q176" s="111">
        <v>0.25347222222222221</v>
      </c>
      <c r="R176" s="112">
        <v>0.52500000000000002</v>
      </c>
      <c r="S176" s="374">
        <f>(R176-Q176)+(R177-Q177)</f>
        <v>0.27152777777777781</v>
      </c>
      <c r="T176" s="167"/>
      <c r="U176" s="74"/>
      <c r="V176" s="74"/>
      <c r="W176" s="74"/>
      <c r="X176" s="380">
        <f t="shared" si="113"/>
        <v>1</v>
      </c>
      <c r="Z176" s="314">
        <v>69</v>
      </c>
      <c r="AA176" s="460">
        <f t="shared" ref="AA176" si="131">IF(OR(E176="C",E176="Cr"),S176,0)</f>
        <v>0.27152777777777781</v>
      </c>
      <c r="AC176" s="314">
        <v>85</v>
      </c>
      <c r="AD176" s="449">
        <f>IF(OR(E208="C",E208="Cr"),S208,0)</f>
        <v>0</v>
      </c>
      <c r="AF176" s="384">
        <v>85</v>
      </c>
      <c r="AG176" s="449">
        <f t="shared" ref="AG176" si="132">LARGE($AD$8:$AD$738,AF176)</f>
        <v>0.26875000000000004</v>
      </c>
    </row>
    <row r="177" spans="1:33" ht="15.75" customHeight="1" thickBot="1" x14ac:dyDescent="0.3">
      <c r="A177" s="229"/>
      <c r="B177" s="331"/>
      <c r="C177" s="331"/>
      <c r="D177" s="331"/>
      <c r="E177" s="381"/>
      <c r="F177" s="260" t="str">
        <f>IF(AND(A176="X",B176="dim"),"",IF(AND(A176="X",E176="TC"),"",IF(A176="X","X","")))</f>
        <v/>
      </c>
      <c r="G177" s="194"/>
      <c r="H177" s="211"/>
      <c r="I177" s="235">
        <f>IF(E176="CA",1,0)</f>
        <v>0</v>
      </c>
      <c r="J177" s="235">
        <f>IF(E176="TC",1,0)</f>
        <v>0</v>
      </c>
      <c r="K177" s="235">
        <f>IF(E176="FNO",1,0)</f>
        <v>0</v>
      </c>
      <c r="L177" s="299"/>
      <c r="M177" s="235"/>
      <c r="N177" s="244"/>
      <c r="O177" s="86"/>
      <c r="P177" s="477"/>
      <c r="Q177" s="113"/>
      <c r="R177" s="114"/>
      <c r="S177" s="375"/>
      <c r="T177" s="167"/>
      <c r="U177" s="74"/>
      <c r="V177" s="74"/>
      <c r="W177" s="74"/>
      <c r="X177" s="381"/>
      <c r="Z177" s="331"/>
      <c r="AA177" s="461"/>
      <c r="AC177" s="331"/>
      <c r="AD177" s="450"/>
      <c r="AF177" s="385"/>
      <c r="AG177" s="450"/>
    </row>
    <row r="178" spans="1:33" ht="15" customHeight="1" thickBot="1" x14ac:dyDescent="0.3">
      <c r="A178" s="228"/>
      <c r="B178" s="314" t="s">
        <v>6</v>
      </c>
      <c r="C178" s="314">
        <v>11</v>
      </c>
      <c r="D178" s="314" t="s">
        <v>20</v>
      </c>
      <c r="E178" s="334" t="s">
        <v>94</v>
      </c>
      <c r="F178" s="208"/>
      <c r="G178" s="207"/>
      <c r="H178" s="196"/>
      <c r="I178" s="242">
        <f>IF(E178="repos",1,0)</f>
        <v>1</v>
      </c>
      <c r="J178" s="242">
        <f>IF(E178="S",1,0)</f>
        <v>0</v>
      </c>
      <c r="K178" s="242">
        <f>IF(E178="FO",1,0)</f>
        <v>0</v>
      </c>
      <c r="L178" s="302">
        <f>IF(AND(B178="dim",M178=130),1,0)</f>
        <v>0</v>
      </c>
      <c r="M178" s="234">
        <v>660</v>
      </c>
      <c r="N178" s="243"/>
      <c r="O178" s="56"/>
      <c r="P178" s="476">
        <f>IF(F178="X",D155,0)+IF(F179="X",D155,0)+IF(G178="X",D156,0)+IF(G179="X",D157,0)+H178+H179+IF(N178&lt;N154,0,N178)+IF(N179&lt;N154,0,N179)</f>
        <v>0</v>
      </c>
      <c r="Q178" s="111"/>
      <c r="R178" s="112"/>
      <c r="S178" s="374">
        <f>(R178-Q178)+(R179-Q179)</f>
        <v>0</v>
      </c>
      <c r="T178" s="167"/>
      <c r="U178" s="74"/>
      <c r="V178" s="74"/>
      <c r="W178" s="74"/>
      <c r="X178" s="380">
        <f t="shared" si="113"/>
        <v>0</v>
      </c>
      <c r="Z178" s="314">
        <v>70</v>
      </c>
      <c r="AA178" s="460">
        <f t="shared" ref="AA178" si="133">IF(OR(E178="C",E178="Cr"),S178,0)</f>
        <v>0</v>
      </c>
      <c r="AC178" s="314">
        <v>86</v>
      </c>
      <c r="AD178" s="449">
        <f>IF(OR(E210="C",E210="Cr"),S210,0)</f>
        <v>0.26041666666666663</v>
      </c>
      <c r="AF178" s="384">
        <v>86</v>
      </c>
      <c r="AG178" s="449">
        <f t="shared" ref="AG178" si="134">LARGE($AD$8:$AD$738,AF178)</f>
        <v>0.26388888888888895</v>
      </c>
    </row>
    <row r="179" spans="1:33" ht="15.75" customHeight="1" thickBot="1" x14ac:dyDescent="0.3">
      <c r="A179" s="229"/>
      <c r="B179" s="331"/>
      <c r="C179" s="331"/>
      <c r="D179" s="331"/>
      <c r="E179" s="329"/>
      <c r="F179" s="260" t="str">
        <f>IF(AND(A178="X",B178="dim"),"",IF(AND(A178="X",E178="TC"),"",IF(A178="X","X","")))</f>
        <v/>
      </c>
      <c r="G179" s="194"/>
      <c r="H179" s="211"/>
      <c r="I179" s="235">
        <f>IF(E178="CA",1,0)</f>
        <v>0</v>
      </c>
      <c r="J179" s="235">
        <f>IF(E178="TC",1,0)</f>
        <v>0</v>
      </c>
      <c r="K179" s="235">
        <f>IF(E178="FNO",1,0)</f>
        <v>0</v>
      </c>
      <c r="L179" s="299"/>
      <c r="M179" s="235"/>
      <c r="N179" s="244"/>
      <c r="O179" s="107"/>
      <c r="P179" s="477"/>
      <c r="Q179" s="113"/>
      <c r="R179" s="114"/>
      <c r="S179" s="375"/>
      <c r="T179" s="167"/>
      <c r="U179" s="74"/>
      <c r="V179" s="74"/>
      <c r="W179" s="74"/>
      <c r="X179" s="381"/>
      <c r="Z179" s="331"/>
      <c r="AA179" s="461"/>
      <c r="AC179" s="331"/>
      <c r="AD179" s="450"/>
      <c r="AF179" s="385"/>
      <c r="AG179" s="450"/>
    </row>
    <row r="180" spans="1:33" ht="15" customHeight="1" thickBot="1" x14ac:dyDescent="0.3">
      <c r="A180" s="228"/>
      <c r="B180" s="314" t="s">
        <v>8</v>
      </c>
      <c r="C180" s="314">
        <v>12</v>
      </c>
      <c r="D180" s="314" t="s">
        <v>20</v>
      </c>
      <c r="E180" s="334" t="s">
        <v>94</v>
      </c>
      <c r="F180" s="208"/>
      <c r="G180" s="207"/>
      <c r="H180" s="196"/>
      <c r="I180" s="242">
        <f>IF(E180="repos",1,0)</f>
        <v>1</v>
      </c>
      <c r="J180" s="242">
        <f>IF(E180="S",1,0)</f>
        <v>0</v>
      </c>
      <c r="K180" s="242">
        <f>IF(E180="FO",1,0)</f>
        <v>0</v>
      </c>
      <c r="L180" s="302">
        <f>IF(AND(B180="dim",M180=130),1,0)</f>
        <v>0</v>
      </c>
      <c r="M180" s="234">
        <v>660</v>
      </c>
      <c r="N180" s="243"/>
      <c r="O180" s="56"/>
      <c r="P180" s="476">
        <f>IF(F180="X",D155,0)+IF(F181="X",D155,0)+IF(G180="X",D156,0)+IF(G181="X",D157,0)+H180+H181+IF(N180&lt;N154,0,N180)+IF(N181&lt;N154,0,N181)</f>
        <v>0</v>
      </c>
      <c r="Q180" s="111"/>
      <c r="R180" s="112"/>
      <c r="S180" s="374">
        <f>(R180-Q180)+(R181-Q181)</f>
        <v>0</v>
      </c>
      <c r="T180" s="167"/>
      <c r="U180" s="74"/>
      <c r="V180" s="74"/>
      <c r="W180" s="74"/>
      <c r="X180" s="380">
        <f t="shared" si="113"/>
        <v>0</v>
      </c>
      <c r="Z180" s="314">
        <v>71</v>
      </c>
      <c r="AA180" s="460">
        <f t="shared" ref="AA180" si="135">IF(OR(E180="C",E180="Cr"),S180,0)</f>
        <v>0</v>
      </c>
      <c r="AC180" s="314">
        <v>87</v>
      </c>
      <c r="AD180" s="449">
        <f>IF(OR(E212="C",E212="Cr"),S212,0)</f>
        <v>0.26041666666666663</v>
      </c>
      <c r="AF180" s="384">
        <v>87</v>
      </c>
      <c r="AG180" s="449">
        <f t="shared" ref="AG180" si="136">LARGE($AD$8:$AD$738,AF180)</f>
        <v>0.26388888888888895</v>
      </c>
    </row>
    <row r="181" spans="1:33" ht="15.75" customHeight="1" thickBot="1" x14ac:dyDescent="0.3">
      <c r="A181" s="229"/>
      <c r="B181" s="331"/>
      <c r="C181" s="331"/>
      <c r="D181" s="331"/>
      <c r="E181" s="329"/>
      <c r="F181" s="260" t="str">
        <f>IF(AND(A180="X",B180="dim"),"",IF(AND(A180="X",E180="TC"),"",IF(A180="X","X","")))</f>
        <v/>
      </c>
      <c r="G181" s="194"/>
      <c r="H181" s="211"/>
      <c r="I181" s="235">
        <f>IF(E180="CA",1,0)</f>
        <v>0</v>
      </c>
      <c r="J181" s="235">
        <f>IF(E180="TC",1,0)</f>
        <v>0</v>
      </c>
      <c r="K181" s="235">
        <f>IF(E180="FNO",1,0)</f>
        <v>0</v>
      </c>
      <c r="L181" s="299"/>
      <c r="M181" s="235"/>
      <c r="N181" s="244"/>
      <c r="O181" s="107"/>
      <c r="P181" s="477"/>
      <c r="Q181" s="113"/>
      <c r="R181" s="114"/>
      <c r="S181" s="375"/>
      <c r="T181" s="167"/>
      <c r="U181" s="74"/>
      <c r="V181" s="74"/>
      <c r="W181" s="74"/>
      <c r="X181" s="381"/>
      <c r="Z181" s="331"/>
      <c r="AA181" s="461"/>
      <c r="AC181" s="331"/>
      <c r="AD181" s="450"/>
      <c r="AF181" s="385"/>
      <c r="AG181" s="450"/>
    </row>
    <row r="182" spans="1:33" ht="15" customHeight="1" thickBot="1" x14ac:dyDescent="0.3">
      <c r="A182" s="228"/>
      <c r="B182" s="314" t="s">
        <v>9</v>
      </c>
      <c r="C182" s="314">
        <v>13</v>
      </c>
      <c r="D182" s="314" t="s">
        <v>20</v>
      </c>
      <c r="E182" s="380" t="s">
        <v>94</v>
      </c>
      <c r="F182" s="208"/>
      <c r="G182" s="207"/>
      <c r="H182" s="196"/>
      <c r="I182" s="242">
        <f>IF(E182="repos",1,0)</f>
        <v>1</v>
      </c>
      <c r="J182" s="242">
        <f>IF(E182="S",1,0)</f>
        <v>0</v>
      </c>
      <c r="K182" s="242">
        <f>IF(E182="FO",1,0)</f>
        <v>0</v>
      </c>
      <c r="L182" s="302">
        <f>IF(AND(B182="dim",M182=130),1,0)</f>
        <v>0</v>
      </c>
      <c r="M182" s="234">
        <v>661</v>
      </c>
      <c r="N182" s="243"/>
      <c r="O182" s="56"/>
      <c r="P182" s="476">
        <f>IF(F182="X",D155,0)+IF(F183="X",D155,0)+IF(G182="X",D156,0)+IF(G183="X",D157,0)+H182+H183+IF(N182&lt;N154,0,N182)+IF(N183&lt;N154,0,N183)</f>
        <v>0</v>
      </c>
      <c r="Q182" s="111"/>
      <c r="R182" s="112"/>
      <c r="S182" s="374">
        <f>(R182-Q182)+(R183-Q183)</f>
        <v>0</v>
      </c>
      <c r="T182" s="167"/>
      <c r="U182" s="74"/>
      <c r="V182" s="74"/>
      <c r="W182" s="74"/>
      <c r="X182" s="380">
        <f t="shared" si="113"/>
        <v>0</v>
      </c>
      <c r="Z182" s="314">
        <v>72</v>
      </c>
      <c r="AA182" s="460">
        <f t="shared" ref="AA182" si="137">IF(OR(E182="C",E182="Cr"),S182,0)</f>
        <v>0</v>
      </c>
      <c r="AC182" s="314">
        <v>88</v>
      </c>
      <c r="AD182" s="449">
        <f>IF(OR(E214="C",E214="Cr"),S214,0)</f>
        <v>0.25555555555555554</v>
      </c>
      <c r="AF182" s="384">
        <v>88</v>
      </c>
      <c r="AG182" s="449">
        <f t="shared" ref="AG182" si="138">LARGE($AD$8:$AD$738,AF182)</f>
        <v>0.26388888888888895</v>
      </c>
    </row>
    <row r="183" spans="1:33" ht="15.75" customHeight="1" thickBot="1" x14ac:dyDescent="0.3">
      <c r="A183" s="229"/>
      <c r="B183" s="331"/>
      <c r="C183" s="331"/>
      <c r="D183" s="331"/>
      <c r="E183" s="381"/>
      <c r="F183" s="260" t="str">
        <f>IF(AND(A182="X",B182="dim"),"",IF(AND(A182="X",E182="TC"),"",IF(A182="X","X","")))</f>
        <v/>
      </c>
      <c r="G183" s="194"/>
      <c r="H183" s="211"/>
      <c r="I183" s="235">
        <f>IF(E182="CA",1,0)</f>
        <v>0</v>
      </c>
      <c r="J183" s="235">
        <f>IF(E182="TC",1,0)</f>
        <v>0</v>
      </c>
      <c r="K183" s="235">
        <f>IF(E182="FNO",1,0)</f>
        <v>0</v>
      </c>
      <c r="L183" s="299"/>
      <c r="M183" s="235"/>
      <c r="N183" s="244"/>
      <c r="O183" s="107"/>
      <c r="P183" s="477"/>
      <c r="Q183" s="113"/>
      <c r="R183" s="114"/>
      <c r="S183" s="375"/>
      <c r="T183" s="167"/>
      <c r="U183" s="74"/>
      <c r="V183" s="74"/>
      <c r="W183" s="74"/>
      <c r="X183" s="381"/>
      <c r="Z183" s="331"/>
      <c r="AA183" s="461"/>
      <c r="AC183" s="331"/>
      <c r="AD183" s="450"/>
      <c r="AF183" s="385"/>
      <c r="AG183" s="450"/>
    </row>
    <row r="184" spans="1:33" ht="15" customHeight="1" thickBot="1" x14ac:dyDescent="0.3">
      <c r="A184" s="228"/>
      <c r="B184" s="314" t="s">
        <v>10</v>
      </c>
      <c r="C184" s="314">
        <v>14</v>
      </c>
      <c r="D184" s="314" t="s">
        <v>20</v>
      </c>
      <c r="E184" s="380" t="s">
        <v>91</v>
      </c>
      <c r="F184" s="208"/>
      <c r="G184" s="207"/>
      <c r="H184" s="196"/>
      <c r="I184" s="242">
        <f>IF(E184="repos",1,0)</f>
        <v>0</v>
      </c>
      <c r="J184" s="242">
        <f>IF(E184="S",1,0)</f>
        <v>0</v>
      </c>
      <c r="K184" s="242">
        <f>IF(E184="FO",1,0)</f>
        <v>0</v>
      </c>
      <c r="L184" s="302">
        <f>IF(AND(B184="dim",M184=130),1,0)</f>
        <v>0</v>
      </c>
      <c r="M184" s="234">
        <v>130</v>
      </c>
      <c r="N184" s="243"/>
      <c r="O184" s="52">
        <v>0.29583333333333334</v>
      </c>
      <c r="P184" s="476">
        <f>IF(F184="X",D155,0)+IF(F185="X",D155,0)+IF(G184="X",D156,0)+IF(G185="X",D157,0)+H184+H185+IF(N184&lt;N154,0,N184)+IF(N185&lt;N154,0,N185)</f>
        <v>0</v>
      </c>
      <c r="Q184" s="111">
        <v>0.27083333333333331</v>
      </c>
      <c r="R184" s="112">
        <v>0.54375000000000007</v>
      </c>
      <c r="S184" s="374">
        <f>(R184-Q184)+(R185-Q185)</f>
        <v>0.27291666666666675</v>
      </c>
      <c r="T184" s="167"/>
      <c r="U184" s="74"/>
      <c r="V184" s="74"/>
      <c r="W184" s="74"/>
      <c r="X184" s="380">
        <f t="shared" si="113"/>
        <v>1</v>
      </c>
      <c r="Z184" s="314">
        <v>73</v>
      </c>
      <c r="AA184" s="460">
        <f t="shared" ref="AA184" si="139">IF(OR(E184="C",E184="Cr"),S184,0)</f>
        <v>0.27291666666666675</v>
      </c>
      <c r="AC184" s="314">
        <v>89</v>
      </c>
      <c r="AD184" s="449">
        <f>IF(OR(E216="C",E216="Cr"),S216,0)</f>
        <v>0.2104166666666667</v>
      </c>
      <c r="AF184" s="384">
        <v>89</v>
      </c>
      <c r="AG184" s="449">
        <f t="shared" ref="AG184" si="140">LARGE($AD$8:$AD$738,AF184)</f>
        <v>0.26388888888888895</v>
      </c>
    </row>
    <row r="185" spans="1:33" ht="15.75" customHeight="1" thickBot="1" x14ac:dyDescent="0.3">
      <c r="A185" s="229"/>
      <c r="B185" s="331"/>
      <c r="C185" s="331"/>
      <c r="D185" s="331"/>
      <c r="E185" s="381"/>
      <c r="F185" s="260" t="str">
        <f>IF(AND(A184="X",B184="dim"),"",IF(AND(A184="X",E184="TC"),"",IF(A184="X","X","")))</f>
        <v/>
      </c>
      <c r="G185" s="194"/>
      <c r="H185" s="211"/>
      <c r="I185" s="235">
        <f>IF(E184="CA",1,0)</f>
        <v>0</v>
      </c>
      <c r="J185" s="235">
        <f>IF(E184="TC",1,0)</f>
        <v>0</v>
      </c>
      <c r="K185" s="235">
        <f>IF(E184="FNO",1,0)</f>
        <v>0</v>
      </c>
      <c r="L185" s="299"/>
      <c r="M185" s="235"/>
      <c r="N185" s="244"/>
      <c r="O185" s="86"/>
      <c r="P185" s="477"/>
      <c r="Q185" s="113"/>
      <c r="R185" s="114"/>
      <c r="S185" s="375"/>
      <c r="T185" s="167"/>
      <c r="U185" s="74"/>
      <c r="V185" s="74"/>
      <c r="W185" s="74"/>
      <c r="X185" s="381"/>
      <c r="Z185" s="331"/>
      <c r="AA185" s="461"/>
      <c r="AC185" s="331"/>
      <c r="AD185" s="450"/>
      <c r="AF185" s="385"/>
      <c r="AG185" s="450"/>
    </row>
    <row r="186" spans="1:33" ht="15" customHeight="1" thickBot="1" x14ac:dyDescent="0.3">
      <c r="A186" s="228"/>
      <c r="B186" s="314" t="s">
        <v>11</v>
      </c>
      <c r="C186" s="314">
        <v>15</v>
      </c>
      <c r="D186" s="314" t="s">
        <v>20</v>
      </c>
      <c r="E186" s="334" t="s">
        <v>54</v>
      </c>
      <c r="F186" s="208" t="s">
        <v>93</v>
      </c>
      <c r="G186" s="207"/>
      <c r="H186" s="196"/>
      <c r="I186" s="242">
        <f>IF(E186="repos",1,0)</f>
        <v>0</v>
      </c>
      <c r="J186" s="242">
        <f>IF(E186="S",1,0)</f>
        <v>1</v>
      </c>
      <c r="K186" s="242">
        <f>IF(E186="FO",1,0)</f>
        <v>0</v>
      </c>
      <c r="L186" s="302">
        <f>IF(AND(B186="dim",M186=130),1,0)</f>
        <v>0</v>
      </c>
      <c r="M186" s="234">
        <v>130</v>
      </c>
      <c r="N186" s="243"/>
      <c r="O186" s="56"/>
      <c r="P186" s="476">
        <f>IF(F186="X",D155,0)+IF(F187="X",D155,0)+IF(G186="X",D156,0)+IF(G187="X",D157,0)+H186+H187+IF(N186&lt;N154,0,N186)+IF(N187&lt;N154,0,N187)</f>
        <v>0.27638888888888885</v>
      </c>
      <c r="Q186" s="111"/>
      <c r="R186" s="112"/>
      <c r="S186" s="374">
        <f>(R186-Q186)+(R187-Q187)</f>
        <v>0</v>
      </c>
      <c r="T186" s="167"/>
      <c r="U186" s="74"/>
      <c r="V186" s="74"/>
      <c r="W186" s="74"/>
      <c r="X186" s="380">
        <f t="shared" si="113"/>
        <v>0</v>
      </c>
      <c r="Z186" s="314">
        <v>74</v>
      </c>
      <c r="AA186" s="460">
        <f t="shared" ref="AA186" si="141">IF(OR(E186="C",E186="Cr"),S186,0)</f>
        <v>0</v>
      </c>
      <c r="AC186" s="314">
        <v>90</v>
      </c>
      <c r="AD186" s="449">
        <f>IF(OR(E218="C",E218="Cr"),S218,0)</f>
        <v>0</v>
      </c>
      <c r="AF186" s="384">
        <v>90</v>
      </c>
      <c r="AG186" s="449">
        <f t="shared" ref="AG186" si="142">LARGE($AD$8:$AD$738,AF186)</f>
        <v>0.26388888888888895</v>
      </c>
    </row>
    <row r="187" spans="1:33" ht="15.75" customHeight="1" thickBot="1" x14ac:dyDescent="0.3">
      <c r="A187" s="229"/>
      <c r="B187" s="331"/>
      <c r="C187" s="331"/>
      <c r="D187" s="331"/>
      <c r="E187" s="329"/>
      <c r="F187" s="260" t="str">
        <f>IF(AND(A186="X",B186="dim"),"",IF(AND(A186="X",E186="TC"),"",IF(A186="X","X","")))</f>
        <v/>
      </c>
      <c r="G187" s="194"/>
      <c r="H187" s="211"/>
      <c r="I187" s="235">
        <f>IF(E186="CA",1,0)</f>
        <v>0</v>
      </c>
      <c r="J187" s="235">
        <f>IF(E186="TC",1,0)</f>
        <v>0</v>
      </c>
      <c r="K187" s="235">
        <f>IF(E186="FNO",1,0)</f>
        <v>0</v>
      </c>
      <c r="L187" s="299"/>
      <c r="M187" s="235"/>
      <c r="N187" s="244"/>
      <c r="O187" s="107"/>
      <c r="P187" s="477"/>
      <c r="Q187" s="113"/>
      <c r="R187" s="114"/>
      <c r="S187" s="375"/>
      <c r="T187" s="167"/>
      <c r="U187" s="74"/>
      <c r="V187" s="74"/>
      <c r="W187" s="74"/>
      <c r="X187" s="381"/>
      <c r="Z187" s="331"/>
      <c r="AA187" s="461"/>
      <c r="AC187" s="331"/>
      <c r="AD187" s="450"/>
      <c r="AF187" s="385"/>
      <c r="AG187" s="450"/>
    </row>
    <row r="188" spans="1:33" ht="15" customHeight="1" thickBot="1" x14ac:dyDescent="0.3">
      <c r="A188" s="228"/>
      <c r="B188" s="314" t="s">
        <v>12</v>
      </c>
      <c r="C188" s="314">
        <v>16</v>
      </c>
      <c r="D188" s="314" t="s">
        <v>20</v>
      </c>
      <c r="E188" s="334" t="s">
        <v>94</v>
      </c>
      <c r="F188" s="208"/>
      <c r="G188" s="207"/>
      <c r="H188" s="196"/>
      <c r="I188" s="242">
        <f>IF(E188="repos",1,0)</f>
        <v>1</v>
      </c>
      <c r="J188" s="242">
        <f>IF(E188="S",1,0)</f>
        <v>0</v>
      </c>
      <c r="K188" s="242">
        <f>IF(E188="FO",1,0)</f>
        <v>0</v>
      </c>
      <c r="L188" s="302">
        <f>IF(AND(B188="dim",M188=130),1,0)</f>
        <v>0</v>
      </c>
      <c r="M188" s="234">
        <v>660</v>
      </c>
      <c r="N188" s="243"/>
      <c r="O188" s="56"/>
      <c r="P188" s="476">
        <f>IF(F188="X",D155,0)+IF(F189="X",D155,0)+IF(G188="X",D156,0)+IF(G189="X",D157,0)+H188+H189+IF(N188&lt;N154,0,N188)+IF(N189&lt;N154,0,N189)</f>
        <v>0</v>
      </c>
      <c r="Q188" s="111"/>
      <c r="R188" s="112"/>
      <c r="S188" s="374">
        <f>(R188-Q188)+(R189-Q189)</f>
        <v>0</v>
      </c>
      <c r="T188" s="167"/>
      <c r="U188" s="74"/>
      <c r="V188" s="74"/>
      <c r="W188" s="74"/>
      <c r="X188" s="380">
        <f t="shared" si="113"/>
        <v>0</v>
      </c>
      <c r="Z188" s="314">
        <v>75</v>
      </c>
      <c r="AA188" s="460">
        <f t="shared" ref="AA188" si="143">IF(OR(E188="C",E188="Cr"),S188,0)</f>
        <v>0</v>
      </c>
      <c r="AC188" s="314">
        <v>91</v>
      </c>
      <c r="AD188" s="449">
        <f>IF(OR(E235="C",E235="Cr"),S235,0)</f>
        <v>0.3125</v>
      </c>
      <c r="AF188" s="384">
        <v>91</v>
      </c>
      <c r="AG188" s="449">
        <f t="shared" ref="AG188" si="144">LARGE($AD$8:$AD$738,AF188)</f>
        <v>0.26388888888888895</v>
      </c>
    </row>
    <row r="189" spans="1:33" ht="15.75" customHeight="1" thickBot="1" x14ac:dyDescent="0.3">
      <c r="A189" s="229"/>
      <c r="B189" s="331"/>
      <c r="C189" s="331"/>
      <c r="D189" s="331"/>
      <c r="E189" s="329"/>
      <c r="F189" s="260" t="str">
        <f>IF(AND(A188="X",B188="dim"),"",IF(AND(A188="X",E188="TC"),"",IF(A188="X","X","")))</f>
        <v/>
      </c>
      <c r="G189" s="194"/>
      <c r="H189" s="211"/>
      <c r="I189" s="235">
        <f>IF(E188="CA",1,0)</f>
        <v>0</v>
      </c>
      <c r="J189" s="235">
        <f>IF(E188="TC",1,0)</f>
        <v>0</v>
      </c>
      <c r="K189" s="235">
        <f>IF(E188="FNO",1,0)</f>
        <v>0</v>
      </c>
      <c r="L189" s="299"/>
      <c r="M189" s="235"/>
      <c r="N189" s="244"/>
      <c r="O189" s="107"/>
      <c r="P189" s="477"/>
      <c r="Q189" s="113"/>
      <c r="R189" s="114"/>
      <c r="S189" s="375"/>
      <c r="T189" s="167"/>
      <c r="U189" s="74"/>
      <c r="V189" s="74"/>
      <c r="W189" s="74"/>
      <c r="X189" s="381"/>
      <c r="Z189" s="331"/>
      <c r="AA189" s="461"/>
      <c r="AC189" s="331"/>
      <c r="AD189" s="450"/>
      <c r="AF189" s="385"/>
      <c r="AG189" s="450"/>
    </row>
    <row r="190" spans="1:33" ht="15" customHeight="1" thickBot="1" x14ac:dyDescent="0.3">
      <c r="A190" s="228"/>
      <c r="B190" s="380" t="s">
        <v>4</v>
      </c>
      <c r="C190" s="380">
        <v>17</v>
      </c>
      <c r="D190" s="314" t="s">
        <v>20</v>
      </c>
      <c r="E190" s="334" t="s">
        <v>91</v>
      </c>
      <c r="F190" s="208"/>
      <c r="G190" s="207"/>
      <c r="H190" s="196"/>
      <c r="I190" s="242">
        <f>IF(E190="repos",1,0)</f>
        <v>0</v>
      </c>
      <c r="J190" s="242">
        <f>IF(E190="S",1,0)</f>
        <v>0</v>
      </c>
      <c r="K190" s="242">
        <f>IF(E190="FO",1,0)</f>
        <v>0</v>
      </c>
      <c r="L190" s="302">
        <f>IF(AND(B190="dim",M190=130),1,0)</f>
        <v>0</v>
      </c>
      <c r="M190" s="234">
        <v>132</v>
      </c>
      <c r="N190" s="243"/>
      <c r="O190" s="52">
        <v>0.29583333333333334</v>
      </c>
      <c r="P190" s="476">
        <f>IF(F190="X",D155,0)+IF(F191="X",D155,0)+IF(G190="X",D156,0)+IF(G191="X",D157,0)+H190+H191+IF(N190&lt;N154,0,N190)+IF(N191&lt;N154,0,N191)</f>
        <v>0</v>
      </c>
      <c r="Q190" s="111">
        <v>0.22638888888888889</v>
      </c>
      <c r="R190" s="112">
        <v>0.51944444444444449</v>
      </c>
      <c r="S190" s="374">
        <f>(R190-Q190)+(R191-Q191)</f>
        <v>0.29305555555555562</v>
      </c>
      <c r="T190" s="167"/>
      <c r="U190" s="74"/>
      <c r="V190" s="74"/>
      <c r="W190" s="74"/>
      <c r="X190" s="380">
        <f t="shared" si="113"/>
        <v>1</v>
      </c>
      <c r="Z190" s="314">
        <v>76</v>
      </c>
      <c r="AA190" s="460">
        <f t="shared" ref="AA190" si="145">IF(OR(E190="C",E190="Cr"),S190,0)</f>
        <v>0.29305555555555562</v>
      </c>
      <c r="AC190" s="314">
        <v>92</v>
      </c>
      <c r="AD190" s="449">
        <f t="shared" ref="AD190" si="146">IF(OR(E237="C",E237="Cr"),S237,0)</f>
        <v>0</v>
      </c>
      <c r="AF190" s="384">
        <v>92</v>
      </c>
      <c r="AG190" s="449">
        <f t="shared" ref="AG190" si="147">LARGE($AD$8:$AD$738,AF190)</f>
        <v>0.26388888888888895</v>
      </c>
    </row>
    <row r="191" spans="1:33" ht="15.75" customHeight="1" thickBot="1" x14ac:dyDescent="0.3">
      <c r="A191" s="229"/>
      <c r="B191" s="381"/>
      <c r="C191" s="381"/>
      <c r="D191" s="331"/>
      <c r="E191" s="329"/>
      <c r="F191" s="260" t="str">
        <f>IF(AND(A190="X",B190="dim"),"",IF(AND(A190="X",E190="TC"),"",IF(A190="X","X","")))</f>
        <v/>
      </c>
      <c r="G191" s="194"/>
      <c r="H191" s="211"/>
      <c r="I191" s="235">
        <f>IF(E190="CA",1,0)</f>
        <v>0</v>
      </c>
      <c r="J191" s="235">
        <f>IF(E190="TC",1,0)</f>
        <v>0</v>
      </c>
      <c r="K191" s="235">
        <f>IF(E190="FNO",1,0)</f>
        <v>0</v>
      </c>
      <c r="L191" s="299"/>
      <c r="M191" s="235"/>
      <c r="N191" s="244"/>
      <c r="O191" s="86"/>
      <c r="P191" s="477"/>
      <c r="Q191" s="113"/>
      <c r="R191" s="114"/>
      <c r="S191" s="375"/>
      <c r="T191" s="167"/>
      <c r="U191" s="74"/>
      <c r="V191" s="74"/>
      <c r="W191" s="74"/>
      <c r="X191" s="381"/>
      <c r="Z191" s="331"/>
      <c r="AA191" s="461"/>
      <c r="AC191" s="331"/>
      <c r="AD191" s="450"/>
      <c r="AF191" s="385"/>
      <c r="AG191" s="450"/>
    </row>
    <row r="192" spans="1:33" ht="15" customHeight="1" thickBot="1" x14ac:dyDescent="0.3">
      <c r="A192" s="228"/>
      <c r="B192" s="380" t="s">
        <v>6</v>
      </c>
      <c r="C192" s="380">
        <v>18</v>
      </c>
      <c r="D192" s="314" t="s">
        <v>20</v>
      </c>
      <c r="E192" s="380" t="s">
        <v>94</v>
      </c>
      <c r="F192" s="208"/>
      <c r="G192" s="207"/>
      <c r="H192" s="196"/>
      <c r="I192" s="242">
        <f>IF(E192="repos",1,0)</f>
        <v>1</v>
      </c>
      <c r="J192" s="242">
        <f>IF(E192="S",1,0)</f>
        <v>0</v>
      </c>
      <c r="K192" s="242">
        <f>IF(E192="FO",1,0)</f>
        <v>0</v>
      </c>
      <c r="L192" s="302">
        <f>IF(AND(B192="dim",M192=130),1,0)</f>
        <v>0</v>
      </c>
      <c r="M192" s="234">
        <v>661</v>
      </c>
      <c r="N192" s="243"/>
      <c r="O192" s="56"/>
      <c r="P192" s="476">
        <f>IF(F192="X",D155,0)+IF(F193="X",D155,0)+IF(G192="X",D156,0)+IF(G193="X",D157,0)+H192+H193+IF(N192&lt;N154,0,N192)+IF(N193&lt;N154,0,N193)</f>
        <v>0</v>
      </c>
      <c r="Q192" s="111"/>
      <c r="R192" s="112"/>
      <c r="S192" s="374">
        <f>(R192-Q192)+(R193-Q193)</f>
        <v>0</v>
      </c>
      <c r="T192" s="167"/>
      <c r="U192" s="74"/>
      <c r="V192" s="74"/>
      <c r="W192" s="74"/>
      <c r="X192" s="380">
        <f t="shared" si="113"/>
        <v>0</v>
      </c>
      <c r="Z192" s="314">
        <v>77</v>
      </c>
      <c r="AA192" s="460">
        <f t="shared" ref="AA192" si="148">IF(OR(E192="C",E192="Cr"),S192,0)</f>
        <v>0</v>
      </c>
      <c r="AC192" s="314">
        <v>93</v>
      </c>
      <c r="AD192" s="449">
        <f t="shared" ref="AD192" si="149">IF(OR(E239="C",E239="Cr"),S239,0)</f>
        <v>0.2395833333333334</v>
      </c>
      <c r="AF192" s="384">
        <v>93</v>
      </c>
      <c r="AG192" s="449">
        <f t="shared" ref="AG192" si="150">LARGE($AD$8:$AD$738,AF192)</f>
        <v>0.26388888888888895</v>
      </c>
    </row>
    <row r="193" spans="1:33" ht="15.75" customHeight="1" thickBot="1" x14ac:dyDescent="0.3">
      <c r="A193" s="229"/>
      <c r="B193" s="381"/>
      <c r="C193" s="381"/>
      <c r="D193" s="331"/>
      <c r="E193" s="381"/>
      <c r="F193" s="260" t="str">
        <f>IF(AND(A192="X",B192="dim"),"",IF(AND(A192="X",E192="TC"),"",IF(A192="X","X","")))</f>
        <v/>
      </c>
      <c r="G193" s="194"/>
      <c r="H193" s="211"/>
      <c r="I193" s="235">
        <f>IF(E192="CA",1,0)</f>
        <v>0</v>
      </c>
      <c r="J193" s="235">
        <f>IF(E192="TC",1,0)</f>
        <v>0</v>
      </c>
      <c r="K193" s="235">
        <f>IF(E192="FNO",1,0)</f>
        <v>0</v>
      </c>
      <c r="L193" s="299"/>
      <c r="M193" s="235"/>
      <c r="N193" s="244"/>
      <c r="O193" s="107"/>
      <c r="P193" s="477"/>
      <c r="Q193" s="113"/>
      <c r="R193" s="114"/>
      <c r="S193" s="375"/>
      <c r="T193" s="167"/>
      <c r="U193" s="74"/>
      <c r="V193" s="74"/>
      <c r="W193" s="74"/>
      <c r="X193" s="381"/>
      <c r="Z193" s="331"/>
      <c r="AA193" s="461"/>
      <c r="AC193" s="331"/>
      <c r="AD193" s="450"/>
      <c r="AF193" s="385"/>
      <c r="AG193" s="450"/>
    </row>
    <row r="194" spans="1:33" ht="15" customHeight="1" thickBot="1" x14ac:dyDescent="0.3">
      <c r="A194" s="228"/>
      <c r="B194" s="380" t="s">
        <v>8</v>
      </c>
      <c r="C194" s="380">
        <v>19</v>
      </c>
      <c r="D194" s="314" t="s">
        <v>20</v>
      </c>
      <c r="E194" s="380" t="s">
        <v>16</v>
      </c>
      <c r="F194" s="208"/>
      <c r="G194" s="207"/>
      <c r="H194" s="196"/>
      <c r="I194" s="242">
        <f>IF(E194="repos",1,0)</f>
        <v>0</v>
      </c>
      <c r="J194" s="242">
        <f>IF(E194="S",1,0)</f>
        <v>0</v>
      </c>
      <c r="K194" s="242">
        <f>IF(E194="FO",1,0)</f>
        <v>0</v>
      </c>
      <c r="L194" s="302">
        <f>IF(AND(B194="dim",M194=130),1,0)</f>
        <v>0</v>
      </c>
      <c r="M194" s="234">
        <v>36</v>
      </c>
      <c r="N194" s="243"/>
      <c r="O194" s="56"/>
      <c r="P194" s="476">
        <f>IF(F194="X",D155,0)+IF(F195="X",D155,0)+IF(G194="X",D156,0)+IF(G195="X",D157,0)+H194+H195+IF(N194&lt;N154,0,N194)+IF(N195&lt;N154,0,N195)</f>
        <v>0</v>
      </c>
      <c r="Q194" s="111"/>
      <c r="R194" s="112"/>
      <c r="S194" s="374">
        <f>(R194-Q194)+(R195-Q195)</f>
        <v>0</v>
      </c>
      <c r="T194" s="167"/>
      <c r="U194" s="74"/>
      <c r="V194" s="74"/>
      <c r="W194" s="74"/>
      <c r="X194" s="380">
        <f t="shared" si="113"/>
        <v>0</v>
      </c>
      <c r="Z194" s="314">
        <v>78</v>
      </c>
      <c r="AA194" s="460">
        <f t="shared" ref="AA194" si="151">IF(OR(E194="C",E194="Cr"),S194,0)</f>
        <v>0</v>
      </c>
      <c r="AC194" s="462">
        <v>94</v>
      </c>
      <c r="AD194" s="449">
        <f t="shared" ref="AD194" si="152">IF(OR(E241="C",E241="Cr"),S241,0)</f>
        <v>0.2395833333333334</v>
      </c>
      <c r="AF194" s="542">
        <v>94</v>
      </c>
      <c r="AG194" s="449">
        <f t="shared" ref="AG194" si="153">LARGE($AD$8:$AD$738,AF194)</f>
        <v>0.26388888888888895</v>
      </c>
    </row>
    <row r="195" spans="1:33" ht="15.75" customHeight="1" thickBot="1" x14ac:dyDescent="0.3">
      <c r="A195" s="229"/>
      <c r="B195" s="381"/>
      <c r="C195" s="381"/>
      <c r="D195" s="331"/>
      <c r="E195" s="381"/>
      <c r="F195" s="260" t="str">
        <f>IF(AND(A194="X",B194="dim"),"",IF(AND(A194="X",E194="TC"),"",IF(A194="X","X","")))</f>
        <v/>
      </c>
      <c r="G195" s="194"/>
      <c r="H195" s="211"/>
      <c r="I195" s="235">
        <f>IF(E194="CA",1,0)</f>
        <v>0</v>
      </c>
      <c r="J195" s="235">
        <f>IF(E194="TC",1,0)</f>
        <v>1</v>
      </c>
      <c r="K195" s="235">
        <f>IF(E194="FNO",1,0)</f>
        <v>0</v>
      </c>
      <c r="L195" s="299"/>
      <c r="M195" s="235"/>
      <c r="N195" s="244"/>
      <c r="O195" s="107"/>
      <c r="P195" s="477"/>
      <c r="Q195" s="113"/>
      <c r="R195" s="114"/>
      <c r="S195" s="375"/>
      <c r="T195" s="167"/>
      <c r="U195" s="74"/>
      <c r="V195" s="74"/>
      <c r="W195" s="74"/>
      <c r="X195" s="381"/>
      <c r="Z195" s="331"/>
      <c r="AA195" s="461"/>
      <c r="AC195" s="463"/>
      <c r="AD195" s="450"/>
      <c r="AF195" s="543"/>
      <c r="AG195" s="450"/>
    </row>
    <row r="196" spans="1:33" ht="15" customHeight="1" thickBot="1" x14ac:dyDescent="0.3">
      <c r="A196" s="228"/>
      <c r="B196" s="380" t="s">
        <v>9</v>
      </c>
      <c r="C196" s="380">
        <v>20</v>
      </c>
      <c r="D196" s="314" t="s">
        <v>20</v>
      </c>
      <c r="E196" s="380" t="s">
        <v>15</v>
      </c>
      <c r="F196" s="208"/>
      <c r="G196" s="207"/>
      <c r="H196" s="196"/>
      <c r="I196" s="242">
        <f>IF(E196="repos",1,0)</f>
        <v>0</v>
      </c>
      <c r="J196" s="242">
        <f>IF(E196="S",1,0)</f>
        <v>0</v>
      </c>
      <c r="K196" s="242">
        <f>IF(E196="FO",1,0)</f>
        <v>0</v>
      </c>
      <c r="L196" s="302">
        <f>IF(AND(B196="dim",M196=130),1,0)</f>
        <v>0</v>
      </c>
      <c r="M196" s="234">
        <v>700</v>
      </c>
      <c r="N196" s="243"/>
      <c r="O196" s="56"/>
      <c r="P196" s="476">
        <f>IF(F196="X",D155,0)+IF(F197="X",D155,0)+IF(G196="X",D156,0)+IF(G197="X",D157,0)+H196+H197+IF(N196&lt;N154,0,N196)+IF(N197&lt;N154,0,N197)</f>
        <v>0</v>
      </c>
      <c r="Q196" s="111"/>
      <c r="R196" s="112"/>
      <c r="S196" s="374">
        <f>(R196-Q196)+(R197-Q197)</f>
        <v>0</v>
      </c>
      <c r="T196" s="167"/>
      <c r="U196" s="74"/>
      <c r="V196" s="74"/>
      <c r="W196" s="74"/>
      <c r="X196" s="380">
        <f t="shared" si="113"/>
        <v>0</v>
      </c>
      <c r="Z196" s="314">
        <v>79</v>
      </c>
      <c r="AA196" s="460">
        <f t="shared" ref="AA196" si="154">IF(OR(E196="C",E196="Cr"),S196,0)</f>
        <v>0</v>
      </c>
      <c r="AC196" s="314">
        <v>95</v>
      </c>
      <c r="AD196" s="449">
        <f t="shared" ref="AD196" si="155">IF(OR(E243="C",E243="Cr"),S243,0)</f>
        <v>0.2395833333333334</v>
      </c>
      <c r="AF196" s="384">
        <v>95</v>
      </c>
      <c r="AG196" s="449">
        <f t="shared" ref="AG196" si="156">LARGE($AD$8:$AD$738,AF196)</f>
        <v>0.26041666666666663</v>
      </c>
    </row>
    <row r="197" spans="1:33" ht="15.75" customHeight="1" thickBot="1" x14ac:dyDescent="0.3">
      <c r="A197" s="229"/>
      <c r="B197" s="381"/>
      <c r="C197" s="381"/>
      <c r="D197" s="331"/>
      <c r="E197" s="381"/>
      <c r="F197" s="260" t="str">
        <f>IF(AND(A196="X",B196="dim"),"",IF(AND(A196="X",E196="TC"),"",IF(A196="X","X","")))</f>
        <v/>
      </c>
      <c r="G197" s="194"/>
      <c r="H197" s="211"/>
      <c r="I197" s="235">
        <f>IF(E196="CA",1,0)</f>
        <v>1</v>
      </c>
      <c r="J197" s="235">
        <f>IF(E196="TC",1,0)</f>
        <v>0</v>
      </c>
      <c r="K197" s="235">
        <f>IF(E196="FNO",1,0)</f>
        <v>0</v>
      </c>
      <c r="L197" s="299"/>
      <c r="M197" s="235"/>
      <c r="N197" s="244"/>
      <c r="O197" s="105"/>
      <c r="P197" s="477"/>
      <c r="Q197" s="113"/>
      <c r="R197" s="114"/>
      <c r="S197" s="375"/>
      <c r="T197" s="167"/>
      <c r="U197" s="74"/>
      <c r="V197" s="74"/>
      <c r="W197" s="74"/>
      <c r="X197" s="381"/>
      <c r="Z197" s="331"/>
      <c r="AA197" s="461"/>
      <c r="AC197" s="331"/>
      <c r="AD197" s="450"/>
      <c r="AF197" s="385"/>
      <c r="AG197" s="450"/>
    </row>
    <row r="198" spans="1:33" ht="15" customHeight="1" thickBot="1" x14ac:dyDescent="0.3">
      <c r="A198" s="228"/>
      <c r="B198" s="380" t="s">
        <v>10</v>
      </c>
      <c r="C198" s="380">
        <v>21</v>
      </c>
      <c r="D198" s="314" t="s">
        <v>20</v>
      </c>
      <c r="E198" s="380" t="s">
        <v>15</v>
      </c>
      <c r="F198" s="208"/>
      <c r="G198" s="207"/>
      <c r="H198" s="196"/>
      <c r="I198" s="242">
        <f>IF(E198="repos",1,0)</f>
        <v>0</v>
      </c>
      <c r="J198" s="242">
        <f>IF(E198="S",1,0)</f>
        <v>0</v>
      </c>
      <c r="K198" s="242">
        <f>IF(E198="FO",1,0)</f>
        <v>0</v>
      </c>
      <c r="L198" s="302">
        <f>IF(AND(B198="dim",M198=130),1,0)</f>
        <v>0</v>
      </c>
      <c r="M198" s="234">
        <v>700</v>
      </c>
      <c r="N198" s="243"/>
      <c r="O198" s="56"/>
      <c r="P198" s="476">
        <f>IF(F198="X",D155,0)+IF(F199="X",D155,0)+IF(G198="X",D156,0)+IF(G199="X",D157,0)+H198+H199+IF(N198&lt;N154,0,N198)+IF(N199&lt;N154,0,N199)</f>
        <v>0</v>
      </c>
      <c r="Q198" s="111"/>
      <c r="R198" s="112"/>
      <c r="S198" s="374">
        <f>(R198-Q198)+(R199-Q199)</f>
        <v>0</v>
      </c>
      <c r="T198" s="167"/>
      <c r="U198" s="74"/>
      <c r="V198" s="74"/>
      <c r="W198" s="74"/>
      <c r="X198" s="380">
        <f t="shared" si="113"/>
        <v>0</v>
      </c>
      <c r="Z198" s="314">
        <v>80</v>
      </c>
      <c r="AA198" s="460">
        <f t="shared" ref="AA198" si="157">IF(OR(E198="C",E198="Cr"),S198,0)</f>
        <v>0</v>
      </c>
      <c r="AC198" s="314">
        <v>96</v>
      </c>
      <c r="AD198" s="449">
        <f t="shared" ref="AD198" si="158">IF(OR(E245="C",E245="Cr"),S245,0)</f>
        <v>0</v>
      </c>
      <c r="AF198" s="384">
        <v>96</v>
      </c>
      <c r="AG198" s="449">
        <f t="shared" ref="AG198" si="159">LARGE($AD$8:$AD$738,AF198)</f>
        <v>0.26041666666666663</v>
      </c>
    </row>
    <row r="199" spans="1:33" ht="15.75" customHeight="1" thickBot="1" x14ac:dyDescent="0.3">
      <c r="A199" s="229"/>
      <c r="B199" s="381"/>
      <c r="C199" s="381"/>
      <c r="D199" s="331"/>
      <c r="E199" s="381"/>
      <c r="F199" s="260" t="str">
        <f>IF(AND(A198="X",B198="dim"),"",IF(AND(A198="X",E198="TC"),"",IF(A198="X","X","")))</f>
        <v/>
      </c>
      <c r="G199" s="194"/>
      <c r="H199" s="211"/>
      <c r="I199" s="235">
        <f>IF(E198="CA",1,0)</f>
        <v>1</v>
      </c>
      <c r="J199" s="235">
        <f>IF(E198="TC",1,0)</f>
        <v>0</v>
      </c>
      <c r="K199" s="235">
        <f>IF(E198="FNO",1,0)</f>
        <v>0</v>
      </c>
      <c r="L199" s="299"/>
      <c r="M199" s="235"/>
      <c r="N199" s="244"/>
      <c r="O199" s="107"/>
      <c r="P199" s="477"/>
      <c r="Q199" s="113"/>
      <c r="R199" s="114"/>
      <c r="S199" s="375"/>
      <c r="T199" s="167"/>
      <c r="U199" s="74"/>
      <c r="V199" s="74"/>
      <c r="W199" s="74"/>
      <c r="X199" s="381"/>
      <c r="Z199" s="331"/>
      <c r="AA199" s="461"/>
      <c r="AC199" s="331"/>
      <c r="AD199" s="450"/>
      <c r="AF199" s="385"/>
      <c r="AG199" s="450"/>
    </row>
    <row r="200" spans="1:33" ht="15" customHeight="1" thickBot="1" x14ac:dyDescent="0.3">
      <c r="A200" s="228"/>
      <c r="B200" s="380" t="s">
        <v>11</v>
      </c>
      <c r="C200" s="380">
        <v>22</v>
      </c>
      <c r="D200" s="314" t="s">
        <v>20</v>
      </c>
      <c r="E200" s="380" t="s">
        <v>15</v>
      </c>
      <c r="F200" s="208"/>
      <c r="G200" s="207"/>
      <c r="H200" s="196"/>
      <c r="I200" s="242">
        <f>IF(E200="repos",1,0)</f>
        <v>0</v>
      </c>
      <c r="J200" s="242">
        <f>IF(E200="S",1,0)</f>
        <v>0</v>
      </c>
      <c r="K200" s="242">
        <f>IF(E200="FO",1,0)</f>
        <v>0</v>
      </c>
      <c r="L200" s="302">
        <f>IF(AND(B200="dim",M200=130),1,0)</f>
        <v>0</v>
      </c>
      <c r="M200" s="234">
        <v>700</v>
      </c>
      <c r="N200" s="243"/>
      <c r="O200" s="56"/>
      <c r="P200" s="476">
        <f>IF(F200="X",D155,0)+IF(F201="X",D155,0)+IF(G200="X",D156,0)+IF(G201="X",D157,0)+H200+H201+IF(N200&lt;N154,0,N200)+IF(N201&lt;N154,0,N201)</f>
        <v>0</v>
      </c>
      <c r="Q200" s="111"/>
      <c r="R200" s="112"/>
      <c r="S200" s="374">
        <f>(R200-Q200)+(R201-Q201)</f>
        <v>0</v>
      </c>
      <c r="T200" s="167"/>
      <c r="U200" s="74"/>
      <c r="V200" s="74"/>
      <c r="W200" s="74"/>
      <c r="X200" s="380">
        <f t="shared" si="113"/>
        <v>0</v>
      </c>
      <c r="Z200" s="314">
        <v>81</v>
      </c>
      <c r="AA200" s="460">
        <f t="shared" ref="AA200" si="160">IF(OR(E200="C",E200="Cr"),S200,0)</f>
        <v>0</v>
      </c>
      <c r="AC200" s="314">
        <v>97</v>
      </c>
      <c r="AD200" s="449">
        <f t="shared" ref="AD200" si="161">IF(OR(E247="C",E247="Cr"),S247,0)</f>
        <v>0</v>
      </c>
      <c r="AF200" s="384">
        <v>97</v>
      </c>
      <c r="AG200" s="449">
        <f t="shared" ref="AG200" si="162">LARGE($AD$8:$AD$738,AF200)</f>
        <v>0.26041666666666663</v>
      </c>
    </row>
    <row r="201" spans="1:33" ht="15.75" customHeight="1" thickBot="1" x14ac:dyDescent="0.3">
      <c r="A201" s="229"/>
      <c r="B201" s="381"/>
      <c r="C201" s="381"/>
      <c r="D201" s="331"/>
      <c r="E201" s="381"/>
      <c r="F201" s="260" t="str">
        <f>IF(AND(A200="X",B200="dim"),"",IF(AND(A200="X",E200="TC"),"",IF(A200="X","X","")))</f>
        <v/>
      </c>
      <c r="G201" s="194"/>
      <c r="H201" s="211"/>
      <c r="I201" s="235">
        <f>IF(E200="CA",1,0)</f>
        <v>1</v>
      </c>
      <c r="J201" s="235">
        <f>IF(E200="TC",1,0)</f>
        <v>0</v>
      </c>
      <c r="K201" s="235">
        <f>IF(E200="FNO",1,0)</f>
        <v>0</v>
      </c>
      <c r="L201" s="299"/>
      <c r="M201" s="235"/>
      <c r="N201" s="244"/>
      <c r="O201" s="107"/>
      <c r="P201" s="477"/>
      <c r="Q201" s="113"/>
      <c r="R201" s="114"/>
      <c r="S201" s="375"/>
      <c r="T201" s="167"/>
      <c r="U201" s="74"/>
      <c r="V201" s="74"/>
      <c r="W201" s="74"/>
      <c r="X201" s="381"/>
      <c r="Z201" s="331"/>
      <c r="AA201" s="461"/>
      <c r="AC201" s="331"/>
      <c r="AD201" s="450"/>
      <c r="AF201" s="385"/>
      <c r="AG201" s="450"/>
    </row>
    <row r="202" spans="1:33" ht="15" customHeight="1" thickBot="1" x14ac:dyDescent="0.3">
      <c r="A202" s="228"/>
      <c r="B202" s="380" t="s">
        <v>12</v>
      </c>
      <c r="C202" s="380">
        <v>23</v>
      </c>
      <c r="D202" s="314" t="s">
        <v>20</v>
      </c>
      <c r="E202" s="334" t="s">
        <v>94</v>
      </c>
      <c r="F202" s="208"/>
      <c r="G202" s="207"/>
      <c r="H202" s="196"/>
      <c r="I202" s="242">
        <f>IF(E202="repos",1,0)</f>
        <v>1</v>
      </c>
      <c r="J202" s="242">
        <f>IF(E202="S",1,0)</f>
        <v>0</v>
      </c>
      <c r="K202" s="242">
        <f>IF(E202="FO",1,0)</f>
        <v>0</v>
      </c>
      <c r="L202" s="302">
        <f>IF(AND(B202="dim",M202=130),1,0)</f>
        <v>0</v>
      </c>
      <c r="M202" s="234">
        <v>660</v>
      </c>
      <c r="N202" s="243"/>
      <c r="O202" s="56"/>
      <c r="P202" s="476">
        <f>IF(F202="X",D155,0)+IF(F203="X",D155,0)+IF(G202="X",D156,0)+IF(G203="X",D157,0)+H202+H203+IF(N202&lt;N154,0,N202)+IF(N203&lt;N154,0,N203)</f>
        <v>0</v>
      </c>
      <c r="Q202" s="111"/>
      <c r="R202" s="112"/>
      <c r="S202" s="374">
        <f>(R202-Q202)+(R203-Q203)</f>
        <v>0</v>
      </c>
      <c r="T202" s="167"/>
      <c r="U202" s="74"/>
      <c r="V202" s="74"/>
      <c r="W202" s="74"/>
      <c r="X202" s="380">
        <f t="shared" si="113"/>
        <v>0</v>
      </c>
      <c r="Z202" s="314">
        <v>82</v>
      </c>
      <c r="AA202" s="460">
        <f t="shared" ref="AA202" si="163">IF(OR(E202="C",E202="Cr"),S202,0)</f>
        <v>0</v>
      </c>
      <c r="AC202" s="314">
        <v>98</v>
      </c>
      <c r="AD202" s="449">
        <f t="shared" ref="AD202" si="164">IF(OR(E249="C",E249="Cr"),S249,0)</f>
        <v>0</v>
      </c>
      <c r="AF202" s="384">
        <v>98</v>
      </c>
      <c r="AG202" s="449">
        <f t="shared" ref="AG202" si="165">LARGE($AD$8:$AD$738,AF202)</f>
        <v>0.26041666666666663</v>
      </c>
    </row>
    <row r="203" spans="1:33" ht="15.75" customHeight="1" thickBot="1" x14ac:dyDescent="0.3">
      <c r="A203" s="229"/>
      <c r="B203" s="381"/>
      <c r="C203" s="381"/>
      <c r="D203" s="331"/>
      <c r="E203" s="329"/>
      <c r="F203" s="260" t="str">
        <f>IF(AND(A202="X",B202="dim"),"",IF(AND(A202="X",E202="TC"),"",IF(A202="X","X","")))</f>
        <v/>
      </c>
      <c r="G203" s="194"/>
      <c r="H203" s="211"/>
      <c r="I203" s="235">
        <f>IF(E202="CA",1,0)</f>
        <v>0</v>
      </c>
      <c r="J203" s="235">
        <f>IF(E202="TC",1,0)</f>
        <v>0</v>
      </c>
      <c r="K203" s="235">
        <f>IF(E202="FNO",1,0)</f>
        <v>0</v>
      </c>
      <c r="L203" s="299"/>
      <c r="M203" s="235"/>
      <c r="N203" s="244"/>
      <c r="O203" s="107"/>
      <c r="P203" s="477"/>
      <c r="Q203" s="113"/>
      <c r="R203" s="114"/>
      <c r="S203" s="375"/>
      <c r="T203" s="167"/>
      <c r="U203" s="74"/>
      <c r="V203" s="74"/>
      <c r="W203" s="74"/>
      <c r="X203" s="381"/>
      <c r="Z203" s="331"/>
      <c r="AA203" s="461"/>
      <c r="AC203" s="331"/>
      <c r="AD203" s="450"/>
      <c r="AF203" s="385"/>
      <c r="AG203" s="450"/>
    </row>
    <row r="204" spans="1:33" ht="15" customHeight="1" thickBot="1" x14ac:dyDescent="0.3">
      <c r="A204" s="228"/>
      <c r="B204" s="380" t="s">
        <v>4</v>
      </c>
      <c r="C204" s="380">
        <v>24</v>
      </c>
      <c r="D204" s="314" t="s">
        <v>20</v>
      </c>
      <c r="E204" s="334" t="s">
        <v>94</v>
      </c>
      <c r="F204" s="208"/>
      <c r="G204" s="207"/>
      <c r="H204" s="196"/>
      <c r="I204" s="242">
        <f>IF(E204="repos",1,0)</f>
        <v>1</v>
      </c>
      <c r="J204" s="242">
        <f>IF(E204="S",1,0)</f>
        <v>0</v>
      </c>
      <c r="K204" s="242">
        <f>IF(E204="FO",1,0)</f>
        <v>0</v>
      </c>
      <c r="L204" s="302">
        <f>IF(AND(B204="dim",M204=130),1,0)</f>
        <v>0</v>
      </c>
      <c r="M204" s="234">
        <v>660</v>
      </c>
      <c r="N204" s="243"/>
      <c r="O204" s="56"/>
      <c r="P204" s="476">
        <f>IF(F204="X",D155,0)+IF(F205="X",D155,0)+IF(G204="X",D156,0)+IF(G205="X",D157,0)+H204+H205+IF(N204&lt;N154,0,N204)+IF(N205&lt;N154,0,N205)</f>
        <v>0</v>
      </c>
      <c r="Q204" s="111"/>
      <c r="R204" s="112"/>
      <c r="S204" s="374">
        <f>(R204-Q204)+(R205-Q205)</f>
        <v>0</v>
      </c>
      <c r="T204" s="167"/>
      <c r="U204" s="74"/>
      <c r="V204" s="74"/>
      <c r="W204" s="74"/>
      <c r="X204" s="380">
        <f t="shared" si="113"/>
        <v>0</v>
      </c>
      <c r="Z204" s="314">
        <v>83</v>
      </c>
      <c r="AA204" s="460">
        <f t="shared" ref="AA204" si="166">IF(OR(E204="C",E204="Cr"),S204,0)</f>
        <v>0</v>
      </c>
      <c r="AC204" s="314">
        <v>99</v>
      </c>
      <c r="AD204" s="449">
        <f t="shared" ref="AD204" si="167">IF(OR(E251="C",E251="Cr"),S251,0)</f>
        <v>0</v>
      </c>
      <c r="AF204" s="384">
        <v>99</v>
      </c>
      <c r="AG204" s="449">
        <f t="shared" ref="AG204" si="168">LARGE($AD$8:$AD$738,AF204)</f>
        <v>0.26041666666666663</v>
      </c>
    </row>
    <row r="205" spans="1:33" ht="15.75" customHeight="1" thickBot="1" x14ac:dyDescent="0.3">
      <c r="A205" s="229"/>
      <c r="B205" s="381"/>
      <c r="C205" s="381"/>
      <c r="D205" s="331"/>
      <c r="E205" s="329"/>
      <c r="F205" s="260" t="str">
        <f>IF(AND(A204="X",B204="dim"),"",IF(AND(A204="X",E204="TC"),"",IF(A204="X","X","")))</f>
        <v/>
      </c>
      <c r="G205" s="194"/>
      <c r="H205" s="211"/>
      <c r="I205" s="235">
        <f>IF(E204="CA",1,0)</f>
        <v>0</v>
      </c>
      <c r="J205" s="235">
        <f>IF(E204="TC",1,0)</f>
        <v>0</v>
      </c>
      <c r="K205" s="235">
        <f>IF(E204="FNO",1,0)</f>
        <v>0</v>
      </c>
      <c r="L205" s="299"/>
      <c r="M205" s="235"/>
      <c r="N205" s="244"/>
      <c r="O205" s="107"/>
      <c r="P205" s="477"/>
      <c r="Q205" s="113"/>
      <c r="R205" s="114"/>
      <c r="S205" s="375"/>
      <c r="T205" s="167"/>
      <c r="U205" s="74"/>
      <c r="V205" s="74"/>
      <c r="W205" s="74"/>
      <c r="X205" s="381"/>
      <c r="Z205" s="331"/>
      <c r="AA205" s="461"/>
      <c r="AC205" s="331"/>
      <c r="AD205" s="450"/>
      <c r="AF205" s="385"/>
      <c r="AG205" s="450"/>
    </row>
    <row r="206" spans="1:33" ht="15" customHeight="1" thickBot="1" x14ac:dyDescent="0.3">
      <c r="A206" s="228"/>
      <c r="B206" s="380" t="s">
        <v>6</v>
      </c>
      <c r="C206" s="380">
        <v>25</v>
      </c>
      <c r="D206" s="314" t="s">
        <v>20</v>
      </c>
      <c r="E206" s="380" t="s">
        <v>91</v>
      </c>
      <c r="F206" s="208"/>
      <c r="G206" s="207"/>
      <c r="H206" s="196"/>
      <c r="I206" s="242">
        <f>IF(E206="repos",1,0)</f>
        <v>0</v>
      </c>
      <c r="J206" s="242">
        <f>IF(E206="S",1,0)</f>
        <v>0</v>
      </c>
      <c r="K206" s="242">
        <f>IF(E206="FO",1,0)</f>
        <v>0</v>
      </c>
      <c r="L206" s="302">
        <f>IF(AND(B206="dim",M206=130),1,0)</f>
        <v>0</v>
      </c>
      <c r="M206" s="234">
        <v>132</v>
      </c>
      <c r="N206" s="243"/>
      <c r="O206" s="52">
        <v>0.2388888888888889</v>
      </c>
      <c r="P206" s="476">
        <f>IF(F206="X",D155,0)+IF(F207="X",D155,0)+IF(G206="X",D156,0)+IF(G207="X",D157,0)+H206+H207+IF(N206&lt;N154,0,N206)+IF(N207&lt;N154,0,N207)</f>
        <v>0</v>
      </c>
      <c r="Q206" s="111">
        <v>0.18402777777777779</v>
      </c>
      <c r="R206" s="112">
        <v>0.4201388888888889</v>
      </c>
      <c r="S206" s="374">
        <f>(R206-Q206)+(R207-Q207)</f>
        <v>0.2361111111111111</v>
      </c>
      <c r="T206" s="167"/>
      <c r="U206" s="74"/>
      <c r="V206" s="74"/>
      <c r="W206" s="74"/>
      <c r="X206" s="380">
        <f t="shared" si="113"/>
        <v>1</v>
      </c>
      <c r="Z206" s="314">
        <v>84</v>
      </c>
      <c r="AA206" s="460">
        <f t="shared" ref="AA206" si="169">IF(OR(E206="C",E206="Cr"),S206,0)</f>
        <v>0.2361111111111111</v>
      </c>
      <c r="AC206" s="314">
        <v>100</v>
      </c>
      <c r="AD206" s="449">
        <f t="shared" ref="AD206" si="170">IF(OR(E253="C",E253="Cr"),S253,0)</f>
        <v>0</v>
      </c>
      <c r="AF206" s="384">
        <v>100</v>
      </c>
      <c r="AG206" s="449">
        <f t="shared" ref="AG206" si="171">LARGE($AD$8:$AD$738,AF206)</f>
        <v>0.25972222222222224</v>
      </c>
    </row>
    <row r="207" spans="1:33" ht="15.75" customHeight="1" thickBot="1" x14ac:dyDescent="0.3">
      <c r="A207" s="229"/>
      <c r="B207" s="381"/>
      <c r="C207" s="381"/>
      <c r="D207" s="331"/>
      <c r="E207" s="381"/>
      <c r="F207" s="260" t="str">
        <f>IF(AND(A206="X",B206="dim"),"",IF(AND(A206="X",E206="TC"),"",IF(A206="X","X","")))</f>
        <v/>
      </c>
      <c r="G207" s="194"/>
      <c r="H207" s="211"/>
      <c r="I207" s="235">
        <f>IF(E206="CA",1,0)</f>
        <v>0</v>
      </c>
      <c r="J207" s="235">
        <f>IF(E206="TC",1,0)</f>
        <v>0</v>
      </c>
      <c r="K207" s="235">
        <f>IF(E206="FNO",1,0)</f>
        <v>0</v>
      </c>
      <c r="L207" s="299"/>
      <c r="M207" s="235"/>
      <c r="N207" s="244"/>
      <c r="O207" s="86"/>
      <c r="P207" s="477"/>
      <c r="Q207" s="113"/>
      <c r="R207" s="114"/>
      <c r="S207" s="375"/>
      <c r="T207" s="167"/>
      <c r="U207" s="74"/>
      <c r="V207" s="74"/>
      <c r="W207" s="74"/>
      <c r="X207" s="381"/>
      <c r="Z207" s="331"/>
      <c r="AA207" s="461"/>
      <c r="AC207" s="331"/>
      <c r="AD207" s="450"/>
      <c r="AF207" s="385"/>
      <c r="AG207" s="450"/>
    </row>
    <row r="208" spans="1:33" ht="15" customHeight="1" thickBot="1" x14ac:dyDescent="0.3">
      <c r="A208" s="228"/>
      <c r="B208" s="380" t="s">
        <v>8</v>
      </c>
      <c r="C208" s="380">
        <v>26</v>
      </c>
      <c r="D208" s="314" t="s">
        <v>20</v>
      </c>
      <c r="E208" s="380" t="s">
        <v>16</v>
      </c>
      <c r="F208" s="208"/>
      <c r="G208" s="207"/>
      <c r="H208" s="196"/>
      <c r="I208" s="242">
        <f>IF(E208="repos",1,0)</f>
        <v>0</v>
      </c>
      <c r="J208" s="242">
        <f>IF(E208="S",1,0)</f>
        <v>0</v>
      </c>
      <c r="K208" s="242">
        <f>IF(E208="FO",1,0)</f>
        <v>0</v>
      </c>
      <c r="L208" s="302">
        <f>IF(AND(B208="dim",M208=130),1,0)</f>
        <v>0</v>
      </c>
      <c r="M208" s="234">
        <v>36</v>
      </c>
      <c r="N208" s="243"/>
      <c r="O208" s="56"/>
      <c r="P208" s="476">
        <f>IF(F208="X",D155,0)+IF(F209="X",D155,0)+IF(G208="X",D156,0)+IF(G209="X",D157,0)+H208+H209+IF(N208&lt;N154,0,N208)+IF(N209&lt;N154,0,N209)</f>
        <v>0</v>
      </c>
      <c r="Q208" s="111"/>
      <c r="R208" s="112"/>
      <c r="S208" s="374">
        <f>(R208-Q208)+(R209-Q209)</f>
        <v>0</v>
      </c>
      <c r="T208" s="167"/>
      <c r="U208" s="74"/>
      <c r="V208" s="74"/>
      <c r="W208" s="74"/>
      <c r="X208" s="380">
        <f t="shared" si="113"/>
        <v>0</v>
      </c>
      <c r="Z208" s="314">
        <v>85</v>
      </c>
      <c r="AA208" s="460">
        <f t="shared" ref="AA208" si="172">IF(OR(E208="C",E208="Cr"),S208,0)</f>
        <v>0</v>
      </c>
      <c r="AC208" s="314">
        <v>101</v>
      </c>
      <c r="AD208" s="449">
        <f t="shared" ref="AD208" si="173">IF(OR(E255="C",E255="Cr"),S255,0)</f>
        <v>0</v>
      </c>
      <c r="AF208" s="384">
        <v>101</v>
      </c>
      <c r="AG208" s="449">
        <f t="shared" ref="AG208" si="174">LARGE($AD$8:$AD$738,AF208)</f>
        <v>0.2590277777777778</v>
      </c>
    </row>
    <row r="209" spans="1:33" ht="15.75" customHeight="1" thickBot="1" x14ac:dyDescent="0.3">
      <c r="A209" s="229"/>
      <c r="B209" s="381"/>
      <c r="C209" s="381"/>
      <c r="D209" s="331"/>
      <c r="E209" s="381"/>
      <c r="F209" s="260" t="str">
        <f>IF(AND(A208="X",B208="dim"),"",IF(AND(A208="X",E208="TC"),"",IF(A208="X","X","")))</f>
        <v/>
      </c>
      <c r="G209" s="194"/>
      <c r="H209" s="211"/>
      <c r="I209" s="235">
        <f>IF(E208="CA",1,0)</f>
        <v>0</v>
      </c>
      <c r="J209" s="235">
        <f>IF(E208="TC",1,0)</f>
        <v>1</v>
      </c>
      <c r="K209" s="235">
        <f>IF(E208="FNO",1,0)</f>
        <v>0</v>
      </c>
      <c r="L209" s="299"/>
      <c r="M209" s="235"/>
      <c r="N209" s="244"/>
      <c r="O209" s="107"/>
      <c r="P209" s="477"/>
      <c r="Q209" s="113"/>
      <c r="R209" s="114"/>
      <c r="S209" s="375"/>
      <c r="T209" s="167"/>
      <c r="U209" s="74"/>
      <c r="V209" s="74"/>
      <c r="W209" s="74"/>
      <c r="X209" s="381"/>
      <c r="Z209" s="331"/>
      <c r="AA209" s="461"/>
      <c r="AC209" s="331"/>
      <c r="AD209" s="450"/>
      <c r="AF209" s="385"/>
      <c r="AG209" s="450"/>
    </row>
    <row r="210" spans="1:33" ht="15" customHeight="1" thickBot="1" x14ac:dyDescent="0.3">
      <c r="A210" s="228"/>
      <c r="B210" s="380" t="s">
        <v>9</v>
      </c>
      <c r="C210" s="380">
        <v>27</v>
      </c>
      <c r="D210" s="314" t="s">
        <v>20</v>
      </c>
      <c r="E210" s="380" t="s">
        <v>91</v>
      </c>
      <c r="F210" s="208"/>
      <c r="G210" s="207"/>
      <c r="H210" s="196"/>
      <c r="I210" s="242">
        <f>IF(E210="repos",1,0)</f>
        <v>0</v>
      </c>
      <c r="J210" s="242">
        <f>IF(E210="S",1,0)</f>
        <v>0</v>
      </c>
      <c r="K210" s="242">
        <f>IF(E210="FO",1,0)</f>
        <v>0</v>
      </c>
      <c r="L210" s="302">
        <f>IF(AND(B210="dim",M210=130),1,0)</f>
        <v>0</v>
      </c>
      <c r="M210" s="234">
        <v>132</v>
      </c>
      <c r="N210" s="243"/>
      <c r="O210" s="56">
        <v>0.26041666666666669</v>
      </c>
      <c r="P210" s="476">
        <f>IF(F210="X",D155,0)+IF(F211="X",D155,0)+IF(G210="X",D156,0)+IF(G211="X",D157,0)+H210+H211+IF(N210&lt;N154,0,N210)+IF(N211&lt;N154,0,N211)</f>
        <v>0</v>
      </c>
      <c r="Q210" s="111">
        <v>0.18402777777777779</v>
      </c>
      <c r="R210" s="112">
        <v>0.44444444444444442</v>
      </c>
      <c r="S210" s="360">
        <f>(R210-Q210)+(R211-Q211)</f>
        <v>0.26041666666666663</v>
      </c>
      <c r="T210" s="167"/>
      <c r="U210" s="74"/>
      <c r="V210" s="74"/>
      <c r="W210" s="74"/>
      <c r="X210" s="380">
        <f t="shared" si="113"/>
        <v>1</v>
      </c>
      <c r="Z210" s="314">
        <v>86</v>
      </c>
      <c r="AA210" s="460">
        <f t="shared" ref="AA210" si="175">IF(OR(E210="C",E210="Cr"),S210,0)</f>
        <v>0.26041666666666663</v>
      </c>
      <c r="AC210" s="314">
        <v>102</v>
      </c>
      <c r="AD210" s="449">
        <f t="shared" ref="AD210" si="176">IF(OR(E257="C",E257="Cr"),S257,0)</f>
        <v>0</v>
      </c>
      <c r="AF210" s="384">
        <v>102</v>
      </c>
      <c r="AG210" s="449">
        <f t="shared" ref="AG210" si="177">LARGE($AD$8:$AD$738,AF210)</f>
        <v>0.2590277777777778</v>
      </c>
    </row>
    <row r="211" spans="1:33" ht="15.75" customHeight="1" thickBot="1" x14ac:dyDescent="0.3">
      <c r="A211" s="229"/>
      <c r="B211" s="381"/>
      <c r="C211" s="381"/>
      <c r="D211" s="331"/>
      <c r="E211" s="381"/>
      <c r="F211" s="260" t="str">
        <f>IF(AND(A210="X",B210="dim"),"",IF(AND(A210="X",E210="TC"),"",IF(A210="X","X","")))</f>
        <v/>
      </c>
      <c r="G211" s="194"/>
      <c r="H211" s="211"/>
      <c r="I211" s="235">
        <f>IF(E210="CA",1,0)</f>
        <v>0</v>
      </c>
      <c r="J211" s="235">
        <f>IF(E210="TC",1,0)</f>
        <v>0</v>
      </c>
      <c r="K211" s="235">
        <f>IF(E210="FNO",1,0)</f>
        <v>0</v>
      </c>
      <c r="L211" s="299"/>
      <c r="M211" s="235"/>
      <c r="N211" s="244"/>
      <c r="O211" s="107"/>
      <c r="P211" s="477"/>
      <c r="Q211" s="113"/>
      <c r="R211" s="114"/>
      <c r="S211" s="361"/>
      <c r="T211" s="167"/>
      <c r="U211" s="74"/>
      <c r="V211" s="74"/>
      <c r="W211" s="74"/>
      <c r="X211" s="381"/>
      <c r="Z211" s="331"/>
      <c r="AA211" s="461"/>
      <c r="AC211" s="331"/>
      <c r="AD211" s="450"/>
      <c r="AF211" s="385"/>
      <c r="AG211" s="450"/>
    </row>
    <row r="212" spans="1:33" ht="15" customHeight="1" thickBot="1" x14ac:dyDescent="0.3">
      <c r="A212" s="228"/>
      <c r="B212" s="380" t="s">
        <v>10</v>
      </c>
      <c r="C212" s="380">
        <v>28</v>
      </c>
      <c r="D212" s="314" t="s">
        <v>20</v>
      </c>
      <c r="E212" s="380" t="s">
        <v>91</v>
      </c>
      <c r="F212" s="208"/>
      <c r="G212" s="207"/>
      <c r="H212" s="196"/>
      <c r="I212" s="242">
        <f>IF(E212="repos",1,0)</f>
        <v>0</v>
      </c>
      <c r="J212" s="242">
        <f>IF(E212="S",1,0)</f>
        <v>0</v>
      </c>
      <c r="K212" s="242">
        <f>IF(E212="FO",1,0)</f>
        <v>0</v>
      </c>
      <c r="L212" s="302">
        <f>IF(AND(B212="dim",M212=130),1,0)</f>
        <v>0</v>
      </c>
      <c r="M212" s="234">
        <v>132</v>
      </c>
      <c r="N212" s="243"/>
      <c r="O212" s="56">
        <v>0.26041666666666669</v>
      </c>
      <c r="P212" s="476">
        <f>IF(F212="X",D155,0)+IF(F213="X",D155,0)+IF(G212="X",D156,0)+IF(G213="X",D157,0)+H212+H213+IF(N212&lt;N154,0,N212)+IF(N213&lt;N154,0,N213)</f>
        <v>0</v>
      </c>
      <c r="Q212" s="111">
        <v>0.18402777777777779</v>
      </c>
      <c r="R212" s="112">
        <v>0.44444444444444442</v>
      </c>
      <c r="S212" s="360">
        <f>(R212-Q212)+(R213-Q213)</f>
        <v>0.26041666666666663</v>
      </c>
      <c r="T212" s="167"/>
      <c r="U212" s="74"/>
      <c r="V212" s="74"/>
      <c r="W212" s="74"/>
      <c r="X212" s="380">
        <f t="shared" si="113"/>
        <v>1</v>
      </c>
      <c r="Z212" s="314">
        <v>87</v>
      </c>
      <c r="AA212" s="460">
        <f t="shared" ref="AA212" si="178">IF(OR(E212="C",E212="Cr"),S212,0)</f>
        <v>0.26041666666666663</v>
      </c>
      <c r="AC212" s="314">
        <v>103</v>
      </c>
      <c r="AD212" s="449">
        <f t="shared" ref="AD212" si="179">IF(OR(E259="C",E259="Cr"),S259,0)</f>
        <v>0</v>
      </c>
      <c r="AF212" s="384">
        <v>103</v>
      </c>
      <c r="AG212" s="449">
        <f t="shared" ref="AG212" si="180">LARGE($AD$8:$AD$738,AF212)</f>
        <v>0.25694444444444453</v>
      </c>
    </row>
    <row r="213" spans="1:33" ht="15.75" customHeight="1" thickBot="1" x14ac:dyDescent="0.3">
      <c r="A213" s="229"/>
      <c r="B213" s="381"/>
      <c r="C213" s="381"/>
      <c r="D213" s="331"/>
      <c r="E213" s="381"/>
      <c r="F213" s="260" t="str">
        <f>IF(AND(A212="X",B212="dim"),"",IF(AND(A212="X",E212="TC"),"",IF(A212="X","X","")))</f>
        <v/>
      </c>
      <c r="G213" s="194"/>
      <c r="H213" s="211"/>
      <c r="I213" s="235">
        <f>IF(E212="CA",1,0)</f>
        <v>0</v>
      </c>
      <c r="J213" s="235">
        <f>IF(E212="TC",1,0)</f>
        <v>0</v>
      </c>
      <c r="K213" s="235">
        <f>IF(E212="FNO",1,0)</f>
        <v>0</v>
      </c>
      <c r="L213" s="299"/>
      <c r="M213" s="235"/>
      <c r="N213" s="244"/>
      <c r="O213" s="107"/>
      <c r="P213" s="477"/>
      <c r="Q213" s="113"/>
      <c r="R213" s="114"/>
      <c r="S213" s="361"/>
      <c r="T213" s="167"/>
      <c r="U213" s="74"/>
      <c r="V213" s="74"/>
      <c r="W213" s="74"/>
      <c r="X213" s="381"/>
      <c r="Z213" s="331"/>
      <c r="AA213" s="461"/>
      <c r="AC213" s="331"/>
      <c r="AD213" s="450"/>
      <c r="AF213" s="385"/>
      <c r="AG213" s="450"/>
    </row>
    <row r="214" spans="1:33" ht="15" customHeight="1" thickBot="1" x14ac:dyDescent="0.3">
      <c r="A214" s="228"/>
      <c r="B214" s="380" t="s">
        <v>11</v>
      </c>
      <c r="C214" s="380">
        <v>29</v>
      </c>
      <c r="D214" s="314" t="s">
        <v>20</v>
      </c>
      <c r="E214" s="380" t="s">
        <v>91</v>
      </c>
      <c r="F214" s="208"/>
      <c r="G214" s="207"/>
      <c r="H214" s="196"/>
      <c r="I214" s="242">
        <f>IF(E214="repos",1,0)</f>
        <v>0</v>
      </c>
      <c r="J214" s="242">
        <f>IF(E214="S",1,0)</f>
        <v>0</v>
      </c>
      <c r="K214" s="242">
        <f>IF(E214="FO",1,0)</f>
        <v>0</v>
      </c>
      <c r="L214" s="302">
        <f>IF(AND(B214="dim",M214=130),1,0)</f>
        <v>0</v>
      </c>
      <c r="M214" s="234">
        <v>132</v>
      </c>
      <c r="N214" s="243"/>
      <c r="O214" s="56">
        <v>0.25555555555555559</v>
      </c>
      <c r="P214" s="476">
        <f>IF(F214="X",D155,0)+IF(F215="X",D155,0)+IF(G214="X",D156,0)+IF(G215="X",D157,0)+H214+H215+IF(N214&lt;N154,0,N214)+IF(N215&lt;N154,0,N215)</f>
        <v>0</v>
      </c>
      <c r="Q214" s="111">
        <v>0.19444444444444445</v>
      </c>
      <c r="R214" s="112">
        <v>0.45</v>
      </c>
      <c r="S214" s="360">
        <f>(R214-Q214)+(R215-Q215)</f>
        <v>0.25555555555555554</v>
      </c>
      <c r="T214" s="167"/>
      <c r="U214" s="74"/>
      <c r="V214" s="74"/>
      <c r="W214" s="74"/>
      <c r="X214" s="380">
        <f t="shared" si="113"/>
        <v>1</v>
      </c>
      <c r="Z214" s="314">
        <v>88</v>
      </c>
      <c r="AA214" s="460">
        <f t="shared" ref="AA214" si="181">IF(OR(E214="C",E214="Cr"),S214,0)</f>
        <v>0.25555555555555554</v>
      </c>
      <c r="AC214" s="314">
        <v>104</v>
      </c>
      <c r="AD214" s="449">
        <f t="shared" ref="AD214" si="182">IF(OR(E261="C",E261="Cr"),S261,0)</f>
        <v>0</v>
      </c>
      <c r="AF214" s="384">
        <v>104</v>
      </c>
      <c r="AG214" s="449">
        <f t="shared" ref="AG214" si="183">LARGE($AD$8:$AD$738,AF214)</f>
        <v>0.25694444444444442</v>
      </c>
    </row>
    <row r="215" spans="1:33" ht="15.75" customHeight="1" thickBot="1" x14ac:dyDescent="0.3">
      <c r="A215" s="229"/>
      <c r="B215" s="381"/>
      <c r="C215" s="381"/>
      <c r="D215" s="331"/>
      <c r="E215" s="381"/>
      <c r="F215" s="260" t="str">
        <f>IF(AND(A214="X",B214="dim"),"",IF(AND(A214="X",E214="TC"),"",IF(A214="X","X","")))</f>
        <v/>
      </c>
      <c r="G215" s="194"/>
      <c r="H215" s="211"/>
      <c r="I215" s="235">
        <f>IF(E214="CA",1,0)</f>
        <v>0</v>
      </c>
      <c r="J215" s="235">
        <f>IF(E214="TC",1,0)</f>
        <v>0</v>
      </c>
      <c r="K215" s="235">
        <f>IF(E214="FNO",1,0)</f>
        <v>0</v>
      </c>
      <c r="L215" s="299"/>
      <c r="M215" s="235"/>
      <c r="N215" s="244"/>
      <c r="O215" s="107"/>
      <c r="P215" s="477"/>
      <c r="Q215" s="113"/>
      <c r="R215" s="114"/>
      <c r="S215" s="361"/>
      <c r="T215" s="167"/>
      <c r="U215" s="74"/>
      <c r="V215" s="74"/>
      <c r="W215" s="74"/>
      <c r="X215" s="381"/>
      <c r="Z215" s="331"/>
      <c r="AA215" s="461"/>
      <c r="AC215" s="331"/>
      <c r="AD215" s="450"/>
      <c r="AF215" s="385"/>
      <c r="AG215" s="450"/>
    </row>
    <row r="216" spans="1:33" ht="15" customHeight="1" thickBot="1" x14ac:dyDescent="0.3">
      <c r="A216" s="228"/>
      <c r="B216" s="380" t="s">
        <v>12</v>
      </c>
      <c r="C216" s="380">
        <v>30</v>
      </c>
      <c r="D216" s="314" t="s">
        <v>20</v>
      </c>
      <c r="E216" s="380" t="s">
        <v>91</v>
      </c>
      <c r="F216" s="208"/>
      <c r="G216" s="207"/>
      <c r="H216" s="196"/>
      <c r="I216" s="242">
        <f>IF(E216="repos",1,0)</f>
        <v>0</v>
      </c>
      <c r="J216" s="242">
        <f>IF(E216="S",1,0)</f>
        <v>0</v>
      </c>
      <c r="K216" s="242">
        <f>IF(E216="FO",1,0)</f>
        <v>0</v>
      </c>
      <c r="L216" s="302">
        <f>IF(AND(B216="dim",M216=130),1,0)</f>
        <v>0</v>
      </c>
      <c r="M216" s="234">
        <v>130</v>
      </c>
      <c r="N216" s="243"/>
      <c r="O216" s="52">
        <v>0.24374999999999999</v>
      </c>
      <c r="P216" s="476">
        <f>IF(F216="X",D155,0)+IF(F217="X",D155,0)+IF(G216="X",D156,0)+IF(G217="X",D157,0)+H216+H217+IF(N216&lt;N154,0,N216)+IF(N217&lt;N154,0,N217)</f>
        <v>0</v>
      </c>
      <c r="Q216" s="111">
        <v>0.22291666666666665</v>
      </c>
      <c r="R216" s="112">
        <v>0.43333333333333335</v>
      </c>
      <c r="S216" s="374">
        <f>(R216-Q216)+(R217-Q217)</f>
        <v>0.2104166666666667</v>
      </c>
      <c r="T216" s="167"/>
      <c r="U216" s="74"/>
      <c r="V216" s="74"/>
      <c r="W216" s="74"/>
      <c r="X216" s="380">
        <f t="shared" si="113"/>
        <v>1</v>
      </c>
      <c r="Z216" s="314">
        <v>89</v>
      </c>
      <c r="AA216" s="460">
        <f t="shared" ref="AA216" si="184">IF(OR(E216="C",E216="Cr"),S216,0)</f>
        <v>0.2104166666666667</v>
      </c>
      <c r="AC216" s="314">
        <v>105</v>
      </c>
      <c r="AD216" s="449">
        <f t="shared" ref="AD216" si="185">IF(OR(E263="C",E263="Cr"),S263,0)</f>
        <v>0</v>
      </c>
      <c r="AF216" s="384">
        <v>105</v>
      </c>
      <c r="AG216" s="449">
        <f t="shared" ref="AG216" si="186">LARGE($AD$8:$AD$738,AF216)</f>
        <v>0.25624999999999998</v>
      </c>
    </row>
    <row r="217" spans="1:33" ht="15.75" customHeight="1" thickBot="1" x14ac:dyDescent="0.3">
      <c r="A217" s="229"/>
      <c r="B217" s="381"/>
      <c r="C217" s="381"/>
      <c r="D217" s="331"/>
      <c r="E217" s="381"/>
      <c r="F217" s="260" t="str">
        <f>IF(AND(A216="X",B216="dim"),"",IF(AND(A216="X",E216="TC"),"",IF(A216="X","X","")))</f>
        <v/>
      </c>
      <c r="G217" s="194"/>
      <c r="H217" s="205"/>
      <c r="I217" s="235">
        <f>IF(E216="CA",1,0)</f>
        <v>0</v>
      </c>
      <c r="J217" s="235">
        <f>IF(E216="TC",1,0)</f>
        <v>0</v>
      </c>
      <c r="K217" s="235">
        <f>IF(E216="FNO",1,0)</f>
        <v>0</v>
      </c>
      <c r="L217" s="302"/>
      <c r="M217" s="235"/>
      <c r="N217" s="244"/>
      <c r="O217" s="86"/>
      <c r="P217" s="477"/>
      <c r="Q217" s="113"/>
      <c r="R217" s="114"/>
      <c r="S217" s="375"/>
      <c r="T217" s="167"/>
      <c r="U217" s="74"/>
      <c r="V217" s="74"/>
      <c r="W217" s="74"/>
      <c r="X217" s="381"/>
      <c r="Z217" s="331"/>
      <c r="AA217" s="461"/>
      <c r="AC217" s="331"/>
      <c r="AD217" s="450"/>
      <c r="AF217" s="385"/>
      <c r="AG217" s="450"/>
    </row>
    <row r="218" spans="1:33" ht="15" customHeight="1" thickBot="1" x14ac:dyDescent="0.3">
      <c r="A218" s="228"/>
      <c r="B218" s="314" t="s">
        <v>4</v>
      </c>
      <c r="C218" s="314">
        <v>31</v>
      </c>
      <c r="D218" s="314" t="s">
        <v>20</v>
      </c>
      <c r="E218" s="334" t="s">
        <v>94</v>
      </c>
      <c r="F218" s="208"/>
      <c r="G218" s="207"/>
      <c r="H218" s="196"/>
      <c r="I218" s="242">
        <f>IF(E218="repos",1,0)</f>
        <v>1</v>
      </c>
      <c r="J218" s="242">
        <f>IF(E218="S",1,0)</f>
        <v>0</v>
      </c>
      <c r="K218" s="242">
        <f>IF(E218="FO",1,0)</f>
        <v>0</v>
      </c>
      <c r="L218" s="298">
        <f>IF(AND(B218="dim",M218=130),1,0)</f>
        <v>0</v>
      </c>
      <c r="M218" s="234">
        <v>660</v>
      </c>
      <c r="N218" s="243"/>
      <c r="O218" s="56"/>
      <c r="P218" s="476">
        <f>IF(F218="X",D155,0)+IF(F219="X",D155,0)+IF(G218="X",D156,0)+IF(G219="X",D157,0)+H218+H219+IF(N218&lt;N154,0,N218)+IF(N219&lt;N154,0,N219)</f>
        <v>0</v>
      </c>
      <c r="Q218" s="111"/>
      <c r="R218" s="112"/>
      <c r="S218" s="374">
        <f>(R218-Q218)+(R219-Q219)</f>
        <v>0</v>
      </c>
      <c r="T218" s="167"/>
      <c r="U218" s="74"/>
      <c r="V218" s="74"/>
      <c r="W218" s="74"/>
      <c r="X218" s="380">
        <f t="shared" si="113"/>
        <v>0</v>
      </c>
      <c r="Z218" s="314">
        <v>90</v>
      </c>
      <c r="AA218" s="460">
        <f t="shared" ref="AA218" si="187">IF(OR(E218="C",E218="Cr"),S218,0)</f>
        <v>0</v>
      </c>
      <c r="AC218" s="314">
        <v>106</v>
      </c>
      <c r="AD218" s="449">
        <f t="shared" ref="AD218" si="188">IF(OR(E265="C",E265="Cr"),S265,0)</f>
        <v>0</v>
      </c>
      <c r="AF218" s="384">
        <v>106</v>
      </c>
      <c r="AG218" s="449">
        <f t="shared" ref="AG218" si="189">LARGE($AD$8:$AD$738,AF218)</f>
        <v>0.25624999999999998</v>
      </c>
    </row>
    <row r="219" spans="1:33" ht="15.75" customHeight="1" thickBot="1" x14ac:dyDescent="0.3">
      <c r="A219" s="229"/>
      <c r="B219" s="331"/>
      <c r="C219" s="331"/>
      <c r="D219" s="331"/>
      <c r="E219" s="329"/>
      <c r="F219" s="260" t="str">
        <f>IF(AND(A218="X",B218="dim"),"",IF(AND(A218="X",E218="TC"),"",IF(A218="X","X","")))</f>
        <v/>
      </c>
      <c r="G219" s="194"/>
      <c r="H219" s="211"/>
      <c r="I219" s="235">
        <f>IF(E218="CA",1,0)</f>
        <v>0</v>
      </c>
      <c r="J219" s="235">
        <f>IF(E218="TC",1,0)</f>
        <v>0</v>
      </c>
      <c r="K219" s="235">
        <f>IF(E218="FNO",1,0)</f>
        <v>0</v>
      </c>
      <c r="L219" s="299"/>
      <c r="M219" s="235"/>
      <c r="N219" s="244"/>
      <c r="O219" s="107"/>
      <c r="P219" s="477"/>
      <c r="Q219" s="113"/>
      <c r="R219" s="114"/>
      <c r="S219" s="375"/>
      <c r="T219" s="167"/>
      <c r="U219" s="74"/>
      <c r="V219" s="74"/>
      <c r="W219" s="74"/>
      <c r="X219" s="381"/>
      <c r="Z219" s="331"/>
      <c r="AA219" s="461"/>
      <c r="AC219" s="331"/>
      <c r="AD219" s="450"/>
      <c r="AF219" s="385"/>
      <c r="AG219" s="450"/>
    </row>
    <row r="220" spans="1:33" ht="15.75" customHeight="1" thickBot="1" x14ac:dyDescent="0.3">
      <c r="B220" s="30"/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170"/>
      <c r="P220" s="171"/>
      <c r="Q220" s="167"/>
      <c r="R220" s="167"/>
      <c r="S220" s="167"/>
      <c r="T220" s="167"/>
      <c r="U220" s="96"/>
      <c r="V220" s="96"/>
      <c r="W220" s="96"/>
      <c r="X220" s="30"/>
      <c r="Y220" s="96"/>
      <c r="AC220" s="314">
        <v>107</v>
      </c>
      <c r="AD220" s="449">
        <f t="shared" ref="AD220" si="190">IF(OR(E267="C",E267="Cr"),S267,0)</f>
        <v>0</v>
      </c>
      <c r="AF220" s="384">
        <v>107</v>
      </c>
      <c r="AG220" s="449">
        <f t="shared" ref="AG220" si="191">LARGE($AD$8:$AD$738,AF220)</f>
        <v>0.25624999999999998</v>
      </c>
    </row>
    <row r="221" spans="1:33" ht="15.75" customHeight="1" thickBot="1" x14ac:dyDescent="0.3">
      <c r="B221" s="314">
        <f>C218</f>
        <v>31</v>
      </c>
      <c r="C221" s="388" t="s">
        <v>13</v>
      </c>
      <c r="D221" s="389"/>
      <c r="E221" s="10">
        <v>10</v>
      </c>
      <c r="F221" s="258"/>
      <c r="G221" s="259"/>
      <c r="H221" s="196">
        <f>H162+H164+H166+H168+H170+H172+H174+H176+H178+H180+H182+H184+H186+H188+H190+H192+H194+H196+H198+H200+H202+H204+H206+H208+H210+H212+H214+H216+H218</f>
        <v>0</v>
      </c>
      <c r="I221" s="224" t="str">
        <f>IF(E221="repos",1,"")</f>
        <v/>
      </c>
      <c r="J221" s="224"/>
      <c r="K221" s="224"/>
      <c r="L221" s="305">
        <f>L158+L160+L162+L164+L166+L168+L170+L172+L174+L176+L178+L180+L182+L184+L186+L188+L190+L192+L194+L196+L198+L200+L202+L204+L206+L208+L210+L212+L214+L216+L218</f>
        <v>0</v>
      </c>
      <c r="M221" s="2"/>
      <c r="N221" s="474">
        <f>IF(N158&lt;N154,0,N158)+IF(N159&lt;N154,0,N159)+IF(N160&lt;N154,0,N160)+IF(N161&lt;N154,0,N161)+IF(N162&lt;N154,0,N162)+IF(N163&lt;N154,0,N163)+IF(N164&lt;N154,0,N164)+IF(N165&lt;N154,0,N165)+IF(N166&lt;N154,0,N166)+IF(N167&lt;N154,0,N167)+IF(N168&lt;N154,0,N168)+IF(N169&lt;N154,0,N169)+IF(N170&lt;N154,0,N170)+IF(N171&lt;N154,0,N171)+IF(N172&lt;N154,0,N172)+IF(N173&lt;N154,0,N173)+IF(N174&lt;N154,0,N174)+IF(N175&lt;N154,0,N175)+IF(N176&lt;N154,0,N176)+IF(N177&lt;N154,0,N177)+IF(N178&lt;N154,0,N178)+IF(N179&lt;N154,0,N179)+IF(N180&lt;N154,0,N180)+IF(N181&lt;N154,0,N181)+IF(N182&lt;N154,0,N182)+IF(N183&lt;N154,0,N183)+IF(N184&lt;N154,0,N184)+IF(N185&lt;N154,0,N185)+IF(N186&lt;N154,0,N186)+IF(N187&lt;N154,0,N187)+IF(N188&lt;N154,0,N188)+IF(N189&lt;N154,0,N189)+IF(N190&lt;N154,0,N190)+IF(N191&lt;N154,0,N191)+IF(N192&lt;N154,0,N192)+IF(N193&lt;N154,0,N193)+IF(N194&lt;N154,0,N194)+IF(N195&lt;N154,0,N195)+IF(N196&lt;N154,0,N196)+IF(N197&lt;N154,0,N197)+IF(N198&lt;N154,0,N198)+IF(N199&lt;N154,0,N199)+IF(N200&lt;N154,0,N200)+IF(N201&lt;N154,0,N201)+IF(N202&lt;N154,0,N202)+IF(N203&lt;N154,0,N203)+IF(N204&lt;N154,0,N204)+IF(N205&lt;N154,0,N205)+IF(N206&lt;N154,0,N206)+IF(N207&lt;N154,0,N207)+IF(N208&lt;N154,0,N208)+IF(N209&lt;N154,0,N209)+IF(N210&lt;N154,0,N210)+IF(N211&lt;N154,0,N211)+IF(N212&lt;N154,0,N212)+IF(N213&lt;N154,0,N213)+IF(N214&lt;N154,0,N214)+IF(N215&lt;N154,0,N215)+IF(N216&lt;N154,0,N216)+IF(N217&lt;N154,0,N217)+IF(N218&lt;N154,0,N218)+IF(N219&lt;N154,0,N219)</f>
        <v>1.1111111111111112E-2</v>
      </c>
      <c r="O221" s="370">
        <f>O158+O159+O160+O161+O162+O163+O164+O165+O166+O167+O168+O169+O170+O171+O172+O173+O174+O175+O176+O177+O178+O179+O180+O181+O182+O183+O184+O185+O186+O187+O188+O189+O190+O191+O192+O193+O194+O195+O196+O197+O198+O199+O200+O201+O202+O203+O204+O205+O206+O207+O208+O209+O210+O211+O212+O213+O214+O215+O216+O217+O218+O219</f>
        <v>4.2354166666666675</v>
      </c>
      <c r="P221" s="480">
        <f>P158+P160+P162+P164+P166+P168+P170+P172+P174+P176+P178+P180+P182+P184+P186+P188+P190+P192+P194+P196+P198+P200+P202+P204+P206+P208+P210+P212+P214+P216+P218</f>
        <v>0.28749999999999998</v>
      </c>
      <c r="S221" s="370">
        <f>S158+S160+S162+S164+S166+S168+S170+S172+S174+S176+S178+S180+S182+S184+S186+S188+S190+S192+S194+S196+S198+S200+S202+S204+S206+S208+S210+S212+S214+S216+S218</f>
        <v>4.135416666666667</v>
      </c>
      <c r="T221" s="176"/>
      <c r="U221" s="358">
        <f>S158+S160+S162+O164+S168+O170+O172+O174+O176+O184+O190+O206+S210+S212+S214+O216</f>
        <v>4.2354166666666675</v>
      </c>
      <c r="V221" s="506"/>
      <c r="X221" s="354">
        <f>SUM(X158:X219)</f>
        <v>16</v>
      </c>
      <c r="AC221" s="331"/>
      <c r="AD221" s="450"/>
      <c r="AF221" s="385"/>
      <c r="AG221" s="450"/>
    </row>
    <row r="222" spans="1:33" ht="15.75" customHeight="1" thickBot="1" x14ac:dyDescent="0.3">
      <c r="B222" s="331"/>
      <c r="C222" s="386" t="s">
        <v>52</v>
      </c>
      <c r="D222" s="387"/>
      <c r="E222" s="33">
        <f>I158+I160+I162+I164+I166+I168+I170+I172+I174+I176+I178+I180+I182+I184+I186+I188+I190+I192+I194+I196+I198+I200+I202+I204+I206+I208+I210+I212+I214+I216+I218</f>
        <v>9</v>
      </c>
      <c r="F222" s="260">
        <f>IF(F159="X",1,0)+IF(F161="X",1,0)+IF(F163="X",1,0)+IF(F165="X",1,0)+IF(F167="X",1,0)+IF(F169="X",1,0)+IF(F171="X",1,0)+IF(F173="X",1,0)+IF(F175="X",1,0)+IF(F177="X",1,0)+IF(F179="X",1,0)+IF(F181="X",1,0)+IF(F183="X",1,0)+IF(F185="X",1,0)+IF(F187="X",1,0)+IF(F189="X",1,0)+IF(F191="X",1,0)+IF(F193="X",1,0)+IF(F195="X",1,0)+IF(F197="X",1,0)+IF(F199="X",1,0)+IF(F201="X",1,0)+IF(F203="X",1,0)+IF(F205="X",1,0)+IF(F207="X",1,0)+IF(F209="X",1,0)+IF(F211="X",1,0)+IF(F213="X",1,0)+IF(F215="X",1,0)+IF(F217="X",1,0)+IF(F219="X",1,0)</f>
        <v>0</v>
      </c>
      <c r="G222" s="261"/>
      <c r="H222" s="253">
        <f>H163+H165+H167+H169+H171+H173+H175+H177+H179+H181+H183+H185+H187+H189+H191+H193+H195+H197+H199+H201+H203+H205+H207+H209+H211+H213+H215+H217+H219</f>
        <v>0</v>
      </c>
      <c r="I222" s="224"/>
      <c r="J222" s="224"/>
      <c r="K222" s="224"/>
      <c r="L222" s="30"/>
      <c r="M222" s="2"/>
      <c r="N222" s="475"/>
      <c r="O222" s="371"/>
      <c r="P222" s="481"/>
      <c r="S222" s="371"/>
      <c r="T222" s="176"/>
      <c r="U222" s="359"/>
      <c r="V222" s="507"/>
      <c r="X222" s="355"/>
      <c r="AC222" s="314">
        <v>108</v>
      </c>
      <c r="AD222" s="449">
        <f t="shared" ref="AD222" si="192">IF(OR(E269="C",E269="Cr"),S269,0)</f>
        <v>0.23750000000000007</v>
      </c>
      <c r="AF222" s="384">
        <v>108</v>
      </c>
      <c r="AG222" s="449">
        <f t="shared" ref="AG222" si="193">LARGE($AD$8:$AD$738,AF222)</f>
        <v>0.25624999999999998</v>
      </c>
    </row>
    <row r="223" spans="1:33" ht="15.75" thickBot="1" x14ac:dyDescent="0.3">
      <c r="C223" s="386" t="s">
        <v>51</v>
      </c>
      <c r="D223" s="387"/>
      <c r="E223" s="33">
        <f>J158+J160+J162+J164+J166+J168+J170+J172+J174+J176+J178+J180+J182+J184+J186+J188+J190+J192+J194+J196+J198+J200+J202+J204+J206+J208+J210+J212+J214+J216+J218+J221</f>
        <v>1</v>
      </c>
      <c r="I223" s="224" t="str">
        <f>IF(E223="repos",1,"")</f>
        <v/>
      </c>
      <c r="J223" s="224"/>
      <c r="K223" s="224"/>
      <c r="L223" s="30"/>
      <c r="O223" s="405" t="s">
        <v>85</v>
      </c>
      <c r="P223" s="406"/>
      <c r="U223" s="354">
        <v>16</v>
      </c>
      <c r="V223" s="346"/>
      <c r="AC223" s="331"/>
      <c r="AD223" s="450"/>
      <c r="AF223" s="385"/>
      <c r="AG223" s="450"/>
    </row>
    <row r="224" spans="1:33" ht="15.75" thickBot="1" x14ac:dyDescent="0.3">
      <c r="C224" s="386" t="s">
        <v>15</v>
      </c>
      <c r="D224" s="387"/>
      <c r="E224" s="33">
        <f>I159+I161+I163+I165+I167+I169+I171+I173+I175+I177+I179+I181+I183+I185+I187+I189+I191+I193+I195+I197+I199+I201+I203+I205+I207+I209+I211+I213+I215+I217+I219</f>
        <v>3</v>
      </c>
      <c r="G224" s="464">
        <f>IF(F158="X",D155,0)+IF(F160="X",D155,0)+IF(F162="X",D155,0)+IF(F164="X",D155,0)+IF(F166="X",D155,0)+IF(F168="X",D155,0)+IF(F170="X",D155,0)+IF(F172="X",D155,0)+IF(F174="X",D155,0)+IF(F176="X",D155,0)+IF(F178="X",D155,0)+IF(F180="X",D155,0)+IF(F182="X",D155,0)+IF(F184="X",D155,0)+IF(F186="X",D155,0)+IF(F188="X",D155,0)+IF(F190="X",D155,0)+IF(F192="X",D155,0)+IF(F194="X",D155,0)+IF(F196="X",D155,0)+IF(F198="X",D155,0)+IF(F200="X",D155,0)+IF(F202="X",D155,0)+IF(F204="X",D155,0)+IF(F206="X",D155,0)+IF(F208="X",D155,0)+IF(F210="X",D155,0)+IF(F212="X",D155,0)+IF(F214="X",D155,0)+IF(F216="X",D155,0)+IF(F218="X",D155,0)</f>
        <v>0.27638888888888885</v>
      </c>
      <c r="H224" s="465"/>
      <c r="I224" s="464">
        <f>IF(G158="X",D156,0)+IF(G160="X",D156,0)+IF(G162="X",D156,0)+IF(G164="X",D156,0)+IF(G166="X",D156,0)+IF(G168="X",D156,0)+IF(G170="X",D156,0)+IF(G172="X",D156,0)+IF(G174="X",D156,0)+IF(G176="X",D156,0)+IF(G178="X",D156,0)+IF(G180="X",D156,0)+IF(G182="X",D156,0)+IF(G184="X",D156,0)+IF(G186="X",D156,0)+IF(G188="X",D156,0)+IF(G190="X",D156,0)+IF(G192="X",D156,0)+IF(G194="X",D156,0)+IF(G196="X",D156,0)+IF(G198="X",D156,0)+IF(G200="X",D156,0)+IF(G202="X",D156,0)+IF(G204="X",D156,0)+IF(G206="X",D156,0)+IF(G208="X",D156,0)+IF(G210="X",D156,0)+IF(G212="X",D156,0)+IF(G214="X",D156,0)+IF(G216="X",D156,0)+IF(G218="X",D156,0)</f>
        <v>0</v>
      </c>
      <c r="J224" s="466"/>
      <c r="K224" s="465"/>
      <c r="L224" s="171"/>
      <c r="O224" s="204" t="s">
        <v>83</v>
      </c>
      <c r="P224" s="205">
        <v>0.55277777777777781</v>
      </c>
      <c r="Q224" s="202" t="s">
        <v>83</v>
      </c>
      <c r="R224" s="197" t="s">
        <v>16</v>
      </c>
      <c r="S224" s="188" t="s">
        <v>84</v>
      </c>
      <c r="U224" s="355"/>
      <c r="V224" s="357"/>
      <c r="AC224" s="314">
        <v>109</v>
      </c>
      <c r="AD224" s="449">
        <f t="shared" ref="AD224" si="194">IF(OR(E271="C",E271="Cr"),S271,0)</f>
        <v>0.23750000000000007</v>
      </c>
      <c r="AF224" s="384">
        <v>109</v>
      </c>
      <c r="AG224" s="449">
        <f t="shared" ref="AG224" si="195">LARGE($AD$8:$AD$738,AF224)</f>
        <v>0.25624999999999998</v>
      </c>
    </row>
    <row r="225" spans="1:33" ht="15.75" thickBot="1" x14ac:dyDescent="0.3">
      <c r="C225" s="386" t="s">
        <v>16</v>
      </c>
      <c r="D225" s="387"/>
      <c r="E225" s="33">
        <f>J159+J161+J163+J165+J167+J169+J171+J173+J175+J177+J179+J181+J183+J185+J187+J189+J191+J193+J195+J197+J199+J201+J203+J205+J207+J209+J211+J213+J215+J217+J219</f>
        <v>2</v>
      </c>
      <c r="G225" s="467">
        <f>IF(F159="X",D155,0)+IF(F161="X",D155,0)+IF(F163="X",D155,0)+IF(F165="X",D155,0)+IF(F167="X",D155,0)+IF(F169="X",D155,0)+IF(F171="X",D155,0)+IF(F173="X",D155,0)+IF(F175="X",D155,0)+IF(F177="X",D155,0)+IF(F179="X",D155,0)+IF(F181="X",D155,0)+IF(F183="X",D155,0)+IF(F185="X",D155,0)+IF(F187="X",D155,0)+IF(F189="X",D155,0)+IF(F191="X",D155,0)+IF(F193="X",D155,0)+IF(F195="X",D155,0)+IF(F197="X",D155,0)+IF(F199="X",D155,0)+IF(F201="X",D155,0)+IF(F203="X",D155,0)+IF(F205="X",D155,0)+IF(F207="X",D155,0)+IF(F209="X",D155,0)+IF(F211="X",D155,0)+IF(F213="X",D155,0)+IF(F215="X",D155,0)+IF(F217="X",D155,0)+IF(F219="X",D155,0)</f>
        <v>0</v>
      </c>
      <c r="H225" s="468"/>
      <c r="I225" s="469">
        <f>IF(G159="X",D157,0)+IF(G161="X",D157,0)+IF(G163="X",D157,0)+IF(G165="X",D157,0)+IF(G167="X",D157,0)+IF(G169="X",D157,0)+IF(G171="X",D157,0)+IF(G173="X",D157,0)+IF(G175="X",D157,0)+IF(G177="X",D157,0)+IF(G179="X",D157,0)+IF(G181="X",D157,0)+IF(G183="X",D157,0)+IF(G185="X",D157,0)+IF(G187="X",D157,0)+IF(G189="X",D157,0)+IF(G191="X",D157,0)+IF(G193="X",D157,0)+IF(G195="X",D157,0)+IF(G197="X",D157,0)+IF(G199="X",D157,0)+IF(G201="X",D157,0)+IF(G203="X",D157,0)+IF(G205="X",D157,0)+IF(G207="X",D157,0)+IF(G209="X",D157,0)+IF(G211="X",D157,0)+IF(G213="X",D157,0)+IF(G215="X",D157,0)+IF(G217="X",D157,0)+IF(G219="X",D157,0)</f>
        <v>0</v>
      </c>
      <c r="J225" s="470"/>
      <c r="K225" s="471"/>
      <c r="L225" s="171"/>
      <c r="O225" s="199" t="s">
        <v>16</v>
      </c>
      <c r="P225" s="200"/>
      <c r="Q225" s="203">
        <f>Q151</f>
        <v>2.0562499999999995</v>
      </c>
      <c r="R225" s="198">
        <f>R151</f>
        <v>1.0048611111111112</v>
      </c>
      <c r="S225" s="189">
        <f>S151</f>
        <v>0.79861111111111105</v>
      </c>
      <c r="U225" s="350">
        <f>U221+V221</f>
        <v>4.2354166666666675</v>
      </c>
      <c r="V225" s="351"/>
      <c r="AC225" s="331"/>
      <c r="AD225" s="450"/>
      <c r="AF225" s="385"/>
      <c r="AG225" s="450"/>
    </row>
    <row r="226" spans="1:33" ht="15.75" thickBot="1" x14ac:dyDescent="0.3">
      <c r="C226" s="386" t="s">
        <v>17</v>
      </c>
      <c r="D226" s="387"/>
      <c r="E226" s="33">
        <f>K158+K160+K162+K164+K166+K168+K170+K172+K174+K176+K178+K180+K182+K184+K186+K188+K190+K192+K194+K196+K198+K200+K202+K204+K206+K208+K210+K212+K214+K216+K218</f>
        <v>0</v>
      </c>
      <c r="I226" s="224"/>
      <c r="J226" s="224"/>
      <c r="K226" s="224"/>
      <c r="L226" s="30"/>
      <c r="O226" s="190" t="s">
        <v>84</v>
      </c>
      <c r="P226" s="191"/>
      <c r="U226" s="352"/>
      <c r="V226" s="353"/>
      <c r="AC226" s="314">
        <v>110</v>
      </c>
      <c r="AD226" s="449">
        <f t="shared" ref="AD226" si="196">IF(OR(E273="C",E273="Cr"),S273,0)</f>
        <v>0.23750000000000007</v>
      </c>
      <c r="AF226" s="384">
        <v>110</v>
      </c>
      <c r="AG226" s="449">
        <f t="shared" ref="AG226" si="197">LARGE($AD$8:$AD$738,AF226)</f>
        <v>0.25624999999999998</v>
      </c>
    </row>
    <row r="227" spans="1:33" ht="15.75" thickBot="1" x14ac:dyDescent="0.3">
      <c r="C227" s="390" t="s">
        <v>18</v>
      </c>
      <c r="D227" s="391"/>
      <c r="E227" s="33">
        <f>K159+K161+K163+K165+K167+K169+K171+K173+K175+K177+K179+K181+K183+K185+K187+K189+K191+K193+K195+K197+K199+K201+K203+K205+K207+K209+K211+K213+K215+K217+K219</f>
        <v>0</v>
      </c>
      <c r="I227" s="224" t="str">
        <f>IF(E227="repos",1,"")</f>
        <v/>
      </c>
      <c r="J227" s="224"/>
      <c r="K227" s="224"/>
      <c r="L227" s="30"/>
      <c r="P227" s="449">
        <f>P154+P221-P224-P225-P226</f>
        <v>3.5944444444444432</v>
      </c>
      <c r="Q227" s="202" t="s">
        <v>83</v>
      </c>
      <c r="R227" s="197" t="s">
        <v>16</v>
      </c>
      <c r="S227" s="188" t="s">
        <v>84</v>
      </c>
      <c r="U227" s="319">
        <f>U223+V223</f>
        <v>16</v>
      </c>
      <c r="V227" s="321"/>
      <c r="AC227" s="331"/>
      <c r="AD227" s="450"/>
      <c r="AF227" s="385"/>
      <c r="AG227" s="450"/>
    </row>
    <row r="228" spans="1:33" ht="15.75" thickBot="1" x14ac:dyDescent="0.3">
      <c r="C228" s="508" t="s">
        <v>80</v>
      </c>
      <c r="D228" s="509"/>
      <c r="E228" s="124">
        <f>B221-E222-E223-E224-E225-E226-E227</f>
        <v>16</v>
      </c>
      <c r="I228" s="224"/>
      <c r="J228" s="224"/>
      <c r="K228" s="224"/>
      <c r="L228" s="30"/>
      <c r="P228" s="450"/>
      <c r="Q228" s="203">
        <f>Q225+H222+G224+I224+N221-P224</f>
        <v>1.7909722222222217</v>
      </c>
      <c r="R228" s="198">
        <f>R225+H221+I225-P225</f>
        <v>1.0048611111111112</v>
      </c>
      <c r="S228" s="189">
        <f>S225+G225-P226</f>
        <v>0.79861111111111105</v>
      </c>
      <c r="U228" s="325"/>
      <c r="V228" s="327"/>
      <c r="AC228" s="314">
        <v>111</v>
      </c>
      <c r="AD228" s="449">
        <f t="shared" ref="AD228" si="198">IF(OR(E275="C",E275="Cr"),S275,0)</f>
        <v>0.23750000000000007</v>
      </c>
      <c r="AF228" s="384">
        <v>111</v>
      </c>
      <c r="AG228" s="449">
        <f t="shared" ref="AG228" si="199">LARGE($AD$8:$AD$738,AF228)</f>
        <v>0.25624999999999998</v>
      </c>
    </row>
    <row r="229" spans="1:33" ht="19.5" thickBot="1" x14ac:dyDescent="0.3">
      <c r="C229" s="30"/>
      <c r="D229" s="30"/>
      <c r="E229" s="30"/>
      <c r="I229" s="224"/>
      <c r="J229" s="224"/>
      <c r="K229" s="224"/>
      <c r="L229" s="30"/>
      <c r="U229" s="241"/>
      <c r="V229" s="241"/>
      <c r="AC229" s="331"/>
      <c r="AD229" s="450"/>
      <c r="AF229" s="385"/>
      <c r="AG229" s="450"/>
    </row>
    <row r="230" spans="1:33" ht="15.75" thickBot="1" x14ac:dyDescent="0.3">
      <c r="B230" s="155"/>
      <c r="C230" s="155"/>
      <c r="D230" s="155"/>
      <c r="E230" s="155"/>
      <c r="F230" s="156"/>
      <c r="G230" s="156"/>
      <c r="H230" s="156"/>
      <c r="I230" s="157" t="str">
        <f>IF(E230="repos",1,"")</f>
        <v/>
      </c>
      <c r="J230" s="157"/>
      <c r="K230" s="157"/>
      <c r="L230" s="157"/>
      <c r="M230" s="155"/>
      <c r="N230" s="155"/>
      <c r="O230" s="158"/>
      <c r="P230" s="155"/>
      <c r="Q230" s="159"/>
      <c r="R230" s="159"/>
      <c r="S230" s="159"/>
      <c r="T230" s="159"/>
      <c r="U230" s="155"/>
      <c r="V230" s="155"/>
      <c r="W230" s="155"/>
      <c r="X230" s="155"/>
      <c r="Y230" s="155"/>
      <c r="AC230" s="314">
        <v>112</v>
      </c>
      <c r="AD230" s="449">
        <f t="shared" ref="AD230" si="200">IF(OR(E277="C",E277="Cr"),S277,0)</f>
        <v>0.2590277777777778</v>
      </c>
      <c r="AF230" s="384">
        <v>112</v>
      </c>
      <c r="AG230" s="449">
        <f t="shared" ref="AG230" si="201">LARGE($AD$8:$AD$738,AF230)</f>
        <v>0.25624999999999998</v>
      </c>
    </row>
    <row r="231" spans="1:33" ht="15.75" thickBot="1" x14ac:dyDescent="0.3">
      <c r="B231" s="74"/>
      <c r="C231" s="74"/>
      <c r="D231" s="74"/>
      <c r="E231" s="74"/>
      <c r="F231" s="160"/>
      <c r="G231" s="160"/>
      <c r="H231" s="160"/>
      <c r="I231" s="30"/>
      <c r="J231" s="30"/>
      <c r="K231" s="30"/>
      <c r="L231" s="30"/>
      <c r="M231" s="74"/>
      <c r="N231" s="153">
        <v>1.0416666666666666E-2</v>
      </c>
      <c r="O231" s="161"/>
      <c r="P231" s="181">
        <f>P227</f>
        <v>3.5944444444444432</v>
      </c>
      <c r="Q231" s="162"/>
      <c r="R231" s="162"/>
      <c r="S231" s="162"/>
      <c r="U231" s="74"/>
      <c r="V231" s="74"/>
      <c r="W231" s="74"/>
      <c r="X231" s="74"/>
      <c r="Y231" s="74"/>
      <c r="AC231" s="331"/>
      <c r="AD231" s="450"/>
      <c r="AF231" s="385"/>
      <c r="AG231" s="450"/>
    </row>
    <row r="232" spans="1:33" ht="15.75" thickBot="1" x14ac:dyDescent="0.3">
      <c r="B232" s="386" t="s">
        <v>74</v>
      </c>
      <c r="C232" s="387"/>
      <c r="D232" s="153">
        <v>0.27638888888888885</v>
      </c>
      <c r="E232" s="2"/>
      <c r="F232" s="386" t="s">
        <v>54</v>
      </c>
      <c r="G232" s="482"/>
      <c r="H232" s="387"/>
      <c r="I232" s="224"/>
      <c r="J232" s="224"/>
      <c r="K232" s="224"/>
      <c r="L232" s="30"/>
      <c r="M232" s="314" t="s">
        <v>0</v>
      </c>
      <c r="N232" s="228" t="s">
        <v>49</v>
      </c>
      <c r="O232" s="4" t="s">
        <v>1</v>
      </c>
      <c r="P232" s="314" t="s">
        <v>73</v>
      </c>
      <c r="Q232" s="41" t="s">
        <v>61</v>
      </c>
      <c r="R232" s="42" t="s">
        <v>62</v>
      </c>
      <c r="S232" s="238" t="s">
        <v>1</v>
      </c>
      <c r="T232" s="167"/>
      <c r="X232" s="228" t="s">
        <v>69</v>
      </c>
      <c r="AC232" s="314">
        <v>113</v>
      </c>
      <c r="AD232" s="449">
        <f t="shared" ref="AD232" si="202">IF(OR(E279="C",E279="Cr"),S279,0)</f>
        <v>0</v>
      </c>
      <c r="AF232" s="384">
        <v>113</v>
      </c>
      <c r="AG232" s="449">
        <f t="shared" ref="AG232" si="203">LARGE($AD$8:$AD$738,AF232)</f>
        <v>0.25624999999999998</v>
      </c>
    </row>
    <row r="233" spans="1:33" ht="15.75" thickBot="1" x14ac:dyDescent="0.3">
      <c r="B233" s="386" t="s">
        <v>78</v>
      </c>
      <c r="C233" s="387"/>
      <c r="D233" s="153">
        <v>4.1666666666666664E-2</v>
      </c>
      <c r="E233" s="2"/>
      <c r="F233" s="220" t="s">
        <v>43</v>
      </c>
      <c r="G233" s="221" t="s">
        <v>76</v>
      </c>
      <c r="H233" s="11" t="s">
        <v>88</v>
      </c>
      <c r="I233" s="10" t="s">
        <v>53</v>
      </c>
      <c r="J233" s="11" t="s">
        <v>54</v>
      </c>
      <c r="K233" s="11" t="s">
        <v>56</v>
      </c>
      <c r="L233" s="306" t="s">
        <v>100</v>
      </c>
      <c r="M233" s="312"/>
      <c r="N233" s="231" t="s">
        <v>50</v>
      </c>
      <c r="O233" s="6" t="s">
        <v>2</v>
      </c>
      <c r="P233" s="312"/>
      <c r="Q233" s="309" t="s">
        <v>63</v>
      </c>
      <c r="R233" s="310"/>
      <c r="S233" s="37" t="s">
        <v>64</v>
      </c>
      <c r="T233" s="167"/>
      <c r="X233" s="231" t="s">
        <v>70</v>
      </c>
      <c r="AC233" s="331"/>
      <c r="AD233" s="450"/>
      <c r="AF233" s="385"/>
      <c r="AG233" s="450"/>
    </row>
    <row r="234" spans="1:33" ht="15.75" thickBot="1" x14ac:dyDescent="0.3">
      <c r="B234" s="386" t="s">
        <v>79</v>
      </c>
      <c r="C234" s="387"/>
      <c r="D234" s="153">
        <v>1.3888888888888888E-2</v>
      </c>
      <c r="E234" s="2"/>
      <c r="F234" s="225" t="s">
        <v>75</v>
      </c>
      <c r="G234" s="226" t="s">
        <v>77</v>
      </c>
      <c r="H234" s="11" t="s">
        <v>89</v>
      </c>
      <c r="I234" s="11" t="s">
        <v>15</v>
      </c>
      <c r="J234" s="11" t="s">
        <v>55</v>
      </c>
      <c r="K234" s="32" t="s">
        <v>57</v>
      </c>
      <c r="L234" s="303"/>
      <c r="M234" s="331"/>
      <c r="N234" s="231"/>
      <c r="O234" s="6" t="s">
        <v>3</v>
      </c>
      <c r="P234" s="331"/>
      <c r="Q234" s="249"/>
      <c r="R234" s="250"/>
      <c r="S234" s="239" t="s">
        <v>65</v>
      </c>
      <c r="T234" s="167"/>
      <c r="X234" s="229" t="s">
        <v>71</v>
      </c>
      <c r="AC234" s="314">
        <v>114</v>
      </c>
      <c r="AD234" s="449">
        <f t="shared" ref="AD234" si="204">IF(OR(E281="C",E281="Cr"),S281,0)</f>
        <v>0</v>
      </c>
      <c r="AF234" s="384">
        <v>114</v>
      </c>
      <c r="AG234" s="449">
        <f t="shared" ref="AG234" si="205">LARGE($AD$8:$AD$738,AF234)</f>
        <v>0.25624999999999998</v>
      </c>
    </row>
    <row r="235" spans="1:33" ht="15" customHeight="1" thickBot="1" x14ac:dyDescent="0.3">
      <c r="A235" s="228"/>
      <c r="B235" s="314" t="s">
        <v>6</v>
      </c>
      <c r="C235" s="314">
        <v>1</v>
      </c>
      <c r="D235" s="314" t="s">
        <v>21</v>
      </c>
      <c r="E235" s="334" t="s">
        <v>91</v>
      </c>
      <c r="F235" s="208"/>
      <c r="G235" s="207"/>
      <c r="H235" s="196"/>
      <c r="I235" s="242">
        <f>IF(E235="repos",1,0)</f>
        <v>0</v>
      </c>
      <c r="J235" s="242">
        <f>IF(E235="S",1,0)</f>
        <v>0</v>
      </c>
      <c r="K235" s="242">
        <f>IF(E235="FO",1,0)</f>
        <v>0</v>
      </c>
      <c r="L235" s="302">
        <f>IF(AND(B235="dim",M235=130),1,0)</f>
        <v>0</v>
      </c>
      <c r="M235" s="234">
        <v>130</v>
      </c>
      <c r="N235" s="243"/>
      <c r="O235" s="52">
        <v>0.34513888888888888</v>
      </c>
      <c r="P235" s="476">
        <f>IF(F235="X",D232,0)+IF(F236="X",D232,0)+IF(G235="X",D233,0)+IF(G236="X",D234,0)+H235+H236+IF(N235&lt;N231,0,N235)+IF(N236&lt;N231,0,N236)</f>
        <v>0</v>
      </c>
      <c r="Q235" s="111">
        <v>0.21666666666666667</v>
      </c>
      <c r="R235" s="112">
        <v>0.52916666666666667</v>
      </c>
      <c r="S235" s="374">
        <f>(R235-Q235)+(R236-Q236)</f>
        <v>0.3125</v>
      </c>
      <c r="T235" s="167"/>
      <c r="U235" s="74"/>
      <c r="V235" s="74"/>
      <c r="W235" s="74"/>
      <c r="X235" s="380">
        <f t="shared" ref="X235:X293" si="206">IF(OR(E235="C",E235="Cr",E235="FO"),1,0)</f>
        <v>1</v>
      </c>
      <c r="Z235" s="314">
        <v>91</v>
      </c>
      <c r="AA235" s="460">
        <f t="shared" ref="AA235" si="207">IF(OR(E235="C",E235="Cr"),S235,0)</f>
        <v>0.3125</v>
      </c>
      <c r="AC235" s="331"/>
      <c r="AD235" s="450"/>
      <c r="AF235" s="385"/>
      <c r="AG235" s="450"/>
    </row>
    <row r="236" spans="1:33" ht="15.75" customHeight="1" thickBot="1" x14ac:dyDescent="0.3">
      <c r="A236" s="229"/>
      <c r="B236" s="331"/>
      <c r="C236" s="331"/>
      <c r="D236" s="331"/>
      <c r="E236" s="329"/>
      <c r="F236" s="260" t="str">
        <f>IF(AND(A235="X",B235="dim"),"",IF(AND(A235="X",E235="TC"),"",IF(A235="X","X","")))</f>
        <v/>
      </c>
      <c r="G236" s="194"/>
      <c r="H236" s="211"/>
      <c r="I236" s="235">
        <f>IF(E235="CA",1,0)</f>
        <v>0</v>
      </c>
      <c r="J236" s="235">
        <f>IF(E235="TC",1,0)</f>
        <v>0</v>
      </c>
      <c r="K236" s="235">
        <f>IF(E235="FNO",1,0)</f>
        <v>0</v>
      </c>
      <c r="L236" s="299"/>
      <c r="M236" s="235"/>
      <c r="N236" s="244"/>
      <c r="O236" s="107"/>
      <c r="P236" s="477"/>
      <c r="Q236" s="113"/>
      <c r="R236" s="114"/>
      <c r="S236" s="375"/>
      <c r="T236" s="167"/>
      <c r="U236" s="74"/>
      <c r="V236" s="74"/>
      <c r="W236" s="74"/>
      <c r="X236" s="381"/>
      <c r="Z236" s="331"/>
      <c r="AA236" s="461"/>
      <c r="AC236" s="314">
        <v>115</v>
      </c>
      <c r="AD236" s="449">
        <f t="shared" ref="AD236" si="208">IF(OR(E283="C",E283="Cr"),S283,0)</f>
        <v>0</v>
      </c>
      <c r="AF236" s="384">
        <v>115</v>
      </c>
      <c r="AG236" s="449">
        <f t="shared" ref="AG236" si="209">LARGE($AD$8:$AD$738,AF236)</f>
        <v>0.25624999999999998</v>
      </c>
    </row>
    <row r="237" spans="1:33" ht="15" customHeight="1" thickBot="1" x14ac:dyDescent="0.3">
      <c r="A237" s="228"/>
      <c r="B237" s="314" t="s">
        <v>8</v>
      </c>
      <c r="C237" s="314">
        <v>2</v>
      </c>
      <c r="D237" s="314" t="s">
        <v>21</v>
      </c>
      <c r="E237" s="334" t="s">
        <v>94</v>
      </c>
      <c r="F237" s="208"/>
      <c r="G237" s="207"/>
      <c r="H237" s="196"/>
      <c r="I237" s="242">
        <f>IF(E237="repos",1,0)</f>
        <v>1</v>
      </c>
      <c r="J237" s="242">
        <f>IF(E237="S",1,0)</f>
        <v>0</v>
      </c>
      <c r="K237" s="242">
        <f>IF(E237="FO",1,0)</f>
        <v>0</v>
      </c>
      <c r="L237" s="302">
        <f>IF(AND(B237="dim",M237=130),1,0)</f>
        <v>0</v>
      </c>
      <c r="M237" s="234">
        <v>660</v>
      </c>
      <c r="N237" s="243"/>
      <c r="O237" s="56"/>
      <c r="P237" s="476">
        <f>IF(F237="X",D232,0)+IF(F238="X",D232,0)+IF(G237="X",D233,0)+IF(G238="X",D234,0)+H237+H238+IF(N237&lt;N231,0,N237)+IF(N238&lt;N231,0,N238)</f>
        <v>0</v>
      </c>
      <c r="Q237" s="111"/>
      <c r="R237" s="112"/>
      <c r="S237" s="374">
        <f>(R237-Q237)+(R238-Q238)</f>
        <v>0</v>
      </c>
      <c r="T237" s="167"/>
      <c r="U237" s="74"/>
      <c r="V237" s="74"/>
      <c r="W237" s="74"/>
      <c r="X237" s="380">
        <f t="shared" si="206"/>
        <v>0</v>
      </c>
      <c r="Z237" s="314">
        <v>92</v>
      </c>
      <c r="AA237" s="460">
        <f t="shared" ref="AA237" si="210">IF(OR(E237="C",E237="Cr"),S237,0)</f>
        <v>0</v>
      </c>
      <c r="AC237" s="331"/>
      <c r="AD237" s="450"/>
      <c r="AF237" s="385"/>
      <c r="AG237" s="450"/>
    </row>
    <row r="238" spans="1:33" ht="15.75" customHeight="1" thickBot="1" x14ac:dyDescent="0.3">
      <c r="A238" s="229"/>
      <c r="B238" s="331"/>
      <c r="C238" s="331"/>
      <c r="D238" s="331"/>
      <c r="E238" s="329"/>
      <c r="F238" s="260" t="str">
        <f>IF(AND(A237="X",B237="dim"),"",IF(AND(A237="X",E237="TC"),"",IF(A237="X","X","")))</f>
        <v/>
      </c>
      <c r="G238" s="194"/>
      <c r="H238" s="211"/>
      <c r="I238" s="235">
        <f>IF(E237="CA",1,0)</f>
        <v>0</v>
      </c>
      <c r="J238" s="235">
        <f>IF(E237="TC",1,0)</f>
        <v>0</v>
      </c>
      <c r="K238" s="235">
        <f>IF(E237="FNO",1,0)</f>
        <v>0</v>
      </c>
      <c r="L238" s="299"/>
      <c r="M238" s="235"/>
      <c r="N238" s="244"/>
      <c r="O238" s="107"/>
      <c r="P238" s="477"/>
      <c r="Q238" s="113"/>
      <c r="R238" s="114"/>
      <c r="S238" s="375"/>
      <c r="T238" s="167"/>
      <c r="U238" s="74"/>
      <c r="V238" s="74"/>
      <c r="W238" s="74"/>
      <c r="X238" s="381"/>
      <c r="Z238" s="331"/>
      <c r="AA238" s="461"/>
      <c r="AC238" s="314">
        <v>116</v>
      </c>
      <c r="AD238" s="449">
        <f t="shared" ref="AD238" si="211">IF(OR(E285="C",E285="Cr"),S285,0)</f>
        <v>0</v>
      </c>
      <c r="AF238" s="384">
        <v>116</v>
      </c>
      <c r="AG238" s="449">
        <f t="shared" ref="AG238" si="212">LARGE($AD$8:$AD$738,AF238)</f>
        <v>0.25624999999999998</v>
      </c>
    </row>
    <row r="239" spans="1:33" ht="15" customHeight="1" thickBot="1" x14ac:dyDescent="0.3">
      <c r="A239" s="228"/>
      <c r="B239" s="314" t="s">
        <v>9</v>
      </c>
      <c r="C239" s="314">
        <v>3</v>
      </c>
      <c r="D239" s="314" t="s">
        <v>21</v>
      </c>
      <c r="E239" s="380" t="s">
        <v>91</v>
      </c>
      <c r="F239" s="208"/>
      <c r="G239" s="207"/>
      <c r="H239" s="196"/>
      <c r="I239" s="242">
        <f>IF(E239="repos",1,0)</f>
        <v>0</v>
      </c>
      <c r="J239" s="242">
        <f>IF(E239="S",1,0)</f>
        <v>0</v>
      </c>
      <c r="K239" s="242">
        <f>IF(E239="FO",1,0)</f>
        <v>0</v>
      </c>
      <c r="L239" s="302">
        <f>IF(AND(B239="dim",M239=130),1,0)</f>
        <v>0</v>
      </c>
      <c r="M239" s="234">
        <v>132</v>
      </c>
      <c r="N239" s="243"/>
      <c r="O239" s="52">
        <v>0.24236111111111111</v>
      </c>
      <c r="P239" s="476">
        <f>IF(F239="X",D232,0)+IF(F240="X",D232,0)+IF(G239="X",D233,0)+IF(G240="X",D234,0)+H239+H240+IF(N239&lt;N231,0,N239)+IF(N240&lt;N231,0,N240)</f>
        <v>0</v>
      </c>
      <c r="Q239" s="111">
        <v>0.20138888888888887</v>
      </c>
      <c r="R239" s="112">
        <v>0.44097222222222227</v>
      </c>
      <c r="S239" s="374">
        <f>(R239-Q239)+(R240-Q240)</f>
        <v>0.2395833333333334</v>
      </c>
      <c r="T239" s="167"/>
      <c r="U239" s="74"/>
      <c r="V239" s="74"/>
      <c r="W239" s="74"/>
      <c r="X239" s="380">
        <f t="shared" si="206"/>
        <v>1</v>
      </c>
      <c r="Z239" s="314">
        <v>93</v>
      </c>
      <c r="AA239" s="460">
        <f t="shared" ref="AA239" si="213">IF(OR(E239="C",E239="Cr"),S239,0)</f>
        <v>0.2395833333333334</v>
      </c>
      <c r="AC239" s="331"/>
      <c r="AD239" s="450"/>
      <c r="AF239" s="385"/>
      <c r="AG239" s="450"/>
    </row>
    <row r="240" spans="1:33" ht="15.75" customHeight="1" thickBot="1" x14ac:dyDescent="0.3">
      <c r="A240" s="229"/>
      <c r="B240" s="331"/>
      <c r="C240" s="331"/>
      <c r="D240" s="331"/>
      <c r="E240" s="381"/>
      <c r="F240" s="260" t="str">
        <f>IF(AND(A239="X",B239="dim"),"",IF(AND(A239="X",E239="TC"),"",IF(A239="X","X","")))</f>
        <v/>
      </c>
      <c r="G240" s="194"/>
      <c r="H240" s="211"/>
      <c r="I240" s="235">
        <f>IF(E239="CA",1,0)</f>
        <v>0</v>
      </c>
      <c r="J240" s="235">
        <f>IF(E239="TC",1,0)</f>
        <v>0</v>
      </c>
      <c r="K240" s="235">
        <f>IF(E239="FNO",1,0)</f>
        <v>0</v>
      </c>
      <c r="L240" s="299"/>
      <c r="M240" s="235"/>
      <c r="N240" s="244"/>
      <c r="O240" s="86"/>
      <c r="P240" s="477"/>
      <c r="Q240" s="113"/>
      <c r="R240" s="114"/>
      <c r="S240" s="375"/>
      <c r="T240" s="167"/>
      <c r="U240" s="74"/>
      <c r="V240" s="74"/>
      <c r="W240" s="74"/>
      <c r="X240" s="381"/>
      <c r="Z240" s="331"/>
      <c r="AA240" s="461"/>
      <c r="AC240" s="314">
        <v>117</v>
      </c>
      <c r="AD240" s="449">
        <f t="shared" ref="AD240" si="214">IF(OR(E287="C",E287="Cr"),S287,0)</f>
        <v>0</v>
      </c>
      <c r="AF240" s="384">
        <v>117</v>
      </c>
      <c r="AG240" s="449">
        <f t="shared" ref="AG240" si="215">LARGE($AD$8:$AD$738,AF240)</f>
        <v>0.25624999999999998</v>
      </c>
    </row>
    <row r="241" spans="1:33" ht="15" customHeight="1" thickBot="1" x14ac:dyDescent="0.3">
      <c r="A241" s="228"/>
      <c r="B241" s="314" t="s">
        <v>10</v>
      </c>
      <c r="C241" s="314">
        <v>4</v>
      </c>
      <c r="D241" s="314" t="s">
        <v>21</v>
      </c>
      <c r="E241" s="380" t="s">
        <v>91</v>
      </c>
      <c r="F241" s="208"/>
      <c r="G241" s="207"/>
      <c r="H241" s="196"/>
      <c r="I241" s="242">
        <f>IF(E241="repos",1,0)</f>
        <v>0</v>
      </c>
      <c r="J241" s="242">
        <f>IF(E241="S",1,0)</f>
        <v>0</v>
      </c>
      <c r="K241" s="242">
        <f>IF(E241="FO",1,0)</f>
        <v>0</v>
      </c>
      <c r="L241" s="302">
        <f>IF(AND(B241="dim",M241=130),1,0)</f>
        <v>0</v>
      </c>
      <c r="M241" s="234">
        <v>132</v>
      </c>
      <c r="N241" s="243"/>
      <c r="O241" s="52">
        <v>0.24236111111111111</v>
      </c>
      <c r="P241" s="476">
        <f>IF(F241="X",D232,0)+IF(F242="X",D232,0)+IF(G241="X",D233,0)+IF(G242="X",D234,0)+H241+H242+IF(N241&lt;N231,0,N241)+IF(N242&lt;N231,0,N242)</f>
        <v>0</v>
      </c>
      <c r="Q241" s="111">
        <v>0.20138888888888887</v>
      </c>
      <c r="R241" s="112">
        <v>0.44097222222222227</v>
      </c>
      <c r="S241" s="374">
        <f>(R241-Q241)+(R242-Q242)</f>
        <v>0.2395833333333334</v>
      </c>
      <c r="T241" s="167"/>
      <c r="U241" s="74"/>
      <c r="V241" s="74"/>
      <c r="W241" s="74"/>
      <c r="X241" s="380">
        <f t="shared" si="206"/>
        <v>1</v>
      </c>
      <c r="Z241" s="462">
        <v>94</v>
      </c>
      <c r="AA241" s="460">
        <f t="shared" ref="AA241" si="216">IF(OR(E241="C",E241="Cr"),S241,0)</f>
        <v>0.2395833333333334</v>
      </c>
      <c r="AC241" s="331"/>
      <c r="AD241" s="450"/>
      <c r="AF241" s="385"/>
      <c r="AG241" s="450"/>
    </row>
    <row r="242" spans="1:33" ht="15.75" customHeight="1" thickBot="1" x14ac:dyDescent="0.3">
      <c r="A242" s="229"/>
      <c r="B242" s="331"/>
      <c r="C242" s="331"/>
      <c r="D242" s="331"/>
      <c r="E242" s="381"/>
      <c r="F242" s="260" t="str">
        <f>IF(AND(A241="X",B241="dim"),"",IF(AND(A241="X",E241="TC"),"",IF(A241="X","X","")))</f>
        <v/>
      </c>
      <c r="G242" s="194"/>
      <c r="H242" s="211"/>
      <c r="I242" s="235">
        <f>IF(E241="CA",1,0)</f>
        <v>0</v>
      </c>
      <c r="J242" s="235">
        <f>IF(E241="TC",1,0)</f>
        <v>0</v>
      </c>
      <c r="K242" s="235">
        <f>IF(E241="FNO",1,0)</f>
        <v>0</v>
      </c>
      <c r="L242" s="299"/>
      <c r="M242" s="235"/>
      <c r="N242" s="244"/>
      <c r="O242" s="86"/>
      <c r="P242" s="477"/>
      <c r="Q242" s="113"/>
      <c r="R242" s="114"/>
      <c r="S242" s="375"/>
      <c r="T242" s="167"/>
      <c r="U242" s="74"/>
      <c r="V242" s="74"/>
      <c r="W242" s="74"/>
      <c r="X242" s="381"/>
      <c r="Z242" s="463"/>
      <c r="AA242" s="461"/>
      <c r="AC242" s="314">
        <v>118</v>
      </c>
      <c r="AD242" s="449">
        <f t="shared" ref="AD242" si="217">IF(OR(E289="C",E289="Cr"),S289,0)</f>
        <v>0</v>
      </c>
      <c r="AF242" s="384">
        <v>118</v>
      </c>
      <c r="AG242" s="449">
        <f t="shared" ref="AG242" si="218">LARGE($AD$8:$AD$738,AF242)</f>
        <v>0.25624999999999998</v>
      </c>
    </row>
    <row r="243" spans="1:33" ht="15" customHeight="1" thickBot="1" x14ac:dyDescent="0.3">
      <c r="A243" s="228"/>
      <c r="B243" s="314" t="s">
        <v>11</v>
      </c>
      <c r="C243" s="314">
        <v>5</v>
      </c>
      <c r="D243" s="314" t="s">
        <v>21</v>
      </c>
      <c r="E243" s="380" t="s">
        <v>91</v>
      </c>
      <c r="F243" s="208"/>
      <c r="G243" s="207"/>
      <c r="H243" s="196"/>
      <c r="I243" s="242">
        <f>IF(E243="repos",1,0)</f>
        <v>0</v>
      </c>
      <c r="J243" s="242">
        <f>IF(E243="S",1,0)</f>
        <v>0</v>
      </c>
      <c r="K243" s="242">
        <f>IF(E243="FO",1,0)</f>
        <v>0</v>
      </c>
      <c r="L243" s="302">
        <f>IF(AND(B243="dim",M243=130),1,0)</f>
        <v>0</v>
      </c>
      <c r="M243" s="234">
        <v>132</v>
      </c>
      <c r="N243" s="243"/>
      <c r="O243" s="52">
        <v>0.24236111111111111</v>
      </c>
      <c r="P243" s="476">
        <f>IF(F243="X",D232,0)+IF(F244="X",D232,0)+IF(G243="X",D233,0)+IF(G244="X",D234,0)+H243+H244+IF(N243&lt;N231,0,N243)+IF(N244&lt;N231,0,N244)</f>
        <v>0</v>
      </c>
      <c r="Q243" s="111">
        <v>0.20138888888888887</v>
      </c>
      <c r="R243" s="112">
        <v>0.44097222222222227</v>
      </c>
      <c r="S243" s="374">
        <f>(R243-Q243)+(R244-Q244)</f>
        <v>0.2395833333333334</v>
      </c>
      <c r="T243" s="167"/>
      <c r="U243" s="74"/>
      <c r="V243" s="74"/>
      <c r="W243" s="74"/>
      <c r="X243" s="380">
        <f t="shared" si="206"/>
        <v>1</v>
      </c>
      <c r="Z243" s="314">
        <v>95</v>
      </c>
      <c r="AA243" s="460">
        <f t="shared" ref="AA243" si="219">IF(OR(E243="C",E243="Cr"),S243,0)</f>
        <v>0.2395833333333334</v>
      </c>
      <c r="AC243" s="331"/>
      <c r="AD243" s="450"/>
      <c r="AF243" s="385"/>
      <c r="AG243" s="450"/>
    </row>
    <row r="244" spans="1:33" ht="15.75" customHeight="1" thickBot="1" x14ac:dyDescent="0.3">
      <c r="A244" s="229"/>
      <c r="B244" s="331"/>
      <c r="C244" s="331"/>
      <c r="D244" s="331"/>
      <c r="E244" s="381"/>
      <c r="F244" s="260" t="str">
        <f>IF(AND(A243="X",B243="dim"),"",IF(AND(A243="X",E243="TC"),"",IF(A243="X","X","")))</f>
        <v/>
      </c>
      <c r="G244" s="194"/>
      <c r="H244" s="211"/>
      <c r="I244" s="235">
        <f>IF(E243="CA",1,0)</f>
        <v>0</v>
      </c>
      <c r="J244" s="235">
        <f>IF(E243="TC",1,0)</f>
        <v>0</v>
      </c>
      <c r="K244" s="235">
        <f>IF(E243="FNO",1,0)</f>
        <v>0</v>
      </c>
      <c r="L244" s="299"/>
      <c r="M244" s="235"/>
      <c r="N244" s="244"/>
      <c r="O244" s="86"/>
      <c r="P244" s="477"/>
      <c r="Q244" s="113"/>
      <c r="R244" s="114"/>
      <c r="S244" s="375"/>
      <c r="T244" s="167"/>
      <c r="U244" s="74"/>
      <c r="V244" s="74"/>
      <c r="W244" s="74"/>
      <c r="X244" s="381"/>
      <c r="Z244" s="331"/>
      <c r="AA244" s="461"/>
      <c r="AC244" s="314">
        <v>119</v>
      </c>
      <c r="AD244" s="449">
        <f t="shared" ref="AD244" si="220">IF(OR(E291="C",E291="Cr"),S291,0)</f>
        <v>0</v>
      </c>
      <c r="AF244" s="384">
        <v>119</v>
      </c>
      <c r="AG244" s="449">
        <f t="shared" ref="AG244" si="221">LARGE($AD$8:$AD$738,AF244)</f>
        <v>0.25624999999999998</v>
      </c>
    </row>
    <row r="245" spans="1:33" ht="15" customHeight="1" thickBot="1" x14ac:dyDescent="0.3">
      <c r="A245" s="228"/>
      <c r="B245" s="314" t="s">
        <v>12</v>
      </c>
      <c r="C245" s="314">
        <v>6</v>
      </c>
      <c r="D245" s="314" t="s">
        <v>21</v>
      </c>
      <c r="E245" s="380" t="s">
        <v>15</v>
      </c>
      <c r="F245" s="208"/>
      <c r="G245" s="207"/>
      <c r="H245" s="196"/>
      <c r="I245" s="242">
        <f>IF(E245="repos",1,0)</f>
        <v>0</v>
      </c>
      <c r="J245" s="242">
        <f>IF(E245="S",1,0)</f>
        <v>0</v>
      </c>
      <c r="K245" s="242">
        <f>IF(E245="FO",1,0)</f>
        <v>0</v>
      </c>
      <c r="L245" s="302">
        <f>IF(AND(B245="dim",M245=130),1,0)</f>
        <v>0</v>
      </c>
      <c r="M245" s="234">
        <v>700</v>
      </c>
      <c r="N245" s="243"/>
      <c r="O245" s="56"/>
      <c r="P245" s="476">
        <f>IF(F245="X",D232,0)+IF(F246="X",D232,0)+IF(G245="X",D233,0)+IF(G246="X",D234,0)+H245+H246+IF(N245&lt;N231,0,N245)+IF(N246&lt;N231,0,N246)</f>
        <v>0</v>
      </c>
      <c r="Q245" s="111"/>
      <c r="R245" s="112"/>
      <c r="S245" s="374">
        <f>(R245-Q245)+(R246-Q246)</f>
        <v>0</v>
      </c>
      <c r="T245" s="167"/>
      <c r="U245" s="74"/>
      <c r="V245" s="74"/>
      <c r="W245" s="74"/>
      <c r="X245" s="380">
        <f t="shared" si="206"/>
        <v>0</v>
      </c>
      <c r="Z245" s="314">
        <v>96</v>
      </c>
      <c r="AA245" s="460">
        <f t="shared" ref="AA245" si="222">IF(OR(E245="C",E245="Cr"),S245,0)</f>
        <v>0</v>
      </c>
      <c r="AC245" s="331"/>
      <c r="AD245" s="450"/>
      <c r="AF245" s="385"/>
      <c r="AG245" s="450"/>
    </row>
    <row r="246" spans="1:33" ht="15.75" customHeight="1" thickBot="1" x14ac:dyDescent="0.3">
      <c r="A246" s="229"/>
      <c r="B246" s="331"/>
      <c r="C246" s="331"/>
      <c r="D246" s="331"/>
      <c r="E246" s="381"/>
      <c r="F246" s="260" t="str">
        <f>IF(AND(A245="X",B245="dim"),"",IF(AND(A245="X",E245="TC"),"",IF(A245="X","X","")))</f>
        <v/>
      </c>
      <c r="G246" s="194"/>
      <c r="H246" s="211"/>
      <c r="I246" s="235">
        <f>IF(E245="CA",1,0)</f>
        <v>1</v>
      </c>
      <c r="J246" s="235">
        <f>IF(E245="TC",1,0)</f>
        <v>0</v>
      </c>
      <c r="K246" s="235">
        <f>IF(E245="FNO",1,0)</f>
        <v>0</v>
      </c>
      <c r="L246" s="299"/>
      <c r="M246" s="235"/>
      <c r="N246" s="244"/>
      <c r="O246" s="107"/>
      <c r="P246" s="477"/>
      <c r="Q246" s="113"/>
      <c r="R246" s="114"/>
      <c r="S246" s="375"/>
      <c r="T246" s="167"/>
      <c r="U246" s="74"/>
      <c r="V246" s="74"/>
      <c r="W246" s="74"/>
      <c r="X246" s="381"/>
      <c r="Z246" s="331"/>
      <c r="AA246" s="461"/>
      <c r="AC246" s="314">
        <v>120</v>
      </c>
      <c r="AD246" s="449">
        <f t="shared" ref="AD246" si="223">IF(OR(E293="C",E293="Cr"),S293,0)</f>
        <v>0</v>
      </c>
      <c r="AF246" s="384">
        <v>120</v>
      </c>
      <c r="AG246" s="449">
        <f t="shared" ref="AG246" si="224">LARGE($AD$8:$AD$738,AF246)</f>
        <v>0.25624999999999998</v>
      </c>
    </row>
    <row r="247" spans="1:33" ht="15" customHeight="1" thickBot="1" x14ac:dyDescent="0.3">
      <c r="A247" s="228"/>
      <c r="B247" s="314" t="s">
        <v>4</v>
      </c>
      <c r="C247" s="314">
        <v>7</v>
      </c>
      <c r="D247" s="314" t="s">
        <v>21</v>
      </c>
      <c r="E247" s="334" t="s">
        <v>94</v>
      </c>
      <c r="F247" s="208"/>
      <c r="G247" s="207"/>
      <c r="H247" s="196"/>
      <c r="I247" s="242">
        <f>IF(E247="repos",1,0)</f>
        <v>1</v>
      </c>
      <c r="J247" s="242">
        <f>IF(E247="S",1,0)</f>
        <v>0</v>
      </c>
      <c r="K247" s="242">
        <f>IF(E247="FO",1,0)</f>
        <v>0</v>
      </c>
      <c r="L247" s="302">
        <f>IF(AND(B247="dim",M247=130),1,0)</f>
        <v>0</v>
      </c>
      <c r="M247" s="234">
        <v>660</v>
      </c>
      <c r="N247" s="243"/>
      <c r="O247" s="56"/>
      <c r="P247" s="476">
        <f>IF(F247="X",D232,0)+IF(F248="X",D232,0)+IF(G247="X",D233,0)+IF(G248="X",D234,0)+H247+H248+IF(N247&lt;N231,0,N247)+IF(N248&lt;N231,0,N248)</f>
        <v>0</v>
      </c>
      <c r="Q247" s="111"/>
      <c r="R247" s="112"/>
      <c r="S247" s="374">
        <f>(R247-Q247)+(R248-Q248)</f>
        <v>0</v>
      </c>
      <c r="T247" s="167"/>
      <c r="U247" s="74"/>
      <c r="V247" s="74"/>
      <c r="W247" s="74"/>
      <c r="X247" s="380">
        <f t="shared" si="206"/>
        <v>0</v>
      </c>
      <c r="Z247" s="314">
        <v>97</v>
      </c>
      <c r="AA247" s="460">
        <f t="shared" ref="AA247" si="225">IF(OR(E247="C",E247="Cr"),S247,0)</f>
        <v>0</v>
      </c>
      <c r="AC247" s="331"/>
      <c r="AD247" s="450"/>
      <c r="AF247" s="385"/>
      <c r="AG247" s="450"/>
    </row>
    <row r="248" spans="1:33" ht="15.75" customHeight="1" thickBot="1" x14ac:dyDescent="0.3">
      <c r="A248" s="229"/>
      <c r="B248" s="331"/>
      <c r="C248" s="331"/>
      <c r="D248" s="331"/>
      <c r="E248" s="329"/>
      <c r="F248" s="260" t="str">
        <f>IF(AND(A247="X",B247="dim"),"",IF(AND(A247="X",E247="TC"),"",IF(A247="X","X","")))</f>
        <v/>
      </c>
      <c r="G248" s="194"/>
      <c r="H248" s="211"/>
      <c r="I248" s="235">
        <f>IF(E247="CA",1,0)</f>
        <v>0</v>
      </c>
      <c r="J248" s="235">
        <f>IF(E247="TC",1,0)</f>
        <v>0</v>
      </c>
      <c r="K248" s="235">
        <f>IF(E247="FNO",1,0)</f>
        <v>0</v>
      </c>
      <c r="L248" s="299"/>
      <c r="M248" s="235"/>
      <c r="N248" s="244"/>
      <c r="O248" s="107"/>
      <c r="P248" s="477"/>
      <c r="Q248" s="113"/>
      <c r="R248" s="114"/>
      <c r="S248" s="375"/>
      <c r="T248" s="167"/>
      <c r="U248" s="74"/>
      <c r="V248" s="74"/>
      <c r="W248" s="74"/>
      <c r="X248" s="381"/>
      <c r="Z248" s="331"/>
      <c r="AA248" s="461"/>
      <c r="AC248" s="314">
        <v>121</v>
      </c>
      <c r="AD248" s="449">
        <f>IF(OR(E310="C",E310="Cr"),S310,0)</f>
        <v>0</v>
      </c>
      <c r="AF248" s="384">
        <v>121</v>
      </c>
      <c r="AG248" s="449">
        <f t="shared" ref="AG248" si="226">LARGE($AD$8:$AD$738,AF248)</f>
        <v>0.25555555555555554</v>
      </c>
    </row>
    <row r="249" spans="1:33" ht="15" customHeight="1" thickBot="1" x14ac:dyDescent="0.3">
      <c r="A249" s="228"/>
      <c r="B249" s="314" t="s">
        <v>6</v>
      </c>
      <c r="C249" s="314">
        <v>8</v>
      </c>
      <c r="D249" s="314" t="s">
        <v>21</v>
      </c>
      <c r="E249" s="334" t="s">
        <v>94</v>
      </c>
      <c r="F249" s="208"/>
      <c r="G249" s="207"/>
      <c r="H249" s="196"/>
      <c r="I249" s="242">
        <f>IF(E249="repos",1,0)</f>
        <v>1</v>
      </c>
      <c r="J249" s="242">
        <f>IF(E249="S",1,0)</f>
        <v>0</v>
      </c>
      <c r="K249" s="242">
        <f>IF(E249="FO",1,0)</f>
        <v>0</v>
      </c>
      <c r="L249" s="302">
        <f>IF(AND(B249="dim",M249=130),1,0)</f>
        <v>0</v>
      </c>
      <c r="M249" s="234">
        <v>660</v>
      </c>
      <c r="N249" s="243"/>
      <c r="O249" s="56"/>
      <c r="P249" s="476">
        <f>IF(F249="X",D232,0)+IF(F250="X",D232,0)+IF(G249="X",D233,0)+IF(G250="X",D234,0)+H249+H250+IF(N249&lt;N231,0,N249)+IF(N250&lt;N231,0,N250)</f>
        <v>0</v>
      </c>
      <c r="Q249" s="111"/>
      <c r="R249" s="112"/>
      <c r="S249" s="374">
        <f>(R249-Q249)+(R250-Q250)</f>
        <v>0</v>
      </c>
      <c r="T249" s="167"/>
      <c r="U249" s="74"/>
      <c r="V249" s="74"/>
      <c r="W249" s="74"/>
      <c r="X249" s="380">
        <f t="shared" si="206"/>
        <v>0</v>
      </c>
      <c r="Z249" s="314">
        <v>98</v>
      </c>
      <c r="AA249" s="460">
        <f t="shared" ref="AA249" si="227">IF(OR(E249="C",E249="Cr"),S249,0)</f>
        <v>0</v>
      </c>
      <c r="AC249" s="331"/>
      <c r="AD249" s="450"/>
      <c r="AF249" s="385"/>
      <c r="AG249" s="450"/>
    </row>
    <row r="250" spans="1:33" ht="15.75" customHeight="1" thickBot="1" x14ac:dyDescent="0.3">
      <c r="A250" s="229"/>
      <c r="B250" s="331"/>
      <c r="C250" s="331"/>
      <c r="D250" s="331"/>
      <c r="E250" s="329"/>
      <c r="F250" s="260" t="str">
        <f>IF(AND(A249="X",B249="dim"),"",IF(AND(A249="X",E249="TC"),"",IF(A249="X","X","")))</f>
        <v/>
      </c>
      <c r="G250" s="194"/>
      <c r="H250" s="211"/>
      <c r="I250" s="235">
        <f>IF(E249="CA",1,0)</f>
        <v>0</v>
      </c>
      <c r="J250" s="235">
        <f>IF(E249="TC",1,0)</f>
        <v>0</v>
      </c>
      <c r="K250" s="235">
        <f>IF(E249="FNO",1,0)</f>
        <v>0</v>
      </c>
      <c r="L250" s="299"/>
      <c r="M250" s="235"/>
      <c r="N250" s="244"/>
      <c r="O250" s="107"/>
      <c r="P250" s="477"/>
      <c r="Q250" s="113"/>
      <c r="R250" s="114"/>
      <c r="S250" s="375"/>
      <c r="T250" s="167"/>
      <c r="U250" s="74"/>
      <c r="V250" s="74"/>
      <c r="W250" s="74"/>
      <c r="X250" s="381"/>
      <c r="Z250" s="331"/>
      <c r="AA250" s="461"/>
      <c r="AC250" s="314">
        <v>122</v>
      </c>
      <c r="AD250" s="449">
        <f t="shared" ref="AD250" si="228">IF(OR(E312="C",E312="Cr"),S312,0)</f>
        <v>0.26041666666666663</v>
      </c>
      <c r="AF250" s="384">
        <v>122</v>
      </c>
      <c r="AG250" s="449">
        <f t="shared" ref="AG250" si="229">LARGE($AD$8:$AD$738,AF250)</f>
        <v>0.25555555555555554</v>
      </c>
    </row>
    <row r="251" spans="1:33" ht="15" customHeight="1" thickBot="1" x14ac:dyDescent="0.3">
      <c r="A251" s="228"/>
      <c r="B251" s="314" t="s">
        <v>8</v>
      </c>
      <c r="C251" s="314">
        <v>9</v>
      </c>
      <c r="D251" s="314" t="s">
        <v>21</v>
      </c>
      <c r="E251" s="334" t="s">
        <v>94</v>
      </c>
      <c r="F251" s="208"/>
      <c r="G251" s="207"/>
      <c r="H251" s="196"/>
      <c r="I251" s="242">
        <f>IF(E251="repos",1,0)</f>
        <v>1</v>
      </c>
      <c r="J251" s="242">
        <f>IF(E251="S",1,0)</f>
        <v>0</v>
      </c>
      <c r="K251" s="242">
        <f>IF(E251="FO",1,0)</f>
        <v>0</v>
      </c>
      <c r="L251" s="302">
        <f>IF(AND(B251="dim",M251=130),1,0)</f>
        <v>0</v>
      </c>
      <c r="M251" s="234">
        <v>660</v>
      </c>
      <c r="N251" s="243"/>
      <c r="O251" s="115"/>
      <c r="P251" s="476">
        <f>IF(F251="X",D232,0)+IF(F252="X",D232,0)+IF(G251="X",D233,0)+IF(G252="X",D234,0)+H251+H252+IF(N251&lt;N231,0,N251)+IF(N252&lt;N231,0,N252)</f>
        <v>0</v>
      </c>
      <c r="Q251" s="111"/>
      <c r="R251" s="112"/>
      <c r="S251" s="374">
        <f>(R251-Q251)+(R252-Q252)</f>
        <v>0</v>
      </c>
      <c r="T251" s="167"/>
      <c r="U251" s="74"/>
      <c r="V251" s="74"/>
      <c r="W251" s="74"/>
      <c r="X251" s="380">
        <f t="shared" si="206"/>
        <v>0</v>
      </c>
      <c r="Z251" s="314">
        <v>99</v>
      </c>
      <c r="AA251" s="460">
        <f t="shared" ref="AA251" si="230">IF(OR(E251="C",E251="Cr"),S251,0)</f>
        <v>0</v>
      </c>
      <c r="AC251" s="331"/>
      <c r="AD251" s="450"/>
      <c r="AF251" s="385"/>
      <c r="AG251" s="450"/>
    </row>
    <row r="252" spans="1:33" ht="15.75" customHeight="1" thickBot="1" x14ac:dyDescent="0.3">
      <c r="A252" s="229"/>
      <c r="B252" s="331"/>
      <c r="C252" s="331"/>
      <c r="D252" s="331"/>
      <c r="E252" s="329"/>
      <c r="F252" s="260" t="str">
        <f>IF(AND(A251="X",B251="dim"),"",IF(AND(A251="X",E251="TC"),"",IF(A251="X","X","")))</f>
        <v/>
      </c>
      <c r="G252" s="194"/>
      <c r="H252" s="211"/>
      <c r="I252" s="235">
        <f>IF(E251="CA",1,0)</f>
        <v>0</v>
      </c>
      <c r="J252" s="235">
        <f>IF(E251="TC",1,0)</f>
        <v>0</v>
      </c>
      <c r="K252" s="235">
        <f>IF(E251="FNO",1,0)</f>
        <v>0</v>
      </c>
      <c r="L252" s="299"/>
      <c r="M252" s="235"/>
      <c r="N252" s="244"/>
      <c r="O252" s="107"/>
      <c r="P252" s="477"/>
      <c r="Q252" s="113"/>
      <c r="R252" s="114"/>
      <c r="S252" s="375"/>
      <c r="T252" s="167"/>
      <c r="U252" s="74"/>
      <c r="V252" s="74"/>
      <c r="W252" s="74"/>
      <c r="X252" s="381"/>
      <c r="Z252" s="331"/>
      <c r="AA252" s="461"/>
      <c r="AC252" s="314">
        <v>123</v>
      </c>
      <c r="AD252" s="449">
        <f t="shared" ref="AD252" si="231">IF(OR(E314="C",E314="Cr"),S314,0)</f>
        <v>0</v>
      </c>
      <c r="AF252" s="384">
        <v>123</v>
      </c>
      <c r="AG252" s="449">
        <f t="shared" ref="AG252" si="232">LARGE($AD$8:$AD$738,AF252)</f>
        <v>0.25555555555555554</v>
      </c>
    </row>
    <row r="253" spans="1:33" ht="15" customHeight="1" thickBot="1" x14ac:dyDescent="0.3">
      <c r="A253" s="228"/>
      <c r="B253" s="314" t="s">
        <v>9</v>
      </c>
      <c r="C253" s="314">
        <v>10</v>
      </c>
      <c r="D253" s="314" t="s">
        <v>21</v>
      </c>
      <c r="E253" s="380" t="s">
        <v>94</v>
      </c>
      <c r="F253" s="208"/>
      <c r="G253" s="207"/>
      <c r="H253" s="196"/>
      <c r="I253" s="242">
        <f>IF(E253="repos",1,0)</f>
        <v>1</v>
      </c>
      <c r="J253" s="242">
        <f>IF(E253="S",1,0)</f>
        <v>0</v>
      </c>
      <c r="K253" s="242">
        <f>IF(E253="FO",1,0)</f>
        <v>0</v>
      </c>
      <c r="L253" s="302">
        <f>IF(AND(B253="dim",M253=130),1,0)</f>
        <v>0</v>
      </c>
      <c r="M253" s="234">
        <v>740</v>
      </c>
      <c r="N253" s="243"/>
      <c r="O253" s="56"/>
      <c r="P253" s="476">
        <f>IF(F253="X",D232,0)+IF(F254="X",D232,0)+IF(G253="X",D233,0)+IF(G254="X",D234,0)+H253+H254+IF(N253&lt;N231,0,N253)+IF(N254&lt;N231,0,N254)</f>
        <v>0</v>
      </c>
      <c r="Q253" s="111"/>
      <c r="R253" s="112"/>
      <c r="S253" s="374">
        <f>(R253-Q253)+(R254-Q254)</f>
        <v>0</v>
      </c>
      <c r="T253" s="167"/>
      <c r="U253" s="74"/>
      <c r="V253" s="74"/>
      <c r="W253" s="74"/>
      <c r="X253" s="380">
        <f t="shared" si="206"/>
        <v>0</v>
      </c>
      <c r="Z253" s="314">
        <v>100</v>
      </c>
      <c r="AA253" s="460">
        <f t="shared" ref="AA253" si="233">IF(OR(E253="C",E253="Cr"),S253,0)</f>
        <v>0</v>
      </c>
      <c r="AC253" s="331"/>
      <c r="AD253" s="450"/>
      <c r="AF253" s="385"/>
      <c r="AG253" s="450"/>
    </row>
    <row r="254" spans="1:33" ht="15.75" customHeight="1" thickBot="1" x14ac:dyDescent="0.3">
      <c r="A254" s="229"/>
      <c r="B254" s="331"/>
      <c r="C254" s="331"/>
      <c r="D254" s="331"/>
      <c r="E254" s="381"/>
      <c r="F254" s="260" t="str">
        <f>IF(AND(A253="X",B253="dim"),"",IF(AND(A253="X",E253="TC"),"",IF(A253="X","X","")))</f>
        <v/>
      </c>
      <c r="G254" s="194"/>
      <c r="H254" s="211"/>
      <c r="I254" s="235">
        <f>IF(E253="CA",1,0)</f>
        <v>0</v>
      </c>
      <c r="J254" s="235">
        <f>IF(E253="TC",1,0)</f>
        <v>0</v>
      </c>
      <c r="K254" s="235">
        <f>IF(E253="FNO",1,0)</f>
        <v>0</v>
      </c>
      <c r="L254" s="299"/>
      <c r="M254" s="235"/>
      <c r="N254" s="244"/>
      <c r="O254" s="105"/>
      <c r="P254" s="477"/>
      <c r="Q254" s="113"/>
      <c r="R254" s="114"/>
      <c r="S254" s="375"/>
      <c r="T254" s="167"/>
      <c r="U254" s="74"/>
      <c r="V254" s="74"/>
      <c r="W254" s="74"/>
      <c r="X254" s="381"/>
      <c r="Z254" s="331"/>
      <c r="AA254" s="461"/>
      <c r="AC254" s="462">
        <v>124</v>
      </c>
      <c r="AD254" s="449">
        <f t="shared" ref="AD254" si="234">IF(OR(E316="C",E316="Cr"),S316,0)</f>
        <v>0.20624999999999999</v>
      </c>
      <c r="AF254" s="542">
        <v>124</v>
      </c>
      <c r="AG254" s="449">
        <f t="shared" ref="AG254" si="235">LARGE($AD$8:$AD$738,AF254)</f>
        <v>0.25555555555555554</v>
      </c>
    </row>
    <row r="255" spans="1:33" ht="15" customHeight="1" thickBot="1" x14ac:dyDescent="0.3">
      <c r="A255" s="228"/>
      <c r="B255" s="314" t="s">
        <v>10</v>
      </c>
      <c r="C255" s="314">
        <v>11</v>
      </c>
      <c r="D255" s="314" t="s">
        <v>21</v>
      </c>
      <c r="E255" s="380" t="s">
        <v>94</v>
      </c>
      <c r="F255" s="208"/>
      <c r="G255" s="207"/>
      <c r="H255" s="196"/>
      <c r="I255" s="242">
        <f>IF(E255="repos",1,0)</f>
        <v>1</v>
      </c>
      <c r="J255" s="242">
        <f>IF(E255="S",1,0)</f>
        <v>0</v>
      </c>
      <c r="K255" s="242">
        <f>IF(E255="FO",1,0)</f>
        <v>0</v>
      </c>
      <c r="L255" s="302">
        <f>IF(AND(B255="dim",M255=130),1,0)</f>
        <v>0</v>
      </c>
      <c r="M255" s="234">
        <v>740</v>
      </c>
      <c r="N255" s="243"/>
      <c r="O255" s="56"/>
      <c r="P255" s="476">
        <f>IF(F255="X",D232,0)+IF(F256="X",D232,0)+IF(G255="X",D233,0)+IF(G256="X",D234,0)+H255+H256+IF(N255&lt;N231,0,N255)+IF(N256&lt;N231,0,N256)</f>
        <v>0</v>
      </c>
      <c r="Q255" s="111"/>
      <c r="R255" s="112"/>
      <c r="S255" s="374">
        <f>(R255-Q255)+(R256-Q256)</f>
        <v>0</v>
      </c>
      <c r="T255" s="167"/>
      <c r="U255" s="74"/>
      <c r="V255" s="74"/>
      <c r="W255" s="74"/>
      <c r="X255" s="380">
        <f t="shared" si="206"/>
        <v>0</v>
      </c>
      <c r="Z255" s="314">
        <v>101</v>
      </c>
      <c r="AA255" s="460">
        <f t="shared" ref="AA255" si="236">IF(OR(E255="C",E255="Cr"),S255,0)</f>
        <v>0</v>
      </c>
      <c r="AC255" s="463"/>
      <c r="AD255" s="450"/>
      <c r="AF255" s="543"/>
      <c r="AG255" s="450"/>
    </row>
    <row r="256" spans="1:33" ht="15.75" customHeight="1" thickBot="1" x14ac:dyDescent="0.3">
      <c r="A256" s="229"/>
      <c r="B256" s="331"/>
      <c r="C256" s="331"/>
      <c r="D256" s="331"/>
      <c r="E256" s="381"/>
      <c r="F256" s="260" t="str">
        <f>IF(AND(A255="X",B255="dim"),"",IF(AND(A255="X",E255="TC"),"",IF(A255="X","X","")))</f>
        <v/>
      </c>
      <c r="G256" s="194"/>
      <c r="H256" s="211"/>
      <c r="I256" s="235">
        <f>IF(E255="CA",1,0)</f>
        <v>0</v>
      </c>
      <c r="J256" s="235">
        <f>IF(E255="TC",1,0)</f>
        <v>0</v>
      </c>
      <c r="K256" s="235">
        <f>IF(E255="FNO",1,0)</f>
        <v>0</v>
      </c>
      <c r="L256" s="299"/>
      <c r="M256" s="235"/>
      <c r="N256" s="244"/>
      <c r="O256" s="107"/>
      <c r="P256" s="477"/>
      <c r="Q256" s="113"/>
      <c r="R256" s="114"/>
      <c r="S256" s="375"/>
      <c r="T256" s="167"/>
      <c r="U256" s="74"/>
      <c r="V256" s="74"/>
      <c r="W256" s="74"/>
      <c r="X256" s="381"/>
      <c r="Z256" s="331"/>
      <c r="AA256" s="461"/>
      <c r="AC256" s="314">
        <v>125</v>
      </c>
      <c r="AD256" s="449">
        <f t="shared" ref="AD256" si="237">IF(OR(E318="C",E318="Cr"),S318,0)</f>
        <v>0.25069444444444444</v>
      </c>
      <c r="AF256" s="384">
        <v>125</v>
      </c>
      <c r="AG256" s="449">
        <f t="shared" ref="AG256" si="238">LARGE($AD$8:$AD$738,AF256)</f>
        <v>0.25555555555555554</v>
      </c>
    </row>
    <row r="257" spans="1:33" ht="15" customHeight="1" thickBot="1" x14ac:dyDescent="0.3">
      <c r="A257" s="228"/>
      <c r="B257" s="314" t="s">
        <v>11</v>
      </c>
      <c r="C257" s="314">
        <v>12</v>
      </c>
      <c r="D257" s="314" t="s">
        <v>21</v>
      </c>
      <c r="E257" s="380" t="s">
        <v>94</v>
      </c>
      <c r="F257" s="208"/>
      <c r="G257" s="207"/>
      <c r="H257" s="196"/>
      <c r="I257" s="242">
        <f>IF(E257="repos",1,0)</f>
        <v>1</v>
      </c>
      <c r="J257" s="242">
        <f>IF(E257="S",1,0)</f>
        <v>0</v>
      </c>
      <c r="K257" s="242">
        <f>IF(E257="FO",1,0)</f>
        <v>0</v>
      </c>
      <c r="L257" s="302">
        <f>IF(AND(B257="dim",M257=130),1,0)</f>
        <v>0</v>
      </c>
      <c r="M257" s="234">
        <v>661</v>
      </c>
      <c r="N257" s="243"/>
      <c r="O257" s="56"/>
      <c r="P257" s="476">
        <f>IF(F257="X",D232,0)+IF(F258="X",D232,0)+IF(G257="X",D233,0)+IF(G258="X",D234,0)+H257+H258+IF(N257&lt;N231,0,N257)+IF(N258&lt;N231,0,N258)</f>
        <v>0</v>
      </c>
      <c r="Q257" s="111"/>
      <c r="R257" s="112"/>
      <c r="S257" s="374">
        <f>(R257-Q257)+(R258-Q258)</f>
        <v>0</v>
      </c>
      <c r="T257" s="167"/>
      <c r="U257" s="74"/>
      <c r="V257" s="74"/>
      <c r="W257" s="74"/>
      <c r="X257" s="380">
        <f t="shared" si="206"/>
        <v>0</v>
      </c>
      <c r="Z257" s="314">
        <v>102</v>
      </c>
      <c r="AA257" s="460">
        <f t="shared" ref="AA257" si="239">IF(OR(E257="C",E257="Cr"),S257,0)</f>
        <v>0</v>
      </c>
      <c r="AC257" s="331"/>
      <c r="AD257" s="450"/>
      <c r="AF257" s="385"/>
      <c r="AG257" s="450"/>
    </row>
    <row r="258" spans="1:33" ht="15.75" customHeight="1" thickBot="1" x14ac:dyDescent="0.3">
      <c r="A258" s="229"/>
      <c r="B258" s="331"/>
      <c r="C258" s="331"/>
      <c r="D258" s="331"/>
      <c r="E258" s="381"/>
      <c r="F258" s="260" t="str">
        <f>IF(AND(A257="X",B257="dim"),"",IF(AND(A257="X",E257="TC"),"",IF(A257="X","X","")))</f>
        <v/>
      </c>
      <c r="G258" s="194"/>
      <c r="H258" s="211"/>
      <c r="I258" s="235">
        <f>IF(E257="CA",1,0)</f>
        <v>0</v>
      </c>
      <c r="J258" s="235">
        <f>IF(E257="TC",1,0)</f>
        <v>0</v>
      </c>
      <c r="K258" s="235">
        <f>IF(E257="FNO",1,0)</f>
        <v>0</v>
      </c>
      <c r="L258" s="299"/>
      <c r="M258" s="235"/>
      <c r="N258" s="244"/>
      <c r="O258" s="105"/>
      <c r="P258" s="477"/>
      <c r="Q258" s="113"/>
      <c r="R258" s="114"/>
      <c r="S258" s="375"/>
      <c r="T258" s="167"/>
      <c r="U258" s="74"/>
      <c r="V258" s="74"/>
      <c r="W258" s="74"/>
      <c r="X258" s="381"/>
      <c r="Z258" s="331"/>
      <c r="AA258" s="461"/>
      <c r="AC258" s="314">
        <v>126</v>
      </c>
      <c r="AD258" s="449">
        <f t="shared" ref="AD258" si="240">IF(OR(E320="C",E320="Cr"),S320,0)</f>
        <v>0</v>
      </c>
      <c r="AF258" s="384">
        <v>126</v>
      </c>
      <c r="AG258" s="449">
        <f t="shared" ref="AG258" si="241">LARGE($AD$8:$AD$738,AF258)</f>
        <v>0.25486111111111109</v>
      </c>
    </row>
    <row r="259" spans="1:33" ht="15" customHeight="1" thickBot="1" x14ac:dyDescent="0.3">
      <c r="A259" s="228"/>
      <c r="B259" s="314" t="s">
        <v>12</v>
      </c>
      <c r="C259" s="314">
        <v>13</v>
      </c>
      <c r="D259" s="314" t="s">
        <v>21</v>
      </c>
      <c r="E259" s="380" t="s">
        <v>94</v>
      </c>
      <c r="F259" s="208"/>
      <c r="G259" s="207"/>
      <c r="H259" s="196"/>
      <c r="I259" s="242">
        <f>IF(E259="repos",1,0)</f>
        <v>1</v>
      </c>
      <c r="J259" s="242">
        <f>IF(E259="S",1,0)</f>
        <v>0</v>
      </c>
      <c r="K259" s="242">
        <f>IF(E259="FO",1,0)</f>
        <v>0</v>
      </c>
      <c r="L259" s="302">
        <f>IF(AND(B259="dim",M259=130),1,0)</f>
        <v>0</v>
      </c>
      <c r="M259" s="234">
        <v>661</v>
      </c>
      <c r="N259" s="243"/>
      <c r="O259" s="56"/>
      <c r="P259" s="476">
        <f>IF(F259="X",D232,0)+IF(F260="X",D232,0)+IF(G259="X",D233,0)+IF(G260="X",D234,0)+H259+H260+IF(N259&lt;N231,0,N259)+IF(N260&lt;N231,0,N260)</f>
        <v>0</v>
      </c>
      <c r="Q259" s="111"/>
      <c r="R259" s="112"/>
      <c r="S259" s="374">
        <f>(R259-Q259)+(R260-Q260)</f>
        <v>0</v>
      </c>
      <c r="T259" s="167"/>
      <c r="U259" s="74"/>
      <c r="V259" s="74"/>
      <c r="W259" s="74"/>
      <c r="X259" s="380">
        <f t="shared" si="206"/>
        <v>0</v>
      </c>
      <c r="Z259" s="314">
        <v>103</v>
      </c>
      <c r="AA259" s="460">
        <f t="shared" ref="AA259" si="242">IF(OR(E259="C",E259="Cr"),S259,0)</f>
        <v>0</v>
      </c>
      <c r="AC259" s="331"/>
      <c r="AD259" s="450"/>
      <c r="AF259" s="385"/>
      <c r="AG259" s="450"/>
    </row>
    <row r="260" spans="1:33" ht="15.75" customHeight="1" thickBot="1" x14ac:dyDescent="0.3">
      <c r="A260" s="229"/>
      <c r="B260" s="331"/>
      <c r="C260" s="331"/>
      <c r="D260" s="331"/>
      <c r="E260" s="381"/>
      <c r="F260" s="260" t="str">
        <f>IF(AND(A259="X",B259="dim"),"",IF(AND(A259="X",E259="TC"),"",IF(A259="X","X","")))</f>
        <v/>
      </c>
      <c r="G260" s="194"/>
      <c r="H260" s="211"/>
      <c r="I260" s="235">
        <f>IF(E259="CA",1,0)</f>
        <v>0</v>
      </c>
      <c r="J260" s="235">
        <f>IF(E259="TC",1,0)</f>
        <v>0</v>
      </c>
      <c r="K260" s="235">
        <f>IF(E259="FNO",1,0)</f>
        <v>0</v>
      </c>
      <c r="L260" s="299"/>
      <c r="M260" s="235"/>
      <c r="N260" s="244"/>
      <c r="O260" s="107"/>
      <c r="P260" s="477"/>
      <c r="Q260" s="113"/>
      <c r="R260" s="114"/>
      <c r="S260" s="375"/>
      <c r="T260" s="167"/>
      <c r="U260" s="74"/>
      <c r="V260" s="74"/>
      <c r="W260" s="74"/>
      <c r="X260" s="381"/>
      <c r="Z260" s="331"/>
      <c r="AA260" s="461"/>
      <c r="AC260" s="314">
        <v>127</v>
      </c>
      <c r="AD260" s="449">
        <f t="shared" ref="AD260" si="243">IF(OR(E322="C",E322="Cr"),S322,0)</f>
        <v>0</v>
      </c>
      <c r="AF260" s="384">
        <v>127</v>
      </c>
      <c r="AG260" s="449">
        <f t="shared" ref="AG260" si="244">LARGE($AD$8:$AD$738,AF260)</f>
        <v>0.25277777777777777</v>
      </c>
    </row>
    <row r="261" spans="1:33" ht="15" customHeight="1" thickBot="1" x14ac:dyDescent="0.3">
      <c r="A261" s="228"/>
      <c r="B261" s="314" t="s">
        <v>4</v>
      </c>
      <c r="C261" s="314">
        <v>14</v>
      </c>
      <c r="D261" s="314" t="s">
        <v>21</v>
      </c>
      <c r="E261" s="380" t="s">
        <v>94</v>
      </c>
      <c r="F261" s="208"/>
      <c r="G261" s="207"/>
      <c r="H261" s="196"/>
      <c r="I261" s="242">
        <f>IF(E261="repos",1,0)</f>
        <v>1</v>
      </c>
      <c r="J261" s="242">
        <f>IF(E261="S",1,0)</f>
        <v>0</v>
      </c>
      <c r="K261" s="242">
        <f>IF(E261="FO",1,0)</f>
        <v>0</v>
      </c>
      <c r="L261" s="302">
        <f>IF(AND(B261="dim",M261=130),1,0)</f>
        <v>0</v>
      </c>
      <c r="M261" s="234">
        <v>661</v>
      </c>
      <c r="N261" s="243"/>
      <c r="O261" s="56"/>
      <c r="P261" s="476">
        <f>IF(F261="X",D232,0)+IF(F262="X",D232,0)+IF(G261="X",D233,0)+IF(G262="X",D234,0)+H261+H262+IF(N261&lt;N231,0,N261)+IF(N262&lt;N231,0,N262)</f>
        <v>0</v>
      </c>
      <c r="Q261" s="111"/>
      <c r="R261" s="112"/>
      <c r="S261" s="374">
        <f>(R261-Q261)+(R262-Q262)</f>
        <v>0</v>
      </c>
      <c r="T261" s="167"/>
      <c r="U261" s="74"/>
      <c r="V261" s="74"/>
      <c r="W261" s="74"/>
      <c r="X261" s="380">
        <f t="shared" si="206"/>
        <v>0</v>
      </c>
      <c r="Z261" s="314">
        <v>104</v>
      </c>
      <c r="AA261" s="460">
        <f t="shared" ref="AA261" si="245">IF(OR(E261="C",E261="Cr"),S261,0)</f>
        <v>0</v>
      </c>
      <c r="AC261" s="331"/>
      <c r="AD261" s="450"/>
      <c r="AF261" s="385"/>
      <c r="AG261" s="450"/>
    </row>
    <row r="262" spans="1:33" ht="15.75" customHeight="1" thickBot="1" x14ac:dyDescent="0.3">
      <c r="A262" s="229"/>
      <c r="B262" s="331"/>
      <c r="C262" s="331"/>
      <c r="D262" s="331"/>
      <c r="E262" s="381"/>
      <c r="F262" s="260" t="str">
        <f>IF(AND(A261="X",B261="dim"),"",IF(AND(A261="X",E261="TC"),"",IF(A261="X","X","")))</f>
        <v/>
      </c>
      <c r="G262" s="194"/>
      <c r="H262" s="211"/>
      <c r="I262" s="235">
        <f>IF(E261="CA",1,0)</f>
        <v>0</v>
      </c>
      <c r="J262" s="235">
        <f>IF(E261="TC",1,0)</f>
        <v>0</v>
      </c>
      <c r="K262" s="235">
        <f>IF(E261="FNO",1,0)</f>
        <v>0</v>
      </c>
      <c r="L262" s="299"/>
      <c r="M262" s="235"/>
      <c r="N262" s="244"/>
      <c r="O262" s="107"/>
      <c r="P262" s="477"/>
      <c r="Q262" s="113"/>
      <c r="R262" s="114"/>
      <c r="S262" s="375"/>
      <c r="T262" s="167"/>
      <c r="U262" s="74"/>
      <c r="V262" s="74"/>
      <c r="W262" s="74"/>
      <c r="X262" s="381"/>
      <c r="Z262" s="331"/>
      <c r="AA262" s="461"/>
      <c r="AC262" s="314">
        <v>128</v>
      </c>
      <c r="AD262" s="449">
        <f t="shared" ref="AD262" si="246">IF(OR(E324="C",E324="Cr"),S324,0)</f>
        <v>0</v>
      </c>
      <c r="AF262" s="384">
        <v>128</v>
      </c>
      <c r="AG262" s="449">
        <f t="shared" ref="AG262" si="247">LARGE($AD$8:$AD$738,AF262)</f>
        <v>0.25277777777777777</v>
      </c>
    </row>
    <row r="263" spans="1:33" ht="15" customHeight="1" thickBot="1" x14ac:dyDescent="0.3">
      <c r="A263" s="228"/>
      <c r="B263" s="314" t="s">
        <v>6</v>
      </c>
      <c r="C263" s="314">
        <v>15</v>
      </c>
      <c r="D263" s="314" t="s">
        <v>21</v>
      </c>
      <c r="E263" s="380" t="s">
        <v>94</v>
      </c>
      <c r="F263" s="208"/>
      <c r="G263" s="207"/>
      <c r="H263" s="196"/>
      <c r="I263" s="242">
        <f>IF(E263="repos",1,0)</f>
        <v>1</v>
      </c>
      <c r="J263" s="242">
        <f>IF(E263="S",1,0)</f>
        <v>0</v>
      </c>
      <c r="K263" s="242">
        <f>IF(E263="FO",1,0)</f>
        <v>0</v>
      </c>
      <c r="L263" s="302">
        <f>IF(AND(B263="dim",M263=130),1,0)</f>
        <v>0</v>
      </c>
      <c r="M263" s="234">
        <v>661</v>
      </c>
      <c r="N263" s="243"/>
      <c r="O263" s="56"/>
      <c r="P263" s="476">
        <f>IF(F263="X",D232,0)+IF(F264="X",D232,0)+IF(G263="X",D233,0)+IF(G264="X",D234,0)+H263+H264+IF(N263&lt;N231,0,N263)+IF(N264&lt;N231,0,N264)</f>
        <v>0</v>
      </c>
      <c r="Q263" s="111"/>
      <c r="R263" s="112"/>
      <c r="S263" s="374">
        <f>(R263-Q263)+(R264-Q264)</f>
        <v>0</v>
      </c>
      <c r="T263" s="167"/>
      <c r="U263" s="74"/>
      <c r="V263" s="74"/>
      <c r="W263" s="74"/>
      <c r="X263" s="380">
        <f t="shared" si="206"/>
        <v>0</v>
      </c>
      <c r="Z263" s="314">
        <v>105</v>
      </c>
      <c r="AA263" s="460">
        <f t="shared" ref="AA263" si="248">IF(OR(E263="C",E263="Cr"),S263,0)</f>
        <v>0</v>
      </c>
      <c r="AC263" s="331"/>
      <c r="AD263" s="450"/>
      <c r="AF263" s="385"/>
      <c r="AG263" s="450"/>
    </row>
    <row r="264" spans="1:33" ht="15.75" customHeight="1" thickBot="1" x14ac:dyDescent="0.3">
      <c r="A264" s="229"/>
      <c r="B264" s="331"/>
      <c r="C264" s="331"/>
      <c r="D264" s="331"/>
      <c r="E264" s="381"/>
      <c r="F264" s="260" t="str">
        <f>IF(AND(A263="X",B263="dim"),"",IF(AND(A263="X",E263="TC"),"",IF(A263="X","X","")))</f>
        <v/>
      </c>
      <c r="G264" s="194"/>
      <c r="H264" s="211"/>
      <c r="I264" s="235">
        <f>IF(E263="CA",1,0)</f>
        <v>0</v>
      </c>
      <c r="J264" s="235">
        <f>IF(E263="TC",1,0)</f>
        <v>0</v>
      </c>
      <c r="K264" s="235">
        <f>IF(E263="FNO",1,0)</f>
        <v>0</v>
      </c>
      <c r="L264" s="299"/>
      <c r="M264" s="235"/>
      <c r="N264" s="244"/>
      <c r="O264" s="107"/>
      <c r="P264" s="477"/>
      <c r="Q264" s="113"/>
      <c r="R264" s="114"/>
      <c r="S264" s="375"/>
      <c r="T264" s="167"/>
      <c r="U264" s="74"/>
      <c r="V264" s="74"/>
      <c r="W264" s="74"/>
      <c r="X264" s="381"/>
      <c r="Z264" s="331"/>
      <c r="AA264" s="461"/>
      <c r="AC264" s="314">
        <v>129</v>
      </c>
      <c r="AD264" s="449">
        <f t="shared" ref="AD264" si="249">IF(OR(E326="C",E326="Cr"),S326,0)</f>
        <v>0.24930555555555561</v>
      </c>
      <c r="AF264" s="384">
        <v>129</v>
      </c>
      <c r="AG264" s="449">
        <f t="shared" ref="AG264" si="250">LARGE($AD$8:$AD$738,AF264)</f>
        <v>0.25208333333333333</v>
      </c>
    </row>
    <row r="265" spans="1:33" ht="15" customHeight="1" thickBot="1" x14ac:dyDescent="0.3">
      <c r="A265" s="228"/>
      <c r="B265" s="314" t="s">
        <v>8</v>
      </c>
      <c r="C265" s="314">
        <v>16</v>
      </c>
      <c r="D265" s="314" t="s">
        <v>21</v>
      </c>
      <c r="E265" s="334" t="s">
        <v>94</v>
      </c>
      <c r="F265" s="208"/>
      <c r="G265" s="207"/>
      <c r="H265" s="196"/>
      <c r="I265" s="242">
        <f>IF(E265="repos",1,0)</f>
        <v>1</v>
      </c>
      <c r="J265" s="242">
        <f>IF(E265="S",1,0)</f>
        <v>0</v>
      </c>
      <c r="K265" s="242">
        <f>IF(E265="FO",1,0)</f>
        <v>0</v>
      </c>
      <c r="L265" s="302">
        <f>IF(AND(B265="dim",M265=130),1,0)</f>
        <v>0</v>
      </c>
      <c r="M265" s="234">
        <v>660</v>
      </c>
      <c r="N265" s="243"/>
      <c r="O265" s="56"/>
      <c r="P265" s="476">
        <f>IF(F265="X",D232,0)+IF(F266="X",D232,0)+IF(G265="X",D233,0)+IF(G266="X",D234,0)+H265+H266+IF(N265&lt;N231,0,N265)+IF(N266&lt;N231,0,N266)</f>
        <v>0</v>
      </c>
      <c r="Q265" s="111"/>
      <c r="R265" s="112"/>
      <c r="S265" s="374">
        <f>(R265-Q265)+(R266-Q266)</f>
        <v>0</v>
      </c>
      <c r="T265" s="167"/>
      <c r="U265" s="74"/>
      <c r="V265" s="74"/>
      <c r="W265" s="74"/>
      <c r="X265" s="380">
        <f t="shared" si="206"/>
        <v>0</v>
      </c>
      <c r="Z265" s="314">
        <v>106</v>
      </c>
      <c r="AA265" s="460">
        <f t="shared" ref="AA265" si="251">IF(OR(E265="C",E265="Cr"),S265,0)</f>
        <v>0</v>
      </c>
      <c r="AC265" s="331"/>
      <c r="AD265" s="450"/>
      <c r="AF265" s="385"/>
      <c r="AG265" s="450"/>
    </row>
    <row r="266" spans="1:33" ht="15.75" customHeight="1" thickBot="1" x14ac:dyDescent="0.3">
      <c r="A266" s="229"/>
      <c r="B266" s="331"/>
      <c r="C266" s="331"/>
      <c r="D266" s="331"/>
      <c r="E266" s="329"/>
      <c r="F266" s="260" t="str">
        <f>IF(AND(A265="X",B265="dim"),"",IF(AND(A265="X",E265="TC"),"",IF(A265="X","X","")))</f>
        <v/>
      </c>
      <c r="G266" s="194"/>
      <c r="H266" s="211"/>
      <c r="I266" s="235">
        <f>IF(E265="CA",1,0)</f>
        <v>0</v>
      </c>
      <c r="J266" s="235">
        <f>IF(E265="TC",1,0)</f>
        <v>0</v>
      </c>
      <c r="K266" s="235">
        <f>IF(E265="FNO",1,0)</f>
        <v>0</v>
      </c>
      <c r="L266" s="299"/>
      <c r="M266" s="235"/>
      <c r="N266" s="244"/>
      <c r="O266" s="107"/>
      <c r="P266" s="477"/>
      <c r="Q266" s="113"/>
      <c r="R266" s="114"/>
      <c r="S266" s="375"/>
      <c r="T266" s="167"/>
      <c r="U266" s="74"/>
      <c r="V266" s="74"/>
      <c r="W266" s="74"/>
      <c r="X266" s="381"/>
      <c r="Z266" s="331"/>
      <c r="AA266" s="461"/>
      <c r="AC266" s="314">
        <v>130</v>
      </c>
      <c r="AD266" s="449">
        <f t="shared" ref="AD266" si="252">IF(OR(E328="C",E328="Cr"),S328,0)</f>
        <v>0.24930555555555561</v>
      </c>
      <c r="AF266" s="384">
        <v>130</v>
      </c>
      <c r="AG266" s="449">
        <f t="shared" ref="AG266" si="253">LARGE($AD$8:$AD$738,AF266)</f>
        <v>0.25069444444444444</v>
      </c>
    </row>
    <row r="267" spans="1:33" ht="15" customHeight="1" thickBot="1" x14ac:dyDescent="0.3">
      <c r="A267" s="254" t="s">
        <v>72</v>
      </c>
      <c r="B267" s="520" t="s">
        <v>9</v>
      </c>
      <c r="C267" s="520">
        <v>17</v>
      </c>
      <c r="D267" s="520" t="s">
        <v>21</v>
      </c>
      <c r="E267" s="334" t="s">
        <v>94</v>
      </c>
      <c r="F267" s="208"/>
      <c r="G267" s="207"/>
      <c r="H267" s="196"/>
      <c r="I267" s="242">
        <f>IF(E267="repos",1,0)</f>
        <v>1</v>
      </c>
      <c r="J267" s="242">
        <f>IF(E267="S",1,0)</f>
        <v>0</v>
      </c>
      <c r="K267" s="242">
        <f>IF(E267="FO",1,0)</f>
        <v>0</v>
      </c>
      <c r="L267" s="302">
        <f>IF(AND(B267="dim",M267=130),1,0)</f>
        <v>0</v>
      </c>
      <c r="M267" s="234">
        <v>660</v>
      </c>
      <c r="N267" s="243"/>
      <c r="O267" s="56"/>
      <c r="P267" s="476">
        <f>IF(F267="X",D232,0)+IF(F268="X",D232,0)+IF(G267="X",D233,0)+IF(G268="X",D234,0)+H267+H268+IF(N267&lt;N231,0,N267)+IF(N268&lt;N231,0,N268)</f>
        <v>0.27638888888888885</v>
      </c>
      <c r="Q267" s="111"/>
      <c r="R267" s="112"/>
      <c r="S267" s="374">
        <f>(R267-Q267)+(R268-Q268)</f>
        <v>0</v>
      </c>
      <c r="T267" s="167"/>
      <c r="U267" s="74"/>
      <c r="V267" s="74"/>
      <c r="W267" s="74"/>
      <c r="X267" s="380">
        <f t="shared" si="206"/>
        <v>0</v>
      </c>
      <c r="Z267" s="314">
        <v>107</v>
      </c>
      <c r="AA267" s="460">
        <f t="shared" ref="AA267" si="254">IF(OR(E267="C",E267="Cr"),S267,0)</f>
        <v>0</v>
      </c>
      <c r="AC267" s="331"/>
      <c r="AD267" s="450"/>
      <c r="AF267" s="385"/>
      <c r="AG267" s="450"/>
    </row>
    <row r="268" spans="1:33" ht="15.75" customHeight="1" thickBot="1" x14ac:dyDescent="0.3">
      <c r="A268" s="255"/>
      <c r="B268" s="521"/>
      <c r="C268" s="521"/>
      <c r="D268" s="521"/>
      <c r="E268" s="329"/>
      <c r="F268" s="260" t="str">
        <f>IF(AND(A267="X",B267="dim"),"",IF(AND(A267="X",E267="TC"),"",IF(A267="X","X","")))</f>
        <v>X</v>
      </c>
      <c r="G268" s="194"/>
      <c r="H268" s="211"/>
      <c r="I268" s="235">
        <f>IF(E267="CA",1,0)</f>
        <v>0</v>
      </c>
      <c r="J268" s="235">
        <f>IF(E267="TC",1,0)</f>
        <v>0</v>
      </c>
      <c r="K268" s="235">
        <f>IF(E267="FNO",1,0)</f>
        <v>0</v>
      </c>
      <c r="L268" s="299"/>
      <c r="M268" s="235"/>
      <c r="N268" s="244"/>
      <c r="O268" s="107"/>
      <c r="P268" s="477"/>
      <c r="Q268" s="113"/>
      <c r="R268" s="114"/>
      <c r="S268" s="375"/>
      <c r="T268" s="167"/>
      <c r="U268" s="74"/>
      <c r="V268" s="74"/>
      <c r="W268" s="74"/>
      <c r="X268" s="381"/>
      <c r="Z268" s="331"/>
      <c r="AA268" s="461"/>
      <c r="AC268" s="314">
        <v>131</v>
      </c>
      <c r="AD268" s="449">
        <f t="shared" ref="AD268" si="255">IF(OR(E330="C",E330="Cr"),S330,0)</f>
        <v>0.24930555555555561</v>
      </c>
      <c r="AF268" s="384">
        <v>131</v>
      </c>
      <c r="AG268" s="449">
        <f t="shared" ref="AG268" si="256">LARGE($AD$8:$AD$738,AF268)</f>
        <v>0.25069444444444444</v>
      </c>
    </row>
    <row r="269" spans="1:33" ht="15" customHeight="1" thickBot="1" x14ac:dyDescent="0.3">
      <c r="A269" s="228"/>
      <c r="B269" s="314" t="s">
        <v>10</v>
      </c>
      <c r="C269" s="314">
        <v>18</v>
      </c>
      <c r="D269" s="314" t="s">
        <v>21</v>
      </c>
      <c r="E269" s="380" t="s">
        <v>91</v>
      </c>
      <c r="F269" s="208"/>
      <c r="G269" s="207"/>
      <c r="H269" s="196"/>
      <c r="I269" s="242">
        <f>IF(E269="repos",1,0)</f>
        <v>0</v>
      </c>
      <c r="J269" s="242">
        <f>IF(E269="S",1,0)</f>
        <v>0</v>
      </c>
      <c r="K269" s="242">
        <f>IF(E269="FO",1,0)</f>
        <v>0</v>
      </c>
      <c r="L269" s="302">
        <f>IF(AND(B269="dim",M269=130),1,0)</f>
        <v>0</v>
      </c>
      <c r="M269" s="234">
        <v>132</v>
      </c>
      <c r="N269" s="243"/>
      <c r="O269" s="52">
        <v>0.24027777777777778</v>
      </c>
      <c r="P269" s="476">
        <f>IF(F269="X",D232,0)+IF(F270="X",D232,0)+IF(G269="X",D233,0)+IF(G270="X",D234,0)+H269+H270+IF(N269&lt;N231,0,N269)+IF(N270&lt;N231,0,N270)</f>
        <v>0</v>
      </c>
      <c r="Q269" s="111">
        <v>0.23194444444444443</v>
      </c>
      <c r="R269" s="112">
        <v>0.4694444444444445</v>
      </c>
      <c r="S269" s="374">
        <f>(R269-Q269)+(R270-Q270)</f>
        <v>0.23750000000000007</v>
      </c>
      <c r="T269" s="167"/>
      <c r="U269" s="74"/>
      <c r="V269" s="74"/>
      <c r="W269" s="74"/>
      <c r="X269" s="380">
        <f t="shared" si="206"/>
        <v>1</v>
      </c>
      <c r="Z269" s="314">
        <v>108</v>
      </c>
      <c r="AA269" s="460">
        <f t="shared" ref="AA269" si="257">IF(OR(E269="C",E269="Cr"),S269,0)</f>
        <v>0.23750000000000007</v>
      </c>
      <c r="AC269" s="331"/>
      <c r="AD269" s="450"/>
      <c r="AF269" s="385"/>
      <c r="AG269" s="450"/>
    </row>
    <row r="270" spans="1:33" ht="15.75" customHeight="1" thickBot="1" x14ac:dyDescent="0.3">
      <c r="A270" s="229"/>
      <c r="B270" s="331"/>
      <c r="C270" s="331"/>
      <c r="D270" s="331"/>
      <c r="E270" s="381"/>
      <c r="F270" s="260" t="str">
        <f>IF(AND(A269="X",B269="dim"),"",IF(AND(A269="X",E269="TC"),"",IF(A269="X","X","")))</f>
        <v/>
      </c>
      <c r="G270" s="194"/>
      <c r="H270" s="211"/>
      <c r="I270" s="235">
        <f>IF(E269="CA",1,0)</f>
        <v>0</v>
      </c>
      <c r="J270" s="235">
        <f>IF(E269="TC",1,0)</f>
        <v>0</v>
      </c>
      <c r="K270" s="235">
        <f>IF(E269="FNO",1,0)</f>
        <v>0</v>
      </c>
      <c r="L270" s="299"/>
      <c r="M270" s="235"/>
      <c r="N270" s="244"/>
      <c r="O270" s="86"/>
      <c r="P270" s="477"/>
      <c r="Q270" s="113"/>
      <c r="R270" s="114"/>
      <c r="S270" s="375"/>
      <c r="T270" s="167"/>
      <c r="U270" s="74"/>
      <c r="V270" s="74"/>
      <c r="W270" s="74"/>
      <c r="X270" s="381"/>
      <c r="Z270" s="331"/>
      <c r="AA270" s="461"/>
      <c r="AC270" s="314">
        <v>132</v>
      </c>
      <c r="AD270" s="449">
        <f t="shared" ref="AD270" si="258">IF(OR(E332="C",E332="Cr"),S332,0)</f>
        <v>0</v>
      </c>
      <c r="AF270" s="384">
        <v>132</v>
      </c>
      <c r="AG270" s="449">
        <f t="shared" ref="AG270" si="259">LARGE($AD$8:$AD$738,AF270)</f>
        <v>0.25069444444444444</v>
      </c>
    </row>
    <row r="271" spans="1:33" ht="15" customHeight="1" thickBot="1" x14ac:dyDescent="0.3">
      <c r="A271" s="228"/>
      <c r="B271" s="314" t="s">
        <v>11</v>
      </c>
      <c r="C271" s="314">
        <v>19</v>
      </c>
      <c r="D271" s="314" t="s">
        <v>21</v>
      </c>
      <c r="E271" s="380" t="s">
        <v>91</v>
      </c>
      <c r="F271" s="208"/>
      <c r="G271" s="207" t="s">
        <v>72</v>
      </c>
      <c r="H271" s="196"/>
      <c r="I271" s="242">
        <f>IF(E271="repos",1,0)</f>
        <v>0</v>
      </c>
      <c r="J271" s="242">
        <f>IF(E271="S",1,0)</f>
        <v>0</v>
      </c>
      <c r="K271" s="242">
        <f>IF(E271="FO",1,0)</f>
        <v>0</v>
      </c>
      <c r="L271" s="302">
        <f>IF(AND(B271="dim",M271=130),1,0)</f>
        <v>0</v>
      </c>
      <c r="M271" s="234">
        <v>132</v>
      </c>
      <c r="N271" s="243"/>
      <c r="O271" s="52">
        <v>0.24027777777777778</v>
      </c>
      <c r="P271" s="476">
        <f>IF(F271="X",D232,0)+IF(F272="X",D232,0)+IF(G271="X",D233,0)+IF(G272="X",D234,0)+H271+H272+IF(N271&lt;N231,0,N271)+IF(N272&lt;N231,0,N272)</f>
        <v>4.1666666666666664E-2</v>
      </c>
      <c r="Q271" s="111">
        <v>0.23194444444444443</v>
      </c>
      <c r="R271" s="112">
        <v>0.4694444444444445</v>
      </c>
      <c r="S271" s="374">
        <f>(R271-Q271)+(R272-Q272)</f>
        <v>0.23750000000000007</v>
      </c>
      <c r="T271" s="167"/>
      <c r="U271" s="74"/>
      <c r="V271" s="74"/>
      <c r="W271" s="74"/>
      <c r="X271" s="380">
        <f t="shared" si="206"/>
        <v>1</v>
      </c>
      <c r="Z271" s="314">
        <v>109</v>
      </c>
      <c r="AA271" s="460">
        <f t="shared" ref="AA271" si="260">IF(OR(E271="C",E271="Cr"),S271,0)</f>
        <v>0.23750000000000007</v>
      </c>
      <c r="AC271" s="331"/>
      <c r="AD271" s="450"/>
      <c r="AF271" s="385"/>
      <c r="AG271" s="450"/>
    </row>
    <row r="272" spans="1:33" ht="15.75" customHeight="1" thickBot="1" x14ac:dyDescent="0.3">
      <c r="A272" s="229"/>
      <c r="B272" s="331"/>
      <c r="C272" s="331"/>
      <c r="D272" s="331"/>
      <c r="E272" s="381"/>
      <c r="F272" s="260" t="str">
        <f>IF(AND(A271="X",B271="dim"),"",IF(AND(A271="X",E271="TC"),"",IF(A271="X","X","")))</f>
        <v/>
      </c>
      <c r="G272" s="194"/>
      <c r="H272" s="211"/>
      <c r="I272" s="235">
        <f>IF(E271="CA",1,0)</f>
        <v>0</v>
      </c>
      <c r="J272" s="235">
        <f>IF(E271="TC",1,0)</f>
        <v>0</v>
      </c>
      <c r="K272" s="235">
        <f>IF(E271="FNO",1,0)</f>
        <v>0</v>
      </c>
      <c r="L272" s="299"/>
      <c r="M272" s="235"/>
      <c r="N272" s="244"/>
      <c r="O272" s="86"/>
      <c r="P272" s="477"/>
      <c r="Q272" s="113"/>
      <c r="R272" s="114"/>
      <c r="S272" s="375"/>
      <c r="T272" s="167"/>
      <c r="U272" s="74"/>
      <c r="V272" s="74"/>
      <c r="W272" s="74"/>
      <c r="X272" s="381"/>
      <c r="Z272" s="331"/>
      <c r="AA272" s="461"/>
      <c r="AC272" s="314">
        <v>133</v>
      </c>
      <c r="AD272" s="449">
        <f t="shared" ref="AD272" si="261">IF(OR(E334="C",E334="Cr"),S334,0)</f>
        <v>0</v>
      </c>
      <c r="AF272" s="384">
        <v>133</v>
      </c>
      <c r="AG272" s="449">
        <f t="shared" ref="AG272" si="262">LARGE($AD$8:$AD$738,AF272)</f>
        <v>0.25069444444444444</v>
      </c>
    </row>
    <row r="273" spans="1:33" ht="15" customHeight="1" thickBot="1" x14ac:dyDescent="0.3">
      <c r="A273" s="228"/>
      <c r="B273" s="314" t="s">
        <v>12</v>
      </c>
      <c r="C273" s="314">
        <v>20</v>
      </c>
      <c r="D273" s="314" t="s">
        <v>21</v>
      </c>
      <c r="E273" s="380" t="s">
        <v>91</v>
      </c>
      <c r="F273" s="208"/>
      <c r="G273" s="207"/>
      <c r="H273" s="196"/>
      <c r="I273" s="242">
        <f>IF(E273="repos",1,0)</f>
        <v>0</v>
      </c>
      <c r="J273" s="242">
        <f>IF(E273="S",1,0)</f>
        <v>0</v>
      </c>
      <c r="K273" s="242">
        <f>IF(E273="FO",1,0)</f>
        <v>0</v>
      </c>
      <c r="L273" s="302">
        <f>IF(AND(B273="dim",M273=130),1,0)</f>
        <v>0</v>
      </c>
      <c r="M273" s="234">
        <v>132</v>
      </c>
      <c r="N273" s="243"/>
      <c r="O273" s="52">
        <v>0.24027777777777778</v>
      </c>
      <c r="P273" s="476">
        <f>IF(F273="X",D232,0)+IF(F274="X",D232,0)+IF(G273="X",D233,0)+IF(G274="X",D234,0)+H273+H274+IF(N273&lt;N231,0,N273)+IF(N274&lt;N231,0,N274)</f>
        <v>0</v>
      </c>
      <c r="Q273" s="111">
        <v>0.23194444444444443</v>
      </c>
      <c r="R273" s="112">
        <v>0.4694444444444445</v>
      </c>
      <c r="S273" s="374">
        <f>(R273-Q273)+(R274-Q274)</f>
        <v>0.23750000000000007</v>
      </c>
      <c r="T273" s="167"/>
      <c r="U273" s="74"/>
      <c r="V273" s="74"/>
      <c r="W273" s="74"/>
      <c r="X273" s="380">
        <f t="shared" si="206"/>
        <v>1</v>
      </c>
      <c r="Z273" s="314">
        <v>110</v>
      </c>
      <c r="AA273" s="460">
        <f t="shared" ref="AA273" si="263">IF(OR(E273="C",E273="Cr"),S273,0)</f>
        <v>0.23750000000000007</v>
      </c>
      <c r="AC273" s="331"/>
      <c r="AD273" s="450"/>
      <c r="AF273" s="385"/>
      <c r="AG273" s="450"/>
    </row>
    <row r="274" spans="1:33" ht="15.75" customHeight="1" thickBot="1" x14ac:dyDescent="0.3">
      <c r="A274" s="229"/>
      <c r="B274" s="331"/>
      <c r="C274" s="331"/>
      <c r="D274" s="331"/>
      <c r="E274" s="381"/>
      <c r="F274" s="260" t="str">
        <f>IF(AND(A273="X",B273="dim"),"",IF(AND(A273="X",E273="TC"),"",IF(A273="X","X","")))</f>
        <v/>
      </c>
      <c r="G274" s="194"/>
      <c r="H274" s="211"/>
      <c r="I274" s="235">
        <f>IF(E273="CA",1,0)</f>
        <v>0</v>
      </c>
      <c r="J274" s="235">
        <f>IF(E273="TC",1,0)</f>
        <v>0</v>
      </c>
      <c r="K274" s="235">
        <f>IF(E273="FNO",1,0)</f>
        <v>0</v>
      </c>
      <c r="L274" s="299"/>
      <c r="M274" s="235"/>
      <c r="N274" s="244"/>
      <c r="O274" s="86"/>
      <c r="P274" s="477"/>
      <c r="Q274" s="113"/>
      <c r="R274" s="114"/>
      <c r="S274" s="375"/>
      <c r="T274" s="167"/>
      <c r="U274" s="74"/>
      <c r="V274" s="74"/>
      <c r="W274" s="74"/>
      <c r="X274" s="381"/>
      <c r="Z274" s="331"/>
      <c r="AA274" s="461"/>
      <c r="AC274" s="314">
        <v>134</v>
      </c>
      <c r="AD274" s="449">
        <f t="shared" ref="AD274" si="264">IF(OR(E336="C",E336="Cr"),S336,0)</f>
        <v>0</v>
      </c>
      <c r="AF274" s="384">
        <v>134</v>
      </c>
      <c r="AG274" s="449">
        <f t="shared" ref="AG274" si="265">LARGE($AD$8:$AD$738,AF274)</f>
        <v>0.25069444444444444</v>
      </c>
    </row>
    <row r="275" spans="1:33" ht="15" customHeight="1" thickBot="1" x14ac:dyDescent="0.3">
      <c r="A275" s="228"/>
      <c r="B275" s="314" t="s">
        <v>4</v>
      </c>
      <c r="C275" s="314">
        <v>21</v>
      </c>
      <c r="D275" s="314" t="s">
        <v>21</v>
      </c>
      <c r="E275" s="380" t="s">
        <v>91</v>
      </c>
      <c r="F275" s="208"/>
      <c r="G275" s="207"/>
      <c r="H275" s="196"/>
      <c r="I275" s="242">
        <f>IF(E275="repos",1,0)</f>
        <v>0</v>
      </c>
      <c r="J275" s="242">
        <f>IF(E275="S",1,0)</f>
        <v>0</v>
      </c>
      <c r="K275" s="242">
        <f>IF(E275="FO",1,0)</f>
        <v>0</v>
      </c>
      <c r="L275" s="302">
        <f>IF(AND(B275="dim",M275=130),1,0)</f>
        <v>0</v>
      </c>
      <c r="M275" s="234">
        <v>132</v>
      </c>
      <c r="N275" s="243"/>
      <c r="O275" s="52">
        <v>0.24027777777777778</v>
      </c>
      <c r="P275" s="476">
        <f>IF(F275="X",D232,0)+IF(F276="X",D232,0)+IF(G275="X",D233,0)+IF(G276="X",D234,0)+H275+H276+IF(N275&lt;N231,0,N275)+IF(N276&lt;N231,0,N276)</f>
        <v>0</v>
      </c>
      <c r="Q275" s="111">
        <v>0.23194444444444443</v>
      </c>
      <c r="R275" s="112">
        <v>0.4694444444444445</v>
      </c>
      <c r="S275" s="374">
        <f>(R275-Q275)+(R276-Q276)</f>
        <v>0.23750000000000007</v>
      </c>
      <c r="T275" s="167"/>
      <c r="U275" s="74"/>
      <c r="V275" s="74"/>
      <c r="W275" s="74"/>
      <c r="X275" s="380">
        <f t="shared" si="206"/>
        <v>1</v>
      </c>
      <c r="Z275" s="314">
        <v>111</v>
      </c>
      <c r="AA275" s="460">
        <f t="shared" ref="AA275" si="266">IF(OR(E275="C",E275="Cr"),S275,0)</f>
        <v>0.23750000000000007</v>
      </c>
      <c r="AC275" s="331"/>
      <c r="AD275" s="450"/>
      <c r="AF275" s="385"/>
      <c r="AG275" s="450"/>
    </row>
    <row r="276" spans="1:33" ht="15.75" customHeight="1" thickBot="1" x14ac:dyDescent="0.3">
      <c r="A276" s="229"/>
      <c r="B276" s="331"/>
      <c r="C276" s="331"/>
      <c r="D276" s="331"/>
      <c r="E276" s="381"/>
      <c r="F276" s="260" t="str">
        <f>IF(AND(A275="X",B275="dim"),"",IF(AND(A275="X",E275="TC"),"",IF(A275="X","X","")))</f>
        <v/>
      </c>
      <c r="G276" s="194"/>
      <c r="H276" s="211"/>
      <c r="I276" s="235">
        <f>IF(E275="CA",1,0)</f>
        <v>0</v>
      </c>
      <c r="J276" s="235">
        <f>IF(E275="TC",1,0)</f>
        <v>0</v>
      </c>
      <c r="K276" s="235">
        <f>IF(E275="FNO",1,0)</f>
        <v>0</v>
      </c>
      <c r="L276" s="299"/>
      <c r="M276" s="235"/>
      <c r="N276" s="244"/>
      <c r="O276" s="86"/>
      <c r="P276" s="477"/>
      <c r="Q276" s="113"/>
      <c r="R276" s="114"/>
      <c r="S276" s="375"/>
      <c r="T276" s="167"/>
      <c r="U276" s="74"/>
      <c r="V276" s="74"/>
      <c r="W276" s="74"/>
      <c r="X276" s="381"/>
      <c r="Z276" s="331"/>
      <c r="AA276" s="461"/>
      <c r="AC276" s="314">
        <v>135</v>
      </c>
      <c r="AD276" s="449">
        <f t="shared" ref="AD276" si="267">IF(OR(E338="C",E338="Cr"),S338,0)</f>
        <v>0.24930555555555561</v>
      </c>
      <c r="AF276" s="384">
        <v>135</v>
      </c>
      <c r="AG276" s="449">
        <f t="shared" ref="AG276" si="268">LARGE($AD$8:$AD$738,AF276)</f>
        <v>0.24930555555555561</v>
      </c>
    </row>
    <row r="277" spans="1:33" ht="15" customHeight="1" thickBot="1" x14ac:dyDescent="0.3">
      <c r="A277" s="228"/>
      <c r="B277" s="314" t="s">
        <v>6</v>
      </c>
      <c r="C277" s="314">
        <v>22</v>
      </c>
      <c r="D277" s="314" t="s">
        <v>21</v>
      </c>
      <c r="E277" s="380" t="s">
        <v>91</v>
      </c>
      <c r="F277" s="208"/>
      <c r="G277" s="207"/>
      <c r="H277" s="196"/>
      <c r="I277" s="242">
        <f>IF(E277="repos",1,0)</f>
        <v>0</v>
      </c>
      <c r="J277" s="242">
        <f>IF(E277="S",1,0)</f>
        <v>0</v>
      </c>
      <c r="K277" s="242">
        <f>IF(E277="FO",1,0)</f>
        <v>0</v>
      </c>
      <c r="L277" s="302">
        <f>IF(AND(B277="dim",M277=130),1,0)</f>
        <v>0</v>
      </c>
      <c r="M277" s="234">
        <v>132</v>
      </c>
      <c r="N277" s="243"/>
      <c r="O277" s="52">
        <v>0.29097222222222224</v>
      </c>
      <c r="P277" s="476">
        <f>IF(F277="X",D232,0)+IF(F278="X",D232,0)+IF(G277="X",D233,0)+IF(G278="X",D234,0)+H277+H278+IF(N277&lt;N231,0,N277)+IF(N278&lt;N231,0,N278)</f>
        <v>0</v>
      </c>
      <c r="Q277" s="111">
        <v>0.3</v>
      </c>
      <c r="R277" s="112">
        <v>0.55902777777777779</v>
      </c>
      <c r="S277" s="374">
        <f>(R277-Q277)+(R278-Q278)</f>
        <v>0.2590277777777778</v>
      </c>
      <c r="T277" s="167"/>
      <c r="U277" s="74"/>
      <c r="V277" s="74"/>
      <c r="W277" s="74"/>
      <c r="X277" s="380">
        <f t="shared" si="206"/>
        <v>1</v>
      </c>
      <c r="Z277" s="314">
        <v>112</v>
      </c>
      <c r="AA277" s="460">
        <f t="shared" ref="AA277" si="269">IF(OR(E277="C",E277="Cr"),S277,0)</f>
        <v>0.2590277777777778</v>
      </c>
      <c r="AC277" s="331"/>
      <c r="AD277" s="450"/>
      <c r="AF277" s="385"/>
      <c r="AG277" s="450"/>
    </row>
    <row r="278" spans="1:33" ht="15.75" customHeight="1" thickBot="1" x14ac:dyDescent="0.3">
      <c r="A278" s="229"/>
      <c r="B278" s="331"/>
      <c r="C278" s="331"/>
      <c r="D278" s="331"/>
      <c r="E278" s="381"/>
      <c r="F278" s="260" t="str">
        <f>IF(AND(A277="X",B277="dim"),"",IF(AND(A277="X",E277="TC"),"",IF(A277="X","X","")))</f>
        <v/>
      </c>
      <c r="G278" s="194"/>
      <c r="H278" s="211"/>
      <c r="I278" s="235">
        <f>IF(E277="CA",1,0)</f>
        <v>0</v>
      </c>
      <c r="J278" s="235">
        <f>IF(E277="TC",1,0)</f>
        <v>0</v>
      </c>
      <c r="K278" s="235">
        <f>IF(E277="FNO",1,0)</f>
        <v>0</v>
      </c>
      <c r="L278" s="299"/>
      <c r="M278" s="235"/>
      <c r="N278" s="244"/>
      <c r="O278" s="86"/>
      <c r="P278" s="477"/>
      <c r="Q278" s="113"/>
      <c r="R278" s="114"/>
      <c r="S278" s="375"/>
      <c r="T278" s="167"/>
      <c r="U278" s="74"/>
      <c r="V278" s="74"/>
      <c r="W278" s="74"/>
      <c r="X278" s="381"/>
      <c r="Z278" s="331"/>
      <c r="AA278" s="461"/>
      <c r="AC278" s="314">
        <v>136</v>
      </c>
      <c r="AD278" s="449">
        <f t="shared" ref="AD278" si="270">IF(OR(E340="C",E340="Cr"),S340,0)</f>
        <v>0.24930555555555561</v>
      </c>
      <c r="AF278" s="384">
        <v>136</v>
      </c>
      <c r="AG278" s="449">
        <f t="shared" ref="AG278" si="271">LARGE($AD$8:$AD$738,AF278)</f>
        <v>0.24930555555555561</v>
      </c>
    </row>
    <row r="279" spans="1:33" ht="15" customHeight="1" thickBot="1" x14ac:dyDescent="0.3">
      <c r="A279" s="228"/>
      <c r="B279" s="314" t="s">
        <v>8</v>
      </c>
      <c r="C279" s="314">
        <v>23</v>
      </c>
      <c r="D279" s="314" t="s">
        <v>21</v>
      </c>
      <c r="E279" s="334" t="s">
        <v>94</v>
      </c>
      <c r="F279" s="208"/>
      <c r="G279" s="207"/>
      <c r="H279" s="196"/>
      <c r="I279" s="242">
        <f>IF(E279="repos",1,0)</f>
        <v>1</v>
      </c>
      <c r="J279" s="242">
        <f>IF(E279="S",1,0)</f>
        <v>0</v>
      </c>
      <c r="K279" s="242">
        <f>IF(E279="FO",1,0)</f>
        <v>0</v>
      </c>
      <c r="L279" s="302">
        <f>IF(AND(B279="dim",M279=130),1,0)</f>
        <v>0</v>
      </c>
      <c r="M279" s="234">
        <v>660</v>
      </c>
      <c r="N279" s="243"/>
      <c r="O279" s="56"/>
      <c r="P279" s="476">
        <f>IF(F279="X",D232,0)+IF(F280="X",D232,0)+IF(G279="X",D233,0)+IF(G280="X",D234,0)+H279+H280+IF(N279&lt;N231,0,N279)+IF(N280&lt;N231,0,N280)</f>
        <v>0</v>
      </c>
      <c r="Q279" s="111"/>
      <c r="R279" s="112"/>
      <c r="S279" s="374">
        <f>(R279-Q279)+(R280-Q280)</f>
        <v>0</v>
      </c>
      <c r="T279" s="167"/>
      <c r="U279" s="74"/>
      <c r="V279" s="74"/>
      <c r="W279" s="74"/>
      <c r="X279" s="380">
        <f t="shared" si="206"/>
        <v>0</v>
      </c>
      <c r="Z279" s="314">
        <v>113</v>
      </c>
      <c r="AA279" s="460">
        <f t="shared" ref="AA279" si="272">IF(OR(E279="C",E279="Cr"),S279,0)</f>
        <v>0</v>
      </c>
      <c r="AC279" s="331"/>
      <c r="AD279" s="450"/>
      <c r="AF279" s="385"/>
      <c r="AG279" s="450"/>
    </row>
    <row r="280" spans="1:33" ht="15.75" customHeight="1" thickBot="1" x14ac:dyDescent="0.3">
      <c r="A280" s="229"/>
      <c r="B280" s="331"/>
      <c r="C280" s="331"/>
      <c r="D280" s="331"/>
      <c r="E280" s="329"/>
      <c r="F280" s="260" t="str">
        <f>IF(AND(A279="X",B279="dim"),"",IF(AND(A279="X",E279="TC"),"",IF(A279="X","X","")))</f>
        <v/>
      </c>
      <c r="G280" s="194"/>
      <c r="H280" s="211"/>
      <c r="I280" s="235">
        <f>IF(E279="CA",1,0)</f>
        <v>0</v>
      </c>
      <c r="J280" s="235">
        <f>IF(E279="TC",1,0)</f>
        <v>0</v>
      </c>
      <c r="K280" s="235">
        <f>IF(E279="FNO",1,0)</f>
        <v>0</v>
      </c>
      <c r="L280" s="299"/>
      <c r="M280" s="235"/>
      <c r="N280" s="244"/>
      <c r="O280" s="107"/>
      <c r="P280" s="477"/>
      <c r="Q280" s="113"/>
      <c r="R280" s="114"/>
      <c r="S280" s="375"/>
      <c r="T280" s="167"/>
      <c r="U280" s="74"/>
      <c r="V280" s="74"/>
      <c r="W280" s="74"/>
      <c r="X280" s="381"/>
      <c r="Z280" s="331"/>
      <c r="AA280" s="461"/>
      <c r="AC280" s="314">
        <v>137</v>
      </c>
      <c r="AD280" s="449">
        <f t="shared" ref="AD280" si="273">IF(OR(E342="C",E342="Cr"),S342,0)</f>
        <v>0.24930555555555561</v>
      </c>
      <c r="AF280" s="384">
        <v>137</v>
      </c>
      <c r="AG280" s="449">
        <f t="shared" ref="AG280" si="274">LARGE($AD$8:$AD$738,AF280)</f>
        <v>0.24930555555555561</v>
      </c>
    </row>
    <row r="281" spans="1:33" ht="15" customHeight="1" thickBot="1" x14ac:dyDescent="0.3">
      <c r="A281" s="228"/>
      <c r="B281" s="314" t="s">
        <v>9</v>
      </c>
      <c r="C281" s="314">
        <v>24</v>
      </c>
      <c r="D281" s="314" t="s">
        <v>21</v>
      </c>
      <c r="E281" s="334" t="s">
        <v>94</v>
      </c>
      <c r="F281" s="208"/>
      <c r="G281" s="207"/>
      <c r="H281" s="196"/>
      <c r="I281" s="242">
        <f>IF(E281="repos",1,0)</f>
        <v>1</v>
      </c>
      <c r="J281" s="242">
        <f>IF(E281="S",1,0)</f>
        <v>0</v>
      </c>
      <c r="K281" s="242">
        <f>IF(E281="FO",1,0)</f>
        <v>0</v>
      </c>
      <c r="L281" s="302">
        <f>IF(AND(B281="dim",M281=130),1,0)</f>
        <v>0</v>
      </c>
      <c r="M281" s="234">
        <v>660</v>
      </c>
      <c r="N281" s="243"/>
      <c r="O281" s="115"/>
      <c r="P281" s="476">
        <f>IF(F281="X",D232,0)+IF(F282="X",D232,0)+IF(G281="X",D233,0)+IF(G282="X",D234,0)+H281+H282+IF(N281&lt;N231,0,N281)+IF(N282&lt;N231,0,N282)</f>
        <v>0</v>
      </c>
      <c r="Q281" s="111"/>
      <c r="R281" s="112"/>
      <c r="S281" s="374">
        <f>(R281-Q281)+(R282-Q282)</f>
        <v>0</v>
      </c>
      <c r="T281" s="167"/>
      <c r="U281" s="74"/>
      <c r="V281" s="74"/>
      <c r="W281" s="74"/>
      <c r="X281" s="380">
        <f t="shared" si="206"/>
        <v>0</v>
      </c>
      <c r="Z281" s="314">
        <v>114</v>
      </c>
      <c r="AA281" s="460">
        <f t="shared" ref="AA281" si="275">IF(OR(E281="C",E281="Cr"),S281,0)</f>
        <v>0</v>
      </c>
      <c r="AC281" s="331"/>
      <c r="AD281" s="450"/>
      <c r="AF281" s="385"/>
      <c r="AG281" s="450"/>
    </row>
    <row r="282" spans="1:33" ht="15.75" customHeight="1" thickBot="1" x14ac:dyDescent="0.3">
      <c r="A282" s="229"/>
      <c r="B282" s="331"/>
      <c r="C282" s="331"/>
      <c r="D282" s="331"/>
      <c r="E282" s="329"/>
      <c r="F282" s="260" t="str">
        <f>IF(AND(A281="X",B281="dim"),"",IF(AND(A281="X",E281="TC"),"",IF(A281="X","X","")))</f>
        <v/>
      </c>
      <c r="G282" s="194"/>
      <c r="H282" s="211"/>
      <c r="I282" s="235">
        <f>IF(E281="CA",1,0)</f>
        <v>0</v>
      </c>
      <c r="J282" s="235">
        <f>IF(E281="TC",1,0)</f>
        <v>0</v>
      </c>
      <c r="K282" s="235">
        <f>IF(E281="FNO",1,0)</f>
        <v>0</v>
      </c>
      <c r="L282" s="299"/>
      <c r="M282" s="235"/>
      <c r="N282" s="244"/>
      <c r="O282" s="107"/>
      <c r="P282" s="477"/>
      <c r="Q282" s="113"/>
      <c r="R282" s="114"/>
      <c r="S282" s="375"/>
      <c r="T282" s="167"/>
      <c r="U282" s="74"/>
      <c r="V282" s="74"/>
      <c r="W282" s="74"/>
      <c r="X282" s="381"/>
      <c r="Z282" s="331"/>
      <c r="AA282" s="461"/>
      <c r="AC282" s="314">
        <v>138</v>
      </c>
      <c r="AD282" s="449">
        <f t="shared" ref="AD282" si="276">IF(OR(E344="C",E344="Cr"),S344,0)</f>
        <v>0.24930555555555561</v>
      </c>
      <c r="AF282" s="384">
        <v>138</v>
      </c>
      <c r="AG282" s="449">
        <f t="shared" ref="AG282" si="277">LARGE($AD$8:$AD$738,AF282)</f>
        <v>0.24930555555555561</v>
      </c>
    </row>
    <row r="283" spans="1:33" ht="15" customHeight="1" thickBot="1" x14ac:dyDescent="0.3">
      <c r="A283" s="228"/>
      <c r="B283" s="380" t="s">
        <v>10</v>
      </c>
      <c r="C283" s="380">
        <v>25</v>
      </c>
      <c r="D283" s="314" t="s">
        <v>21</v>
      </c>
      <c r="E283" s="334" t="s">
        <v>94</v>
      </c>
      <c r="F283" s="208"/>
      <c r="G283" s="207"/>
      <c r="H283" s="196"/>
      <c r="I283" s="242">
        <f>IF(E283="repos",1,0)</f>
        <v>1</v>
      </c>
      <c r="J283" s="242">
        <f>IF(E283="S",1,0)</f>
        <v>0</v>
      </c>
      <c r="K283" s="242">
        <f>IF(E283="FO",1,0)</f>
        <v>0</v>
      </c>
      <c r="L283" s="302">
        <f>IF(AND(B283="dim",M283=130),1,0)</f>
        <v>0</v>
      </c>
      <c r="M283" s="234">
        <v>660</v>
      </c>
      <c r="N283" s="243"/>
      <c r="O283" s="56"/>
      <c r="P283" s="476">
        <f>IF(F283="X",D232,0)+IF(F284="X",D232,0)+IF(G283="X",D233,0)+IF(G284="X",D234,0)+H283+H284+IF(N283&lt;N231,0,N283)+IF(N284&lt;N231,0,N284)</f>
        <v>0</v>
      </c>
      <c r="Q283" s="111"/>
      <c r="R283" s="112"/>
      <c r="S283" s="374">
        <f>(R283-Q283)+(R284-Q284)</f>
        <v>0</v>
      </c>
      <c r="T283" s="167"/>
      <c r="U283" s="74"/>
      <c r="V283" s="74"/>
      <c r="W283" s="74"/>
      <c r="X283" s="380">
        <f t="shared" si="206"/>
        <v>0</v>
      </c>
      <c r="Z283" s="314">
        <v>115</v>
      </c>
      <c r="AA283" s="460">
        <f t="shared" ref="AA283" si="278">IF(OR(E283="C",E283="Cr"),S283,0)</f>
        <v>0</v>
      </c>
      <c r="AC283" s="331"/>
      <c r="AD283" s="450"/>
      <c r="AF283" s="385"/>
      <c r="AG283" s="450"/>
    </row>
    <row r="284" spans="1:33" ht="15.75" customHeight="1" thickBot="1" x14ac:dyDescent="0.3">
      <c r="A284" s="229"/>
      <c r="B284" s="381"/>
      <c r="C284" s="381"/>
      <c r="D284" s="331"/>
      <c r="E284" s="329"/>
      <c r="F284" s="260" t="str">
        <f>IF(AND(A283="X",B283="dim"),"",IF(AND(A283="X",E283="TC"),"",IF(A283="X","X","")))</f>
        <v/>
      </c>
      <c r="G284" s="194"/>
      <c r="H284" s="211"/>
      <c r="I284" s="235">
        <f>IF(E283="CA",1,0)</f>
        <v>0</v>
      </c>
      <c r="J284" s="235">
        <f>IF(E283="TC",1,0)</f>
        <v>0</v>
      </c>
      <c r="K284" s="235">
        <f>IF(E283="FNO",1,0)</f>
        <v>0</v>
      </c>
      <c r="L284" s="299"/>
      <c r="M284" s="235"/>
      <c r="N284" s="244"/>
      <c r="O284" s="107"/>
      <c r="P284" s="477"/>
      <c r="Q284" s="113"/>
      <c r="R284" s="114"/>
      <c r="S284" s="375"/>
      <c r="T284" s="167"/>
      <c r="U284" s="74"/>
      <c r="V284" s="74"/>
      <c r="W284" s="74"/>
      <c r="X284" s="381"/>
      <c r="Z284" s="331"/>
      <c r="AA284" s="461"/>
      <c r="AC284" s="314">
        <v>139</v>
      </c>
      <c r="AD284" s="449">
        <f t="shared" ref="AD284" si="279">IF(OR(E346="C",E346="Cr"),S346,0)</f>
        <v>0.29652777777777772</v>
      </c>
      <c r="AF284" s="384">
        <v>139</v>
      </c>
      <c r="AG284" s="449">
        <f t="shared" ref="AG284" si="280">LARGE($AD$8:$AD$738,AF284)</f>
        <v>0.24930555555555561</v>
      </c>
    </row>
    <row r="285" spans="1:33" ht="15" customHeight="1" thickBot="1" x14ac:dyDescent="0.3">
      <c r="A285" s="228"/>
      <c r="B285" s="380" t="s">
        <v>11</v>
      </c>
      <c r="C285" s="380">
        <v>26</v>
      </c>
      <c r="D285" s="314" t="s">
        <v>21</v>
      </c>
      <c r="E285" s="334" t="s">
        <v>94</v>
      </c>
      <c r="F285" s="208"/>
      <c r="G285" s="207"/>
      <c r="H285" s="196"/>
      <c r="I285" s="242">
        <f>IF(E285="repos",1,0)</f>
        <v>1</v>
      </c>
      <c r="J285" s="242">
        <f>IF(E285="S",1,0)</f>
        <v>0</v>
      </c>
      <c r="K285" s="242">
        <f>IF(E285="FO",1,0)</f>
        <v>0</v>
      </c>
      <c r="L285" s="302">
        <f>IF(AND(B285="dim",M285=130),1,0)</f>
        <v>0</v>
      </c>
      <c r="M285" s="234">
        <v>660</v>
      </c>
      <c r="N285" s="243"/>
      <c r="O285" s="56"/>
      <c r="P285" s="476">
        <f>IF(F285="X",D232,0)+IF(F286="X",D232,0)+IF(G285="X",D233,0)+IF(G286="X",D234,0)+H285+H286+IF(N285&lt;N231,0,N285)+IF(N286&lt;N231,0,N286)</f>
        <v>0</v>
      </c>
      <c r="Q285" s="111"/>
      <c r="R285" s="112"/>
      <c r="S285" s="374">
        <f>(R285-Q285)+(R286-Q286)</f>
        <v>0</v>
      </c>
      <c r="T285" s="167"/>
      <c r="U285" s="74"/>
      <c r="V285" s="74"/>
      <c r="W285" s="74"/>
      <c r="X285" s="380">
        <f t="shared" si="206"/>
        <v>0</v>
      </c>
      <c r="Z285" s="314">
        <v>116</v>
      </c>
      <c r="AA285" s="460">
        <f t="shared" ref="AA285" si="281">IF(OR(E285="C",E285="Cr"),S285,0)</f>
        <v>0</v>
      </c>
      <c r="AC285" s="331"/>
      <c r="AD285" s="450"/>
      <c r="AF285" s="385"/>
      <c r="AG285" s="450"/>
    </row>
    <row r="286" spans="1:33" ht="15.75" customHeight="1" thickBot="1" x14ac:dyDescent="0.3">
      <c r="A286" s="229"/>
      <c r="B286" s="381"/>
      <c r="C286" s="381"/>
      <c r="D286" s="331"/>
      <c r="E286" s="329"/>
      <c r="F286" s="260" t="str">
        <f>IF(AND(A285="X",B285="dim"),"",IF(AND(A285="X",E285="TC"),"",IF(A285="X","X","")))</f>
        <v/>
      </c>
      <c r="G286" s="194"/>
      <c r="H286" s="211"/>
      <c r="I286" s="235">
        <f>IF(E285="CA",1,0)</f>
        <v>0</v>
      </c>
      <c r="J286" s="235">
        <f>IF(E285="TC",1,0)</f>
        <v>0</v>
      </c>
      <c r="K286" s="235">
        <f>IF(E285="FNO",1,0)</f>
        <v>0</v>
      </c>
      <c r="L286" s="299"/>
      <c r="M286" s="235"/>
      <c r="N286" s="244"/>
      <c r="O286" s="107"/>
      <c r="P286" s="477"/>
      <c r="Q286" s="113"/>
      <c r="R286" s="114"/>
      <c r="S286" s="375"/>
      <c r="T286" s="167"/>
      <c r="U286" s="74"/>
      <c r="V286" s="74"/>
      <c r="W286" s="74"/>
      <c r="X286" s="381"/>
      <c r="Z286" s="331"/>
      <c r="AA286" s="461"/>
      <c r="AC286" s="314">
        <v>140</v>
      </c>
      <c r="AD286" s="449">
        <f t="shared" ref="AD286" si="282">IF(OR(E348="C",E348="Cr"),S348,0)</f>
        <v>0.2361111111111111</v>
      </c>
      <c r="AF286" s="384">
        <v>140</v>
      </c>
      <c r="AG286" s="449">
        <f t="shared" ref="AG286" si="283">LARGE($AD$8:$AD$738,AF286)</f>
        <v>0.24930555555555561</v>
      </c>
    </row>
    <row r="287" spans="1:33" ht="15" customHeight="1" thickBot="1" x14ac:dyDescent="0.3">
      <c r="A287" s="228"/>
      <c r="B287" s="380" t="s">
        <v>12</v>
      </c>
      <c r="C287" s="380">
        <v>27</v>
      </c>
      <c r="D287" s="314" t="s">
        <v>21</v>
      </c>
      <c r="E287" s="380" t="s">
        <v>16</v>
      </c>
      <c r="F287" s="208"/>
      <c r="G287" s="207"/>
      <c r="H287" s="196"/>
      <c r="I287" s="242">
        <f>IF(E287="repos",1,0)</f>
        <v>0</v>
      </c>
      <c r="J287" s="242">
        <f>IF(E287="S",1,0)</f>
        <v>0</v>
      </c>
      <c r="K287" s="242">
        <f>IF(E287="FO",1,0)</f>
        <v>0</v>
      </c>
      <c r="L287" s="302">
        <f>IF(AND(B287="dim",M287=130),1,0)</f>
        <v>0</v>
      </c>
      <c r="M287" s="234">
        <v>36</v>
      </c>
      <c r="N287" s="243"/>
      <c r="O287" s="56"/>
      <c r="P287" s="476">
        <f>IF(F287="X",D232,0)+IF(F288="X",D232,0)+IF(G287="X",D233,0)+IF(G288="X",D234,0)+H287+H288+IF(N287&lt;N231,0,N287)+IF(N288&lt;N231,0,N288)</f>
        <v>0</v>
      </c>
      <c r="Q287" s="111"/>
      <c r="R287" s="112"/>
      <c r="S287" s="374">
        <f>(R287-Q287)+(R288-Q288)</f>
        <v>0</v>
      </c>
      <c r="T287" s="167"/>
      <c r="U287" s="74"/>
      <c r="V287" s="74"/>
      <c r="W287" s="74"/>
      <c r="X287" s="380">
        <f t="shared" si="206"/>
        <v>0</v>
      </c>
      <c r="Z287" s="314">
        <v>117</v>
      </c>
      <c r="AA287" s="460">
        <f t="shared" ref="AA287" si="284">IF(OR(E287="C",E287="Cr"),S287,0)</f>
        <v>0</v>
      </c>
      <c r="AC287" s="331"/>
      <c r="AD287" s="450"/>
      <c r="AF287" s="385"/>
      <c r="AG287" s="450"/>
    </row>
    <row r="288" spans="1:33" ht="15.75" customHeight="1" thickBot="1" x14ac:dyDescent="0.3">
      <c r="A288" s="229"/>
      <c r="B288" s="381"/>
      <c r="C288" s="381"/>
      <c r="D288" s="331"/>
      <c r="E288" s="381"/>
      <c r="F288" s="260" t="str">
        <f>IF(AND(A287="X",B287="dim"),"",IF(AND(A287="X",E287="TC"),"",IF(A287="X","X","")))</f>
        <v/>
      </c>
      <c r="G288" s="194"/>
      <c r="H288" s="211"/>
      <c r="I288" s="235">
        <f>IF(E287="CA",1,0)</f>
        <v>0</v>
      </c>
      <c r="J288" s="235">
        <f>IF(E287="TC",1,0)</f>
        <v>1</v>
      </c>
      <c r="K288" s="235">
        <f>IF(E287="FNO",1,0)</f>
        <v>0</v>
      </c>
      <c r="L288" s="299"/>
      <c r="M288" s="235"/>
      <c r="N288" s="244"/>
      <c r="O288" s="107"/>
      <c r="P288" s="477"/>
      <c r="Q288" s="113"/>
      <c r="R288" s="114"/>
      <c r="S288" s="375"/>
      <c r="T288" s="167"/>
      <c r="U288" s="74"/>
      <c r="V288" s="74"/>
      <c r="W288" s="74"/>
      <c r="X288" s="381"/>
      <c r="Z288" s="331"/>
      <c r="AA288" s="461"/>
      <c r="AC288" s="314">
        <v>141</v>
      </c>
      <c r="AD288" s="449">
        <f t="shared" ref="AD288" si="285">IF(OR(E350="C",E350="Cr"),S350,0)</f>
        <v>0</v>
      </c>
      <c r="AF288" s="384">
        <v>141</v>
      </c>
      <c r="AG288" s="449">
        <f t="shared" ref="AG288" si="286">LARGE($AD$8:$AD$738,AF288)</f>
        <v>0.24930555555555561</v>
      </c>
    </row>
    <row r="289" spans="1:33" ht="15" customHeight="1" thickBot="1" x14ac:dyDescent="0.3">
      <c r="A289" s="228"/>
      <c r="B289" s="380" t="s">
        <v>4</v>
      </c>
      <c r="C289" s="380">
        <v>28</v>
      </c>
      <c r="D289" s="314" t="s">
        <v>21</v>
      </c>
      <c r="E289" s="380" t="s">
        <v>16</v>
      </c>
      <c r="F289" s="208"/>
      <c r="G289" s="207"/>
      <c r="H289" s="196"/>
      <c r="I289" s="242">
        <f>IF(E289="repos",1,0)</f>
        <v>0</v>
      </c>
      <c r="J289" s="242">
        <f>IF(E289="S",1,0)</f>
        <v>0</v>
      </c>
      <c r="K289" s="242">
        <f>IF(E289="FO",1,0)</f>
        <v>0</v>
      </c>
      <c r="L289" s="302">
        <f>IF(AND(B289="dim",M289=130),1,0)</f>
        <v>0</v>
      </c>
      <c r="M289" s="234">
        <v>36</v>
      </c>
      <c r="N289" s="243"/>
      <c r="O289" s="56"/>
      <c r="P289" s="476">
        <f>IF(F289="X",D232,0)+IF(F290="X",D232,0)+IF(G289="X",D233,0)+IF(G290="X",D234,0)+H289+H290+IF(N289&lt;N231,0,N289)+IF(N290&lt;N231,0,N290)</f>
        <v>0</v>
      </c>
      <c r="Q289" s="111"/>
      <c r="R289" s="112"/>
      <c r="S289" s="374">
        <f>(R289-Q289)+(R290-Q290)</f>
        <v>0</v>
      </c>
      <c r="T289" s="167"/>
      <c r="U289" s="74"/>
      <c r="V289" s="74"/>
      <c r="W289" s="74"/>
      <c r="X289" s="380">
        <f t="shared" si="206"/>
        <v>0</v>
      </c>
      <c r="Z289" s="314">
        <v>118</v>
      </c>
      <c r="AA289" s="460">
        <f t="shared" ref="AA289" si="287">IF(OR(E289="C",E289="Cr"),S289,0)</f>
        <v>0</v>
      </c>
      <c r="AC289" s="331"/>
      <c r="AD289" s="450"/>
      <c r="AF289" s="385"/>
      <c r="AG289" s="450"/>
    </row>
    <row r="290" spans="1:33" ht="15.75" customHeight="1" thickBot="1" x14ac:dyDescent="0.3">
      <c r="A290" s="229"/>
      <c r="B290" s="381"/>
      <c r="C290" s="381"/>
      <c r="D290" s="331"/>
      <c r="E290" s="381"/>
      <c r="F290" s="260" t="str">
        <f>IF(AND(A289="X",B289="dim"),"",IF(AND(A289="X",E289="TC"),"",IF(A289="X","X","")))</f>
        <v/>
      </c>
      <c r="G290" s="194"/>
      <c r="H290" s="211"/>
      <c r="I290" s="235">
        <f>IF(E289="CA",1,0)</f>
        <v>0</v>
      </c>
      <c r="J290" s="235">
        <f>IF(E289="TC",1,0)</f>
        <v>1</v>
      </c>
      <c r="K290" s="235">
        <f>IF(E289="FNO",1,0)</f>
        <v>0</v>
      </c>
      <c r="L290" s="299"/>
      <c r="M290" s="235"/>
      <c r="N290" s="244"/>
      <c r="O290" s="107"/>
      <c r="P290" s="477"/>
      <c r="Q290" s="113"/>
      <c r="R290" s="114"/>
      <c r="S290" s="375"/>
      <c r="T290" s="167"/>
      <c r="U290" s="74"/>
      <c r="V290" s="74"/>
      <c r="W290" s="74"/>
      <c r="X290" s="381"/>
      <c r="Z290" s="331"/>
      <c r="AA290" s="461"/>
      <c r="AC290" s="314">
        <v>142</v>
      </c>
      <c r="AD290" s="449">
        <f t="shared" ref="AD290" si="288">IF(OR(E352="C",E352="Cr"),S352,0)</f>
        <v>0.19652777777777772</v>
      </c>
      <c r="AF290" s="384">
        <v>142</v>
      </c>
      <c r="AG290" s="449">
        <f t="shared" ref="AG290" si="289">LARGE($AD$8:$AD$738,AF290)</f>
        <v>0.2493055555555555</v>
      </c>
    </row>
    <row r="291" spans="1:33" ht="15" customHeight="1" thickBot="1" x14ac:dyDescent="0.3">
      <c r="A291" s="228"/>
      <c r="B291" s="380" t="s">
        <v>6</v>
      </c>
      <c r="C291" s="380">
        <v>29</v>
      </c>
      <c r="D291" s="314" t="s">
        <v>21</v>
      </c>
      <c r="E291" s="380" t="s">
        <v>16</v>
      </c>
      <c r="F291" s="208"/>
      <c r="G291" s="207"/>
      <c r="H291" s="196"/>
      <c r="I291" s="242">
        <f>IF(E291="repos",1,0)</f>
        <v>0</v>
      </c>
      <c r="J291" s="242">
        <f>IF(E291="S",1,0)</f>
        <v>0</v>
      </c>
      <c r="K291" s="242">
        <f>IF(E291="FO",1,0)</f>
        <v>0</v>
      </c>
      <c r="L291" s="302">
        <f>IF(AND(B291="dim",M291=130),1,0)</f>
        <v>0</v>
      </c>
      <c r="M291" s="234">
        <v>36</v>
      </c>
      <c r="N291" s="243"/>
      <c r="O291" s="56"/>
      <c r="P291" s="476">
        <f>IF(F291="X",D232,0)+IF(F292="X",D232,0)+IF(G291="X",D233,0)+IF(G292="X",D234,0)+H291+H292+IF(N291&lt;N231,0,N291)+IF(N292&lt;N231,0,N292)</f>
        <v>0</v>
      </c>
      <c r="Q291" s="111"/>
      <c r="R291" s="112"/>
      <c r="S291" s="374">
        <f>(R291-Q291)+(R292-Q292)</f>
        <v>0</v>
      </c>
      <c r="T291" s="167"/>
      <c r="U291" s="74"/>
      <c r="V291" s="74"/>
      <c r="W291" s="74"/>
      <c r="X291" s="380">
        <f t="shared" si="206"/>
        <v>0</v>
      </c>
      <c r="Z291" s="314">
        <v>119</v>
      </c>
      <c r="AA291" s="460">
        <f t="shared" ref="AA291" si="290">IF(OR(E291="C",E291="Cr"),S291,0)</f>
        <v>0</v>
      </c>
      <c r="AC291" s="331"/>
      <c r="AD291" s="450"/>
      <c r="AF291" s="385"/>
      <c r="AG291" s="450"/>
    </row>
    <row r="292" spans="1:33" ht="15.75" customHeight="1" thickBot="1" x14ac:dyDescent="0.3">
      <c r="A292" s="229"/>
      <c r="B292" s="381"/>
      <c r="C292" s="381"/>
      <c r="D292" s="331"/>
      <c r="E292" s="381"/>
      <c r="F292" s="260" t="str">
        <f>IF(AND(A291="X",B291="dim"),"",IF(AND(A291="X",E291="TC"),"",IF(A291="X","X","")))</f>
        <v/>
      </c>
      <c r="G292" s="194"/>
      <c r="H292" s="211"/>
      <c r="I292" s="235">
        <f>IF(E291="CA",1,0)</f>
        <v>0</v>
      </c>
      <c r="J292" s="235">
        <f>IF(E291="TC",1,0)</f>
        <v>1</v>
      </c>
      <c r="K292" s="235">
        <f>IF(E291="FNO",1,0)</f>
        <v>0</v>
      </c>
      <c r="L292" s="299"/>
      <c r="M292" s="235"/>
      <c r="N292" s="244"/>
      <c r="O292" s="107"/>
      <c r="P292" s="477"/>
      <c r="Q292" s="113"/>
      <c r="R292" s="114"/>
      <c r="S292" s="375"/>
      <c r="T292" s="167"/>
      <c r="U292" s="74"/>
      <c r="V292" s="74"/>
      <c r="W292" s="74"/>
      <c r="X292" s="381"/>
      <c r="Z292" s="331"/>
      <c r="AA292" s="461"/>
      <c r="AC292" s="314">
        <v>143</v>
      </c>
      <c r="AD292" s="449">
        <f t="shared" ref="AD292" si="291">IF(OR(E354="C",E354="Cr"),S354,0)</f>
        <v>0.28472222222222221</v>
      </c>
      <c r="AF292" s="384">
        <v>143</v>
      </c>
      <c r="AG292" s="449">
        <f t="shared" ref="AG292" si="292">LARGE($AD$8:$AD$738,AF292)</f>
        <v>0.24166666666666664</v>
      </c>
    </row>
    <row r="293" spans="1:33" ht="15" customHeight="1" thickBot="1" x14ac:dyDescent="0.3">
      <c r="A293" s="228"/>
      <c r="B293" s="380" t="s">
        <v>8</v>
      </c>
      <c r="C293" s="380">
        <v>30</v>
      </c>
      <c r="D293" s="314" t="s">
        <v>21</v>
      </c>
      <c r="E293" s="380" t="s">
        <v>16</v>
      </c>
      <c r="F293" s="208"/>
      <c r="G293" s="207"/>
      <c r="H293" s="196"/>
      <c r="I293" s="242">
        <f>IF(E293="repos",1,0)</f>
        <v>0</v>
      </c>
      <c r="J293" s="242">
        <f>IF(E293="S",1,0)</f>
        <v>0</v>
      </c>
      <c r="K293" s="242">
        <f>IF(E293="FO",1,0)</f>
        <v>0</v>
      </c>
      <c r="L293" s="298">
        <f>IF(AND(B293="dim",M293=130),1,0)</f>
        <v>0</v>
      </c>
      <c r="M293" s="234">
        <v>36</v>
      </c>
      <c r="N293" s="243"/>
      <c r="O293" s="56"/>
      <c r="P293" s="476">
        <f>IF(F293="X",D232,0)+IF(F294="X",D232,0)+IF(G293="X",D233,0)+IF(G294="X",D234,0)+H293+H294+IF(N293&lt;N231,0,N293)+IF(N294&lt;N231,0,N294)</f>
        <v>0</v>
      </c>
      <c r="Q293" s="111"/>
      <c r="R293" s="112"/>
      <c r="S293" s="374">
        <f>(R293-Q293)+(R294-Q294)</f>
        <v>0</v>
      </c>
      <c r="T293" s="167"/>
      <c r="U293" s="74"/>
      <c r="V293" s="74"/>
      <c r="W293" s="74"/>
      <c r="X293" s="380">
        <f t="shared" si="206"/>
        <v>0</v>
      </c>
      <c r="Z293" s="314">
        <v>120</v>
      </c>
      <c r="AA293" s="460">
        <f t="shared" ref="AA293" si="293">IF(OR(E293="C",E293="Cr"),S293,0)</f>
        <v>0</v>
      </c>
      <c r="AC293" s="331"/>
      <c r="AD293" s="450"/>
      <c r="AF293" s="385"/>
      <c r="AG293" s="450"/>
    </row>
    <row r="294" spans="1:33" ht="15.75" customHeight="1" thickBot="1" x14ac:dyDescent="0.3">
      <c r="A294" s="229"/>
      <c r="B294" s="381"/>
      <c r="C294" s="381"/>
      <c r="D294" s="331"/>
      <c r="E294" s="381"/>
      <c r="F294" s="260" t="str">
        <f>IF(AND(A293="X",B293="dim"),"",IF(AND(A293="X",E293="TC"),"",IF(A293="X","X","")))</f>
        <v/>
      </c>
      <c r="G294" s="194"/>
      <c r="H294" s="210"/>
      <c r="I294" s="235">
        <f>IF(E293="CA",1,0)</f>
        <v>0</v>
      </c>
      <c r="J294" s="235">
        <f>IF(E293="TC",1,0)</f>
        <v>1</v>
      </c>
      <c r="K294" s="235">
        <f>IF(E293="FNO",1,0)</f>
        <v>0</v>
      </c>
      <c r="L294" s="299"/>
      <c r="M294" s="235"/>
      <c r="N294" s="244"/>
      <c r="O294" s="107"/>
      <c r="P294" s="477"/>
      <c r="Q294" s="113"/>
      <c r="R294" s="114"/>
      <c r="S294" s="375"/>
      <c r="T294" s="167"/>
      <c r="U294" s="74"/>
      <c r="V294" s="74"/>
      <c r="W294" s="74"/>
      <c r="X294" s="381"/>
      <c r="Z294" s="331"/>
      <c r="AA294" s="461"/>
      <c r="AC294" s="314">
        <v>144</v>
      </c>
      <c r="AD294" s="449">
        <f t="shared" ref="AD294" si="294">IF(OR(E356="C",E356="Cr"),S356,0)</f>
        <v>0.28472222222222221</v>
      </c>
      <c r="AF294" s="384">
        <v>144</v>
      </c>
      <c r="AG294" s="449">
        <f t="shared" ref="AG294" si="295">LARGE($AD$8:$AD$738,AF294)</f>
        <v>0.2395833333333334</v>
      </c>
    </row>
    <row r="295" spans="1:33" ht="15.75" customHeight="1" thickBot="1" x14ac:dyDescent="0.3">
      <c r="A295" s="224"/>
      <c r="B295" s="30"/>
      <c r="C295" s="30"/>
      <c r="D295" s="30"/>
      <c r="E295" s="30"/>
      <c r="F295" s="30"/>
      <c r="G295" s="30"/>
      <c r="H295" s="178"/>
      <c r="I295" s="30"/>
      <c r="J295" s="30"/>
      <c r="K295" s="30"/>
      <c r="L295" s="30"/>
      <c r="M295" s="30"/>
      <c r="N295" s="30"/>
      <c r="O295" s="170"/>
      <c r="P295" s="171"/>
      <c r="Q295" s="167"/>
      <c r="R295" s="167"/>
      <c r="S295" s="167"/>
      <c r="T295" s="167"/>
      <c r="U295" s="96"/>
      <c r="V295" s="96"/>
      <c r="W295" s="96"/>
      <c r="X295" s="30"/>
      <c r="Y295" s="96"/>
      <c r="AC295" s="331"/>
      <c r="AD295" s="450"/>
      <c r="AF295" s="385"/>
      <c r="AG295" s="450"/>
    </row>
    <row r="296" spans="1:33" ht="15.75" customHeight="1" thickBot="1" x14ac:dyDescent="0.3">
      <c r="A296" s="224"/>
      <c r="B296" s="314">
        <f>C293</f>
        <v>30</v>
      </c>
      <c r="C296" s="388" t="s">
        <v>13</v>
      </c>
      <c r="D296" s="389"/>
      <c r="E296" s="10">
        <v>11</v>
      </c>
      <c r="F296" s="258"/>
      <c r="G296" s="259"/>
      <c r="H296" s="196">
        <f>H237+H239+H241+H243+H245+H247+H249+H251+H253+H255+H257+H259+H261+H263+H265+H267+H269+H271+H273+H275+H277+H279+H281+H283+H285+H287+H289+H291+H293</f>
        <v>0</v>
      </c>
      <c r="I296" s="224" t="str">
        <f>IF(E296="repos",1,"")</f>
        <v/>
      </c>
      <c r="J296" s="224"/>
      <c r="K296" s="224"/>
      <c r="L296" s="306">
        <f>L235+L237+L239+L241+L243+L245+L247+L249+L251+L253+L255+L257+L259+L261+L263+L265+L267+L269+L271+L273+L275+L277+L279+L281+L283+L285+L287+L289+L291+L293</f>
        <v>0</v>
      </c>
      <c r="M296" s="2"/>
      <c r="N296" s="474">
        <f>IF(N235&lt;N231,0,N235)+IF(N236&lt;N231,0,N236)+IF(N237&lt;N231,0,N237)+IF(N238&lt;N231,0,N238)+IF(N239&lt;N231,0,N239)+IF(N240&lt;N231,0,N240)+IF(N241&lt;N231,0,N241)+IF(N242&lt;N231,0,N242)+IF(N243&lt;N231,0,N243)+IF(N244&lt;N231,0,N244)+IF(N245&lt;N231,0,N245)+IF(N246&lt;N231,0,N246)+IF(N247&lt;N231,0,N247)+IF(N248&lt;N231,0,N248)+IF(N249&lt;N231,0,N249)+IF(N250&lt;N231,0,N250)+IF(N251&lt;N231,0,N251)+IF(N252&lt;N231,0,N252)+IF(N253&lt;N231,0,N253)+IF(N254&lt;N231,0,N254)+IF(N255&lt;N231,0,N255)+IF(N256&lt;N231,0,N256)+IF(N257&lt;N231,0,N257)+IF(N258&lt;N231,0,N258)+IF(N259&lt;N231,0,N259)+IF(N260&lt;N231,0,N260)+IF(N261&lt;N231,0,N261)+IF(N262&lt;N231,0,N262)+IF(N263&lt;N231,0,N263)+IF(N264&lt;N231,0,N264)+IF(N265&lt;N231,0,N265)+IF(N266&lt;N231,0,N266)+IF(N267&lt;N231,0,N267)+IF(N268&lt;N231,0,N268)+IF(N269&lt;N231,0,N269)+IF(N270&lt;N231,0,N270)+IF(N271&lt;N231,0,N271)+IF(N272&lt;N231,0,N272)+IF(N273&lt;N231,0,N273)+IF(N274&lt;N231,0,N274)+IF(N275&lt;N231,0,N275)+IF(N276&lt;N231,0,N276)+IF(N277&lt;N231,0,N277)+IF(N278&lt;N231,0,N278)+IF(N279&lt;N231,0,N279)+IF(N280&lt;N231,0,N280)+IF(N281&lt;N231,0,N281)+IF(N282&lt;N231,0,N282)+IF(N283&lt;N231,0,N283)+IF(N284&lt;N231,0,N284)+IF(N285&lt;N231,0,N285)+IF(N286&lt;N231,0,N286)+IF(N287&lt;N231,0,N287)+IF(N288&lt;N231,0,N288)+IF(N289&lt;N231,0,N289)+IF(N290&lt;N231,0,N290)+IF(N291&lt;N231,0,N291)+IF(N292&lt;N231,0,N292)+IF(N293&lt;N231,0,N293)+IF(N294&lt;N231,0,N294)</f>
        <v>0</v>
      </c>
      <c r="O296" s="370">
        <f>O235+O236+O237+O238+O239+O240+O241+O242+O243+O244+O245+O246+O247+O248+O249+O250+O251+O252+O253+O254+O255+O256+O257+O258+O259+O260+O261+O262+O263+O264+O265+O266+O267+O268+O269+O270+O271+O272+O273+O274+O275+O276+O277+O278+O279+O280+O281+O282+O283+O284+O285+O286+O287+O288+O289+O290+O291+O292+O293+O294</f>
        <v>2.3243055555555556</v>
      </c>
      <c r="P296" s="480">
        <f>P235+P237+P239+P241+P243+P245+P247+P249+P251+P253+P255+P257+P259+P261+P263+P265+P267+P269+P271+P273+P275+P277+P279+P281+P283+P285+P287+P289+P291+P293</f>
        <v>0.31805555555555554</v>
      </c>
      <c r="S296" s="370">
        <f>S235+S237+S239+S241+S243+S245+S247+S249+S251+S253+S255+S257+S259+S261+S263+S265+S267+S269+S271+S273+S275+S277+S279+S281+S283+S285+S287+S289+S291+S293</f>
        <v>2.240277777777778</v>
      </c>
      <c r="T296" s="176"/>
      <c r="U296" s="358">
        <f>O235+O239+O241+O243+O269+O271+O273+O275+O277</f>
        <v>2.3243055555555556</v>
      </c>
      <c r="V296" s="506"/>
      <c r="X296" s="354">
        <f>SUM(X235:X294)</f>
        <v>9</v>
      </c>
      <c r="AC296" s="314">
        <v>145</v>
      </c>
      <c r="AD296" s="449">
        <f t="shared" ref="AD296" si="296">IF(OR(E358="C",E358="Cr"),S358,0)</f>
        <v>0</v>
      </c>
      <c r="AF296" s="384">
        <v>145</v>
      </c>
      <c r="AG296" s="449">
        <f t="shared" ref="AG296" si="297">LARGE($AD$8:$AD$738,AF296)</f>
        <v>0.2395833333333334</v>
      </c>
    </row>
    <row r="297" spans="1:33" ht="15.75" customHeight="1" thickBot="1" x14ac:dyDescent="0.3">
      <c r="B297" s="331"/>
      <c r="C297" s="386" t="s">
        <v>52</v>
      </c>
      <c r="D297" s="387"/>
      <c r="E297" s="33">
        <f>I235+I237+I239+I241+I243+I245+I247+I249+I251+I253+I255+I257+I259+I261+I263+I265+I267+I269+I271+I273+I275+I277+I279+I281+I283+I285+I287+I289+I291+I293</f>
        <v>16</v>
      </c>
      <c r="F297" s="260">
        <f>IF(F234="X",1,0)+IF(F236="X",1,0)+IF(F238="X",1,0)+IF(F240="X",1,0)+IF(F242="X",1,0)+IF(F244="X",1,0)+IF(F246="X",1,0)+IF(F248="X",1,0)+IF(F250="X",1,0)+IF(F252="X",1,0)+IF(F254="X",1,0)+IF(F256="X",1,0)+IF(F258="X",1,0)+IF(F260="X",1,0)+IF(F262="X",1,0)+IF(F264="X",1,0)+IF(F266="X",1,0)+IF(F268="X",1,0)+IF(F270="X",1,0)+IF(F272="X",1,0)+IF(F274="X",1,0)+IF(F276="X",1,0)+IF(F278="X",1,0)+IF(F280="X",1,0)+IF(F282="X",1,0)+IF(F284="X",1,0)+IF(F286="X",1,0)+IF(F288="X",1,0)+IF(F290="X",1,0)+IF(F292="X",1,0)+IF(F294="X",1,0)</f>
        <v>1</v>
      </c>
      <c r="G297" s="261"/>
      <c r="H297" s="253">
        <f>H238+H240+H242+H244+H246+H248+H250+H252+H254+H256+H258+H260+H262+H264+H266+H268+H270+H272+H274+H276+H278+H280+H282+H284+H286+H288+H290+H292+H294</f>
        <v>0</v>
      </c>
      <c r="I297" s="224"/>
      <c r="J297" s="224"/>
      <c r="K297" s="224"/>
      <c r="L297" s="30"/>
      <c r="M297" s="2"/>
      <c r="N297" s="475"/>
      <c r="O297" s="371"/>
      <c r="P297" s="481"/>
      <c r="S297" s="371"/>
      <c r="T297" s="176"/>
      <c r="U297" s="359"/>
      <c r="V297" s="507"/>
      <c r="X297" s="355"/>
      <c r="AC297" s="331"/>
      <c r="AD297" s="450"/>
      <c r="AF297" s="385"/>
      <c r="AG297" s="450"/>
    </row>
    <row r="298" spans="1:33" ht="15.75" thickBot="1" x14ac:dyDescent="0.3">
      <c r="C298" s="386" t="s">
        <v>51</v>
      </c>
      <c r="D298" s="387"/>
      <c r="E298" s="33">
        <f>J235+J237+J239+J241+J243+J245+J247+J249+J251+J253+J255+J257+J259+J261+J263+J265+J267+J269+J271+J273+J275+J277+J279+J281+J283+J285+J287+J289+J291+J293</f>
        <v>0</v>
      </c>
      <c r="I298" s="224" t="str">
        <f>IF(E298="repos",1,"")</f>
        <v/>
      </c>
      <c r="J298" s="224"/>
      <c r="K298" s="224"/>
      <c r="O298" s="405" t="s">
        <v>85</v>
      </c>
      <c r="P298" s="406"/>
      <c r="U298" s="354">
        <v>9</v>
      </c>
      <c r="V298" s="346"/>
      <c r="AC298" s="314">
        <v>146</v>
      </c>
      <c r="AD298" s="449">
        <f t="shared" ref="AD298" si="298">IF(OR(E360="C",E360="Cr"),S360,0)</f>
        <v>0.28819444444444442</v>
      </c>
      <c r="AF298" s="384">
        <v>146</v>
      </c>
      <c r="AG298" s="449">
        <f t="shared" ref="AG298" si="299">LARGE($AD$8:$AD$738,AF298)</f>
        <v>0.2395833333333334</v>
      </c>
    </row>
    <row r="299" spans="1:33" ht="15.75" thickBot="1" x14ac:dyDescent="0.3">
      <c r="C299" s="386" t="s">
        <v>15</v>
      </c>
      <c r="D299" s="387"/>
      <c r="E299" s="33">
        <f>I236+I238+I240+I242+I244+I246+I248+I250+I252+I254+I256+I258+I260+I262+I264+I266+I268+I270+I272+I274+I276+I278+I280+I282+I284+I286+I288+I290+I292+I294</f>
        <v>1</v>
      </c>
      <c r="G299" s="464">
        <f>IF(F235="X",D232,0)+IF(F237="X",D232,0)+IF(F239="X",D232,0)+IF(F241="X",D232,0)+IF(F243="X",D232,0)+IF(F245="X",D232,0)+IF(F247="X",D232,0)+IF(F249="X",D232,0)+IF(F251="X",D232,0)+IF(F253="X",D232,0)+IF(F255="X",D232,0)+IF(F257="X",D232,0)+IF(F259="X",D232,0)+IF(F261="X",D232,0)+IF(F263="X",D232,0)+IF(F265="X",D232,0)+IF(F267="X",D232,0)+IF(F269="X",D232,0)+IF(F271="X",D232,0)+IF(F273="X",D232,0)+IF(F275="X",D232,0)+IF(F277="X",D232,0)+IF(F279="X",D232,0)+IF(F281="X",D232,0)+IF(F283="X",D232,0)+IF(F285="X",D232,0)+IF(F287="X",D232,0)+IF(F289="X",D232,0)+IF(F291="X",D232,0)+IF(F293="X",D232,0)</f>
        <v>0</v>
      </c>
      <c r="H299" s="465"/>
      <c r="I299" s="464">
        <f>+IF(G235="X",D233,0)+IF(G237="X",D233,0)+IF(G239="X",D233,0)+IF(G241="X",D233,0)+IF(G243="X",D233,0)+IF(G245="X",D233,0)+IF(G247="X",D233,0)+IF(G249="X",D233,0)+IF(G251="X",D233,0)+IF(G253="X",D233,0)+IF(G255="X",D233,0)+IF(G257="X",D233,0)+IF(G259="X",D233,0)+IF(G261="X",D233,0)+IF(G263="X",D233,0)+IF(G265="X",D233,0)+IF(G267="X",D233,0)+IF(G269="X",D233,0)+IF(G271="X",D233,0)+IF(G273="X",D233,0)+IF(G275="X",D233,0)+IF(G277="X",D233,0)+IF(G279="X",D233,0)+IF(G281="X",D233,0)+IF(G283="X",D233,0)+IF(G285="X",D233,0)+IF(G287="X",D233,0)+IF(G289="X",D233,0)+IF(G291="X",D233,0)+IF(G293="X",D233,0)</f>
        <v>4.1666666666666664E-2</v>
      </c>
      <c r="J299" s="466"/>
      <c r="K299" s="465"/>
      <c r="L299" s="171"/>
      <c r="O299" s="204" t="s">
        <v>83</v>
      </c>
      <c r="P299" s="205">
        <v>1.1055555555555556</v>
      </c>
      <c r="Q299" s="202" t="s">
        <v>83</v>
      </c>
      <c r="R299" s="197" t="s">
        <v>16</v>
      </c>
      <c r="S299" s="188" t="s">
        <v>84</v>
      </c>
      <c r="U299" s="355"/>
      <c r="V299" s="357"/>
      <c r="AC299" s="331"/>
      <c r="AD299" s="450"/>
      <c r="AF299" s="385"/>
      <c r="AG299" s="450"/>
    </row>
    <row r="300" spans="1:33" ht="15.75" customHeight="1" thickBot="1" x14ac:dyDescent="0.3">
      <c r="C300" s="386" t="s">
        <v>16</v>
      </c>
      <c r="D300" s="387"/>
      <c r="E300" s="33">
        <f>J236+J238+J240+J242+J244+J246+J248+J250+J252+J254+J256+J258+J260+J262+J264+J266+J268+J270+J272+J274+J276+J278+J280+J282+J284+J286+J288+J290+J292+J294</f>
        <v>4</v>
      </c>
      <c r="G300" s="467">
        <f>IF(F236="X",D232,0)+IF(F238="X",D232,0)+IF(F240="X",D232,0)+IF(F242="X",D232,0)+IF(F244="X",D232,0)+IF(F246="X",D232,0)+IF(F248="X",D232,0)+IF(F250="X",D232,0)+IF(F252="X",D232,0)+IF(F254="X",D232,0)+IF(F256="X",D232,0)+IF(F258="X",D232,0)+IF(F260="X",D232,0)+IF(F262="X",D232,0)+IF(F264="X",D232,0)+IF(F266="X",D232,0)+IF(F268="X",D232,0)+IF(F270="X",D232,0)+IF(F272="X",D232,0)+IF(F274="X",D232,0)+IF(F276="X",D232,0)+IF(F278="X",D232,0)+IF(F280="X",D232,0)+IF(F282="X",D232,0)+IF(F284="X",D232,0)+IF(F286="X",D232,0)+IF(F288="X",D232,0)+IF(F290="X",D232,0)+IF(F292="X",D232,0)+IF(F294="X",D232,0)</f>
        <v>0.27638888888888885</v>
      </c>
      <c r="H300" s="468"/>
      <c r="I300" s="469">
        <f>IF(G236="X",D234,0)+IF(G238="X",D234,0)+IF(G240="X",D234,0)+IF(G242="X",D234,0)+IF(G244="X",D234,0)+IF(G246="X",D234,0)+IF(G248="X",D234,0)+IF(G250="X",D234,0)+IF(G252="X",D234,0)+IF(G254="X",D234,0)+IF(G256="X",D234,0)+IF(G258="X",D234,0)+IF(G260="X",D234,0)+IF(G262="X",D234,0)+IF(G264="X",D234,0)+IF(G266="X",D234,0)+IF(G268="X",D234,0)+IF(G270="X",D234,0)+IF(G272="X",D234,0)+IF(G274="X",D234,0)+IF(G276="X",D234,0)+IF(G278="X",D234,0)+IF(G280="X",D234,0)+IF(G282="X",D234,0)+IF(G284="X",D234,0)+IF(G286="X",D234,0)+IF(G288="X",D234,0)+IF(G290="X",D234,0)+IF(G292="X",D234,0)+IF(G294="X",D234,0)</f>
        <v>0</v>
      </c>
      <c r="J300" s="470"/>
      <c r="K300" s="471"/>
      <c r="L300" s="171"/>
      <c r="O300" s="199" t="s">
        <v>16</v>
      </c>
      <c r="P300" s="200"/>
      <c r="Q300" s="203">
        <f>Q228</f>
        <v>1.7909722222222217</v>
      </c>
      <c r="R300" s="198">
        <f>R228</f>
        <v>1.0048611111111112</v>
      </c>
      <c r="S300" s="189">
        <f>S228</f>
        <v>0.79861111111111105</v>
      </c>
      <c r="U300" s="350">
        <f>U296+V296</f>
        <v>2.3243055555555556</v>
      </c>
      <c r="V300" s="351"/>
      <c r="AC300" s="314">
        <v>147</v>
      </c>
      <c r="AD300" s="449">
        <f t="shared" ref="AD300" si="300">IF(OR(E362="C",E362="Cr"),S362,0)</f>
        <v>0.28819444444444442</v>
      </c>
      <c r="AF300" s="384">
        <v>147</v>
      </c>
      <c r="AG300" s="449">
        <f t="shared" ref="AG300" si="301">LARGE($AD$8:$AD$738,AF300)</f>
        <v>0.23958333333333334</v>
      </c>
    </row>
    <row r="301" spans="1:33" ht="15.75" customHeight="1" thickBot="1" x14ac:dyDescent="0.3">
      <c r="C301" s="386" t="s">
        <v>17</v>
      </c>
      <c r="D301" s="387"/>
      <c r="E301" s="33">
        <f>K235+K237+K239+K241+K243+K245+K247+K249+K251+K253+K255+K257+K259+K261+K263+K265+K267+K269+K271+K273+K275+K277+K279+K281+K283+K285+K287+K289+K291+K293</f>
        <v>0</v>
      </c>
      <c r="I301" s="224"/>
      <c r="J301" s="224"/>
      <c r="K301" s="224"/>
      <c r="L301" s="30"/>
      <c r="O301" s="190" t="s">
        <v>84</v>
      </c>
      <c r="P301" s="191"/>
      <c r="U301" s="352"/>
      <c r="V301" s="353"/>
      <c r="AC301" s="331"/>
      <c r="AD301" s="450"/>
      <c r="AF301" s="385"/>
      <c r="AG301" s="450"/>
    </row>
    <row r="302" spans="1:33" ht="15.75" customHeight="1" thickBot="1" x14ac:dyDescent="0.3">
      <c r="C302" s="390" t="s">
        <v>18</v>
      </c>
      <c r="D302" s="391"/>
      <c r="E302" s="33">
        <f>K236+K238+K240+K242+K244+K246+K248+K250+K252+K254+K256+K258+K260+K262+K264+K266+K268+K270+K272+K274+K276+K278+K280+K282+K284+K286+K288+K290+K292+K294</f>
        <v>0</v>
      </c>
      <c r="I302" s="224" t="str">
        <f>IF(E302="repos",1,"")</f>
        <v/>
      </c>
      <c r="J302" s="224"/>
      <c r="K302" s="224"/>
      <c r="L302" s="30"/>
      <c r="P302" s="449">
        <f>P231+P296-P299-P300-P301</f>
        <v>2.8069444444444431</v>
      </c>
      <c r="Q302" s="202" t="s">
        <v>83</v>
      </c>
      <c r="R302" s="197" t="s">
        <v>16</v>
      </c>
      <c r="S302" s="188" t="s">
        <v>84</v>
      </c>
      <c r="U302" s="319">
        <f>U298+V298</f>
        <v>9</v>
      </c>
      <c r="V302" s="321"/>
      <c r="AC302" s="314">
        <v>148</v>
      </c>
      <c r="AD302" s="449">
        <f t="shared" ref="AD302" si="302">IF(OR(E364="C",E364="Cr"),S364,0)</f>
        <v>0</v>
      </c>
      <c r="AF302" s="384">
        <v>148</v>
      </c>
      <c r="AG302" s="449">
        <f t="shared" ref="AG302" si="303">LARGE($AD$8:$AD$738,AF302)</f>
        <v>0.23958333333333334</v>
      </c>
    </row>
    <row r="303" spans="1:33" ht="15.75" customHeight="1" thickBot="1" x14ac:dyDescent="0.3">
      <c r="C303" s="508" t="s">
        <v>80</v>
      </c>
      <c r="D303" s="509"/>
      <c r="E303" s="124">
        <f>B296-E297-E298-E299-E300-E301-E302</f>
        <v>9</v>
      </c>
      <c r="I303" s="224"/>
      <c r="J303" s="224"/>
      <c r="K303" s="224"/>
      <c r="L303" s="30"/>
      <c r="P303" s="450"/>
      <c r="Q303" s="203">
        <f>Q300+H297+G299+I299+N296-P299</f>
        <v>0.72708333333333286</v>
      </c>
      <c r="R303" s="198">
        <f>R300+H296+I300-P300</f>
        <v>1.0048611111111112</v>
      </c>
      <c r="S303" s="189">
        <f>S300+G300-P301</f>
        <v>1.075</v>
      </c>
      <c r="U303" s="325"/>
      <c r="V303" s="327"/>
      <c r="AC303" s="331"/>
      <c r="AD303" s="450"/>
      <c r="AF303" s="385"/>
      <c r="AG303" s="450"/>
    </row>
    <row r="304" spans="1:33" ht="15.75" customHeight="1" x14ac:dyDescent="0.25">
      <c r="C304" s="30"/>
      <c r="D304" s="30"/>
      <c r="E304" s="30"/>
      <c r="I304" s="224"/>
      <c r="J304" s="224"/>
      <c r="K304" s="224"/>
      <c r="L304" s="30"/>
      <c r="U304" s="241"/>
      <c r="V304" s="241"/>
      <c r="AC304" s="314">
        <v>149</v>
      </c>
      <c r="AD304" s="449">
        <f t="shared" ref="AD304" si="304">IF(OR(E366="C",E366="Cr"),S366,0)</f>
        <v>0.3041666666666667</v>
      </c>
      <c r="AF304" s="384">
        <v>149</v>
      </c>
      <c r="AG304" s="449">
        <f t="shared" ref="AG304" si="305">LARGE($AD$8:$AD$738,AF304)</f>
        <v>0.23750000000000007</v>
      </c>
    </row>
    <row r="305" spans="1:33" ht="15.75" thickBot="1" x14ac:dyDescent="0.3">
      <c r="B305" s="155"/>
      <c r="C305" s="155"/>
      <c r="D305" s="155"/>
      <c r="E305" s="155"/>
      <c r="F305" s="156"/>
      <c r="G305" s="156"/>
      <c r="H305" s="156"/>
      <c r="I305" s="157" t="str">
        <f>IF(E305="repos",1,"")</f>
        <v/>
      </c>
      <c r="J305" s="157"/>
      <c r="K305" s="157"/>
      <c r="L305" s="157"/>
      <c r="M305" s="155"/>
      <c r="N305" s="155"/>
      <c r="O305" s="158"/>
      <c r="P305" s="155"/>
      <c r="Q305" s="159"/>
      <c r="R305" s="159"/>
      <c r="S305" s="159"/>
      <c r="T305" s="159"/>
      <c r="U305" s="155"/>
      <c r="V305" s="155"/>
      <c r="W305" s="155"/>
      <c r="X305" s="155"/>
      <c r="Y305" s="155"/>
      <c r="AC305" s="331"/>
      <c r="AD305" s="450"/>
      <c r="AF305" s="385"/>
      <c r="AG305" s="450"/>
    </row>
    <row r="306" spans="1:33" ht="15.75" thickBot="1" x14ac:dyDescent="0.3">
      <c r="B306" s="74"/>
      <c r="C306" s="74"/>
      <c r="D306" s="74"/>
      <c r="E306" s="74"/>
      <c r="F306" s="160"/>
      <c r="G306" s="160"/>
      <c r="H306" s="160"/>
      <c r="I306" s="30"/>
      <c r="J306" s="30"/>
      <c r="K306" s="30"/>
      <c r="L306" s="30"/>
      <c r="M306" s="74"/>
      <c r="N306" s="153">
        <v>1.0416666666666666E-2</v>
      </c>
      <c r="O306" s="161"/>
      <c r="P306" s="181">
        <f>P302</f>
        <v>2.8069444444444431</v>
      </c>
      <c r="Q306" s="162"/>
      <c r="R306" s="162"/>
      <c r="S306" s="162"/>
      <c r="U306" s="74"/>
      <c r="V306" s="74"/>
      <c r="W306" s="74"/>
      <c r="X306" s="74"/>
      <c r="Y306" s="74"/>
      <c r="AC306" s="314">
        <v>150</v>
      </c>
      <c r="AD306" s="449">
        <f t="shared" ref="AD306" si="306">IF(OR(E368="C",E368="Cr"),S368,0)</f>
        <v>0.3041666666666667</v>
      </c>
      <c r="AF306" s="384">
        <v>150</v>
      </c>
      <c r="AG306" s="449">
        <f t="shared" ref="AG306" si="307">LARGE($AD$8:$AD$738,AF306)</f>
        <v>0.23750000000000007</v>
      </c>
    </row>
    <row r="307" spans="1:33" ht="15.75" thickBot="1" x14ac:dyDescent="0.3">
      <c r="B307" s="386" t="s">
        <v>74</v>
      </c>
      <c r="C307" s="387"/>
      <c r="D307" s="153">
        <v>0.27638888888888885</v>
      </c>
      <c r="E307" s="2"/>
      <c r="F307" s="386" t="s">
        <v>54</v>
      </c>
      <c r="G307" s="482"/>
      <c r="H307" s="387"/>
      <c r="I307" s="224"/>
      <c r="J307" s="224"/>
      <c r="K307" s="224"/>
      <c r="L307" s="30"/>
      <c r="M307" s="314" t="s">
        <v>0</v>
      </c>
      <c r="N307" s="228" t="s">
        <v>49</v>
      </c>
      <c r="O307" s="4" t="s">
        <v>1</v>
      </c>
      <c r="P307" s="314" t="s">
        <v>73</v>
      </c>
      <c r="Q307" s="41" t="s">
        <v>61</v>
      </c>
      <c r="R307" s="42" t="s">
        <v>62</v>
      </c>
      <c r="S307" s="238" t="s">
        <v>1</v>
      </c>
      <c r="T307" s="167"/>
      <c r="X307" s="228" t="s">
        <v>69</v>
      </c>
      <c r="AC307" s="331"/>
      <c r="AD307" s="450"/>
      <c r="AF307" s="385"/>
      <c r="AG307" s="450"/>
    </row>
    <row r="308" spans="1:33" ht="15.75" thickBot="1" x14ac:dyDescent="0.3">
      <c r="B308" s="386" t="s">
        <v>78</v>
      </c>
      <c r="C308" s="387"/>
      <c r="D308" s="153">
        <v>4.1666666666666664E-2</v>
      </c>
      <c r="E308" s="2"/>
      <c r="F308" s="220" t="s">
        <v>43</v>
      </c>
      <c r="G308" s="221" t="s">
        <v>76</v>
      </c>
      <c r="H308" s="11" t="s">
        <v>88</v>
      </c>
      <c r="I308" s="10" t="s">
        <v>53</v>
      </c>
      <c r="J308" s="11" t="s">
        <v>54</v>
      </c>
      <c r="K308" s="11" t="s">
        <v>56</v>
      </c>
      <c r="L308" s="306" t="s">
        <v>100</v>
      </c>
      <c r="M308" s="312"/>
      <c r="N308" s="231" t="s">
        <v>50</v>
      </c>
      <c r="O308" s="6" t="s">
        <v>2</v>
      </c>
      <c r="P308" s="312"/>
      <c r="Q308" s="309" t="s">
        <v>63</v>
      </c>
      <c r="R308" s="310"/>
      <c r="S308" s="37" t="s">
        <v>64</v>
      </c>
      <c r="T308" s="167"/>
      <c r="X308" s="231" t="s">
        <v>70</v>
      </c>
      <c r="AC308" s="314">
        <v>151</v>
      </c>
      <c r="AD308" s="449">
        <f t="shared" ref="AD308" si="308">IF(OR(E370="C",E370="Cr"),S370,0)</f>
        <v>0.29166666666666663</v>
      </c>
      <c r="AF308" s="384">
        <v>151</v>
      </c>
      <c r="AG308" s="449">
        <f t="shared" ref="AG308" si="309">LARGE($AD$8:$AD$738,AF308)</f>
        <v>0.23750000000000007</v>
      </c>
    </row>
    <row r="309" spans="1:33" ht="15.75" thickBot="1" x14ac:dyDescent="0.3">
      <c r="B309" s="386" t="s">
        <v>79</v>
      </c>
      <c r="C309" s="387"/>
      <c r="D309" s="153">
        <v>1.3888888888888888E-2</v>
      </c>
      <c r="E309" s="2"/>
      <c r="F309" s="225" t="s">
        <v>75</v>
      </c>
      <c r="G309" s="226" t="s">
        <v>77</v>
      </c>
      <c r="H309" s="11" t="s">
        <v>89</v>
      </c>
      <c r="I309" s="11" t="s">
        <v>15</v>
      </c>
      <c r="J309" s="11" t="s">
        <v>55</v>
      </c>
      <c r="K309" s="32" t="s">
        <v>57</v>
      </c>
      <c r="L309" s="303"/>
      <c r="M309" s="331"/>
      <c r="N309" s="231"/>
      <c r="O309" s="6" t="s">
        <v>3</v>
      </c>
      <c r="P309" s="331"/>
      <c r="Q309" s="249"/>
      <c r="R309" s="250"/>
      <c r="S309" s="239" t="s">
        <v>65</v>
      </c>
      <c r="T309" s="167"/>
      <c r="X309" s="229" t="s">
        <v>71</v>
      </c>
      <c r="AC309" s="331"/>
      <c r="AD309" s="450"/>
      <c r="AF309" s="385"/>
      <c r="AG309" s="450"/>
    </row>
    <row r="310" spans="1:33" ht="15" customHeight="1" thickBot="1" x14ac:dyDescent="0.3">
      <c r="A310" s="254" t="s">
        <v>72</v>
      </c>
      <c r="B310" s="520" t="s">
        <v>9</v>
      </c>
      <c r="C310" s="520">
        <v>1</v>
      </c>
      <c r="D310" s="520" t="s">
        <v>22</v>
      </c>
      <c r="E310" s="380" t="s">
        <v>16</v>
      </c>
      <c r="F310" s="208"/>
      <c r="G310" s="207"/>
      <c r="H310" s="196"/>
      <c r="I310" s="242">
        <f>IF(E310="repos",1,0)</f>
        <v>0</v>
      </c>
      <c r="J310" s="242">
        <f>IF(E310="S",1,0)</f>
        <v>0</v>
      </c>
      <c r="K310" s="242">
        <f>IF(E310="FO",1,0)</f>
        <v>0</v>
      </c>
      <c r="L310" s="302">
        <f>IF(AND(B310="dim",M310=130),1,0)</f>
        <v>0</v>
      </c>
      <c r="M310" s="234">
        <v>31</v>
      </c>
      <c r="N310" s="243"/>
      <c r="O310" s="56"/>
      <c r="P310" s="476">
        <f>IF(F310="X",D307,0)+IF(F311="X",D307,0)+IF(G310="X",D308,0)+IF(G311="X",D309,0)+H310+H311+IF(N310&lt;N306,0,N310)+IF(N311&lt;N306,0,N311)</f>
        <v>0</v>
      </c>
      <c r="Q310" s="111"/>
      <c r="R310" s="112"/>
      <c r="S310" s="374">
        <f>(R310-Q310)+(R311-Q311)</f>
        <v>0</v>
      </c>
      <c r="T310" s="167"/>
      <c r="U310" s="74"/>
      <c r="V310" s="74"/>
      <c r="W310" s="74"/>
      <c r="X310" s="380">
        <f t="shared" ref="X310:X370" si="310">IF(OR(E310="C",E310="Cr",E310="FO"),1,0)</f>
        <v>0</v>
      </c>
      <c r="Y310" s="74"/>
      <c r="Z310" s="314">
        <v>121</v>
      </c>
      <c r="AA310" s="460">
        <f t="shared" ref="AA310" si="311">IF(OR(E310="C",E310="Cr"),S310,0)</f>
        <v>0</v>
      </c>
      <c r="AC310" s="314">
        <v>152</v>
      </c>
      <c r="AD310" s="449">
        <f>IF(OR(E387="C",E387="Cr"),S387,0)</f>
        <v>0.29166666666666663</v>
      </c>
      <c r="AF310" s="384">
        <v>152</v>
      </c>
      <c r="AG310" s="449">
        <f t="shared" ref="AG310" si="312">LARGE($AD$8:$AD$738,AF310)</f>
        <v>0.23750000000000007</v>
      </c>
    </row>
    <row r="311" spans="1:33" ht="15.75" customHeight="1" thickBot="1" x14ac:dyDescent="0.3">
      <c r="A311" s="255"/>
      <c r="B311" s="521"/>
      <c r="C311" s="521"/>
      <c r="D311" s="521"/>
      <c r="E311" s="381"/>
      <c r="F311" s="260" t="str">
        <f>IF(AND(A310="X",B310="dim"),"",IF(AND(A310="X",E310="TC"),"",IF(A310="X","X","")))</f>
        <v/>
      </c>
      <c r="G311" s="194"/>
      <c r="H311" s="211"/>
      <c r="I311" s="235">
        <f>IF(E310="CA",1,0)</f>
        <v>0</v>
      </c>
      <c r="J311" s="235">
        <f>IF(E310="TC",1,0)</f>
        <v>1</v>
      </c>
      <c r="K311" s="235">
        <f>IF(E310="FNO",1,0)</f>
        <v>0</v>
      </c>
      <c r="L311" s="299"/>
      <c r="M311" s="235"/>
      <c r="N311" s="244"/>
      <c r="O311" s="107"/>
      <c r="P311" s="477"/>
      <c r="Q311" s="113"/>
      <c r="R311" s="114"/>
      <c r="S311" s="375"/>
      <c r="T311" s="167"/>
      <c r="U311" s="74"/>
      <c r="V311" s="74"/>
      <c r="W311" s="74"/>
      <c r="X311" s="381"/>
      <c r="Y311" s="74"/>
      <c r="Z311" s="331"/>
      <c r="AA311" s="461"/>
      <c r="AC311" s="331"/>
      <c r="AD311" s="450"/>
      <c r="AF311" s="385"/>
      <c r="AG311" s="450"/>
    </row>
    <row r="312" spans="1:33" ht="15" customHeight="1" thickBot="1" x14ac:dyDescent="0.3">
      <c r="A312" s="228"/>
      <c r="B312" s="314" t="s">
        <v>10</v>
      </c>
      <c r="C312" s="380">
        <v>2</v>
      </c>
      <c r="D312" s="380" t="s">
        <v>22</v>
      </c>
      <c r="E312" s="334" t="s">
        <v>91</v>
      </c>
      <c r="F312" s="208"/>
      <c r="G312" s="207"/>
      <c r="H312" s="196"/>
      <c r="I312" s="242">
        <f>IF(E312="repos",1,0)</f>
        <v>0</v>
      </c>
      <c r="J312" s="242">
        <f>IF(E312="S",1,0)</f>
        <v>0</v>
      </c>
      <c r="K312" s="242">
        <f>IF(E312="FO",1,0)</f>
        <v>0</v>
      </c>
      <c r="L312" s="302">
        <f>IF(AND(B312="dim",M312=130),1,0)</f>
        <v>0</v>
      </c>
      <c r="M312" s="234">
        <v>132</v>
      </c>
      <c r="N312" s="243"/>
      <c r="O312" s="56">
        <v>0.26041666666666669</v>
      </c>
      <c r="P312" s="476">
        <f>IF(F312="X",D307,0)+IF(F313="X",D307,0)+IF(G312="X",D308,0)+IF(G313="X",D309,0)+H312+H313+IF(N312&lt;N306,0,N312)+IF(N313&lt;N306,0,N313)</f>
        <v>0</v>
      </c>
      <c r="Q312" s="111">
        <v>0.18402777777777779</v>
      </c>
      <c r="R312" s="112">
        <v>0.44444444444444442</v>
      </c>
      <c r="S312" s="360">
        <f>(R312-Q312)+(R313-Q313)</f>
        <v>0.26041666666666663</v>
      </c>
      <c r="T312" s="167"/>
      <c r="U312" s="74"/>
      <c r="V312" s="74"/>
      <c r="W312" s="74"/>
      <c r="X312" s="380">
        <f t="shared" si="310"/>
        <v>1</v>
      </c>
      <c r="Y312" s="74"/>
      <c r="Z312" s="314">
        <v>122</v>
      </c>
      <c r="AA312" s="460">
        <f t="shared" ref="AA312" si="313">IF(OR(E312="C",E312="Cr"),S312,0)</f>
        <v>0.26041666666666663</v>
      </c>
      <c r="AC312" s="314">
        <v>153</v>
      </c>
      <c r="AD312" s="449">
        <f t="shared" ref="AD312" si="314">IF(OR(E389="C",E389="Cr"),S389,0)</f>
        <v>0</v>
      </c>
      <c r="AF312" s="384">
        <v>153</v>
      </c>
      <c r="AG312" s="449">
        <f t="shared" ref="AG312" si="315">LARGE($AD$8:$AD$738,AF312)</f>
        <v>0.23750000000000007</v>
      </c>
    </row>
    <row r="313" spans="1:33" ht="15.75" customHeight="1" thickBot="1" x14ac:dyDescent="0.3">
      <c r="A313" s="229"/>
      <c r="B313" s="331"/>
      <c r="C313" s="381"/>
      <c r="D313" s="381"/>
      <c r="E313" s="329"/>
      <c r="F313" s="260" t="str">
        <f>IF(AND(A312="X",B312="dim"),"",IF(AND(A312="X",E312="TC"),"",IF(A312="X","X","")))</f>
        <v/>
      </c>
      <c r="G313" s="194"/>
      <c r="H313" s="211"/>
      <c r="I313" s="235">
        <f>IF(E312="CA",1,0)</f>
        <v>0</v>
      </c>
      <c r="J313" s="235">
        <f>IF(E312="TC",1,0)</f>
        <v>0</v>
      </c>
      <c r="K313" s="235">
        <f>IF(E312="FNO",1,0)</f>
        <v>0</v>
      </c>
      <c r="L313" s="299"/>
      <c r="M313" s="235"/>
      <c r="N313" s="244"/>
      <c r="O313" s="107"/>
      <c r="P313" s="477"/>
      <c r="Q313" s="113"/>
      <c r="R313" s="114"/>
      <c r="S313" s="361"/>
      <c r="T313" s="167"/>
      <c r="U313" s="74"/>
      <c r="V313" s="74"/>
      <c r="W313" s="74"/>
      <c r="X313" s="381"/>
      <c r="Y313" s="74"/>
      <c r="Z313" s="331"/>
      <c r="AA313" s="461"/>
      <c r="AC313" s="331"/>
      <c r="AD313" s="450"/>
      <c r="AF313" s="385"/>
      <c r="AG313" s="450"/>
    </row>
    <row r="314" spans="1:33" ht="15" customHeight="1" thickBot="1" x14ac:dyDescent="0.3">
      <c r="A314" s="228"/>
      <c r="B314" s="314" t="s">
        <v>11</v>
      </c>
      <c r="C314" s="380">
        <v>3</v>
      </c>
      <c r="D314" s="380" t="s">
        <v>22</v>
      </c>
      <c r="E314" s="334" t="s">
        <v>94</v>
      </c>
      <c r="F314" s="208"/>
      <c r="G314" s="207"/>
      <c r="H314" s="196"/>
      <c r="I314" s="242">
        <f>IF(E314="repos",1,0)</f>
        <v>1</v>
      </c>
      <c r="J314" s="242">
        <f>IF(E314="S",1,0)</f>
        <v>0</v>
      </c>
      <c r="K314" s="242">
        <f>IF(E314="FO",1,0)</f>
        <v>0</v>
      </c>
      <c r="L314" s="302">
        <f>IF(AND(B314="dim",M314=130),1,0)</f>
        <v>0</v>
      </c>
      <c r="M314" s="234">
        <v>660</v>
      </c>
      <c r="N314" s="243"/>
      <c r="O314" s="56"/>
      <c r="P314" s="476">
        <f>IF(F314="X",D307,0)+IF(F315="X",D307,0)+IF(G314="X",D308,0)+IF(G315="X",D309,0)+H314+H315+IF(N314&lt;N306,0,N314)+IF(N315&lt;N306,0,N315)</f>
        <v>0</v>
      </c>
      <c r="Q314" s="111"/>
      <c r="R314" s="112"/>
      <c r="S314" s="374">
        <f>(R314-Q314)+(R315-Q315)</f>
        <v>0</v>
      </c>
      <c r="T314" s="167"/>
      <c r="U314" s="74"/>
      <c r="V314" s="74"/>
      <c r="W314" s="74"/>
      <c r="X314" s="380">
        <f t="shared" si="310"/>
        <v>0</v>
      </c>
      <c r="Y314" s="74"/>
      <c r="Z314" s="314">
        <v>123</v>
      </c>
      <c r="AA314" s="460">
        <f t="shared" ref="AA314" si="316">IF(OR(E314="C",E314="Cr"),S314,0)</f>
        <v>0</v>
      </c>
      <c r="AC314" s="314">
        <v>154</v>
      </c>
      <c r="AD314" s="449">
        <f t="shared" ref="AD314" si="317">IF(OR(E391="C",E391="Cr"),S391,0)</f>
        <v>0.29861111111111116</v>
      </c>
      <c r="AF314" s="384">
        <v>154</v>
      </c>
      <c r="AG314" s="449">
        <f t="shared" ref="AG314" si="318">LARGE($AD$8:$AD$738,AF314)</f>
        <v>0.23750000000000007</v>
      </c>
    </row>
    <row r="315" spans="1:33" ht="15.75" customHeight="1" thickBot="1" x14ac:dyDescent="0.3">
      <c r="A315" s="229"/>
      <c r="B315" s="331"/>
      <c r="C315" s="381"/>
      <c r="D315" s="381"/>
      <c r="E315" s="329"/>
      <c r="F315" s="260" t="str">
        <f>IF(AND(A314="X",B314="dim"),"",IF(AND(A314="X",E314="TC"),"",IF(A314="X","X","")))</f>
        <v/>
      </c>
      <c r="G315" s="194"/>
      <c r="H315" s="211"/>
      <c r="I315" s="235">
        <f>IF(E314="CA",1,0)</f>
        <v>0</v>
      </c>
      <c r="J315" s="235">
        <f>IF(E314="TC",1,0)</f>
        <v>0</v>
      </c>
      <c r="K315" s="235">
        <f>IF(E314="FNO",1,0)</f>
        <v>0</v>
      </c>
      <c r="L315" s="299"/>
      <c r="M315" s="235"/>
      <c r="N315" s="244"/>
      <c r="O315" s="107"/>
      <c r="P315" s="477"/>
      <c r="Q315" s="113"/>
      <c r="R315" s="114"/>
      <c r="S315" s="375"/>
      <c r="T315" s="167"/>
      <c r="U315" s="74"/>
      <c r="V315" s="74"/>
      <c r="W315" s="74"/>
      <c r="X315" s="381"/>
      <c r="Y315" s="74"/>
      <c r="Z315" s="331"/>
      <c r="AA315" s="461"/>
      <c r="AC315" s="331"/>
      <c r="AD315" s="450"/>
      <c r="AF315" s="385"/>
      <c r="AG315" s="450"/>
    </row>
    <row r="316" spans="1:33" ht="15" customHeight="1" thickBot="1" x14ac:dyDescent="0.3">
      <c r="A316" s="228"/>
      <c r="B316" s="314" t="s">
        <v>12</v>
      </c>
      <c r="C316" s="380">
        <v>4</v>
      </c>
      <c r="D316" s="380" t="s">
        <v>22</v>
      </c>
      <c r="E316" s="380" t="s">
        <v>91</v>
      </c>
      <c r="F316" s="208"/>
      <c r="G316" s="207"/>
      <c r="H316" s="196"/>
      <c r="I316" s="242">
        <f>IF(E316="repos",1,0)</f>
        <v>0</v>
      </c>
      <c r="J316" s="242">
        <f>IF(E316="S",1,0)</f>
        <v>0</v>
      </c>
      <c r="K316" s="242">
        <f>IF(E316="FO",1,0)</f>
        <v>0</v>
      </c>
      <c r="L316" s="302">
        <f>IF(AND(B316="dim",M316=130),1,0)</f>
        <v>0</v>
      </c>
      <c r="M316" s="234">
        <v>130</v>
      </c>
      <c r="N316" s="243"/>
      <c r="O316" s="52">
        <v>0.23958333333333334</v>
      </c>
      <c r="P316" s="476">
        <f>IF(F316="X",D307,0)+IF(F317="X",D307,0)+IF(G316="X",D308,0)+IF(G317="X",D309,0)+H316+H317+IF(N316&lt;N306,0,N316)+IF(N317&lt;N306,0,N317)</f>
        <v>0</v>
      </c>
      <c r="Q316" s="111">
        <v>0.22222222222222221</v>
      </c>
      <c r="R316" s="112">
        <v>0.4284722222222222</v>
      </c>
      <c r="S316" s="374">
        <f>(R316-Q316)+(R317-Q317)</f>
        <v>0.20624999999999999</v>
      </c>
      <c r="T316" s="167"/>
      <c r="U316" s="74"/>
      <c r="V316" s="74"/>
      <c r="W316" s="74"/>
      <c r="X316" s="380">
        <f t="shared" si="310"/>
        <v>1</v>
      </c>
      <c r="Y316" s="74"/>
      <c r="Z316" s="462">
        <v>124</v>
      </c>
      <c r="AA316" s="460">
        <f t="shared" ref="AA316" si="319">IF(OR(E316="C",E316="Cr"),S316,0)</f>
        <v>0.20624999999999999</v>
      </c>
      <c r="AC316" s="462">
        <v>155</v>
      </c>
      <c r="AD316" s="449">
        <f t="shared" ref="AD316" si="320">IF(OR(E393="C",E393="Cr"),S393,0)</f>
        <v>0</v>
      </c>
      <c r="AF316" s="542">
        <v>155</v>
      </c>
      <c r="AG316" s="449">
        <f t="shared" ref="AG316" si="321">LARGE($AD$8:$AD$738,AF316)</f>
        <v>0.23750000000000007</v>
      </c>
    </row>
    <row r="317" spans="1:33" ht="15.75" customHeight="1" thickBot="1" x14ac:dyDescent="0.3">
      <c r="A317" s="229"/>
      <c r="B317" s="331"/>
      <c r="C317" s="381"/>
      <c r="D317" s="381"/>
      <c r="E317" s="381"/>
      <c r="F317" s="260" t="str">
        <f>IF(AND(A316="X",B316="dim"),"",IF(AND(A316="X",E316="TC"),"",IF(A316="X","X","")))</f>
        <v/>
      </c>
      <c r="G317" s="194"/>
      <c r="H317" s="211"/>
      <c r="I317" s="235">
        <f>IF(E316="CA",1,0)</f>
        <v>0</v>
      </c>
      <c r="J317" s="235">
        <f>IF(E316="TC",1,0)</f>
        <v>0</v>
      </c>
      <c r="K317" s="235">
        <f>IF(E316="FNO",1,0)</f>
        <v>0</v>
      </c>
      <c r="L317" s="299"/>
      <c r="M317" s="235"/>
      <c r="N317" s="244"/>
      <c r="O317" s="86"/>
      <c r="P317" s="477"/>
      <c r="Q317" s="113"/>
      <c r="R317" s="114"/>
      <c r="S317" s="375"/>
      <c r="T317" s="167"/>
      <c r="U317" s="74"/>
      <c r="V317" s="74"/>
      <c r="W317" s="74"/>
      <c r="X317" s="381"/>
      <c r="Y317" s="74"/>
      <c r="Z317" s="463"/>
      <c r="AA317" s="461"/>
      <c r="AC317" s="463"/>
      <c r="AD317" s="450"/>
      <c r="AF317" s="543"/>
      <c r="AG317" s="450"/>
    </row>
    <row r="318" spans="1:33" ht="15" customHeight="1" thickBot="1" x14ac:dyDescent="0.3">
      <c r="A318" s="228"/>
      <c r="B318" s="314" t="s">
        <v>4</v>
      </c>
      <c r="C318" s="380">
        <v>5</v>
      </c>
      <c r="D318" s="380" t="s">
        <v>22</v>
      </c>
      <c r="E318" s="380" t="s">
        <v>91</v>
      </c>
      <c r="F318" s="208"/>
      <c r="G318" s="207"/>
      <c r="H318" s="196"/>
      <c r="I318" s="242">
        <f>IF(E318="repos",1,0)</f>
        <v>0</v>
      </c>
      <c r="J318" s="242">
        <f>IF(E318="S",1,0)</f>
        <v>0</v>
      </c>
      <c r="K318" s="242">
        <f>IF(E318="FO",1,0)</f>
        <v>0</v>
      </c>
      <c r="L318" s="302">
        <f>IF(AND(B318="dim",M318=130),1,0)</f>
        <v>0</v>
      </c>
      <c r="M318" s="234">
        <v>132</v>
      </c>
      <c r="N318" s="243"/>
      <c r="O318" s="52">
        <v>0.25347222222222221</v>
      </c>
      <c r="P318" s="476">
        <f>IF(F318="X",D307,0)+IF(F319="X",D307,0)+IF(G318="X",D308,0)+IF(G319="X",D309,0)+H318+H319+IF(N318&lt;N306,0,N318)+IF(N319&lt;N306,0,N319)</f>
        <v>0</v>
      </c>
      <c r="Q318" s="111">
        <v>0.24652777777777779</v>
      </c>
      <c r="R318" s="112">
        <v>0.49722222222222223</v>
      </c>
      <c r="S318" s="374">
        <f>(R318-Q318)+(R319-Q319)</f>
        <v>0.25069444444444444</v>
      </c>
      <c r="T318" s="167"/>
      <c r="U318" s="74"/>
      <c r="V318" s="74"/>
      <c r="W318" s="74"/>
      <c r="X318" s="380">
        <f t="shared" si="310"/>
        <v>1</v>
      </c>
      <c r="Y318" s="74"/>
      <c r="Z318" s="314">
        <v>125</v>
      </c>
      <c r="AA318" s="460">
        <f t="shared" ref="AA318" si="322">IF(OR(E318="C",E318="Cr"),S318,0)</f>
        <v>0.25069444444444444</v>
      </c>
      <c r="AC318" s="314">
        <v>156</v>
      </c>
      <c r="AD318" s="449">
        <f t="shared" ref="AD318" si="323">IF(OR(E395="C",E395="Cr"),S395,0)</f>
        <v>0</v>
      </c>
      <c r="AF318" s="384">
        <v>156</v>
      </c>
      <c r="AG318" s="449">
        <f t="shared" ref="AG318" si="324">LARGE($AD$8:$AD$738,AF318)</f>
        <v>0.23750000000000007</v>
      </c>
    </row>
    <row r="319" spans="1:33" ht="15.75" customHeight="1" thickBot="1" x14ac:dyDescent="0.3">
      <c r="A319" s="229"/>
      <c r="B319" s="331"/>
      <c r="C319" s="381"/>
      <c r="D319" s="381"/>
      <c r="E319" s="381"/>
      <c r="F319" s="260" t="str">
        <f>IF(AND(A318="X",B318="dim"),"",IF(AND(A318="X",E318="TC"),"",IF(A318="X","X","")))</f>
        <v/>
      </c>
      <c r="G319" s="194"/>
      <c r="H319" s="211"/>
      <c r="I319" s="235">
        <f>IF(E318="CA",1,0)</f>
        <v>0</v>
      </c>
      <c r="J319" s="235">
        <f>IF(E318="TC",1,0)</f>
        <v>0</v>
      </c>
      <c r="K319" s="235">
        <f>IF(E318="FNO",1,0)</f>
        <v>0</v>
      </c>
      <c r="L319" s="299"/>
      <c r="M319" s="235"/>
      <c r="N319" s="244"/>
      <c r="O319" s="86"/>
      <c r="P319" s="477"/>
      <c r="Q319" s="113"/>
      <c r="R319" s="114"/>
      <c r="S319" s="375"/>
      <c r="T319" s="167"/>
      <c r="U319" s="74"/>
      <c r="V319" s="74"/>
      <c r="W319" s="74"/>
      <c r="X319" s="381"/>
      <c r="Y319" s="74"/>
      <c r="Z319" s="331"/>
      <c r="AA319" s="461"/>
      <c r="AC319" s="331"/>
      <c r="AD319" s="450"/>
      <c r="AF319" s="385"/>
      <c r="AG319" s="450"/>
    </row>
    <row r="320" spans="1:33" ht="15" customHeight="1" thickBot="1" x14ac:dyDescent="0.3">
      <c r="A320" s="228"/>
      <c r="B320" s="314" t="s">
        <v>6</v>
      </c>
      <c r="C320" s="380">
        <v>6</v>
      </c>
      <c r="D320" s="380" t="s">
        <v>22</v>
      </c>
      <c r="E320" s="334" t="s">
        <v>54</v>
      </c>
      <c r="F320" s="208" t="s">
        <v>72</v>
      </c>
      <c r="G320" s="207"/>
      <c r="H320" s="196"/>
      <c r="I320" s="242">
        <f>IF(E320="repos",1,0)</f>
        <v>0</v>
      </c>
      <c r="J320" s="242">
        <f>IF(E320="S",1,0)</f>
        <v>1</v>
      </c>
      <c r="K320" s="242">
        <f>IF(E320="FO",1,0)</f>
        <v>0</v>
      </c>
      <c r="L320" s="302">
        <f>IF(AND(B320="dim",M320=130),1,0)</f>
        <v>0</v>
      </c>
      <c r="M320" s="234">
        <v>130</v>
      </c>
      <c r="N320" s="243"/>
      <c r="O320" s="56"/>
      <c r="P320" s="476">
        <f>IF(F320="X",D307,0)+IF(F321="X",D307,0)+IF(G320="X",D308,0)+IF(G321="X",D309,0)+H320+H321+IF(N320&lt;N306,0,N320)+IF(N321&lt;N306,0,N321)</f>
        <v>0.27638888888888885</v>
      </c>
      <c r="Q320" s="111"/>
      <c r="R320" s="112"/>
      <c r="S320" s="374">
        <f>(R320-Q320)+(R321-Q321)</f>
        <v>0</v>
      </c>
      <c r="T320" s="167"/>
      <c r="U320" s="74"/>
      <c r="V320" s="74"/>
      <c r="W320" s="74"/>
      <c r="X320" s="380">
        <f t="shared" si="310"/>
        <v>0</v>
      </c>
      <c r="Y320" s="74"/>
      <c r="Z320" s="314">
        <v>126</v>
      </c>
      <c r="AA320" s="460">
        <f t="shared" ref="AA320" si="325">IF(OR(E320="C",E320="Cr"),S320,0)</f>
        <v>0</v>
      </c>
      <c r="AC320" s="314">
        <v>157</v>
      </c>
      <c r="AD320" s="449">
        <f t="shared" ref="AD320" si="326">IF(OR(E397="C",E397="Cr"),S397,0)</f>
        <v>0.3041666666666667</v>
      </c>
      <c r="AF320" s="384">
        <v>157</v>
      </c>
      <c r="AG320" s="449">
        <f t="shared" ref="AG320" si="327">LARGE($AD$8:$AD$738,AF320)</f>
        <v>0.23750000000000007</v>
      </c>
    </row>
    <row r="321" spans="1:33" ht="15.75" customHeight="1" thickBot="1" x14ac:dyDescent="0.3">
      <c r="A321" s="229"/>
      <c r="B321" s="331"/>
      <c r="C321" s="381"/>
      <c r="D321" s="381"/>
      <c r="E321" s="329"/>
      <c r="F321" s="260" t="str">
        <f>IF(AND(A320="X",B320="dim"),"",IF(AND(A320="X",E320="TC"),"",IF(A320="X","X","")))</f>
        <v/>
      </c>
      <c r="G321" s="194"/>
      <c r="H321" s="211"/>
      <c r="I321" s="235">
        <f>IF(E320="CA",1,0)</f>
        <v>0</v>
      </c>
      <c r="J321" s="235">
        <f>IF(E320="TC",1,0)</f>
        <v>0</v>
      </c>
      <c r="K321" s="235">
        <f>IF(E320="FNO",1,0)</f>
        <v>0</v>
      </c>
      <c r="L321" s="299"/>
      <c r="M321" s="235"/>
      <c r="N321" s="244"/>
      <c r="O321" s="107"/>
      <c r="P321" s="477"/>
      <c r="Q321" s="113"/>
      <c r="R321" s="114"/>
      <c r="S321" s="375"/>
      <c r="T321" s="167"/>
      <c r="U321" s="74"/>
      <c r="V321" s="74"/>
      <c r="W321" s="74"/>
      <c r="X321" s="381"/>
      <c r="Y321" s="74"/>
      <c r="Z321" s="331"/>
      <c r="AA321" s="461"/>
      <c r="AC321" s="331"/>
      <c r="AD321" s="450"/>
      <c r="AF321" s="385"/>
      <c r="AG321" s="450"/>
    </row>
    <row r="322" spans="1:33" ht="15" customHeight="1" thickBot="1" x14ac:dyDescent="0.3">
      <c r="A322" s="228"/>
      <c r="B322" s="314" t="s">
        <v>8</v>
      </c>
      <c r="C322" s="380">
        <v>7</v>
      </c>
      <c r="D322" s="380" t="s">
        <v>22</v>
      </c>
      <c r="E322" s="334" t="s">
        <v>94</v>
      </c>
      <c r="F322" s="208"/>
      <c r="G322" s="207"/>
      <c r="H322" s="196"/>
      <c r="I322" s="242">
        <f>IF(E322="repos",1,0)</f>
        <v>1</v>
      </c>
      <c r="J322" s="242">
        <f>IF(E322="S",1,0)</f>
        <v>0</v>
      </c>
      <c r="K322" s="242">
        <f>IF(E322="FO",1,0)</f>
        <v>0</v>
      </c>
      <c r="L322" s="302">
        <f>IF(AND(B322="dim",M322=130),1,0)</f>
        <v>0</v>
      </c>
      <c r="M322" s="234">
        <v>660</v>
      </c>
      <c r="N322" s="243"/>
      <c r="O322" s="56"/>
      <c r="P322" s="476">
        <f>IF(F322="X",D307,0)+IF(F323="X",D307,0)+IF(G322="X",D308,0)+IF(G323="X",D309,0)+H322+H323+IF(N322&lt;N306,0,N322)+IF(N323&lt;N306,0,N323)</f>
        <v>0</v>
      </c>
      <c r="Q322" s="111"/>
      <c r="R322" s="112"/>
      <c r="S322" s="374">
        <f>(R322-Q322)+(R323-Q323)</f>
        <v>0</v>
      </c>
      <c r="T322" s="167"/>
      <c r="U322" s="74"/>
      <c r="V322" s="74"/>
      <c r="W322" s="74"/>
      <c r="X322" s="380">
        <f t="shared" si="310"/>
        <v>0</v>
      </c>
      <c r="Y322" s="74"/>
      <c r="Z322" s="314">
        <v>127</v>
      </c>
      <c r="AA322" s="460">
        <f t="shared" ref="AA322" si="328">IF(OR(E322="C",E322="Cr"),S322,0)</f>
        <v>0</v>
      </c>
      <c r="AC322" s="314">
        <v>158</v>
      </c>
      <c r="AD322" s="449">
        <f t="shared" ref="AD322" si="329">IF(OR(E399="C",E399="Cr"),S399,0)</f>
        <v>0.3041666666666667</v>
      </c>
      <c r="AF322" s="384">
        <v>158</v>
      </c>
      <c r="AG322" s="449">
        <f t="shared" ref="AG322" si="330">LARGE($AD$8:$AD$738,AF322)</f>
        <v>0.23750000000000007</v>
      </c>
    </row>
    <row r="323" spans="1:33" ht="15.75" customHeight="1" thickBot="1" x14ac:dyDescent="0.3">
      <c r="A323" s="229"/>
      <c r="B323" s="331"/>
      <c r="C323" s="381"/>
      <c r="D323" s="381"/>
      <c r="E323" s="329"/>
      <c r="F323" s="260" t="str">
        <f>IF(AND(A322="X",B322="dim"),"",IF(AND(A322="X",E322="TC"),"",IF(A322="X","X","")))</f>
        <v/>
      </c>
      <c r="G323" s="194"/>
      <c r="H323" s="211"/>
      <c r="I323" s="235">
        <f>IF(E322="CA",1,0)</f>
        <v>0</v>
      </c>
      <c r="J323" s="235">
        <f>IF(E322="TC",1,0)</f>
        <v>0</v>
      </c>
      <c r="K323" s="235">
        <f>IF(E322="FNO",1,0)</f>
        <v>0</v>
      </c>
      <c r="L323" s="299"/>
      <c r="M323" s="235"/>
      <c r="N323" s="244"/>
      <c r="O323" s="107"/>
      <c r="P323" s="477"/>
      <c r="Q323" s="113"/>
      <c r="R323" s="114"/>
      <c r="S323" s="375"/>
      <c r="T323" s="167"/>
      <c r="U323" s="74"/>
      <c r="V323" s="74"/>
      <c r="W323" s="74"/>
      <c r="X323" s="381"/>
      <c r="Y323" s="74"/>
      <c r="Z323" s="331"/>
      <c r="AA323" s="461"/>
      <c r="AC323" s="331"/>
      <c r="AD323" s="450"/>
      <c r="AF323" s="385"/>
      <c r="AG323" s="450"/>
    </row>
    <row r="324" spans="1:33" ht="15" customHeight="1" thickBot="1" x14ac:dyDescent="0.3">
      <c r="A324" s="254" t="s">
        <v>72</v>
      </c>
      <c r="B324" s="520" t="s">
        <v>9</v>
      </c>
      <c r="C324" s="520">
        <v>8</v>
      </c>
      <c r="D324" s="520" t="s">
        <v>22</v>
      </c>
      <c r="E324" s="380" t="s">
        <v>16</v>
      </c>
      <c r="F324" s="208"/>
      <c r="G324" s="207"/>
      <c r="H324" s="196"/>
      <c r="I324" s="242">
        <f>IF(E324="repos",1,0)</f>
        <v>0</v>
      </c>
      <c r="J324" s="242">
        <f>IF(E324="S",1,0)</f>
        <v>0</v>
      </c>
      <c r="K324" s="242">
        <f>IF(E324="FO",1,0)</f>
        <v>0</v>
      </c>
      <c r="L324" s="302">
        <f>IF(AND(B324="dim",M324=130),1,0)</f>
        <v>0</v>
      </c>
      <c r="M324" s="234">
        <v>31</v>
      </c>
      <c r="N324" s="243"/>
      <c r="O324" s="56"/>
      <c r="P324" s="476">
        <f>IF(F324="X",D307,0)+IF(F325="X",D307,0)+IF(G324="X",D308,0)+IF(G325="X",D309,0)+H324+H325+IF(N324&lt;N306,0,N324)+IF(N325&lt;N306,0,N325)</f>
        <v>0</v>
      </c>
      <c r="Q324" s="111"/>
      <c r="R324" s="112"/>
      <c r="S324" s="374">
        <f>(R324-Q324)+(R325-Q325)</f>
        <v>0</v>
      </c>
      <c r="T324" s="167"/>
      <c r="U324" s="74"/>
      <c r="V324" s="74"/>
      <c r="W324" s="74"/>
      <c r="X324" s="380">
        <f t="shared" si="310"/>
        <v>0</v>
      </c>
      <c r="Y324" s="74"/>
      <c r="Z324" s="314">
        <v>128</v>
      </c>
      <c r="AA324" s="460">
        <f t="shared" ref="AA324" si="331">IF(OR(E324="C",E324="Cr"),S324,0)</f>
        <v>0</v>
      </c>
      <c r="AC324" s="314">
        <v>159</v>
      </c>
      <c r="AD324" s="449">
        <f t="shared" ref="AD324" si="332">IF(OR(E401="C",E401="Cr"),S401,0)</f>
        <v>0.3041666666666667</v>
      </c>
      <c r="AF324" s="384">
        <v>159</v>
      </c>
      <c r="AG324" s="449">
        <f t="shared" ref="AG324" si="333">LARGE($AD$8:$AD$738,AF324)</f>
        <v>0.23750000000000007</v>
      </c>
    </row>
    <row r="325" spans="1:33" ht="15.75" customHeight="1" thickBot="1" x14ac:dyDescent="0.3">
      <c r="A325" s="255"/>
      <c r="B325" s="521"/>
      <c r="C325" s="521"/>
      <c r="D325" s="521"/>
      <c r="E325" s="381"/>
      <c r="F325" s="260" t="str">
        <f>IF(AND(A324="X",B324="dim"),"",IF(AND(A324="X",E324="TC"),"",IF(A324="X","X","")))</f>
        <v/>
      </c>
      <c r="G325" s="194"/>
      <c r="H325" s="211"/>
      <c r="I325" s="235">
        <f>IF(E324="CA",1,0)</f>
        <v>0</v>
      </c>
      <c r="J325" s="235">
        <f>IF(E324="TC",1,0)</f>
        <v>1</v>
      </c>
      <c r="K325" s="235">
        <f>IF(E324="FNO",1,0)</f>
        <v>0</v>
      </c>
      <c r="L325" s="299"/>
      <c r="M325" s="235"/>
      <c r="N325" s="244"/>
      <c r="O325" s="107"/>
      <c r="P325" s="477"/>
      <c r="Q325" s="113"/>
      <c r="R325" s="114"/>
      <c r="S325" s="375"/>
      <c r="T325" s="167"/>
      <c r="U325" s="74"/>
      <c r="V325" s="74"/>
      <c r="W325" s="74"/>
      <c r="X325" s="381"/>
      <c r="Y325" s="74"/>
      <c r="Z325" s="331"/>
      <c r="AA325" s="461"/>
      <c r="AC325" s="331"/>
      <c r="AD325" s="450"/>
      <c r="AF325" s="385"/>
      <c r="AG325" s="450"/>
    </row>
    <row r="326" spans="1:33" ht="15" customHeight="1" thickBot="1" x14ac:dyDescent="0.3">
      <c r="A326" s="228"/>
      <c r="B326" s="314" t="s">
        <v>10</v>
      </c>
      <c r="C326" s="380">
        <v>9</v>
      </c>
      <c r="D326" s="380" t="s">
        <v>22</v>
      </c>
      <c r="E326" s="380" t="s">
        <v>91</v>
      </c>
      <c r="F326" s="208"/>
      <c r="G326" s="207"/>
      <c r="H326" s="196"/>
      <c r="I326" s="242">
        <f>IF(E326="repos",1,0)</f>
        <v>0</v>
      </c>
      <c r="J326" s="242">
        <f>IF(E326="S",1,0)</f>
        <v>0</v>
      </c>
      <c r="K326" s="242">
        <f>IF(E326="FO",1,0)</f>
        <v>0</v>
      </c>
      <c r="L326" s="302">
        <f>IF(AND(B326="dim",M326=130),1,0)</f>
        <v>0</v>
      </c>
      <c r="M326" s="234">
        <v>132</v>
      </c>
      <c r="N326" s="243"/>
      <c r="O326" s="52">
        <v>0.25208333333333333</v>
      </c>
      <c r="P326" s="476">
        <f>IF(F326="X",D307,0)+IF(F327="X",D307,0)+IF(G326="X",D308,0)+IF(G327="X",D309,0)+H326+H327+IF(N326&lt;N306,0,N326)+IF(N327&lt;N306,0,N327)</f>
        <v>0</v>
      </c>
      <c r="Q326" s="111">
        <v>0.27013888888888887</v>
      </c>
      <c r="R326" s="112">
        <v>0.51944444444444449</v>
      </c>
      <c r="S326" s="374">
        <f>(R326-Q326)+(R327-Q327)</f>
        <v>0.24930555555555561</v>
      </c>
      <c r="T326" s="167"/>
      <c r="U326" s="74"/>
      <c r="V326" s="74"/>
      <c r="W326" s="74"/>
      <c r="X326" s="380">
        <f t="shared" si="310"/>
        <v>1</v>
      </c>
      <c r="Y326" s="74"/>
      <c r="Z326" s="314">
        <v>129</v>
      </c>
      <c r="AA326" s="460">
        <f t="shared" ref="AA326" si="334">IF(OR(E326="C",E326="Cr"),S326,0)</f>
        <v>0.24930555555555561</v>
      </c>
      <c r="AC326" s="314">
        <v>160</v>
      </c>
      <c r="AD326" s="449">
        <f t="shared" ref="AD326" si="335">IF(OR(E403="C",E403="Cr"),S403,0)</f>
        <v>0</v>
      </c>
      <c r="AF326" s="384">
        <v>160</v>
      </c>
      <c r="AG326" s="449">
        <f t="shared" ref="AG326" si="336">LARGE($AD$8:$AD$738,AF326)</f>
        <v>0.23749999999999999</v>
      </c>
    </row>
    <row r="327" spans="1:33" ht="15.75" customHeight="1" thickBot="1" x14ac:dyDescent="0.3">
      <c r="A327" s="229"/>
      <c r="B327" s="331"/>
      <c r="C327" s="381"/>
      <c r="D327" s="381"/>
      <c r="E327" s="381"/>
      <c r="F327" s="260" t="str">
        <f>IF(AND(A326="X",B326="dim"),"",IF(AND(A326="X",E326="TC"),"",IF(A326="X","X","")))</f>
        <v/>
      </c>
      <c r="G327" s="194"/>
      <c r="H327" s="211"/>
      <c r="I327" s="235">
        <f>IF(E326="CA",1,0)</f>
        <v>0</v>
      </c>
      <c r="J327" s="235">
        <f>IF(E326="TC",1,0)</f>
        <v>0</v>
      </c>
      <c r="K327" s="235">
        <f>IF(E326="FNO",1,0)</f>
        <v>0</v>
      </c>
      <c r="L327" s="299"/>
      <c r="M327" s="235"/>
      <c r="N327" s="244"/>
      <c r="O327" s="86"/>
      <c r="P327" s="477"/>
      <c r="Q327" s="113"/>
      <c r="R327" s="114"/>
      <c r="S327" s="375"/>
      <c r="T327" s="167"/>
      <c r="U327" s="74"/>
      <c r="V327" s="74"/>
      <c r="W327" s="74"/>
      <c r="X327" s="381"/>
      <c r="Y327" s="74"/>
      <c r="Z327" s="331"/>
      <c r="AA327" s="461"/>
      <c r="AC327" s="331"/>
      <c r="AD327" s="450"/>
      <c r="AF327" s="385"/>
      <c r="AG327" s="450"/>
    </row>
    <row r="328" spans="1:33" ht="15" customHeight="1" thickBot="1" x14ac:dyDescent="0.3">
      <c r="A328" s="228"/>
      <c r="B328" s="314" t="s">
        <v>11</v>
      </c>
      <c r="C328" s="380">
        <v>10</v>
      </c>
      <c r="D328" s="380" t="s">
        <v>22</v>
      </c>
      <c r="E328" s="380" t="s">
        <v>91</v>
      </c>
      <c r="F328" s="208"/>
      <c r="G328" s="207"/>
      <c r="H328" s="196"/>
      <c r="I328" s="242">
        <f>IF(E328="repos",1,0)</f>
        <v>0</v>
      </c>
      <c r="J328" s="242">
        <f>IF(E328="S",1,0)</f>
        <v>0</v>
      </c>
      <c r="K328" s="242">
        <f>IF(E328="FO",1,0)</f>
        <v>0</v>
      </c>
      <c r="L328" s="302">
        <f>IF(AND(B328="dim",M328=130),1,0)</f>
        <v>0</v>
      </c>
      <c r="M328" s="234">
        <v>132</v>
      </c>
      <c r="N328" s="243"/>
      <c r="O328" s="52">
        <v>0.25208333333333333</v>
      </c>
      <c r="P328" s="476">
        <f>IF(F328="X",D307,0)+IF(F329="X",D307,0)+IF(G328="X",D308,0)+IF(G329="X",D309,0)+H328+H329+IF(N328&lt;N306,0,N328)+IF(N329&lt;N306,0,N329)</f>
        <v>0</v>
      </c>
      <c r="Q328" s="111">
        <v>0.27013888888888887</v>
      </c>
      <c r="R328" s="112">
        <v>0.51944444444444449</v>
      </c>
      <c r="S328" s="374">
        <f>(R328-Q328)+(R329-Q329)</f>
        <v>0.24930555555555561</v>
      </c>
      <c r="T328" s="167"/>
      <c r="U328" s="74"/>
      <c r="V328" s="74"/>
      <c r="W328" s="74"/>
      <c r="X328" s="380">
        <f t="shared" si="310"/>
        <v>1</v>
      </c>
      <c r="Y328" s="74"/>
      <c r="Z328" s="314">
        <v>130</v>
      </c>
      <c r="AA328" s="460">
        <f t="shared" ref="AA328" si="337">IF(OR(E328="C",E328="Cr"),S328,0)</f>
        <v>0.24930555555555561</v>
      </c>
      <c r="AC328" s="314">
        <v>161</v>
      </c>
      <c r="AD328" s="449">
        <f t="shared" ref="AD328" si="338">IF(OR(E405="C",E405="Cr"),S405,0)</f>
        <v>0</v>
      </c>
      <c r="AF328" s="384">
        <v>161</v>
      </c>
      <c r="AG328" s="449">
        <f t="shared" ref="AG328" si="339">LARGE($AD$8:$AD$738,AF328)</f>
        <v>0.2361111111111111</v>
      </c>
    </row>
    <row r="329" spans="1:33" ht="15.75" customHeight="1" thickBot="1" x14ac:dyDescent="0.3">
      <c r="A329" s="229"/>
      <c r="B329" s="331"/>
      <c r="C329" s="381"/>
      <c r="D329" s="381"/>
      <c r="E329" s="381"/>
      <c r="F329" s="260" t="str">
        <f>IF(AND(A328="X",B328="dim"),"",IF(AND(A328="X",E328="TC"),"",IF(A328="X","X","")))</f>
        <v/>
      </c>
      <c r="G329" s="194"/>
      <c r="H329" s="211"/>
      <c r="I329" s="235">
        <f>IF(E328="CA",1,0)</f>
        <v>0</v>
      </c>
      <c r="J329" s="235">
        <f>IF(E328="TC",1,0)</f>
        <v>0</v>
      </c>
      <c r="K329" s="235">
        <f>IF(E328="FNO",1,0)</f>
        <v>0</v>
      </c>
      <c r="L329" s="299"/>
      <c r="M329" s="235"/>
      <c r="N329" s="244"/>
      <c r="O329" s="86"/>
      <c r="P329" s="477"/>
      <c r="Q329" s="113"/>
      <c r="R329" s="114"/>
      <c r="S329" s="375"/>
      <c r="T329" s="167"/>
      <c r="U329" s="74"/>
      <c r="V329" s="74"/>
      <c r="W329" s="74"/>
      <c r="X329" s="381"/>
      <c r="Y329" s="74"/>
      <c r="Z329" s="331"/>
      <c r="AA329" s="461"/>
      <c r="AC329" s="331"/>
      <c r="AD329" s="450"/>
      <c r="AF329" s="385"/>
      <c r="AG329" s="450"/>
    </row>
    <row r="330" spans="1:33" ht="15" customHeight="1" thickBot="1" x14ac:dyDescent="0.3">
      <c r="A330" s="228"/>
      <c r="B330" s="314" t="s">
        <v>12</v>
      </c>
      <c r="C330" s="380">
        <v>11</v>
      </c>
      <c r="D330" s="380" t="s">
        <v>22</v>
      </c>
      <c r="E330" s="380" t="s">
        <v>91</v>
      </c>
      <c r="F330" s="208"/>
      <c r="G330" s="207"/>
      <c r="H330" s="196"/>
      <c r="I330" s="242">
        <f>IF(E330="repos",1,0)</f>
        <v>0</v>
      </c>
      <c r="J330" s="242">
        <f>IF(E330="S",1,0)</f>
        <v>0</v>
      </c>
      <c r="K330" s="242">
        <f>IF(E330="FO",1,0)</f>
        <v>0</v>
      </c>
      <c r="L330" s="302">
        <f>IF(AND(B330="dim",M330=130),1,0)</f>
        <v>0</v>
      </c>
      <c r="M330" s="234">
        <v>132</v>
      </c>
      <c r="N330" s="243"/>
      <c r="O330" s="52">
        <v>0.25208333333333333</v>
      </c>
      <c r="P330" s="476">
        <f>IF(F330="X",D307,0)+IF(F331="X",D307,0)+IF(G330="X",D308,0)+IF(G331="X",D309,0)+H330+H331+IF(N330&lt;N306,0,N330)+IF(N331&lt;N306,0,N331)</f>
        <v>0</v>
      </c>
      <c r="Q330" s="111">
        <v>0.27013888888888887</v>
      </c>
      <c r="R330" s="112">
        <v>0.51944444444444449</v>
      </c>
      <c r="S330" s="374">
        <f>(R330-Q330)+(R331-Q331)</f>
        <v>0.24930555555555561</v>
      </c>
      <c r="T330" s="167"/>
      <c r="U330" s="74"/>
      <c r="V330" s="74"/>
      <c r="W330" s="74"/>
      <c r="X330" s="380">
        <f t="shared" si="310"/>
        <v>1</v>
      </c>
      <c r="Y330" s="74"/>
      <c r="Z330" s="314">
        <v>131</v>
      </c>
      <c r="AA330" s="460">
        <f t="shared" ref="AA330" si="340">IF(OR(E330="C",E330="Cr"),S330,0)</f>
        <v>0.24930555555555561</v>
      </c>
      <c r="AC330" s="314">
        <v>162</v>
      </c>
      <c r="AD330" s="449">
        <f t="shared" ref="AD330" si="341">IF(OR(E407="C",E407="Cr"),S407,0)</f>
        <v>0</v>
      </c>
      <c r="AF330" s="384">
        <v>162</v>
      </c>
      <c r="AG330" s="449">
        <f t="shared" ref="AG330" si="342">LARGE($AD$8:$AD$738,AF330)</f>
        <v>0.2361111111111111</v>
      </c>
    </row>
    <row r="331" spans="1:33" ht="15.75" customHeight="1" thickBot="1" x14ac:dyDescent="0.3">
      <c r="A331" s="229"/>
      <c r="B331" s="331"/>
      <c r="C331" s="381"/>
      <c r="D331" s="381"/>
      <c r="E331" s="381"/>
      <c r="F331" s="260" t="str">
        <f>IF(AND(A330="X",B330="dim"),"",IF(AND(A330="X",E330="TC"),"",IF(A330="X","X","")))</f>
        <v/>
      </c>
      <c r="G331" s="194"/>
      <c r="H331" s="211"/>
      <c r="I331" s="235">
        <f>IF(E330="CA",1,0)</f>
        <v>0</v>
      </c>
      <c r="J331" s="235">
        <f>IF(E330="TC",1,0)</f>
        <v>0</v>
      </c>
      <c r="K331" s="235">
        <f>IF(E330="FNO",1,0)</f>
        <v>0</v>
      </c>
      <c r="L331" s="299"/>
      <c r="M331" s="235"/>
      <c r="N331" s="244"/>
      <c r="O331" s="86"/>
      <c r="P331" s="477"/>
      <c r="Q331" s="113"/>
      <c r="R331" s="114"/>
      <c r="S331" s="375"/>
      <c r="T331" s="167"/>
      <c r="U331" s="74"/>
      <c r="V331" s="74"/>
      <c r="W331" s="74"/>
      <c r="X331" s="381"/>
      <c r="Y331" s="74"/>
      <c r="Z331" s="331"/>
      <c r="AA331" s="461"/>
      <c r="AC331" s="331"/>
      <c r="AD331" s="450"/>
      <c r="AF331" s="385"/>
      <c r="AG331" s="450"/>
    </row>
    <row r="332" spans="1:33" ht="15" customHeight="1" thickBot="1" x14ac:dyDescent="0.3">
      <c r="A332" s="228"/>
      <c r="B332" s="314" t="s">
        <v>4</v>
      </c>
      <c r="C332" s="380">
        <v>12</v>
      </c>
      <c r="D332" s="380" t="s">
        <v>22</v>
      </c>
      <c r="E332" s="380" t="s">
        <v>96</v>
      </c>
      <c r="F332" s="208"/>
      <c r="G332" s="207"/>
      <c r="H332" s="196"/>
      <c r="I332" s="242">
        <f>IF(E332="repos",1,0)</f>
        <v>0</v>
      </c>
      <c r="J332" s="242">
        <f>IF(E332="S",1,0)</f>
        <v>0</v>
      </c>
      <c r="K332" s="242">
        <f>IF(E332="FO",1,0)</f>
        <v>1</v>
      </c>
      <c r="L332" s="302">
        <f>IF(AND(B332="dim",M332=130),1,0)</f>
        <v>0</v>
      </c>
      <c r="M332" s="234">
        <v>750</v>
      </c>
      <c r="N332" s="243"/>
      <c r="O332" s="56">
        <v>0.30763888888888891</v>
      </c>
      <c r="P332" s="476">
        <f>IF(F332="X",D307,0)+IF(F333="X",D307,0)+IF(G332="X",D308,0)+IF(G333="X",D309,0)+H332+H333+IF(N332&lt;N306,0,N332)+IF(N333&lt;N306,0,N333)</f>
        <v>0</v>
      </c>
      <c r="Q332" s="111">
        <v>0.25</v>
      </c>
      <c r="R332" s="112">
        <v>0.55763888888888891</v>
      </c>
      <c r="S332" s="360">
        <f>(R332-Q332)+(R333-Q333)</f>
        <v>0.30763888888888891</v>
      </c>
      <c r="T332" s="167"/>
      <c r="U332" s="74"/>
      <c r="V332" s="74"/>
      <c r="W332" s="74"/>
      <c r="X332" s="380">
        <f t="shared" si="310"/>
        <v>1</v>
      </c>
      <c r="Y332" s="74"/>
      <c r="Z332" s="314">
        <v>132</v>
      </c>
      <c r="AA332" s="460">
        <f t="shared" ref="AA332" si="343">IF(OR(E332="C",E332="Cr"),S332,0)</f>
        <v>0</v>
      </c>
      <c r="AC332" s="314">
        <v>163</v>
      </c>
      <c r="AD332" s="449">
        <f t="shared" ref="AD332" si="344">IF(OR(E409="C",E409="Cr"),S409,0)</f>
        <v>0.25069444444444444</v>
      </c>
      <c r="AF332" s="384">
        <v>163</v>
      </c>
      <c r="AG332" s="449">
        <f t="shared" ref="AG332" si="345">LARGE($AD$8:$AD$738,AF332)</f>
        <v>0.2361111111111111</v>
      </c>
    </row>
    <row r="333" spans="1:33" ht="15.75" customHeight="1" thickBot="1" x14ac:dyDescent="0.3">
      <c r="A333" s="229"/>
      <c r="B333" s="331"/>
      <c r="C333" s="381"/>
      <c r="D333" s="381"/>
      <c r="E333" s="381"/>
      <c r="F333" s="260" t="str">
        <f>IF(AND(A332="X",B332="dim"),"",IF(AND(A332="X",E332="TC"),"",IF(A332="X","X","")))</f>
        <v/>
      </c>
      <c r="G333" s="194"/>
      <c r="H333" s="211"/>
      <c r="I333" s="235">
        <f>IF(E332="CA",1,0)</f>
        <v>0</v>
      </c>
      <c r="J333" s="235">
        <f>IF(E332="TC",1,0)</f>
        <v>0</v>
      </c>
      <c r="K333" s="235">
        <f>IF(E332="FNO",1,0)</f>
        <v>0</v>
      </c>
      <c r="L333" s="299"/>
      <c r="M333" s="235"/>
      <c r="N333" s="244"/>
      <c r="O333" s="105"/>
      <c r="P333" s="477"/>
      <c r="Q333" s="113"/>
      <c r="R333" s="114"/>
      <c r="S333" s="361"/>
      <c r="T333" s="167"/>
      <c r="U333" s="74"/>
      <c r="V333" s="74"/>
      <c r="W333" s="74"/>
      <c r="X333" s="381"/>
      <c r="Y333" s="74"/>
      <c r="Z333" s="331"/>
      <c r="AA333" s="461"/>
      <c r="AC333" s="331"/>
      <c r="AD333" s="450"/>
      <c r="AF333" s="385"/>
      <c r="AG333" s="450"/>
    </row>
    <row r="334" spans="1:33" ht="15" customHeight="1" thickBot="1" x14ac:dyDescent="0.3">
      <c r="A334" s="228"/>
      <c r="B334" s="314" t="s">
        <v>6</v>
      </c>
      <c r="C334" s="380">
        <v>13</v>
      </c>
      <c r="D334" s="380" t="s">
        <v>22</v>
      </c>
      <c r="E334" s="334" t="s">
        <v>94</v>
      </c>
      <c r="F334" s="208"/>
      <c r="G334" s="207"/>
      <c r="H334" s="196"/>
      <c r="I334" s="242">
        <f>IF(E334="repos",1,0)</f>
        <v>1</v>
      </c>
      <c r="J334" s="242">
        <f>IF(E334="S",1,0)</f>
        <v>0</v>
      </c>
      <c r="K334" s="242">
        <f>IF(E334="FO",1,0)</f>
        <v>0</v>
      </c>
      <c r="L334" s="302">
        <f>IF(AND(B334="dim",M334=130),1,0)</f>
        <v>0</v>
      </c>
      <c r="M334" s="234">
        <v>660</v>
      </c>
      <c r="N334" s="243"/>
      <c r="O334" s="56"/>
      <c r="P334" s="476">
        <f>IF(F334="X",D307,0)+IF(F335="X",D307,0)+IF(G334="X",D308,0)+IF(G335="X",D309,0)+H334+H335+IF(N334&lt;N306,0,N334)+IF(N335&lt;N306,0,N335)</f>
        <v>0</v>
      </c>
      <c r="Q334" s="111"/>
      <c r="R334" s="112"/>
      <c r="S334" s="374">
        <f>(R334-Q334)+(R335-Q335)</f>
        <v>0</v>
      </c>
      <c r="T334" s="167"/>
      <c r="U334" s="74"/>
      <c r="V334" s="74"/>
      <c r="W334" s="74"/>
      <c r="X334" s="380">
        <f t="shared" si="310"/>
        <v>0</v>
      </c>
      <c r="Y334" s="74"/>
      <c r="Z334" s="314">
        <v>133</v>
      </c>
      <c r="AA334" s="460">
        <f t="shared" ref="AA334" si="346">IF(OR(E334="C",E334="Cr"),S334,0)</f>
        <v>0</v>
      </c>
      <c r="AC334" s="314">
        <v>164</v>
      </c>
      <c r="AD334" s="449">
        <f t="shared" ref="AD334" si="347">IF(OR(E411="C",E411="Cr"),S411,0)</f>
        <v>0.3041666666666667</v>
      </c>
      <c r="AF334" s="384">
        <v>164</v>
      </c>
      <c r="AG334" s="449">
        <f t="shared" ref="AG334" si="348">LARGE($AD$8:$AD$738,AF334)</f>
        <v>0.2361111111111111</v>
      </c>
    </row>
    <row r="335" spans="1:33" ht="15.75" customHeight="1" thickBot="1" x14ac:dyDescent="0.3">
      <c r="A335" s="229"/>
      <c r="B335" s="331"/>
      <c r="C335" s="381"/>
      <c r="D335" s="381"/>
      <c r="E335" s="329"/>
      <c r="F335" s="260" t="str">
        <f>IF(AND(A334="X",B334="dim"),"",IF(AND(A334="X",E334="TC"),"",IF(A334="X","X","")))</f>
        <v/>
      </c>
      <c r="G335" s="194"/>
      <c r="H335" s="211"/>
      <c r="I335" s="235">
        <f>IF(E334="CA",1,0)</f>
        <v>0</v>
      </c>
      <c r="J335" s="235">
        <f>IF(E334="TC",1,0)</f>
        <v>0</v>
      </c>
      <c r="K335" s="235">
        <f>IF(E334="FNO",1,0)</f>
        <v>0</v>
      </c>
      <c r="L335" s="299"/>
      <c r="M335" s="235"/>
      <c r="N335" s="244"/>
      <c r="O335" s="107"/>
      <c r="P335" s="477"/>
      <c r="Q335" s="113"/>
      <c r="R335" s="114"/>
      <c r="S335" s="375"/>
      <c r="T335" s="167"/>
      <c r="U335" s="74"/>
      <c r="V335" s="74"/>
      <c r="W335" s="74"/>
      <c r="X335" s="381"/>
      <c r="Y335" s="74"/>
      <c r="Z335" s="331"/>
      <c r="AA335" s="461"/>
      <c r="AC335" s="331"/>
      <c r="AD335" s="450"/>
      <c r="AF335" s="385"/>
      <c r="AG335" s="450"/>
    </row>
    <row r="336" spans="1:33" ht="15" customHeight="1" thickBot="1" x14ac:dyDescent="0.3">
      <c r="A336" s="228"/>
      <c r="B336" s="314" t="s">
        <v>8</v>
      </c>
      <c r="C336" s="380">
        <v>14</v>
      </c>
      <c r="D336" s="380" t="s">
        <v>22</v>
      </c>
      <c r="E336" s="334" t="s">
        <v>94</v>
      </c>
      <c r="F336" s="208"/>
      <c r="G336" s="207"/>
      <c r="H336" s="196"/>
      <c r="I336" s="242">
        <f>IF(E336="repos",1,0)</f>
        <v>1</v>
      </c>
      <c r="J336" s="242">
        <f>IF(E336="S",1,0)</f>
        <v>0</v>
      </c>
      <c r="K336" s="242">
        <f>IF(E336="FO",1,0)</f>
        <v>0</v>
      </c>
      <c r="L336" s="302">
        <f>IF(AND(B336="dim",M336=130),1,0)</f>
        <v>0</v>
      </c>
      <c r="M336" s="234">
        <v>660</v>
      </c>
      <c r="N336" s="243"/>
      <c r="O336" s="56"/>
      <c r="P336" s="476">
        <f>IF(F336="X",D307,0)+IF(F337="X",D307,0)+IF(G336="X",D308,0)+IF(G337="X",D309,0)+H336+H337+IF(N336&lt;N306,0,N336)+IF(N337&lt;N306,0,N337)</f>
        <v>0</v>
      </c>
      <c r="Q336" s="111"/>
      <c r="R336" s="112"/>
      <c r="S336" s="374">
        <f>(R336-Q336)+(R337-Q337)</f>
        <v>0</v>
      </c>
      <c r="T336" s="167"/>
      <c r="U336" s="74"/>
      <c r="V336" s="74"/>
      <c r="W336" s="74"/>
      <c r="X336" s="380">
        <f t="shared" si="310"/>
        <v>0</v>
      </c>
      <c r="Y336" s="74"/>
      <c r="Z336" s="314">
        <v>134</v>
      </c>
      <c r="AA336" s="460">
        <f t="shared" ref="AA336" si="349">IF(OR(E336="C",E336="Cr"),S336,0)</f>
        <v>0</v>
      </c>
      <c r="AC336" s="314">
        <v>165</v>
      </c>
      <c r="AD336" s="449">
        <f t="shared" ref="AD336" si="350">IF(OR(E413="C",E413="Cr"),S413,0)</f>
        <v>0.3041666666666667</v>
      </c>
      <c r="AF336" s="384">
        <v>165</v>
      </c>
      <c r="AG336" s="449">
        <f t="shared" ref="AG336" si="351">LARGE($AD$8:$AD$738,AF336)</f>
        <v>0.23541666666666664</v>
      </c>
    </row>
    <row r="337" spans="1:33" ht="15.75" customHeight="1" thickBot="1" x14ac:dyDescent="0.3">
      <c r="A337" s="229"/>
      <c r="B337" s="331"/>
      <c r="C337" s="381"/>
      <c r="D337" s="381"/>
      <c r="E337" s="329"/>
      <c r="F337" s="260" t="str">
        <f>IF(AND(A336="X",B336="dim"),"",IF(AND(A336="X",E336="TC"),"",IF(A336="X","X","")))</f>
        <v/>
      </c>
      <c r="G337" s="194"/>
      <c r="H337" s="211"/>
      <c r="I337" s="235">
        <f>IF(E336="CA",1,0)</f>
        <v>0</v>
      </c>
      <c r="J337" s="235">
        <f>IF(E336="TC",1,0)</f>
        <v>0</v>
      </c>
      <c r="K337" s="235">
        <f>IF(E336="FNO",1,0)</f>
        <v>0</v>
      </c>
      <c r="L337" s="299"/>
      <c r="M337" s="235"/>
      <c r="N337" s="244"/>
      <c r="O337" s="107"/>
      <c r="P337" s="477"/>
      <c r="Q337" s="113"/>
      <c r="R337" s="114"/>
      <c r="S337" s="375"/>
      <c r="T337" s="167"/>
      <c r="U337" s="74"/>
      <c r="V337" s="74"/>
      <c r="W337" s="74"/>
      <c r="X337" s="381"/>
      <c r="Y337" s="74"/>
      <c r="Z337" s="331"/>
      <c r="AA337" s="461"/>
      <c r="AC337" s="331"/>
      <c r="AD337" s="450"/>
      <c r="AF337" s="385"/>
      <c r="AG337" s="450"/>
    </row>
    <row r="338" spans="1:33" ht="15" customHeight="1" thickBot="1" x14ac:dyDescent="0.3">
      <c r="A338" s="228"/>
      <c r="B338" s="314" t="s">
        <v>9</v>
      </c>
      <c r="C338" s="380">
        <v>15</v>
      </c>
      <c r="D338" s="380" t="s">
        <v>22</v>
      </c>
      <c r="E338" s="380" t="s">
        <v>91</v>
      </c>
      <c r="F338" s="208"/>
      <c r="G338" s="207"/>
      <c r="H338" s="196"/>
      <c r="I338" s="242">
        <f>IF(E338="repos",1,0)</f>
        <v>0</v>
      </c>
      <c r="J338" s="242">
        <f>IF(E338="S",1,0)</f>
        <v>0</v>
      </c>
      <c r="K338" s="242">
        <f>IF(E338="FO",1,0)</f>
        <v>0</v>
      </c>
      <c r="L338" s="302">
        <f>IF(AND(B338="dim",M338=130),1,0)</f>
        <v>0</v>
      </c>
      <c r="M338" s="234">
        <v>132</v>
      </c>
      <c r="N338" s="243">
        <v>1.1111111111111112E-2</v>
      </c>
      <c r="O338" s="52">
        <v>0.25208333333333333</v>
      </c>
      <c r="P338" s="476">
        <f>IF(F338="X",D307,0)+IF(F339="X",D307,0)+IF(G338="X",D308,0)+IF(G339="X",D309,0)+H338+H339+IF(N338&lt;N306,0,N338)+IF(N339&lt;N306,0,N339)</f>
        <v>1.1111111111111112E-2</v>
      </c>
      <c r="Q338" s="111">
        <v>0.27013888888888887</v>
      </c>
      <c r="R338" s="112">
        <v>0.51944444444444449</v>
      </c>
      <c r="S338" s="374">
        <f>(R338-Q338)+(R339-Q339)</f>
        <v>0.24930555555555561</v>
      </c>
      <c r="T338" s="167"/>
      <c r="U338" s="74"/>
      <c r="V338" s="74"/>
      <c r="W338" s="74"/>
      <c r="X338" s="380">
        <f t="shared" si="310"/>
        <v>1</v>
      </c>
      <c r="Y338" s="74"/>
      <c r="Z338" s="314">
        <v>135</v>
      </c>
      <c r="AA338" s="460">
        <f t="shared" ref="AA338" si="352">IF(OR(E338="C",E338="Cr"),S338,0)</f>
        <v>0.24930555555555561</v>
      </c>
      <c r="AC338" s="314">
        <v>166</v>
      </c>
      <c r="AD338" s="449">
        <f t="shared" ref="AD338" si="353">IF(OR(E415="C",E415="Cr"),S415,0)</f>
        <v>0.3041666666666667</v>
      </c>
      <c r="AF338" s="384">
        <v>166</v>
      </c>
      <c r="AG338" s="449">
        <f t="shared" ref="AG338" si="354">LARGE($AD$8:$AD$738,AF338)</f>
        <v>0.23472222222222225</v>
      </c>
    </row>
    <row r="339" spans="1:33" ht="15.75" customHeight="1" thickBot="1" x14ac:dyDescent="0.3">
      <c r="A339" s="229"/>
      <c r="B339" s="331"/>
      <c r="C339" s="381"/>
      <c r="D339" s="381"/>
      <c r="E339" s="381"/>
      <c r="F339" s="260" t="str">
        <f>IF(AND(A338="X",B338="dim"),"",IF(AND(A338="X",E338="TC"),"",IF(A338="X","X","")))</f>
        <v/>
      </c>
      <c r="G339" s="194"/>
      <c r="H339" s="211"/>
      <c r="I339" s="235">
        <f>IF(E338="CA",1,0)</f>
        <v>0</v>
      </c>
      <c r="J339" s="235">
        <f>IF(E338="TC",1,0)</f>
        <v>0</v>
      </c>
      <c r="K339" s="235">
        <f>IF(E338="FNO",1,0)</f>
        <v>0</v>
      </c>
      <c r="L339" s="299"/>
      <c r="M339" s="235"/>
      <c r="N339" s="244"/>
      <c r="O339" s="86"/>
      <c r="P339" s="477"/>
      <c r="Q339" s="113"/>
      <c r="R339" s="114"/>
      <c r="S339" s="375"/>
      <c r="T339" s="167"/>
      <c r="U339" s="74"/>
      <c r="V339" s="74"/>
      <c r="W339" s="74"/>
      <c r="X339" s="381"/>
      <c r="Y339" s="74"/>
      <c r="Z339" s="331"/>
      <c r="AA339" s="461"/>
      <c r="AC339" s="331"/>
      <c r="AD339" s="450"/>
      <c r="AF339" s="385"/>
      <c r="AG339" s="450"/>
    </row>
    <row r="340" spans="1:33" ht="15" customHeight="1" thickBot="1" x14ac:dyDescent="0.3">
      <c r="A340" s="228"/>
      <c r="B340" s="314" t="s">
        <v>10</v>
      </c>
      <c r="C340" s="380">
        <v>16</v>
      </c>
      <c r="D340" s="380" t="s">
        <v>22</v>
      </c>
      <c r="E340" s="380" t="s">
        <v>91</v>
      </c>
      <c r="F340" s="208"/>
      <c r="G340" s="207"/>
      <c r="H340" s="196"/>
      <c r="I340" s="242">
        <f>IF(E340="repos",1,0)</f>
        <v>0</v>
      </c>
      <c r="J340" s="242">
        <f>IF(E340="S",1,0)</f>
        <v>0</v>
      </c>
      <c r="K340" s="242">
        <f>IF(E340="FO",1,0)</f>
        <v>0</v>
      </c>
      <c r="L340" s="302">
        <f>IF(AND(B340="dim",M340=130),1,0)</f>
        <v>0</v>
      </c>
      <c r="M340" s="234">
        <v>132</v>
      </c>
      <c r="N340" s="243">
        <v>9.0277777777777787E-3</v>
      </c>
      <c r="O340" s="52">
        <v>0.25208333333333333</v>
      </c>
      <c r="P340" s="476">
        <f>IF(F340="X",D307,0)+IF(F341="X",D307,0)+IF(G340="X",D308,0)+IF(G341="X",D309,0)+H340+H341+IF(N340&lt;N306,0,N340)+IF(N341&lt;N306,0,N341)</f>
        <v>0</v>
      </c>
      <c r="Q340" s="111">
        <v>0.27013888888888887</v>
      </c>
      <c r="R340" s="112">
        <v>0.51944444444444449</v>
      </c>
      <c r="S340" s="374">
        <f>(R340-Q340)+(R341-Q341)</f>
        <v>0.24930555555555561</v>
      </c>
      <c r="T340" s="167"/>
      <c r="U340" s="74"/>
      <c r="V340" s="74"/>
      <c r="W340" s="74"/>
      <c r="X340" s="380">
        <f t="shared" si="310"/>
        <v>1</v>
      </c>
      <c r="Y340" s="74"/>
      <c r="Z340" s="314">
        <v>136</v>
      </c>
      <c r="AA340" s="460">
        <f t="shared" ref="AA340" si="355">IF(OR(E340="C",E340="Cr"),S340,0)</f>
        <v>0.24930555555555561</v>
      </c>
      <c r="AC340" s="314">
        <v>167</v>
      </c>
      <c r="AD340" s="449">
        <f t="shared" ref="AD340" si="356">IF(OR(E417="C",E417="Cr"),S417,0)</f>
        <v>0.3041666666666667</v>
      </c>
      <c r="AF340" s="384">
        <v>167</v>
      </c>
      <c r="AG340" s="449">
        <f t="shared" ref="AG340" si="357">LARGE($AD$8:$AD$738,AF340)</f>
        <v>0.23194444444444445</v>
      </c>
    </row>
    <row r="341" spans="1:33" ht="15.75" customHeight="1" thickBot="1" x14ac:dyDescent="0.3">
      <c r="A341" s="229"/>
      <c r="B341" s="331"/>
      <c r="C341" s="381"/>
      <c r="D341" s="381"/>
      <c r="E341" s="381"/>
      <c r="F341" s="260" t="str">
        <f>IF(AND(A340="X",B340="dim"),"",IF(AND(A340="X",E340="TC"),"",IF(A340="X","X","")))</f>
        <v/>
      </c>
      <c r="G341" s="194"/>
      <c r="H341" s="211"/>
      <c r="I341" s="235">
        <f>IF(E340="CA",1,0)</f>
        <v>0</v>
      </c>
      <c r="J341" s="235">
        <f>IF(E340="TC",1,0)</f>
        <v>0</v>
      </c>
      <c r="K341" s="235">
        <f>IF(E340="FNO",1,0)</f>
        <v>0</v>
      </c>
      <c r="L341" s="299"/>
      <c r="M341" s="235"/>
      <c r="N341" s="244"/>
      <c r="O341" s="86"/>
      <c r="P341" s="477"/>
      <c r="Q341" s="113"/>
      <c r="R341" s="114"/>
      <c r="S341" s="375"/>
      <c r="T341" s="167"/>
      <c r="U341" s="74"/>
      <c r="V341" s="74"/>
      <c r="W341" s="74"/>
      <c r="X341" s="381"/>
      <c r="Y341" s="74"/>
      <c r="Z341" s="331"/>
      <c r="AA341" s="461"/>
      <c r="AC341" s="331"/>
      <c r="AD341" s="450"/>
      <c r="AF341" s="385"/>
      <c r="AG341" s="450"/>
    </row>
    <row r="342" spans="1:33" ht="15" customHeight="1" thickBot="1" x14ac:dyDescent="0.3">
      <c r="A342" s="228"/>
      <c r="B342" s="314" t="s">
        <v>11</v>
      </c>
      <c r="C342" s="380">
        <v>17</v>
      </c>
      <c r="D342" s="380" t="s">
        <v>22</v>
      </c>
      <c r="E342" s="380" t="s">
        <v>91</v>
      </c>
      <c r="F342" s="208"/>
      <c r="G342" s="207"/>
      <c r="H342" s="196"/>
      <c r="I342" s="242">
        <f>IF(E342="repos",1,0)</f>
        <v>0</v>
      </c>
      <c r="J342" s="242">
        <f>IF(E342="S",1,0)</f>
        <v>0</v>
      </c>
      <c r="K342" s="242">
        <f>IF(E342="FO",1,0)</f>
        <v>0</v>
      </c>
      <c r="L342" s="302">
        <f>IF(AND(B342="dim",M342=130),1,0)</f>
        <v>0</v>
      </c>
      <c r="M342" s="234">
        <v>132</v>
      </c>
      <c r="N342" s="243"/>
      <c r="O342" s="52">
        <v>0.25208333333333333</v>
      </c>
      <c r="P342" s="476">
        <f>IF(F342="X",D307,0)+IF(F343="X",D307,0)+IF(G342="X",D308,0)+IF(G343="X",D309,0)+H342+H343+IF(N342&lt;N306,0,N342)+IF(N343&lt;N306,0,N343)</f>
        <v>0</v>
      </c>
      <c r="Q342" s="111">
        <v>0.27013888888888887</v>
      </c>
      <c r="R342" s="112">
        <v>0.51944444444444449</v>
      </c>
      <c r="S342" s="374">
        <f>(R342-Q342)+(R343-Q343)</f>
        <v>0.24930555555555561</v>
      </c>
      <c r="T342" s="167"/>
      <c r="U342" s="74"/>
      <c r="V342" s="74"/>
      <c r="W342" s="74"/>
      <c r="X342" s="380">
        <f t="shared" si="310"/>
        <v>1</v>
      </c>
      <c r="Y342" s="74"/>
      <c r="Z342" s="314">
        <v>137</v>
      </c>
      <c r="AA342" s="460">
        <f t="shared" ref="AA342" si="358">IF(OR(E342="C",E342="Cr"),S342,0)</f>
        <v>0.24930555555555561</v>
      </c>
      <c r="AC342" s="314">
        <v>168</v>
      </c>
      <c r="AD342" s="449">
        <f t="shared" ref="AD342" si="359">IF(OR(E419="C",E419="Cr"),S419,0)</f>
        <v>0</v>
      </c>
      <c r="AF342" s="384">
        <v>168</v>
      </c>
      <c r="AG342" s="449">
        <f t="shared" ref="AG342" si="360">LARGE($AD$8:$AD$738,AF342)</f>
        <v>0.2298611111111111</v>
      </c>
    </row>
    <row r="343" spans="1:33" ht="15.75" customHeight="1" thickBot="1" x14ac:dyDescent="0.3">
      <c r="A343" s="229"/>
      <c r="B343" s="331"/>
      <c r="C343" s="381"/>
      <c r="D343" s="381"/>
      <c r="E343" s="381"/>
      <c r="F343" s="260" t="str">
        <f>IF(AND(A342="X",B342="dim"),"",IF(AND(A342="X",E342="TC"),"",IF(A342="X","X","")))</f>
        <v/>
      </c>
      <c r="G343" s="194"/>
      <c r="H343" s="211"/>
      <c r="I343" s="235">
        <f>IF(E342="CA",1,0)</f>
        <v>0</v>
      </c>
      <c r="J343" s="235">
        <f>IF(E342="TC",1,0)</f>
        <v>0</v>
      </c>
      <c r="K343" s="235">
        <f>IF(E342="FNO",1,0)</f>
        <v>0</v>
      </c>
      <c r="L343" s="299"/>
      <c r="M343" s="235"/>
      <c r="N343" s="244"/>
      <c r="O343" s="50"/>
      <c r="P343" s="477"/>
      <c r="Q343" s="113"/>
      <c r="R343" s="114"/>
      <c r="S343" s="375"/>
      <c r="T343" s="167"/>
      <c r="U343" s="74"/>
      <c r="V343" s="74"/>
      <c r="W343" s="74"/>
      <c r="X343" s="381"/>
      <c r="Y343" s="74"/>
      <c r="Z343" s="331"/>
      <c r="AA343" s="461"/>
      <c r="AC343" s="331"/>
      <c r="AD343" s="450"/>
      <c r="AF343" s="385"/>
      <c r="AG343" s="450"/>
    </row>
    <row r="344" spans="1:33" ht="15" customHeight="1" thickBot="1" x14ac:dyDescent="0.3">
      <c r="A344" s="228"/>
      <c r="B344" s="314" t="s">
        <v>12</v>
      </c>
      <c r="C344" s="380">
        <v>18</v>
      </c>
      <c r="D344" s="380" t="s">
        <v>22</v>
      </c>
      <c r="E344" s="380" t="s">
        <v>91</v>
      </c>
      <c r="F344" s="208"/>
      <c r="G344" s="207"/>
      <c r="H344" s="196"/>
      <c r="I344" s="242">
        <f>IF(E344="repos",1,0)</f>
        <v>0</v>
      </c>
      <c r="J344" s="242">
        <f>IF(E344="S",1,0)</f>
        <v>0</v>
      </c>
      <c r="K344" s="242">
        <f>IF(E344="FO",1,0)</f>
        <v>0</v>
      </c>
      <c r="L344" s="302">
        <f>IF(AND(B344="dim",M344=130),1,0)</f>
        <v>0</v>
      </c>
      <c r="M344" s="234">
        <v>132</v>
      </c>
      <c r="N344" s="243">
        <v>2.2222222222222223E-2</v>
      </c>
      <c r="O344" s="52">
        <v>0.25208333333333333</v>
      </c>
      <c r="P344" s="476">
        <f>IF(F344="X",D307,0)+IF(F345="X",D307,0)+IF(G344="X",D308,0)+IF(G345="X",D309,0)+H344+H345+IF(N344&lt;N306,0,N344)+IF(N345&lt;N306,0,N345)</f>
        <v>2.2222222222222223E-2</v>
      </c>
      <c r="Q344" s="111">
        <v>0.27013888888888887</v>
      </c>
      <c r="R344" s="112">
        <v>0.51944444444444449</v>
      </c>
      <c r="S344" s="374">
        <f>(R344-Q344)+(R345-Q345)</f>
        <v>0.24930555555555561</v>
      </c>
      <c r="T344" s="167"/>
      <c r="U344" s="74"/>
      <c r="V344" s="74"/>
      <c r="W344" s="74"/>
      <c r="X344" s="380">
        <f t="shared" si="310"/>
        <v>1</v>
      </c>
      <c r="Y344" s="74"/>
      <c r="Z344" s="314">
        <v>138</v>
      </c>
      <c r="AA344" s="460">
        <f t="shared" ref="AA344" si="361">IF(OR(E344="C",E344="Cr"),S344,0)</f>
        <v>0.24930555555555561</v>
      </c>
      <c r="AC344" s="314">
        <v>169</v>
      </c>
      <c r="AD344" s="449">
        <f t="shared" ref="AD344" si="362">IF(OR(E421="C",E421="Cr"),S421,0)</f>
        <v>0</v>
      </c>
      <c r="AF344" s="384">
        <v>169</v>
      </c>
      <c r="AG344" s="449">
        <f t="shared" ref="AG344" si="363">LARGE($AD$8:$AD$738,AF344)</f>
        <v>0.22916666666666666</v>
      </c>
    </row>
    <row r="345" spans="1:33" ht="15.75" customHeight="1" thickBot="1" x14ac:dyDescent="0.3">
      <c r="A345" s="229"/>
      <c r="B345" s="331"/>
      <c r="C345" s="381"/>
      <c r="D345" s="381"/>
      <c r="E345" s="381"/>
      <c r="F345" s="260" t="str">
        <f>IF(AND(A344="X",B344="dim"),"",IF(AND(A344="X",E344="TC"),"",IF(A344="X","X","")))</f>
        <v/>
      </c>
      <c r="G345" s="194"/>
      <c r="H345" s="211"/>
      <c r="I345" s="235">
        <f>IF(E344="CA",1,0)</f>
        <v>0</v>
      </c>
      <c r="J345" s="235">
        <f>IF(E344="TC",1,0)</f>
        <v>0</v>
      </c>
      <c r="K345" s="235">
        <f>IF(E344="FNO",1,0)</f>
        <v>0</v>
      </c>
      <c r="L345" s="299"/>
      <c r="M345" s="235"/>
      <c r="N345" s="244"/>
      <c r="O345" s="50"/>
      <c r="P345" s="477"/>
      <c r="Q345" s="113"/>
      <c r="R345" s="114"/>
      <c r="S345" s="375"/>
      <c r="T345" s="167"/>
      <c r="U345" s="74"/>
      <c r="V345" s="74"/>
      <c r="W345" s="74"/>
      <c r="X345" s="381"/>
      <c r="Y345" s="74"/>
      <c r="Z345" s="331"/>
      <c r="AA345" s="461"/>
      <c r="AC345" s="331"/>
      <c r="AD345" s="450"/>
      <c r="AF345" s="385"/>
      <c r="AG345" s="450"/>
    </row>
    <row r="346" spans="1:33" ht="15" customHeight="1" thickBot="1" x14ac:dyDescent="0.3">
      <c r="A346" s="228"/>
      <c r="B346" s="314" t="s">
        <v>4</v>
      </c>
      <c r="C346" s="380">
        <v>19</v>
      </c>
      <c r="D346" s="380" t="s">
        <v>22</v>
      </c>
      <c r="E346" s="380" t="s">
        <v>91</v>
      </c>
      <c r="F346" s="208"/>
      <c r="G346" s="207"/>
      <c r="H346" s="196">
        <v>2.0833333333333332E-2</v>
      </c>
      <c r="I346" s="242">
        <f>IF(E346="repos",1,0)</f>
        <v>0</v>
      </c>
      <c r="J346" s="242">
        <f>IF(E346="S",1,0)</f>
        <v>0</v>
      </c>
      <c r="K346" s="242">
        <f>IF(E346="FO",1,0)</f>
        <v>0</v>
      </c>
      <c r="L346" s="302">
        <f>IF(AND(B346="dim",M346=130),1,0)</f>
        <v>0</v>
      </c>
      <c r="M346" s="234">
        <v>132</v>
      </c>
      <c r="N346" s="243">
        <v>2.0833333333333332E-2</v>
      </c>
      <c r="O346" s="52">
        <v>0.29930555555555555</v>
      </c>
      <c r="P346" s="476">
        <f>IF(F346="X",D307,0)+IF(F347="X",D307,0)+IF(G346="X",D308,0)+IF(G347="X",D309,0)+H346+H347+IF(N346&lt;N306,0,N346)+IF(N347&lt;N306,0,N347)</f>
        <v>4.1666666666666664E-2</v>
      </c>
      <c r="Q346" s="111">
        <v>0.21180555555555555</v>
      </c>
      <c r="R346" s="112">
        <v>0.5083333333333333</v>
      </c>
      <c r="S346" s="374">
        <f>(R346-Q346)+(R347-Q347)</f>
        <v>0.29652777777777772</v>
      </c>
      <c r="T346" s="167"/>
      <c r="U346" s="74"/>
      <c r="V346" s="74"/>
      <c r="W346" s="74"/>
      <c r="X346" s="380">
        <f t="shared" si="310"/>
        <v>1</v>
      </c>
      <c r="Y346" s="74"/>
      <c r="Z346" s="314">
        <v>139</v>
      </c>
      <c r="AA346" s="460">
        <f t="shared" ref="AA346" si="364">IF(OR(E346="C",E346="Cr"),S346,0)</f>
        <v>0.29652777777777772</v>
      </c>
      <c r="AC346" s="314">
        <v>170</v>
      </c>
      <c r="AD346" s="449">
        <f t="shared" ref="AD346" si="365">IF(OR(E423="C",E423="Cr"),S423,0)</f>
        <v>0.2819444444444445</v>
      </c>
      <c r="AF346" s="384">
        <v>170</v>
      </c>
      <c r="AG346" s="449">
        <f t="shared" ref="AG346" si="366">LARGE($AD$8:$AD$738,AF346)</f>
        <v>0.22708333333333333</v>
      </c>
    </row>
    <row r="347" spans="1:33" ht="15.75" customHeight="1" thickBot="1" x14ac:dyDescent="0.3">
      <c r="A347" s="229"/>
      <c r="B347" s="331"/>
      <c r="C347" s="381"/>
      <c r="D347" s="381"/>
      <c r="E347" s="381"/>
      <c r="F347" s="260" t="str">
        <f>IF(AND(A346="X",B346="dim"),"",IF(AND(A346="X",E346="TC"),"",IF(A346="X","X","")))</f>
        <v/>
      </c>
      <c r="G347" s="194"/>
      <c r="H347" s="211"/>
      <c r="I347" s="235">
        <f>IF(E346="CA",1,0)</f>
        <v>0</v>
      </c>
      <c r="J347" s="235">
        <f>IF(E346="TC",1,0)</f>
        <v>0</v>
      </c>
      <c r="K347" s="235">
        <f>IF(E346="FNO",1,0)</f>
        <v>0</v>
      </c>
      <c r="L347" s="299"/>
      <c r="M347" s="235"/>
      <c r="N347" s="244"/>
      <c r="O347" s="50"/>
      <c r="P347" s="477"/>
      <c r="Q347" s="113"/>
      <c r="R347" s="114"/>
      <c r="S347" s="375"/>
      <c r="T347" s="167"/>
      <c r="U347" s="74"/>
      <c r="V347" s="74"/>
      <c r="W347" s="74"/>
      <c r="X347" s="381"/>
      <c r="Y347" s="74"/>
      <c r="Z347" s="331"/>
      <c r="AA347" s="461"/>
      <c r="AC347" s="331"/>
      <c r="AD347" s="450"/>
      <c r="AF347" s="385"/>
      <c r="AG347" s="450"/>
    </row>
    <row r="348" spans="1:33" ht="15" customHeight="1" thickBot="1" x14ac:dyDescent="0.3">
      <c r="A348" s="228"/>
      <c r="B348" s="314" t="s">
        <v>6</v>
      </c>
      <c r="C348" s="380">
        <v>20</v>
      </c>
      <c r="D348" s="380" t="s">
        <v>22</v>
      </c>
      <c r="E348" s="334" t="s">
        <v>91</v>
      </c>
      <c r="F348" s="208"/>
      <c r="G348" s="207"/>
      <c r="H348" s="196"/>
      <c r="I348" s="242">
        <f>IF(E348="repos",1,0)</f>
        <v>0</v>
      </c>
      <c r="J348" s="242">
        <f>IF(E348="S",1,0)</f>
        <v>0</v>
      </c>
      <c r="K348" s="242">
        <f>IF(E348="FO",1,0)</f>
        <v>0</v>
      </c>
      <c r="L348" s="302">
        <f>IF(AND(B348="dim",M348=130),1,0)</f>
        <v>0</v>
      </c>
      <c r="M348" s="234">
        <v>132</v>
      </c>
      <c r="N348" s="243"/>
      <c r="O348" s="52">
        <v>0.2388888888888889</v>
      </c>
      <c r="P348" s="476">
        <f>IF(F348="X",D307,0)+IF(F349="X",D307,0)+IF(G348="X",D308,0)+IF(G349="X",D309,0)+H348+H349+IF(N348&lt;N306,0,N348)+IF(N349&lt;N306,0,N349)</f>
        <v>0</v>
      </c>
      <c r="Q348" s="111">
        <v>0.18402777777777779</v>
      </c>
      <c r="R348" s="112">
        <v>0.4201388888888889</v>
      </c>
      <c r="S348" s="374">
        <f>(R348-Q348)+(R349-Q349)</f>
        <v>0.2361111111111111</v>
      </c>
      <c r="T348" s="167"/>
      <c r="U348" s="74"/>
      <c r="V348" s="74"/>
      <c r="W348" s="74"/>
      <c r="X348" s="380">
        <f t="shared" si="310"/>
        <v>1</v>
      </c>
      <c r="Y348" s="74"/>
      <c r="Z348" s="314">
        <v>140</v>
      </c>
      <c r="AA348" s="460">
        <f t="shared" ref="AA348" si="367">IF(OR(E348="C",E348="Cr"),S348,0)</f>
        <v>0.2361111111111111</v>
      </c>
      <c r="AC348" s="314">
        <v>171</v>
      </c>
      <c r="AD348" s="449">
        <f t="shared" ref="AD348" si="368">IF(OR(E425="C",E425="Cr"),S425,0)</f>
        <v>0.2590277777777778</v>
      </c>
      <c r="AF348" s="384">
        <v>171</v>
      </c>
      <c r="AG348" s="449">
        <f t="shared" ref="AG348" si="369">LARGE($AD$8:$AD$738,AF348)</f>
        <v>0.22291666666666668</v>
      </c>
    </row>
    <row r="349" spans="1:33" ht="15.75" customHeight="1" thickBot="1" x14ac:dyDescent="0.3">
      <c r="A349" s="229"/>
      <c r="B349" s="331"/>
      <c r="C349" s="381"/>
      <c r="D349" s="381"/>
      <c r="E349" s="329"/>
      <c r="F349" s="260" t="str">
        <f>IF(AND(A348="X",B348="dim"),"",IF(AND(A348="X",E348="TC"),"",IF(A348="X","X","")))</f>
        <v/>
      </c>
      <c r="G349" s="194"/>
      <c r="H349" s="211"/>
      <c r="I349" s="235">
        <f>IF(E348="CA",1,0)</f>
        <v>0</v>
      </c>
      <c r="J349" s="235">
        <f>IF(E348="TC",1,0)</f>
        <v>0</v>
      </c>
      <c r="K349" s="235">
        <f>IF(E348="FNO",1,0)</f>
        <v>0</v>
      </c>
      <c r="L349" s="299"/>
      <c r="M349" s="235"/>
      <c r="N349" s="244"/>
      <c r="O349" s="86"/>
      <c r="P349" s="477"/>
      <c r="Q349" s="113"/>
      <c r="R349" s="114"/>
      <c r="S349" s="375"/>
      <c r="T349" s="167"/>
      <c r="U349" s="74"/>
      <c r="V349" s="74"/>
      <c r="W349" s="74"/>
      <c r="X349" s="381"/>
      <c r="Y349" s="74"/>
      <c r="Z349" s="331"/>
      <c r="AA349" s="461"/>
      <c r="AC349" s="331"/>
      <c r="AD349" s="450"/>
      <c r="AF349" s="385"/>
      <c r="AG349" s="450"/>
    </row>
    <row r="350" spans="1:33" ht="15" customHeight="1" thickBot="1" x14ac:dyDescent="0.3">
      <c r="A350" s="228"/>
      <c r="B350" s="314" t="s">
        <v>8</v>
      </c>
      <c r="C350" s="380">
        <v>21</v>
      </c>
      <c r="D350" s="380" t="s">
        <v>22</v>
      </c>
      <c r="E350" s="334" t="s">
        <v>94</v>
      </c>
      <c r="F350" s="208"/>
      <c r="G350" s="207"/>
      <c r="H350" s="196"/>
      <c r="I350" s="242">
        <f>IF(E350="repos",1,0)</f>
        <v>1</v>
      </c>
      <c r="J350" s="242">
        <f>IF(E350="S",1,0)</f>
        <v>0</v>
      </c>
      <c r="K350" s="242">
        <f>IF(E350="FO",1,0)</f>
        <v>0</v>
      </c>
      <c r="L350" s="302">
        <f>IF(AND(B350="dim",M350=130),1,0)</f>
        <v>0</v>
      </c>
      <c r="M350" s="234">
        <v>660</v>
      </c>
      <c r="N350" s="243"/>
      <c r="O350" s="56"/>
      <c r="P350" s="476">
        <f>IF(F350="X",D307,0)+IF(F351="X",D307,0)+IF(G350="X",D308,0)+IF(G351="X",D309,0)+H350+H351+IF(N350&lt;N306,0,N350)+IF(N351&lt;N306,0,N351)</f>
        <v>0</v>
      </c>
      <c r="Q350" s="111"/>
      <c r="R350" s="112"/>
      <c r="S350" s="374">
        <f>(R350-Q350)+(R351-Q351)</f>
        <v>0</v>
      </c>
      <c r="T350" s="167"/>
      <c r="U350" s="74"/>
      <c r="V350" s="74"/>
      <c r="W350" s="74"/>
      <c r="X350" s="380">
        <f t="shared" si="310"/>
        <v>0</v>
      </c>
      <c r="Y350" s="74"/>
      <c r="Z350" s="314">
        <v>141</v>
      </c>
      <c r="AA350" s="460">
        <f t="shared" ref="AA350" si="370">IF(OR(E350="C",E350="Cr"),S350,0)</f>
        <v>0</v>
      </c>
      <c r="AB350" s="74"/>
      <c r="AC350" s="314">
        <v>172</v>
      </c>
      <c r="AD350" s="449">
        <f t="shared" ref="AD350" si="371">IF(OR(E427="C",E427="Cr"),S427,0)</f>
        <v>0.2819444444444445</v>
      </c>
      <c r="AF350" s="384">
        <v>172</v>
      </c>
      <c r="AG350" s="449">
        <f t="shared" ref="AG350" si="372">LARGE($AD$8:$AD$738,AF350)</f>
        <v>0.22291666666666668</v>
      </c>
    </row>
    <row r="351" spans="1:33" ht="15.75" customHeight="1" thickBot="1" x14ac:dyDescent="0.3">
      <c r="A351" s="229"/>
      <c r="B351" s="331"/>
      <c r="C351" s="381"/>
      <c r="D351" s="381"/>
      <c r="E351" s="329"/>
      <c r="F351" s="260" t="str">
        <f>IF(AND(A350="X",B350="dim"),"",IF(AND(A350="X",E350="TC"),"",IF(A350="X","X","")))</f>
        <v/>
      </c>
      <c r="G351" s="194"/>
      <c r="H351" s="211"/>
      <c r="I351" s="235">
        <f>IF(E350="CA",1,0)</f>
        <v>0</v>
      </c>
      <c r="J351" s="235">
        <f>IF(E350="TC",1,0)</f>
        <v>0</v>
      </c>
      <c r="K351" s="235">
        <f>IF(E350="FNO",1,0)</f>
        <v>0</v>
      </c>
      <c r="L351" s="299"/>
      <c r="M351" s="235"/>
      <c r="N351" s="244"/>
      <c r="O351" s="107"/>
      <c r="P351" s="477"/>
      <c r="Q351" s="113"/>
      <c r="R351" s="114"/>
      <c r="S351" s="375"/>
      <c r="T351" s="167"/>
      <c r="U351" s="74"/>
      <c r="V351" s="74"/>
      <c r="W351" s="74"/>
      <c r="X351" s="381"/>
      <c r="Y351" s="74"/>
      <c r="Z351" s="331"/>
      <c r="AA351" s="461"/>
      <c r="AB351" s="74"/>
      <c r="AC351" s="331"/>
      <c r="AD351" s="450"/>
      <c r="AF351" s="385"/>
      <c r="AG351" s="450"/>
    </row>
    <row r="352" spans="1:33" ht="15" customHeight="1" thickBot="1" x14ac:dyDescent="0.3">
      <c r="A352" s="228"/>
      <c r="B352" s="314" t="s">
        <v>9</v>
      </c>
      <c r="C352" s="380">
        <v>22</v>
      </c>
      <c r="D352" s="380" t="s">
        <v>22</v>
      </c>
      <c r="E352" s="380" t="s">
        <v>91</v>
      </c>
      <c r="F352" s="208"/>
      <c r="G352" s="207"/>
      <c r="H352" s="196"/>
      <c r="I352" s="242">
        <f>IF(E352="repos",1,0)</f>
        <v>0</v>
      </c>
      <c r="J352" s="242">
        <f>IF(E352="S",1,0)</f>
        <v>0</v>
      </c>
      <c r="K352" s="242">
        <f>IF(E352="FO",1,0)</f>
        <v>0</v>
      </c>
      <c r="L352" s="302">
        <f>IF(AND(B352="dim",M352=130),1,0)</f>
        <v>0</v>
      </c>
      <c r="M352" s="234">
        <v>132</v>
      </c>
      <c r="N352" s="243"/>
      <c r="O352" s="56">
        <v>0.19652777777777777</v>
      </c>
      <c r="P352" s="476">
        <f>IF(F352="X",D307,0)+IF(F353="X",D307,0)+IF(G352="X",D308,0)+IF(G353="X",D309,0)+H352+H353+IF(N352&lt;N306,0,N352)+IF(N353&lt;N306,0,N353)</f>
        <v>0</v>
      </c>
      <c r="Q352" s="111">
        <v>0.20902777777777778</v>
      </c>
      <c r="R352" s="112">
        <v>0.4055555555555555</v>
      </c>
      <c r="S352" s="360">
        <f>(R352-Q352)+(R353-Q353)</f>
        <v>0.19652777777777772</v>
      </c>
      <c r="T352" s="167"/>
      <c r="U352" s="74"/>
      <c r="V352" s="74"/>
      <c r="W352" s="74"/>
      <c r="X352" s="380">
        <f t="shared" si="310"/>
        <v>1</v>
      </c>
      <c r="Y352" s="74"/>
      <c r="Z352" s="314">
        <v>142</v>
      </c>
      <c r="AA352" s="460">
        <f t="shared" ref="AA352" si="373">IF(OR(E352="C",E352="Cr"),S352,0)</f>
        <v>0.19652777777777772</v>
      </c>
      <c r="AB352" s="74"/>
      <c r="AC352" s="314">
        <v>173</v>
      </c>
      <c r="AD352" s="449">
        <f t="shared" ref="AD352" si="374">IF(OR(E429="C",E429="Cr"),S429,0)</f>
        <v>0.2819444444444445</v>
      </c>
      <c r="AF352" s="384">
        <v>173</v>
      </c>
      <c r="AG352" s="449">
        <f t="shared" ref="AG352" si="375">LARGE($AD$8:$AD$738,AF352)</f>
        <v>0.2104166666666667</v>
      </c>
    </row>
    <row r="353" spans="1:33" ht="15.75" customHeight="1" thickBot="1" x14ac:dyDescent="0.3">
      <c r="A353" s="229"/>
      <c r="B353" s="331"/>
      <c r="C353" s="381"/>
      <c r="D353" s="381"/>
      <c r="E353" s="381"/>
      <c r="F353" s="260" t="str">
        <f>IF(AND(A352="X",B352="dim"),"",IF(AND(A352="X",E352="TC"),"",IF(A352="X","X","")))</f>
        <v/>
      </c>
      <c r="G353" s="194"/>
      <c r="H353" s="211"/>
      <c r="I353" s="235">
        <f>IF(E352="CA",1,0)</f>
        <v>0</v>
      </c>
      <c r="J353" s="235">
        <f>IF(E352="TC",1,0)</f>
        <v>0</v>
      </c>
      <c r="K353" s="235">
        <f>IF(E352="FNO",1,0)</f>
        <v>0</v>
      </c>
      <c r="L353" s="299"/>
      <c r="M353" s="235"/>
      <c r="N353" s="244"/>
      <c r="O353" s="107"/>
      <c r="P353" s="477"/>
      <c r="Q353" s="113"/>
      <c r="R353" s="114"/>
      <c r="S353" s="361"/>
      <c r="T353" s="167"/>
      <c r="U353" s="74"/>
      <c r="V353" s="74"/>
      <c r="W353" s="74"/>
      <c r="X353" s="381"/>
      <c r="Y353" s="74"/>
      <c r="Z353" s="331"/>
      <c r="AA353" s="461"/>
      <c r="AB353" s="74"/>
      <c r="AC353" s="331"/>
      <c r="AD353" s="450"/>
      <c r="AF353" s="385"/>
      <c r="AG353" s="450"/>
    </row>
    <row r="354" spans="1:33" ht="15" customHeight="1" thickBot="1" x14ac:dyDescent="0.3">
      <c r="A354" s="228"/>
      <c r="B354" s="314" t="s">
        <v>10</v>
      </c>
      <c r="C354" s="380">
        <v>23</v>
      </c>
      <c r="D354" s="380" t="s">
        <v>22</v>
      </c>
      <c r="E354" s="380" t="s">
        <v>91</v>
      </c>
      <c r="F354" s="208"/>
      <c r="G354" s="207"/>
      <c r="H354" s="196"/>
      <c r="I354" s="242">
        <f>IF(E354="repos",1,0)</f>
        <v>0</v>
      </c>
      <c r="J354" s="242">
        <f>IF(E354="S",1,0)</f>
        <v>0</v>
      </c>
      <c r="K354" s="242">
        <f>IF(E354="FO",1,0)</f>
        <v>0</v>
      </c>
      <c r="L354" s="302">
        <f>IF(AND(B354="dim",M354=130),1,0)</f>
        <v>0</v>
      </c>
      <c r="M354" s="234">
        <v>130</v>
      </c>
      <c r="N354" s="243"/>
      <c r="O354" s="52">
        <v>0.31805555555555554</v>
      </c>
      <c r="P354" s="476">
        <f>IF(F354="X",D307,0)+IF(F355="X",D307,0)+IF(G354="X",D308,0)+IF(G355="X",D309,0)+H354+H355+IF(N354&lt;N306,0,N354)+IF(N355&lt;N306,0,N355)</f>
        <v>0</v>
      </c>
      <c r="Q354" s="111">
        <v>0.18958333333333333</v>
      </c>
      <c r="R354" s="112">
        <v>0.47430555555555554</v>
      </c>
      <c r="S354" s="374">
        <f>(R354-Q354)+(R355-Q355)</f>
        <v>0.28472222222222221</v>
      </c>
      <c r="T354" s="167"/>
      <c r="U354" s="74"/>
      <c r="V354" s="74"/>
      <c r="W354" s="74"/>
      <c r="X354" s="380">
        <f t="shared" si="310"/>
        <v>1</v>
      </c>
      <c r="Y354" s="74"/>
      <c r="Z354" s="314">
        <v>143</v>
      </c>
      <c r="AA354" s="460">
        <f t="shared" ref="AA354" si="376">IF(OR(E354="C",E354="Cr"),S354,0)</f>
        <v>0.28472222222222221</v>
      </c>
      <c r="AB354" s="74"/>
      <c r="AC354" s="314">
        <v>174</v>
      </c>
      <c r="AD354" s="449">
        <f t="shared" ref="AD354" si="377">IF(OR(E431="C",E431="Cr"),S431,0)</f>
        <v>0.27013888888888882</v>
      </c>
      <c r="AF354" s="384">
        <v>174</v>
      </c>
      <c r="AG354" s="449">
        <f t="shared" ref="AG354" si="378">LARGE($AD$8:$AD$738,AF354)</f>
        <v>0.20624999999999999</v>
      </c>
    </row>
    <row r="355" spans="1:33" ht="15.75" customHeight="1" thickBot="1" x14ac:dyDescent="0.3">
      <c r="A355" s="229"/>
      <c r="B355" s="331"/>
      <c r="C355" s="381"/>
      <c r="D355" s="381"/>
      <c r="E355" s="381"/>
      <c r="F355" s="260" t="str">
        <f>IF(AND(A354="X",B354="dim"),"",IF(AND(A354="X",E354="TC"),"",IF(A354="X","X","")))</f>
        <v/>
      </c>
      <c r="G355" s="194"/>
      <c r="H355" s="211"/>
      <c r="I355" s="235">
        <f>IF(E354="CA",1,0)</f>
        <v>0</v>
      </c>
      <c r="J355" s="235">
        <f>IF(E354="TC",1,0)</f>
        <v>0</v>
      </c>
      <c r="K355" s="235">
        <f>IF(E354="FNO",1,0)</f>
        <v>0</v>
      </c>
      <c r="L355" s="299"/>
      <c r="M355" s="235"/>
      <c r="N355" s="244"/>
      <c r="O355" s="86"/>
      <c r="P355" s="477"/>
      <c r="Q355" s="113"/>
      <c r="R355" s="114"/>
      <c r="S355" s="375"/>
      <c r="T355" s="167"/>
      <c r="U355" s="74"/>
      <c r="V355" s="74"/>
      <c r="W355" s="74"/>
      <c r="X355" s="381"/>
      <c r="Y355" s="74"/>
      <c r="Z355" s="331"/>
      <c r="AA355" s="461"/>
      <c r="AB355" s="74"/>
      <c r="AC355" s="331"/>
      <c r="AD355" s="450"/>
      <c r="AF355" s="385"/>
      <c r="AG355" s="450"/>
    </row>
    <row r="356" spans="1:33" ht="15" customHeight="1" thickBot="1" x14ac:dyDescent="0.3">
      <c r="A356" s="228"/>
      <c r="B356" s="314" t="s">
        <v>11</v>
      </c>
      <c r="C356" s="380">
        <v>24</v>
      </c>
      <c r="D356" s="380" t="s">
        <v>22</v>
      </c>
      <c r="E356" s="334" t="s">
        <v>91</v>
      </c>
      <c r="F356" s="208"/>
      <c r="G356" s="207"/>
      <c r="H356" s="196"/>
      <c r="I356" s="242">
        <f>IF(E356="repos",1,0)</f>
        <v>0</v>
      </c>
      <c r="J356" s="242">
        <f>IF(E356="S",1,0)</f>
        <v>0</v>
      </c>
      <c r="K356" s="242">
        <f>IF(E356="FO",1,0)</f>
        <v>0</v>
      </c>
      <c r="L356" s="302">
        <f>IF(AND(B356="dim",M356=130),1,0)</f>
        <v>0</v>
      </c>
      <c r="M356" s="234">
        <v>130</v>
      </c>
      <c r="N356" s="243"/>
      <c r="O356" s="52">
        <v>0.31805555555555554</v>
      </c>
      <c r="P356" s="476">
        <f>IF(F356="X",D307,0)+IF(F357="X",D307,0)+IF(G356="X",D308,0)+IF(G357="X",D309,0)+H356+H357+IF(N356&lt;N306,0,N356)+IF(N357&lt;N306,0,N357)</f>
        <v>0</v>
      </c>
      <c r="Q356" s="111">
        <v>0.18958333333333333</v>
      </c>
      <c r="R356" s="112">
        <v>0.47430555555555554</v>
      </c>
      <c r="S356" s="374">
        <f>(R356-Q356)+(R357-Q357)</f>
        <v>0.28472222222222221</v>
      </c>
      <c r="T356" s="167"/>
      <c r="U356" s="74"/>
      <c r="V356" s="74"/>
      <c r="W356" s="74"/>
      <c r="X356" s="380">
        <f t="shared" si="310"/>
        <v>1</v>
      </c>
      <c r="Y356" s="74"/>
      <c r="Z356" s="314">
        <v>144</v>
      </c>
      <c r="AA356" s="460">
        <f t="shared" ref="AA356" si="379">IF(OR(E356="C",E356="Cr"),S356,0)</f>
        <v>0.28472222222222221</v>
      </c>
      <c r="AB356" s="74"/>
      <c r="AC356" s="314">
        <v>175</v>
      </c>
      <c r="AD356" s="449">
        <f t="shared" ref="AD356" si="380">IF(OR(E433="C",E433="Cr"),S433,0)</f>
        <v>0</v>
      </c>
      <c r="AF356" s="384">
        <v>175</v>
      </c>
      <c r="AG356" s="449">
        <f t="shared" ref="AG356" si="381">LARGE($AD$8:$AD$738,AF356)</f>
        <v>0.20555555555555552</v>
      </c>
    </row>
    <row r="357" spans="1:33" ht="15.75" customHeight="1" thickBot="1" x14ac:dyDescent="0.3">
      <c r="A357" s="229"/>
      <c r="B357" s="331"/>
      <c r="C357" s="381"/>
      <c r="D357" s="381"/>
      <c r="E357" s="329"/>
      <c r="F357" s="260" t="str">
        <f>IF(AND(A356="X",B356="dim"),"",IF(AND(A356="X",E356="TC"),"",IF(A356="X","X","")))</f>
        <v/>
      </c>
      <c r="G357" s="194"/>
      <c r="H357" s="211"/>
      <c r="I357" s="235">
        <f>IF(E356="CA",1,0)</f>
        <v>0</v>
      </c>
      <c r="J357" s="235">
        <f>IF(E356="TC",1,0)</f>
        <v>0</v>
      </c>
      <c r="K357" s="235">
        <f>IF(E356="FNO",1,0)</f>
        <v>0</v>
      </c>
      <c r="L357" s="299"/>
      <c r="M357" s="235"/>
      <c r="N357" s="244"/>
      <c r="O357" s="86"/>
      <c r="P357" s="477"/>
      <c r="Q357" s="113"/>
      <c r="R357" s="114"/>
      <c r="S357" s="375"/>
      <c r="T357" s="167"/>
      <c r="U357" s="74"/>
      <c r="V357" s="74"/>
      <c r="W357" s="74"/>
      <c r="X357" s="381"/>
      <c r="Y357" s="74"/>
      <c r="Z357" s="331"/>
      <c r="AA357" s="461"/>
      <c r="AB357" s="74"/>
      <c r="AC357" s="331"/>
      <c r="AD357" s="450"/>
      <c r="AF357" s="385"/>
      <c r="AG357" s="450"/>
    </row>
    <row r="358" spans="1:33" ht="15" customHeight="1" thickBot="1" x14ac:dyDescent="0.3">
      <c r="A358" s="254" t="s">
        <v>72</v>
      </c>
      <c r="B358" s="520" t="s">
        <v>12</v>
      </c>
      <c r="C358" s="520">
        <v>25</v>
      </c>
      <c r="D358" s="520" t="s">
        <v>22</v>
      </c>
      <c r="E358" s="334">
        <v>660</v>
      </c>
      <c r="F358" s="208"/>
      <c r="G358" s="207"/>
      <c r="H358" s="196"/>
      <c r="I358" s="242">
        <f>IF(E358="repos",1,0)</f>
        <v>0</v>
      </c>
      <c r="J358" s="242">
        <f>IF(E358="S",1,0)</f>
        <v>0</v>
      </c>
      <c r="K358" s="242">
        <f>IF(E358="FO",1,0)</f>
        <v>0</v>
      </c>
      <c r="L358" s="302">
        <f>IF(AND(B358="dim",M358=130),1,0)</f>
        <v>0</v>
      </c>
      <c r="M358" s="234"/>
      <c r="N358" s="243"/>
      <c r="O358" s="56"/>
      <c r="P358" s="476">
        <f>IF(F358="X",D307,0)+IF(F359="X",D307,0)+IF(G358="X",D308,0)+IF(G359="X",D309,0)+H358+H359+IF(N358&lt;N306,0,N358)+IF(N359&lt;N306,0,N359)</f>
        <v>0.27638888888888885</v>
      </c>
      <c r="Q358" s="111"/>
      <c r="R358" s="112"/>
      <c r="S358" s="374">
        <f>(R358-Q358)+(R359-Q359)</f>
        <v>0</v>
      </c>
      <c r="T358" s="167"/>
      <c r="U358" s="74"/>
      <c r="V358" s="74"/>
      <c r="W358" s="74"/>
      <c r="X358" s="380">
        <f t="shared" si="310"/>
        <v>0</v>
      </c>
      <c r="Y358" s="74"/>
      <c r="Z358" s="314">
        <v>145</v>
      </c>
      <c r="AA358" s="460">
        <f t="shared" ref="AA358" si="382">IF(OR(E358="C",E358="Cr"),S358,0)</f>
        <v>0</v>
      </c>
      <c r="AB358" s="74"/>
      <c r="AC358" s="314">
        <v>176</v>
      </c>
      <c r="AD358" s="449">
        <f t="shared" ref="AD358" si="383">IF(OR(E435="C",E435="Cr"),S435,0)</f>
        <v>0</v>
      </c>
      <c r="AF358" s="384">
        <v>176</v>
      </c>
      <c r="AG358" s="449">
        <f t="shared" ref="AG358" si="384">LARGE($AD$8:$AD$738,AF358)</f>
        <v>0.20486111111111113</v>
      </c>
    </row>
    <row r="359" spans="1:33" ht="15.75" customHeight="1" thickBot="1" x14ac:dyDescent="0.3">
      <c r="A359" s="255"/>
      <c r="B359" s="521"/>
      <c r="C359" s="521"/>
      <c r="D359" s="521"/>
      <c r="E359" s="329"/>
      <c r="F359" s="260" t="str">
        <f>IF(AND(A358="X",B358="dim"),"",IF(AND(A358="X",E358="TC"),"",IF(A358="X","X","")))</f>
        <v>X</v>
      </c>
      <c r="G359" s="194"/>
      <c r="H359" s="211"/>
      <c r="I359" s="235">
        <f>IF(E358="CA",1,0)</f>
        <v>0</v>
      </c>
      <c r="J359" s="235">
        <f>IF(E358="TC",1,0)</f>
        <v>0</v>
      </c>
      <c r="K359" s="235">
        <f>IF(E358="FNO",1,0)</f>
        <v>0</v>
      </c>
      <c r="L359" s="299"/>
      <c r="M359" s="235"/>
      <c r="N359" s="244"/>
      <c r="O359" s="107"/>
      <c r="P359" s="477"/>
      <c r="Q359" s="113"/>
      <c r="R359" s="114"/>
      <c r="S359" s="375"/>
      <c r="T359" s="167"/>
      <c r="U359" s="74"/>
      <c r="V359" s="74"/>
      <c r="W359" s="74"/>
      <c r="X359" s="381"/>
      <c r="Y359" s="74"/>
      <c r="Z359" s="331"/>
      <c r="AA359" s="461"/>
      <c r="AB359" s="74"/>
      <c r="AC359" s="331"/>
      <c r="AD359" s="450"/>
      <c r="AF359" s="385"/>
      <c r="AG359" s="450"/>
    </row>
    <row r="360" spans="1:33" ht="15" customHeight="1" thickBot="1" x14ac:dyDescent="0.3">
      <c r="A360" s="228"/>
      <c r="B360" s="314" t="s">
        <v>4</v>
      </c>
      <c r="C360" s="380">
        <v>26</v>
      </c>
      <c r="D360" s="380" t="s">
        <v>22</v>
      </c>
      <c r="E360" s="380" t="s">
        <v>91</v>
      </c>
      <c r="F360" s="208"/>
      <c r="G360" s="207"/>
      <c r="H360" s="196"/>
      <c r="I360" s="242">
        <f>IF(E360="repos",1,0)</f>
        <v>0</v>
      </c>
      <c r="J360" s="242">
        <f>IF(E360="S",1,0)</f>
        <v>0</v>
      </c>
      <c r="K360" s="242">
        <f>IF(E360="FO",1,0)</f>
        <v>0</v>
      </c>
      <c r="L360" s="302">
        <f>IF(AND(B360="dim",M360=130),1,0)</f>
        <v>0</v>
      </c>
      <c r="M360" s="234">
        <v>132</v>
      </c>
      <c r="N360" s="243"/>
      <c r="O360" s="52">
        <v>0.29097222222222224</v>
      </c>
      <c r="P360" s="476">
        <f>IF(F360="X",D307,0)+IF(F361="X",D307,0)+IF(G360="X",D308,0)+IF(G361="X",D309,0)+H360+H361+IF(N360&lt;N306,0,N360)+IF(N361&lt;N306,0,N361)</f>
        <v>0</v>
      </c>
      <c r="Q360" s="111">
        <v>0.20902777777777778</v>
      </c>
      <c r="R360" s="112">
        <v>0.49722222222222223</v>
      </c>
      <c r="S360" s="374">
        <f>(R360-Q360)+(R361-Q361)</f>
        <v>0.28819444444444442</v>
      </c>
      <c r="T360" s="167"/>
      <c r="U360" s="74"/>
      <c r="V360" s="74"/>
      <c r="W360" s="74"/>
      <c r="X360" s="380">
        <f t="shared" si="310"/>
        <v>1</v>
      </c>
      <c r="Y360" s="74"/>
      <c r="Z360" s="314">
        <v>146</v>
      </c>
      <c r="AA360" s="460">
        <f t="shared" ref="AA360" si="385">IF(OR(E360="C",E360="Cr"),S360,0)</f>
        <v>0.28819444444444442</v>
      </c>
      <c r="AB360" s="74"/>
      <c r="AC360" s="314">
        <v>177</v>
      </c>
      <c r="AD360" s="449">
        <f t="shared" ref="AD360" si="386">IF(OR(E437="C",E437="Cr"),S437,0)</f>
        <v>0.19652777777777772</v>
      </c>
      <c r="AF360" s="384">
        <v>177</v>
      </c>
      <c r="AG360" s="449">
        <f t="shared" ref="AG360" si="387">LARGE($AD$8:$AD$738,AF360)</f>
        <v>0.19791666666666666</v>
      </c>
    </row>
    <row r="361" spans="1:33" ht="15.75" customHeight="1" thickBot="1" x14ac:dyDescent="0.3">
      <c r="A361" s="229"/>
      <c r="B361" s="331"/>
      <c r="C361" s="381"/>
      <c r="D361" s="381"/>
      <c r="E361" s="381"/>
      <c r="F361" s="260" t="str">
        <f>IF(AND(A360="X",B360="dim"),"",IF(AND(A360="X",E360="TC"),"",IF(A360="X","X","")))</f>
        <v/>
      </c>
      <c r="G361" s="194"/>
      <c r="H361" s="211"/>
      <c r="I361" s="235">
        <f>IF(E360="CA",1,0)</f>
        <v>0</v>
      </c>
      <c r="J361" s="235">
        <f>IF(E360="TC",1,0)</f>
        <v>0</v>
      </c>
      <c r="K361" s="235">
        <f>IF(E360="FNO",1,0)</f>
        <v>0</v>
      </c>
      <c r="L361" s="299"/>
      <c r="M361" s="235"/>
      <c r="N361" s="244"/>
      <c r="O361" s="86"/>
      <c r="P361" s="477"/>
      <c r="Q361" s="113"/>
      <c r="R361" s="114"/>
      <c r="S361" s="375"/>
      <c r="T361" s="167"/>
      <c r="U361" s="74"/>
      <c r="V361" s="74"/>
      <c r="W361" s="74"/>
      <c r="X361" s="381"/>
      <c r="Y361" s="74"/>
      <c r="Z361" s="331"/>
      <c r="AA361" s="461"/>
      <c r="AB361" s="74"/>
      <c r="AC361" s="331"/>
      <c r="AD361" s="450"/>
      <c r="AF361" s="385"/>
      <c r="AG361" s="450"/>
    </row>
    <row r="362" spans="1:33" ht="15" customHeight="1" thickBot="1" x14ac:dyDescent="0.3">
      <c r="A362" s="228"/>
      <c r="B362" s="314" t="s">
        <v>6</v>
      </c>
      <c r="C362" s="380">
        <v>27</v>
      </c>
      <c r="D362" s="380" t="s">
        <v>22</v>
      </c>
      <c r="E362" s="380" t="s">
        <v>91</v>
      </c>
      <c r="F362" s="208"/>
      <c r="G362" s="207"/>
      <c r="H362" s="196"/>
      <c r="I362" s="242">
        <f>IF(E362="repos",1,0)</f>
        <v>0</v>
      </c>
      <c r="J362" s="242">
        <f>IF(E362="S",1,0)</f>
        <v>0</v>
      </c>
      <c r="K362" s="242">
        <f>IF(E362="FO",1,0)</f>
        <v>0</v>
      </c>
      <c r="L362" s="302">
        <f>IF(AND(B362="dim",M362=130),1,0)</f>
        <v>0</v>
      </c>
      <c r="M362" s="234">
        <v>132</v>
      </c>
      <c r="N362" s="243"/>
      <c r="O362" s="52">
        <v>0.29097222222222224</v>
      </c>
      <c r="P362" s="476">
        <f>IF(F362="X",D307,0)+IF(F363="X",D307,0)+IF(G362="X",D308,0)+IF(G363="X",D309,0)+H362+H363+IF(N362&lt;N306,0,N362)+IF(N363&lt;N306,0,N363)</f>
        <v>0</v>
      </c>
      <c r="Q362" s="111">
        <v>0.20902777777777778</v>
      </c>
      <c r="R362" s="112">
        <v>0.49722222222222223</v>
      </c>
      <c r="S362" s="374">
        <f>(R362-Q362)+(R363-Q363)</f>
        <v>0.28819444444444442</v>
      </c>
      <c r="T362" s="167"/>
      <c r="U362" s="74"/>
      <c r="V362" s="74"/>
      <c r="W362" s="74"/>
      <c r="X362" s="380">
        <f t="shared" si="310"/>
        <v>1</v>
      </c>
      <c r="Y362" s="74"/>
      <c r="Z362" s="314">
        <v>147</v>
      </c>
      <c r="AA362" s="460">
        <f t="shared" ref="AA362" si="388">IF(OR(E362="C",E362="Cr"),S362,0)</f>
        <v>0.28819444444444442</v>
      </c>
      <c r="AB362" s="74"/>
      <c r="AC362" s="314">
        <v>178</v>
      </c>
      <c r="AD362" s="449">
        <f t="shared" ref="AD362" si="389">IF(OR(E439="C",E439="Cr"),S439,0)</f>
        <v>0.19791666666666666</v>
      </c>
      <c r="AF362" s="384">
        <v>178</v>
      </c>
      <c r="AG362" s="449">
        <f t="shared" ref="AG362" si="390">LARGE($AD$8:$AD$738,AF362)</f>
        <v>0.19791666666666666</v>
      </c>
    </row>
    <row r="363" spans="1:33" ht="15.75" customHeight="1" thickBot="1" x14ac:dyDescent="0.3">
      <c r="A363" s="229"/>
      <c r="B363" s="331"/>
      <c r="C363" s="381"/>
      <c r="D363" s="381"/>
      <c r="E363" s="381"/>
      <c r="F363" s="260" t="str">
        <f>IF(AND(A362="X",B362="dim"),"",IF(AND(A362="X",E362="TC"),"",IF(A362="X","X","")))</f>
        <v/>
      </c>
      <c r="G363" s="194"/>
      <c r="H363" s="211"/>
      <c r="I363" s="235">
        <f>IF(E362="CA",1,0)</f>
        <v>0</v>
      </c>
      <c r="J363" s="235">
        <f>IF(E362="TC",1,0)</f>
        <v>0</v>
      </c>
      <c r="K363" s="235">
        <f>IF(E362="FNO",1,0)</f>
        <v>0</v>
      </c>
      <c r="L363" s="299"/>
      <c r="M363" s="235"/>
      <c r="N363" s="244"/>
      <c r="O363" s="86"/>
      <c r="P363" s="477"/>
      <c r="Q363" s="113"/>
      <c r="R363" s="114"/>
      <c r="S363" s="375"/>
      <c r="T363" s="167"/>
      <c r="U363" s="74"/>
      <c r="V363" s="74"/>
      <c r="W363" s="74"/>
      <c r="X363" s="381"/>
      <c r="Y363" s="74"/>
      <c r="Z363" s="331"/>
      <c r="AA363" s="461"/>
      <c r="AB363" s="74"/>
      <c r="AC363" s="331"/>
      <c r="AD363" s="450"/>
      <c r="AF363" s="385"/>
      <c r="AG363" s="450"/>
    </row>
    <row r="364" spans="1:33" ht="15" customHeight="1" thickBot="1" x14ac:dyDescent="0.3">
      <c r="A364" s="228"/>
      <c r="B364" s="314" t="s">
        <v>8</v>
      </c>
      <c r="C364" s="380">
        <v>28</v>
      </c>
      <c r="D364" s="380" t="s">
        <v>22</v>
      </c>
      <c r="E364" s="380" t="s">
        <v>94</v>
      </c>
      <c r="F364" s="208"/>
      <c r="G364" s="207"/>
      <c r="H364" s="196"/>
      <c r="I364" s="242">
        <f>IF(E364="repos",1,0)</f>
        <v>1</v>
      </c>
      <c r="J364" s="242">
        <f>IF(E364="S",1,0)</f>
        <v>0</v>
      </c>
      <c r="K364" s="242">
        <f>IF(E364="FO",1,0)</f>
        <v>0</v>
      </c>
      <c r="L364" s="302">
        <f>IF(AND(B364="dim",M364=130),1,0)</f>
        <v>0</v>
      </c>
      <c r="M364" s="234">
        <v>661</v>
      </c>
      <c r="N364" s="243"/>
      <c r="O364" s="56"/>
      <c r="P364" s="476">
        <f>IF(F364="X",D307,0)+IF(F365="X",D307,0)+IF(G364="X",D308,0)+IF(G365="X",D309,0)+H364+H365+IF(N364&lt;N306,0,N364)+IF(N365&lt;N306,0,N365)</f>
        <v>0</v>
      </c>
      <c r="Q364" s="111"/>
      <c r="R364" s="112"/>
      <c r="S364" s="374">
        <f>(R364-Q364)+(R365-Q365)</f>
        <v>0</v>
      </c>
      <c r="T364" s="167"/>
      <c r="U364" s="74"/>
      <c r="V364" s="74"/>
      <c r="W364" s="74"/>
      <c r="X364" s="380">
        <f t="shared" si="310"/>
        <v>0</v>
      </c>
      <c r="Y364" s="74"/>
      <c r="Z364" s="314">
        <v>148</v>
      </c>
      <c r="AA364" s="460">
        <f t="shared" ref="AA364" si="391">IF(OR(E364="C",E364="Cr"),S364,0)</f>
        <v>0</v>
      </c>
      <c r="AB364" s="74"/>
      <c r="AC364" s="314">
        <v>179</v>
      </c>
      <c r="AD364" s="449">
        <f t="shared" ref="AD364" si="392">IF(OR(E441="C",E441="Cr"),S441,0)</f>
        <v>0.19791666666666666</v>
      </c>
      <c r="AF364" s="384">
        <v>179</v>
      </c>
      <c r="AG364" s="449">
        <f t="shared" ref="AG364" si="393">LARGE($AD$8:$AD$738,AF364)</f>
        <v>0.19791666666666666</v>
      </c>
    </row>
    <row r="365" spans="1:33" ht="15.75" customHeight="1" thickBot="1" x14ac:dyDescent="0.3">
      <c r="A365" s="229"/>
      <c r="B365" s="331"/>
      <c r="C365" s="381"/>
      <c r="D365" s="381"/>
      <c r="E365" s="381"/>
      <c r="F365" s="260" t="str">
        <f>IF(AND(A364="X",B364="dim"),"",IF(AND(A364="X",E364="TC"),"",IF(A364="X","X","")))</f>
        <v/>
      </c>
      <c r="G365" s="194"/>
      <c r="H365" s="211"/>
      <c r="I365" s="235">
        <f>IF(E364="CA",1,0)</f>
        <v>0</v>
      </c>
      <c r="J365" s="235">
        <f>IF(E364="TC",1,0)</f>
        <v>0</v>
      </c>
      <c r="K365" s="235">
        <f>IF(E364="FNO",1,0)</f>
        <v>0</v>
      </c>
      <c r="L365" s="299"/>
      <c r="M365" s="235"/>
      <c r="N365" s="244"/>
      <c r="O365" s="107"/>
      <c r="P365" s="477"/>
      <c r="Q365" s="113"/>
      <c r="R365" s="114"/>
      <c r="S365" s="375"/>
      <c r="T365" s="167"/>
      <c r="U365" s="74"/>
      <c r="V365" s="74"/>
      <c r="W365" s="74"/>
      <c r="X365" s="381"/>
      <c r="Y365" s="74"/>
      <c r="Z365" s="331"/>
      <c r="AA365" s="461"/>
      <c r="AC365" s="331"/>
      <c r="AD365" s="450"/>
      <c r="AF365" s="385"/>
      <c r="AG365" s="450"/>
    </row>
    <row r="366" spans="1:33" ht="15" customHeight="1" thickBot="1" x14ac:dyDescent="0.3">
      <c r="A366" s="228"/>
      <c r="B366" s="314" t="s">
        <v>9</v>
      </c>
      <c r="C366" s="380">
        <v>29</v>
      </c>
      <c r="D366" s="380" t="s">
        <v>22</v>
      </c>
      <c r="E366" s="380" t="s">
        <v>91</v>
      </c>
      <c r="F366" s="208"/>
      <c r="G366" s="207"/>
      <c r="H366" s="196"/>
      <c r="I366" s="242">
        <f>IF(E366="repos",1,0)</f>
        <v>0</v>
      </c>
      <c r="J366" s="242">
        <f>IF(E366="S",1,0)</f>
        <v>0</v>
      </c>
      <c r="K366" s="242">
        <f>IF(E366="FO",1,0)</f>
        <v>0</v>
      </c>
      <c r="L366" s="302">
        <f>IF(AND(B366="dim",M366=130),1,0)</f>
        <v>0</v>
      </c>
      <c r="M366" s="234">
        <v>132</v>
      </c>
      <c r="N366" s="243"/>
      <c r="O366" s="52">
        <v>0.30694444444444441</v>
      </c>
      <c r="P366" s="476">
        <f>IF(F366="X",D307,0)+IF(F367="X",D307,0)+IF(G366="X",D308,0)+IF(G367="X",D309,0)+H366+H367+IF(N366&lt;N306,0,N366)+IF(N367&lt;N306,0,N367)</f>
        <v>0</v>
      </c>
      <c r="Q366" s="111">
        <v>0.22638888888888889</v>
      </c>
      <c r="R366" s="112">
        <v>0.53055555555555556</v>
      </c>
      <c r="S366" s="374">
        <f>(R366-Q366)+(R367-Q367)</f>
        <v>0.3041666666666667</v>
      </c>
      <c r="T366" s="167"/>
      <c r="U366" s="74"/>
      <c r="V366" s="74"/>
      <c r="W366" s="74"/>
      <c r="X366" s="380">
        <f t="shared" si="310"/>
        <v>1</v>
      </c>
      <c r="Y366" s="74"/>
      <c r="Z366" s="314">
        <v>149</v>
      </c>
      <c r="AA366" s="460">
        <f t="shared" ref="AA366" si="394">IF(OR(E366="C",E366="Cr"),S366,0)</f>
        <v>0.3041666666666667</v>
      </c>
      <c r="AC366" s="314">
        <v>180</v>
      </c>
      <c r="AD366" s="449">
        <f t="shared" ref="AD366" si="395">IF(OR(E443="C",E443="Cr"),S443,0)</f>
        <v>0.19791666666666666</v>
      </c>
      <c r="AF366" s="384">
        <v>180</v>
      </c>
      <c r="AG366" s="449">
        <f t="shared" ref="AG366" si="396">LARGE($AD$8:$AD$738,AF366)</f>
        <v>0.19791666666666666</v>
      </c>
    </row>
    <row r="367" spans="1:33" ht="15.75" customHeight="1" thickBot="1" x14ac:dyDescent="0.3">
      <c r="A367" s="229"/>
      <c r="B367" s="331"/>
      <c r="C367" s="381"/>
      <c r="D367" s="381"/>
      <c r="E367" s="381"/>
      <c r="F367" s="260" t="str">
        <f>IF(AND(A366="X",B366="dim"),"",IF(AND(A366="X",E366="TC"),"",IF(A366="X","X","")))</f>
        <v/>
      </c>
      <c r="G367" s="194"/>
      <c r="H367" s="211"/>
      <c r="I367" s="235">
        <f>IF(E366="CA",1,0)</f>
        <v>0</v>
      </c>
      <c r="J367" s="235">
        <f>IF(E366="TC",1,0)</f>
        <v>0</v>
      </c>
      <c r="K367" s="235">
        <f>IF(E366="FNO",1,0)</f>
        <v>0</v>
      </c>
      <c r="L367" s="299"/>
      <c r="M367" s="235"/>
      <c r="N367" s="244"/>
      <c r="O367" s="86"/>
      <c r="P367" s="477"/>
      <c r="Q367" s="113"/>
      <c r="R367" s="114"/>
      <c r="S367" s="375"/>
      <c r="T367" s="167"/>
      <c r="U367" s="74"/>
      <c r="V367" s="74"/>
      <c r="W367" s="74"/>
      <c r="X367" s="381"/>
      <c r="Y367" s="74"/>
      <c r="Z367" s="331"/>
      <c r="AA367" s="461"/>
      <c r="AC367" s="331"/>
      <c r="AD367" s="450"/>
      <c r="AF367" s="385"/>
      <c r="AG367" s="450"/>
    </row>
    <row r="368" spans="1:33" ht="15" customHeight="1" thickBot="1" x14ac:dyDescent="0.3">
      <c r="A368" s="228"/>
      <c r="B368" s="314" t="s">
        <v>10</v>
      </c>
      <c r="C368" s="380">
        <v>30</v>
      </c>
      <c r="D368" s="380" t="s">
        <v>22</v>
      </c>
      <c r="E368" s="380" t="s">
        <v>91</v>
      </c>
      <c r="F368" s="208"/>
      <c r="G368" s="207"/>
      <c r="H368" s="196"/>
      <c r="I368" s="242">
        <f>IF(E368="repos",1,0)</f>
        <v>0</v>
      </c>
      <c r="J368" s="242">
        <f>IF(E368="S",1,0)</f>
        <v>0</v>
      </c>
      <c r="K368" s="242">
        <f>IF(E368="FO",1,0)</f>
        <v>0</v>
      </c>
      <c r="L368" s="302">
        <f>IF(AND(B368="dim",M368=130),1,0)</f>
        <v>0</v>
      </c>
      <c r="M368" s="234">
        <v>132</v>
      </c>
      <c r="N368" s="243"/>
      <c r="O368" s="52">
        <v>0.30694444444444441</v>
      </c>
      <c r="P368" s="476">
        <f>IF(F368="X",D307,0)+IF(F369="X",D307,0)+IF(G368="X",D308,0)+IF(G369="X",D309,0)+H368+H369+IF(N368&lt;N306,0,N368)+IF(N369&lt;N306,0,N369)</f>
        <v>0</v>
      </c>
      <c r="Q368" s="111">
        <v>0.22638888888888889</v>
      </c>
      <c r="R368" s="112">
        <v>0.53055555555555556</v>
      </c>
      <c r="S368" s="374">
        <f>(R368-Q368)+(R369-Q369)</f>
        <v>0.3041666666666667</v>
      </c>
      <c r="T368" s="167"/>
      <c r="U368" s="74"/>
      <c r="V368" s="74"/>
      <c r="W368" s="74"/>
      <c r="X368" s="380">
        <f t="shared" si="310"/>
        <v>1</v>
      </c>
      <c r="Y368" s="74"/>
      <c r="Z368" s="314">
        <v>150</v>
      </c>
      <c r="AA368" s="460">
        <f t="shared" ref="AA368" si="397">IF(OR(E368="C",E368="Cr"),S368,0)</f>
        <v>0.3041666666666667</v>
      </c>
      <c r="AC368" s="314">
        <v>181</v>
      </c>
      <c r="AD368" s="449">
        <f t="shared" ref="AD368" si="398">IF(OR(E445="C",E445="Cr"),S445,0)</f>
        <v>0.19791666666666666</v>
      </c>
      <c r="AF368" s="384">
        <v>181</v>
      </c>
      <c r="AG368" s="449">
        <f t="shared" ref="AG368" si="399">LARGE($AD$8:$AD$738,AF368)</f>
        <v>0.19652777777777772</v>
      </c>
    </row>
    <row r="369" spans="1:33" ht="15.75" customHeight="1" thickBot="1" x14ac:dyDescent="0.3">
      <c r="A369" s="229"/>
      <c r="B369" s="331"/>
      <c r="C369" s="381"/>
      <c r="D369" s="381"/>
      <c r="E369" s="381"/>
      <c r="F369" s="260" t="str">
        <f>IF(AND(A368="X",B368="dim"),"",IF(AND(A368="X",E368="TC"),"",IF(A368="X","X","")))</f>
        <v/>
      </c>
      <c r="G369" s="194"/>
      <c r="H369" s="205"/>
      <c r="I369" s="235">
        <f>IF(E368="CA",1,0)</f>
        <v>0</v>
      </c>
      <c r="J369" s="235">
        <f>IF(E368="TC",1,0)</f>
        <v>0</v>
      </c>
      <c r="K369" s="235">
        <f>IF(E368="FNO",1,0)</f>
        <v>0</v>
      </c>
      <c r="L369" s="302"/>
      <c r="M369" s="235"/>
      <c r="N369" s="244"/>
      <c r="O369" s="86"/>
      <c r="P369" s="477"/>
      <c r="Q369" s="113"/>
      <c r="R369" s="114"/>
      <c r="S369" s="375"/>
      <c r="T369" s="167"/>
      <c r="U369" s="74"/>
      <c r="V369" s="74"/>
      <c r="W369" s="74"/>
      <c r="X369" s="381"/>
      <c r="Y369" s="74"/>
      <c r="Z369" s="331"/>
      <c r="AA369" s="461"/>
      <c r="AC369" s="331"/>
      <c r="AD369" s="450"/>
      <c r="AF369" s="385"/>
      <c r="AG369" s="450"/>
    </row>
    <row r="370" spans="1:33" ht="15" customHeight="1" thickBot="1" x14ac:dyDescent="0.3">
      <c r="A370" s="228"/>
      <c r="B370" s="314" t="s">
        <v>11</v>
      </c>
      <c r="C370" s="380">
        <v>31</v>
      </c>
      <c r="D370" s="380" t="s">
        <v>22</v>
      </c>
      <c r="E370" s="380" t="s">
        <v>91</v>
      </c>
      <c r="F370" s="208"/>
      <c r="G370" s="207"/>
      <c r="H370" s="196"/>
      <c r="I370" s="242">
        <f>IF(E370="repos",1,0)</f>
        <v>0</v>
      </c>
      <c r="J370" s="242">
        <f>IF(E370="S",1,0)</f>
        <v>0</v>
      </c>
      <c r="K370" s="242">
        <f>IF(E370="FO",1,0)</f>
        <v>0</v>
      </c>
      <c r="L370" s="302">
        <f>IF(AND(B370="dim",M370=130),1,0)</f>
        <v>0</v>
      </c>
      <c r="M370" s="234">
        <v>130</v>
      </c>
      <c r="N370" s="243"/>
      <c r="O370" s="52">
        <v>0.32500000000000001</v>
      </c>
      <c r="P370" s="476">
        <f>IF(F370="X",D307,0)+IF(F371="X",D307,0)+IF(G370="X",D308,0)+IF(G371="X",D309,0)+H370+H371+IF(N370&lt;N306,0,N370)+IF(N371&lt;N306,0,N371)</f>
        <v>0</v>
      </c>
      <c r="Q370" s="111">
        <v>0.21458333333333335</v>
      </c>
      <c r="R370" s="112">
        <v>0.50624999999999998</v>
      </c>
      <c r="S370" s="374">
        <f>(R370-Q370)+(R371-Q371)</f>
        <v>0.29166666666666663</v>
      </c>
      <c r="T370" s="167"/>
      <c r="U370" s="74"/>
      <c r="V370" s="74"/>
      <c r="W370" s="74"/>
      <c r="X370" s="380">
        <f t="shared" si="310"/>
        <v>1</v>
      </c>
      <c r="Y370" s="74"/>
      <c r="Z370" s="314">
        <v>151</v>
      </c>
      <c r="AA370" s="460">
        <f t="shared" ref="AA370" si="400">IF(OR(E370="C",E370="Cr"),S370,0)</f>
        <v>0.29166666666666663</v>
      </c>
      <c r="AC370" s="314">
        <v>182</v>
      </c>
      <c r="AD370" s="449">
        <f>IF(OR(E462="C",E462="Cr"),S462,0)</f>
        <v>0.3125</v>
      </c>
      <c r="AF370" s="384">
        <v>182</v>
      </c>
      <c r="AG370" s="449">
        <f t="shared" ref="AG370" si="401">LARGE($AD$8:$AD$738,AF370)</f>
        <v>0.19652777777777772</v>
      </c>
    </row>
    <row r="371" spans="1:33" ht="15.75" customHeight="1" thickBot="1" x14ac:dyDescent="0.3">
      <c r="A371" s="229"/>
      <c r="B371" s="331"/>
      <c r="C371" s="381"/>
      <c r="D371" s="381"/>
      <c r="E371" s="381"/>
      <c r="F371" s="260" t="str">
        <f>IF(AND(A370="X",B370="dim"),"",IF(AND(A370="X",E370="TC"),"",IF(A370="X","X","")))</f>
        <v/>
      </c>
      <c r="G371" s="194"/>
      <c r="H371" s="211"/>
      <c r="I371" s="235">
        <f>IF(E370="CA",1,0)</f>
        <v>0</v>
      </c>
      <c r="J371" s="235">
        <f>IF(E370="TC",1,0)</f>
        <v>0</v>
      </c>
      <c r="K371" s="235">
        <f>IF(E370="FNO",1,0)</f>
        <v>0</v>
      </c>
      <c r="L371" s="299"/>
      <c r="M371" s="235"/>
      <c r="N371" s="244"/>
      <c r="O371" s="86"/>
      <c r="P371" s="477"/>
      <c r="Q371" s="113"/>
      <c r="R371" s="114"/>
      <c r="S371" s="375"/>
      <c r="T371" s="167"/>
      <c r="U371" s="74"/>
      <c r="V371" s="74"/>
      <c r="W371" s="74"/>
      <c r="X371" s="381"/>
      <c r="Y371" s="74"/>
      <c r="Z371" s="331"/>
      <c r="AA371" s="461"/>
      <c r="AC371" s="331"/>
      <c r="AD371" s="450"/>
      <c r="AF371" s="385"/>
      <c r="AG371" s="450"/>
    </row>
    <row r="372" spans="1:33" ht="15.75" customHeight="1" thickBot="1" x14ac:dyDescent="0.3">
      <c r="B372" s="30"/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170"/>
      <c r="P372" s="171"/>
      <c r="Q372" s="167"/>
      <c r="R372" s="167"/>
      <c r="S372" s="167"/>
      <c r="T372" s="167"/>
      <c r="U372" s="96"/>
      <c r="V372" s="96"/>
      <c r="W372" s="96"/>
      <c r="X372" s="30"/>
      <c r="Y372" s="96"/>
      <c r="AC372" s="314">
        <v>183</v>
      </c>
      <c r="AD372" s="449">
        <f t="shared" ref="AD372" si="402">IF(OR(E464="C",E464="Cr"),S464,0)</f>
        <v>0</v>
      </c>
      <c r="AF372" s="384">
        <v>183</v>
      </c>
      <c r="AG372" s="449">
        <f t="shared" ref="AG372" si="403">LARGE($AD$8:$AD$738,AF372)</f>
        <v>0.19305555555555554</v>
      </c>
    </row>
    <row r="373" spans="1:33" ht="15.75" customHeight="1" thickBot="1" x14ac:dyDescent="0.3">
      <c r="B373" s="314">
        <f>C370</f>
        <v>31</v>
      </c>
      <c r="C373" s="388" t="s">
        <v>13</v>
      </c>
      <c r="D373" s="389"/>
      <c r="E373" s="10">
        <v>10</v>
      </c>
      <c r="F373" s="258"/>
      <c r="G373" s="259"/>
      <c r="H373" s="196">
        <f>H314+H316+H318+H320+H322+H324+H326+H328+H330+H332+H334+H336+H338+H340+H342+H344+H346+H348+H350+H352+H354+H356+H358+H360+H362+H364+H366+H368+H370</f>
        <v>2.0833333333333332E-2</v>
      </c>
      <c r="I373" s="224" t="str">
        <f>IF(E373="repos",1,"")</f>
        <v/>
      </c>
      <c r="J373" s="224"/>
      <c r="K373" s="224"/>
      <c r="L373" s="306">
        <f>L310+L312+L314+L316+L318+L320+L322+L324+L326+L328+L330+L332+L334+L336+L338+L340+L342+L344+L346+L348+L350+L352+L354+L356+L358+L360+L362+L364+L366+L368+L370</f>
        <v>0</v>
      </c>
      <c r="M373" s="2"/>
      <c r="N373" s="474">
        <f>IF(N310&lt;N306,0,N310)+IF(N311&lt;N306,0,N311)+IF(N312&lt;N306,0,N312)+IF(N313&lt;N306,0,N313)+IF(N314&lt;N306,0,N314)+IF(N315&lt;N306,0,N315)+IF(N316&lt;N306,0,N316)+IF(N317&lt;N306,0,N317)+IF(N318&lt;N306,0,N318)+IF(N319&lt;N306,0,N319)+IF(N320&lt;N306,0,N320)+IF(N321&lt;N306,0,N321)+IF(N322&lt;N306,0,N322)+IF(N323&lt;N306,0,N323)+IF(N324&lt;N306,0,N324)+IF(N325&lt;N306,0,N325)+IF(N326&lt;N306,0,N326)+IF(N327&lt;N306,0,N327)+IF(N328&lt;N306,0,N328)+IF(N329&lt;N306,0,N329)+IF(N330&lt;N306,0,N330)+IF(N331&lt;N306,0,N331)+IF(N332&lt;N306,0,N332)+IF(N333&lt;N306,0,N333)+IF(N334&lt;N306,0,N334)+IF(N335&lt;N306,0,N335)+IF(N336&lt;N306,0,N336)+IF(N337&lt;N306,0,N337)+IF(N338&lt;N306,0,N338)+IF(N339&lt;N306,0,N339)+IF(N340&lt;N306,0,N340)+IF(N341&lt;N306,0,N341)+IF(N342&lt;N306,0,N342)+IF(N343&lt;N306,0,N343)+IF(N344&lt;N306,0,N344)+IF(N345&lt;N306,0,N345)+IF(N346&lt;N306,0,N346)+IF(N347&lt;N306,0,N347)+IF(N348&lt;N306,0,N348)+IF(N349&lt;N306,0,N349)+IF(N350&lt;N306,0,N350)+IF(N351&lt;N306,0,N351)+IF(N352&lt;N306,0,N352)+IF(N353&lt;N306,0,N353)+IF(N354&lt;N306,0,N354)+IF(N355&lt;N306,0,N355)+IF(N356&lt;N306,0,N356)+IF(N357&lt;N306,0,N357)+IF(N358&lt;N306,0,N358)+IF(N359&lt;N306,0,N359)+IF(N360&lt;N306,0,N360)+IF(N361&lt;N306,0,N361)+IF(N362&lt;N306,0,N362)+IF(N363&lt;N306,0,N363)+IF(N364&lt;N306,0,N364)+IF(N365&lt;N306,0,N365)+IF(N366&lt;N306,0,N366)+IF(N367&lt;N306,0,N367)+IF(N368&lt;N306,0,N368)+IF(N369&lt;N306,0,N369)+IF(N370&lt;N306,0,N370)+IF(N371&lt;N306,0,N371)</f>
        <v>5.4166666666666669E-2</v>
      </c>
      <c r="O373" s="370">
        <f>O310+O311+O312+O313+O314+O315+O316+O317+O318+O319+O320+O321+O322+O323+O324+O325+O326+O327+O328+O329+O330+O331+O332+O333+O334+O335+O336+O337+O338+O339+O340+O341+O342+O343+O344+O345+O346+O347+O348+O349+O350+O351+O352+O353+O354+O355+O356+O357+O358+O359+O360+O361+O362+O363+O364+O365+O366+O367+O368+O369+O370+O371</f>
        <v>5.7173611111111109</v>
      </c>
      <c r="P373" s="480">
        <f>P310+P312+P314+P316+P318+P320+P322+P324+P326+P328+P330+P332+P334+P336+P338+P340+P342+P344+P346+P348+P350+P352+P354+P356+P358+P360+P362+P364+P366+P368+P370</f>
        <v>0.62777777777777777</v>
      </c>
      <c r="S373" s="370">
        <f>S310+S312+S314+S316+S318+S320+S322+S324+S326+S328+S330+S332+S334+S336+S338+S340+S342+S344+S346+S348+S350+S352+S354+S356+S358+S360+S362+S364+S366+S368+S370</f>
        <v>5.5451388888888902</v>
      </c>
      <c r="T373" s="176"/>
      <c r="U373" s="358">
        <f>S312+O316+O318+O326+O328+O330+S332+O338+O340+O342+O344+O346+O348+S352+O354+O356+O360+O362+O366+O368+O370</f>
        <v>5.7173611111111109</v>
      </c>
      <c r="V373" s="506"/>
      <c r="X373" s="354">
        <f>SUM(X310:X371)</f>
        <v>21</v>
      </c>
      <c r="AC373" s="331"/>
      <c r="AD373" s="450"/>
      <c r="AF373" s="385"/>
      <c r="AG373" s="450"/>
    </row>
    <row r="374" spans="1:33" ht="15.75" customHeight="1" thickBot="1" x14ac:dyDescent="0.3">
      <c r="B374" s="331"/>
      <c r="C374" s="386" t="s">
        <v>52</v>
      </c>
      <c r="D374" s="387"/>
      <c r="E374" s="33">
        <f>I310+I312+I314+I316+I318+I320+I322+I324+I326+I328+I330+I332+I334+I336+I338+I340+I342+I344+I346+I348+I350+I352+I354+I356+I358+I360+I362+I364+I366+I368+I370</f>
        <v>6</v>
      </c>
      <c r="F374" s="260">
        <f>IF(F311="X",1,0)+IF(F313="X",1,0)+IF(F315="X",1,0)+IF(F317="X",1,0)+IF(F319="X",1,0)+IF(F321="X",1,0)+IF(F323="X",1,0)+IF(F325="X",1,0)+IF(F327="X",1,0)+IF(F329="X",1,0)+IF(F331="X",1,0)+IF(F333="X",1,0)+IF(F335="X",1,0)+IF(F337="X",1,0)+IF(F339="X",1,0)+IF(F341="X",1,0)+IF(F343="X",1,0)+IF(F345="X",1,0)+IF(F347="X",1,0)+IF(F349="X",1,0)+IF(F351="X",1,0)+IF(F353="X",1,0)+IF(F355="X",1,0)+IF(F357="X",1,0)+IF(F359="X",1,0)+IF(F361="X",1,0)+IF(F363="X",1,0)+IF(F365="X",1,0)+IF(F367="X",1,0)+IF(F369="X",1,0)+IF(F371="X",1,0)</f>
        <v>1</v>
      </c>
      <c r="G374" s="261"/>
      <c r="H374" s="253">
        <f>H315+H317+H319+H321+H323+H325+H327+H329+H331+H333+H335+H337+H339+H341+H343+H345+H347+H349+H351+H353+H355+H357+H359+H361+H363+H365+H367+H369+H371</f>
        <v>0</v>
      </c>
      <c r="I374" s="224"/>
      <c r="J374" s="224"/>
      <c r="K374" s="224"/>
      <c r="L374" s="30"/>
      <c r="M374" s="2"/>
      <c r="N374" s="475"/>
      <c r="O374" s="371"/>
      <c r="P374" s="481"/>
      <c r="S374" s="371"/>
      <c r="T374" s="176"/>
      <c r="U374" s="359"/>
      <c r="V374" s="507"/>
      <c r="X374" s="355"/>
      <c r="AC374" s="314">
        <v>184</v>
      </c>
      <c r="AD374" s="449">
        <f t="shared" ref="AD374" si="404">IF(OR(E466="C",E466="Cr"),S466,0)</f>
        <v>0</v>
      </c>
      <c r="AF374" s="384">
        <v>184</v>
      </c>
      <c r="AG374" s="449">
        <f t="shared" ref="AG374" si="405">LARGE($AD$8:$AD$738,AF374)</f>
        <v>0.19305555555555554</v>
      </c>
    </row>
    <row r="375" spans="1:33" ht="15.75" thickBot="1" x14ac:dyDescent="0.3">
      <c r="C375" s="386" t="s">
        <v>51</v>
      </c>
      <c r="D375" s="387"/>
      <c r="E375" s="33">
        <f>J310+J312+J314+J316+J318+J320+J322+J324+J326+J328+J330+J332+J334+J336+J338+J340+J342+J344+J346+J348+J350+J352+J354+J356+J358+J360+J362+J364+J366+J368+J370+J373</f>
        <v>1</v>
      </c>
      <c r="I375" s="224" t="str">
        <f>IF(E375="repos",1,"")</f>
        <v/>
      </c>
      <c r="J375" s="224"/>
      <c r="K375" s="224"/>
      <c r="L375" s="30"/>
      <c r="O375" s="405" t="s">
        <v>85</v>
      </c>
      <c r="P375" s="406"/>
      <c r="U375" s="354">
        <v>21</v>
      </c>
      <c r="V375" s="346"/>
      <c r="AC375" s="331"/>
      <c r="AD375" s="450"/>
      <c r="AF375" s="385"/>
      <c r="AG375" s="450"/>
    </row>
    <row r="376" spans="1:33" ht="15.75" thickBot="1" x14ac:dyDescent="0.3">
      <c r="C376" s="386" t="s">
        <v>15</v>
      </c>
      <c r="D376" s="387"/>
      <c r="E376" s="33">
        <f>I311+I313+I315+I317+I319+I321+I323+I325+I327+I329+I331+I333+I335+I337+I339+I341+I343+I345+I347+I349+I351+I353+I355+I357+I359+I361+I363+I365+I367+I369+I371</f>
        <v>0</v>
      </c>
      <c r="G376" s="464">
        <f>IF(F310="X",D307,0)+IF(F312="X",D307,0)+IF(F314="X",D307,0)+IF(F316="X",D307,0)+IF(F318="X",D307,0)+IF(F320="X",D307,0)+IF(F322="X",D307,0)+IF(F324="X",D307,0)+IF(F326="X",D307,0)+IF(F328="X",D307,0)+IF(F330="X",D307,0)+IF(F332="X",D307,0)+IF(F334="X",D307,0)+IF(F336="X",D307,0)+IF(F338="X",D307,0)+IF(F340="X",D307,0)+IF(F342="X",D307,0)+IF(F344="X",D307,0)+IF(F346="X",D307,0)+IF(F348="X",D307,0)+IF(F350="X",D307,0)+IF(F352="X",D307,0)+IF(F354="X",D307,0)+IF(F356="X",D307,0)+IF(F358="X",D307,0)+IF(F360="X",D307,0)+IF(F362="X",D307,0)+IF(F364="X",D307,0)+IF(F366="X",D307,0)+IF(F368="X",D307,0)+IF(F370="X",D307,0)</f>
        <v>0.27638888888888885</v>
      </c>
      <c r="H376" s="465"/>
      <c r="I376" s="464">
        <f>IF(G310="X",D308,0)+IF(G312="X",D308,0)+IF(G314="X",D308,0)+IF(G316="X",D308,0)+IF(G318="X",D308,0)+IF(G320="X",D308,0)+IF(G322="X",D308,0)+IF(G324="X",D308,0)+IF(G326="X",D308,0)+IF(G328="X",D308,0)+IF(G330="X",D308,0)+IF(G332="X",D308,0)+IF(G334="X",D308,0)+IF(G336="X",D308,0)+IF(G338="X",D308,0)+IF(G340="X",D308,0)+IF(G342="X",D308,0)+IF(G344="X",D308,0)+IF(G346="X",D308,0)+IF(G348="X",D308,0)+IF(G350="X",D308,0)+IF(G352="X",D308,0)+IF(G354="X",D308,0)+IF(G356="X",D308,0)+IF(G358="X",D308,0)+IF(G360="X",D308,0)+IF(G362="X",D308,0)+IF(G364="X",D308,0)+IF(G366="X",D308,0)+IF(G368="X",D308,0)+IF(G370="X",D308,0)</f>
        <v>0</v>
      </c>
      <c r="J376" s="466"/>
      <c r="K376" s="465"/>
      <c r="L376" s="171"/>
      <c r="O376" s="204" t="s">
        <v>83</v>
      </c>
      <c r="P376" s="205"/>
      <c r="Q376" s="202" t="s">
        <v>83</v>
      </c>
      <c r="R376" s="197" t="s">
        <v>16</v>
      </c>
      <c r="S376" s="188" t="s">
        <v>84</v>
      </c>
      <c r="U376" s="355"/>
      <c r="V376" s="357"/>
      <c r="AC376" s="462">
        <v>185</v>
      </c>
      <c r="AD376" s="449">
        <f t="shared" ref="AD376" si="406">IF(OR(E468="C",E468="Cr"),S468,0)</f>
        <v>0.29583333333333328</v>
      </c>
      <c r="AF376" s="542">
        <v>185</v>
      </c>
      <c r="AG376" s="449">
        <f t="shared" ref="AG376" si="407">LARGE($AD$8:$AD$738,AF376)</f>
        <v>0.19305555555555554</v>
      </c>
    </row>
    <row r="377" spans="1:33" ht="15.75" thickBot="1" x14ac:dyDescent="0.3">
      <c r="C377" s="386" t="s">
        <v>16</v>
      </c>
      <c r="D377" s="387"/>
      <c r="E377" s="33">
        <f>J311+J313+J315+J317+J319+J321+J323+J325+J327+J329+J331+J333+J335+J337+J339+J341+J343+J345+J347+J349+J351+J353+J355+J357+J359+J361+J363+J365+J367+J369+J371</f>
        <v>2</v>
      </c>
      <c r="G377" s="467">
        <f>IF(F311="X",D307,0)+IF(F313="X",D307,0)+IF(F315="X",D307,0)+IF(F317="X",D307,0)+IF(F319="X",D307,0)+IF(F321="X",D307,0)+IF(F323="X",D307,0)+IF(F325="X",D307,0)+IF(F327="X",D307,0)+IF(F329="X",D307,0)+IF(F331="X",D307,0)+IF(F333="X",D307,0)+IF(F335="X",D307,0)+IF(F337="X",D307,0)+IF(F339="X",D307,0)+IF(F341="X",D307,0)+IF(F343="X",D307,0)+IF(F345="X",D307,0)+IF(F347="X",D307,0)+IF(F349="X",D307,0)+IF(F351="X",D307,0)+IF(F353="X",D307,0)+IF(F355="X",D307,0)+IF(F357="X",D307,0)+IF(F359="X",D307,0)+IF(F361="X",D307,0)+IF(F363="X",D307,0)+IF(F365="X",D307,0)+IF(F367="X",D307,0)+IF(F369="X",D307,0)+IF(F371="X",D307,0)</f>
        <v>0.27638888888888885</v>
      </c>
      <c r="H377" s="468"/>
      <c r="I377" s="469">
        <f>IF(G311="X",D309,0)+IF(G313="X",D309,0)+IF(G315="X",D309,0)+IF(G317="X",D309,0)+IF(G319="X",D309,0)+IF(G321="X",D309,0)+IF(G323="X",D309,0)+IF(G325="X",D309,0)+IF(G327="X",D309,0)+IF(G329="X",D309,0)+IF(G331="X",D309,0)+IF(G333="X",D309,0)+IF(G335="X",D309,0)+IF(G337="X",D309,0)+IF(G339="X",D309,0)+IF(G341="X",D309,0)+IF(G343="X",D309,0)+IF(G345="X",D309,0)+IF(G347="X",D309,0)+IF(G349="X",D309,0)+IF(G351="X",D309,0)+IF(G353="X",D309,0)+IF(G355="X",D309,0)+IF(G357="X",D309,0)+IF(G359="X",D309,0)+IF(G361="X",D309,0)+IF(G363="X",D309,0)+IF(G365="X",D309,0)+IF(G367="X",D309,0)+IF(G369="X",D309,0)+IF(G371="X",D309,0)</f>
        <v>0</v>
      </c>
      <c r="J377" s="470"/>
      <c r="K377" s="471"/>
      <c r="L377" s="171"/>
      <c r="O377" s="199" t="s">
        <v>16</v>
      </c>
      <c r="P377" s="200"/>
      <c r="Q377" s="203">
        <f>Q303</f>
        <v>0.72708333333333286</v>
      </c>
      <c r="R377" s="198">
        <f>R303</f>
        <v>1.0048611111111112</v>
      </c>
      <c r="S377" s="189">
        <f>S303</f>
        <v>1.075</v>
      </c>
      <c r="U377" s="350">
        <f>U373+V373</f>
        <v>5.7173611111111109</v>
      </c>
      <c r="V377" s="351"/>
      <c r="AC377" s="463"/>
      <c r="AD377" s="450"/>
      <c r="AF377" s="543"/>
      <c r="AG377" s="450"/>
    </row>
    <row r="378" spans="1:33" ht="15.75" thickBot="1" x14ac:dyDescent="0.3">
      <c r="C378" s="386" t="s">
        <v>17</v>
      </c>
      <c r="D378" s="387"/>
      <c r="E378" s="33">
        <f>K310+K312+K314+K316+K318+K320+K322+K324+K326+K328+K330+K332+K334+K336+K338+K340+K342+K344+K346+K348+K350+K352+K354+K356+K358+K360+K362+K364+K366+K368+K370</f>
        <v>1</v>
      </c>
      <c r="I378" s="224"/>
      <c r="J378" s="224"/>
      <c r="K378" s="224"/>
      <c r="L378" s="30"/>
      <c r="O378" s="190" t="s">
        <v>84</v>
      </c>
      <c r="P378" s="191"/>
      <c r="U378" s="352"/>
      <c r="V378" s="353"/>
      <c r="AC378" s="314">
        <v>186</v>
      </c>
      <c r="AD378" s="449">
        <f t="shared" ref="AD378" si="408">IF(OR(E470="C",E470="Cr"),S470,0)</f>
        <v>0</v>
      </c>
      <c r="AF378" s="384">
        <v>186</v>
      </c>
      <c r="AG378" s="449">
        <f t="shared" ref="AG378" si="409">LARGE($AD$8:$AD$738,AF378)</f>
        <v>0.19305555555555554</v>
      </c>
    </row>
    <row r="379" spans="1:33" ht="15.75" thickBot="1" x14ac:dyDescent="0.3">
      <c r="C379" s="390" t="s">
        <v>18</v>
      </c>
      <c r="D379" s="391"/>
      <c r="E379" s="33">
        <f>K311+K313+K315+K317+K319+K321+K323+K325+K327+K329+K331+K333+K335+K337+K339+K341+K343+K345+K347+K349+K351+K353+K355+K357+K359+K361+K363+K365+K367+K369+K371</f>
        <v>0</v>
      </c>
      <c r="I379" s="224" t="str">
        <f>IF(E379="repos",1,"")</f>
        <v/>
      </c>
      <c r="J379" s="224"/>
      <c r="K379" s="224"/>
      <c r="L379" s="30"/>
      <c r="P379" s="449">
        <f>P306+P373-P376-P377-P378</f>
        <v>3.4347222222222209</v>
      </c>
      <c r="Q379" s="202" t="s">
        <v>83</v>
      </c>
      <c r="R379" s="197" t="s">
        <v>16</v>
      </c>
      <c r="S379" s="188" t="s">
        <v>84</v>
      </c>
      <c r="U379" s="319">
        <f>U375+V375</f>
        <v>21</v>
      </c>
      <c r="V379" s="321"/>
      <c r="AC379" s="331"/>
      <c r="AD379" s="450"/>
      <c r="AF379" s="385"/>
      <c r="AG379" s="450"/>
    </row>
    <row r="380" spans="1:33" ht="15.75" thickBot="1" x14ac:dyDescent="0.3">
      <c r="C380" s="508" t="s">
        <v>80</v>
      </c>
      <c r="D380" s="509"/>
      <c r="E380" s="124">
        <f>B373-E374-E375-E376-E377-E378-E379</f>
        <v>21</v>
      </c>
      <c r="I380" s="224"/>
      <c r="J380" s="224"/>
      <c r="K380" s="224"/>
      <c r="L380" s="30"/>
      <c r="P380" s="450"/>
      <c r="Q380" s="203">
        <f>Q377+H374+G376+I376+N373-P376</f>
        <v>1.0576388888888884</v>
      </c>
      <c r="R380" s="198">
        <f>R377+H373+I377-P377</f>
        <v>1.0256944444444445</v>
      </c>
      <c r="S380" s="189">
        <f>S377+G377-P378</f>
        <v>1.3513888888888888</v>
      </c>
      <c r="U380" s="325"/>
      <c r="V380" s="327"/>
      <c r="AC380" s="314">
        <v>187</v>
      </c>
      <c r="AD380" s="449">
        <f t="shared" ref="AD380" si="410">IF(OR(E472="C",E472="Cr"),S472,0)</f>
        <v>0.30902777777777757</v>
      </c>
      <c r="AF380" s="384">
        <v>187</v>
      </c>
      <c r="AG380" s="449">
        <f t="shared" ref="AG380" si="411">LARGE($AD$8:$AD$738,AF380)</f>
        <v>0.19305555555555554</v>
      </c>
    </row>
    <row r="381" spans="1:33" ht="19.5" thickBot="1" x14ac:dyDescent="0.3">
      <c r="C381" s="30"/>
      <c r="D381" s="30"/>
      <c r="E381" s="30"/>
      <c r="I381" s="224"/>
      <c r="J381" s="224"/>
      <c r="K381" s="224"/>
      <c r="L381" s="30"/>
      <c r="U381" s="241"/>
      <c r="V381" s="241"/>
      <c r="AC381" s="331"/>
      <c r="AD381" s="450"/>
      <c r="AF381" s="385"/>
      <c r="AG381" s="450"/>
    </row>
    <row r="382" spans="1:33" ht="15.75" thickBot="1" x14ac:dyDescent="0.3">
      <c r="B382" s="155"/>
      <c r="C382" s="155"/>
      <c r="D382" s="155"/>
      <c r="E382" s="155"/>
      <c r="F382" s="156"/>
      <c r="G382" s="156"/>
      <c r="H382" s="156"/>
      <c r="I382" s="157" t="str">
        <f>IF(E382="repos",1,"")</f>
        <v/>
      </c>
      <c r="J382" s="157"/>
      <c r="K382" s="157"/>
      <c r="L382" s="157"/>
      <c r="M382" s="155"/>
      <c r="N382" s="155"/>
      <c r="O382" s="158"/>
      <c r="P382" s="155"/>
      <c r="Q382" s="159"/>
      <c r="R382" s="159"/>
      <c r="S382" s="159"/>
      <c r="T382" s="159"/>
      <c r="U382" s="155"/>
      <c r="V382" s="155"/>
      <c r="W382" s="155"/>
      <c r="X382" s="155"/>
      <c r="Y382" s="155"/>
      <c r="AC382" s="314">
        <v>188</v>
      </c>
      <c r="AD382" s="449">
        <f t="shared" ref="AD382" si="412">IF(OR(E474="C",E474="Cr"),S474,0)</f>
        <v>0.22708333333333333</v>
      </c>
      <c r="AF382" s="384">
        <v>188</v>
      </c>
      <c r="AG382" s="449">
        <f t="shared" ref="AG382" si="413">LARGE($AD$8:$AD$738,AF382)</f>
        <v>0.19305555555555554</v>
      </c>
    </row>
    <row r="383" spans="1:33" ht="15.75" thickBot="1" x14ac:dyDescent="0.3">
      <c r="B383" s="74"/>
      <c r="C383" s="74"/>
      <c r="D383" s="74"/>
      <c r="E383" s="74"/>
      <c r="F383" s="160"/>
      <c r="G383" s="160"/>
      <c r="H383" s="160"/>
      <c r="I383" s="30"/>
      <c r="J383" s="30"/>
      <c r="K383" s="30"/>
      <c r="L383" s="30"/>
      <c r="M383" s="74"/>
      <c r="N383" s="153">
        <v>1.0416666666666666E-2</v>
      </c>
      <c r="O383" s="161"/>
      <c r="P383" s="181">
        <f>P379</f>
        <v>3.4347222222222209</v>
      </c>
      <c r="Q383" s="162"/>
      <c r="R383" s="162"/>
      <c r="S383" s="162"/>
      <c r="U383" s="74"/>
      <c r="V383" s="74"/>
      <c r="W383" s="74"/>
      <c r="X383" s="74"/>
      <c r="Y383" s="74"/>
      <c r="AC383" s="331"/>
      <c r="AD383" s="450"/>
      <c r="AF383" s="385"/>
      <c r="AG383" s="450"/>
    </row>
    <row r="384" spans="1:33" ht="15.75" thickBot="1" x14ac:dyDescent="0.3">
      <c r="B384" s="386" t="s">
        <v>74</v>
      </c>
      <c r="C384" s="387"/>
      <c r="D384" s="153">
        <v>0.27638888888888885</v>
      </c>
      <c r="E384" s="2"/>
      <c r="F384" s="386" t="s">
        <v>54</v>
      </c>
      <c r="G384" s="482"/>
      <c r="H384" s="387"/>
      <c r="I384" s="224"/>
      <c r="J384" s="224"/>
      <c r="K384" s="224"/>
      <c r="L384" s="30"/>
      <c r="M384" s="314" t="s">
        <v>0</v>
      </c>
      <c r="N384" s="228" t="s">
        <v>49</v>
      </c>
      <c r="O384" s="4" t="s">
        <v>1</v>
      </c>
      <c r="P384" s="314" t="s">
        <v>73</v>
      </c>
      <c r="Q384" s="41" t="s">
        <v>61</v>
      </c>
      <c r="R384" s="42" t="s">
        <v>62</v>
      </c>
      <c r="S384" s="238" t="s">
        <v>1</v>
      </c>
      <c r="T384" s="167"/>
      <c r="X384" s="228" t="s">
        <v>69</v>
      </c>
      <c r="AC384" s="314">
        <v>189</v>
      </c>
      <c r="AD384" s="449">
        <f t="shared" ref="AD384" si="414">IF(OR(E476="C",E476="Cr"),S476,0)</f>
        <v>0.30972222222222223</v>
      </c>
      <c r="AF384" s="384">
        <v>189</v>
      </c>
      <c r="AG384" s="449">
        <f t="shared" ref="AG384" si="415">LARGE($AD$8:$AD$738,AF384)</f>
        <v>0.17083333333333336</v>
      </c>
    </row>
    <row r="385" spans="1:33" ht="15.75" thickBot="1" x14ac:dyDescent="0.3">
      <c r="B385" s="386" t="s">
        <v>78</v>
      </c>
      <c r="C385" s="387"/>
      <c r="D385" s="153">
        <v>4.1666666666666664E-2</v>
      </c>
      <c r="E385" s="2"/>
      <c r="F385" s="220" t="s">
        <v>43</v>
      </c>
      <c r="G385" s="221" t="s">
        <v>76</v>
      </c>
      <c r="H385" s="11" t="s">
        <v>88</v>
      </c>
      <c r="I385" s="10" t="s">
        <v>53</v>
      </c>
      <c r="J385" s="11" t="s">
        <v>54</v>
      </c>
      <c r="K385" s="11" t="s">
        <v>56</v>
      </c>
      <c r="L385" s="306" t="s">
        <v>100</v>
      </c>
      <c r="M385" s="312"/>
      <c r="N385" s="231" t="s">
        <v>50</v>
      </c>
      <c r="O385" s="6" t="s">
        <v>2</v>
      </c>
      <c r="P385" s="312"/>
      <c r="Q385" s="309" t="s">
        <v>63</v>
      </c>
      <c r="R385" s="310"/>
      <c r="S385" s="37" t="s">
        <v>64</v>
      </c>
      <c r="T385" s="167"/>
      <c r="X385" s="231" t="s">
        <v>70</v>
      </c>
      <c r="AC385" s="331"/>
      <c r="AD385" s="450"/>
      <c r="AF385" s="385"/>
      <c r="AG385" s="450"/>
    </row>
    <row r="386" spans="1:33" ht="15.75" thickBot="1" x14ac:dyDescent="0.3">
      <c r="B386" s="386" t="s">
        <v>79</v>
      </c>
      <c r="C386" s="387"/>
      <c r="D386" s="153">
        <v>1.3888888888888888E-2</v>
      </c>
      <c r="E386" s="2"/>
      <c r="F386" s="225" t="s">
        <v>75</v>
      </c>
      <c r="G386" s="226" t="s">
        <v>77</v>
      </c>
      <c r="H386" s="11" t="s">
        <v>89</v>
      </c>
      <c r="I386" s="11" t="s">
        <v>15</v>
      </c>
      <c r="J386" s="11" t="s">
        <v>55</v>
      </c>
      <c r="K386" s="32" t="s">
        <v>57</v>
      </c>
      <c r="L386" s="303"/>
      <c r="M386" s="331"/>
      <c r="N386" s="231"/>
      <c r="O386" s="6" t="s">
        <v>3</v>
      </c>
      <c r="P386" s="331"/>
      <c r="Q386" s="249"/>
      <c r="R386" s="250"/>
      <c r="S386" s="239" t="s">
        <v>65</v>
      </c>
      <c r="T386" s="167"/>
      <c r="X386" s="229" t="s">
        <v>71</v>
      </c>
      <c r="AC386" s="314">
        <v>190</v>
      </c>
      <c r="AD386" s="449">
        <f t="shared" ref="AD386" si="416">IF(OR(E478="C",E478="Cr"),S478,0)</f>
        <v>0</v>
      </c>
      <c r="AF386" s="384">
        <v>190</v>
      </c>
      <c r="AG386" s="449">
        <f t="shared" ref="AG386" si="417">LARGE($AD$8:$AD$738,AF386)</f>
        <v>0</v>
      </c>
    </row>
    <row r="387" spans="1:33" ht="15" customHeight="1" thickBot="1" x14ac:dyDescent="0.3">
      <c r="A387" s="228"/>
      <c r="B387" s="314" t="s">
        <v>12</v>
      </c>
      <c r="C387" s="314">
        <v>1</v>
      </c>
      <c r="D387" s="314" t="s">
        <v>23</v>
      </c>
      <c r="E387" s="334" t="s">
        <v>91</v>
      </c>
      <c r="F387" s="208"/>
      <c r="G387" s="207"/>
      <c r="H387" s="196"/>
      <c r="I387" s="242">
        <f>IF(E387="repos",1,0)</f>
        <v>0</v>
      </c>
      <c r="J387" s="242">
        <f>IF(E387="S",1,0)</f>
        <v>0</v>
      </c>
      <c r="K387" s="242">
        <f>IF(E387="FO",1,0)</f>
        <v>0</v>
      </c>
      <c r="L387" s="302">
        <f>IF(AND(B387="dim",M387=130),1,0)</f>
        <v>0</v>
      </c>
      <c r="M387" s="234">
        <v>130</v>
      </c>
      <c r="N387" s="243"/>
      <c r="O387" s="52">
        <v>0.33263888888888887</v>
      </c>
      <c r="P387" s="476">
        <f>IF(F387="X",D384,0)+IF(F388="X",D384,0)+IF(G387="X",D385,0)+IF(G388="X",D386,0)+H387+H388+IF(N387&lt;N383,0,N387)+IF(N388&lt;N383,0,N388)</f>
        <v>0</v>
      </c>
      <c r="Q387" s="111">
        <v>0.19930555555555554</v>
      </c>
      <c r="R387" s="112">
        <v>0.4909722222222222</v>
      </c>
      <c r="S387" s="374">
        <f>(R387-Q387)+(R388-Q388)</f>
        <v>0.29166666666666663</v>
      </c>
      <c r="T387" s="167"/>
      <c r="U387" s="74"/>
      <c r="V387" s="74"/>
      <c r="W387" s="74"/>
      <c r="X387" s="380">
        <f t="shared" ref="X387:X445" si="418">IF(OR(E387="C",E387="Cr",E387="FO"),1,0)</f>
        <v>1</v>
      </c>
      <c r="Y387" s="74"/>
      <c r="Z387" s="314">
        <v>152</v>
      </c>
      <c r="AA387" s="460">
        <f t="shared" ref="AA387" si="419">IF(OR(E387="C",E387="Cr"),S387,0)</f>
        <v>0.29166666666666663</v>
      </c>
      <c r="AC387" s="331"/>
      <c r="AD387" s="450"/>
      <c r="AF387" s="385"/>
      <c r="AG387" s="450"/>
    </row>
    <row r="388" spans="1:33" ht="15.75" customHeight="1" thickBot="1" x14ac:dyDescent="0.3">
      <c r="A388" s="229"/>
      <c r="B388" s="331"/>
      <c r="C388" s="331"/>
      <c r="D388" s="331"/>
      <c r="E388" s="329"/>
      <c r="F388" s="260" t="str">
        <f>IF(AND(A387="X",B387="dim"),"",IF(AND(A387="X",E387="TC"),"",IF(A387="X","X","")))</f>
        <v/>
      </c>
      <c r="G388" s="194"/>
      <c r="H388" s="211"/>
      <c r="I388" s="235">
        <f>IF(E387="CA",1,0)</f>
        <v>0</v>
      </c>
      <c r="J388" s="235">
        <f>IF(E387="TC",1,0)</f>
        <v>0</v>
      </c>
      <c r="K388" s="235">
        <f>IF(E387="FNO",1,0)</f>
        <v>0</v>
      </c>
      <c r="L388" s="299"/>
      <c r="M388" s="235"/>
      <c r="N388" s="244"/>
      <c r="O388" s="86"/>
      <c r="P388" s="477"/>
      <c r="Q388" s="113"/>
      <c r="R388" s="114"/>
      <c r="S388" s="375"/>
      <c r="T388" s="167"/>
      <c r="U388" s="74"/>
      <c r="V388" s="74"/>
      <c r="W388" s="74"/>
      <c r="X388" s="381"/>
      <c r="Y388" s="74"/>
      <c r="Z388" s="331"/>
      <c r="AA388" s="461"/>
      <c r="AC388" s="314">
        <v>191</v>
      </c>
      <c r="AD388" s="449">
        <f t="shared" ref="AD388" si="420">IF(OR(E480="C",E480="Cr"),S480,0)</f>
        <v>0.23749999999999999</v>
      </c>
      <c r="AF388" s="384">
        <v>191</v>
      </c>
      <c r="AG388" s="449">
        <f t="shared" ref="AG388" si="421">LARGE($AD$8:$AD$738,AF388)</f>
        <v>0</v>
      </c>
    </row>
    <row r="389" spans="1:33" ht="15" customHeight="1" thickBot="1" x14ac:dyDescent="0.3">
      <c r="A389" s="228"/>
      <c r="B389" s="314" t="s">
        <v>4</v>
      </c>
      <c r="C389" s="314">
        <v>2</v>
      </c>
      <c r="D389" s="314" t="s">
        <v>23</v>
      </c>
      <c r="E389" s="334" t="s">
        <v>94</v>
      </c>
      <c r="F389" s="208"/>
      <c r="G389" s="207"/>
      <c r="H389" s="196"/>
      <c r="I389" s="242">
        <f>IF(E389="repos",1,0)</f>
        <v>1</v>
      </c>
      <c r="J389" s="242">
        <f>IF(E389="S",1,0)</f>
        <v>0</v>
      </c>
      <c r="K389" s="242">
        <f>IF(E389="FO",1,0)</f>
        <v>0</v>
      </c>
      <c r="L389" s="302">
        <f>IF(AND(B389="dim",M389=130),1,0)</f>
        <v>0</v>
      </c>
      <c r="M389" s="234">
        <v>660</v>
      </c>
      <c r="N389" s="243"/>
      <c r="O389" s="56"/>
      <c r="P389" s="476">
        <f>IF(F389="X",D384,0)+IF(F390="X",D384,0)+IF(G389="X",D385,0)+IF(G390="X",D386,0)+H389+H390+IF(N389&lt;N383,0,N389)+IF(N390&lt;N383,0,N390)</f>
        <v>0</v>
      </c>
      <c r="Q389" s="111"/>
      <c r="R389" s="112"/>
      <c r="S389" s="374">
        <f>(R389-Q389)+(R390-Q390)</f>
        <v>0</v>
      </c>
      <c r="T389" s="167"/>
      <c r="U389" s="74"/>
      <c r="V389" s="74"/>
      <c r="W389" s="74"/>
      <c r="X389" s="380">
        <f t="shared" si="418"/>
        <v>0</v>
      </c>
      <c r="Y389" s="74"/>
      <c r="Z389" s="314">
        <v>153</v>
      </c>
      <c r="AA389" s="460">
        <f t="shared" ref="AA389" si="422">IF(OR(E389="C",E389="Cr"),S389,0)</f>
        <v>0</v>
      </c>
      <c r="AC389" s="331"/>
      <c r="AD389" s="450"/>
      <c r="AF389" s="385"/>
      <c r="AG389" s="450"/>
    </row>
    <row r="390" spans="1:33" ht="15.75" customHeight="1" thickBot="1" x14ac:dyDescent="0.3">
      <c r="A390" s="229"/>
      <c r="B390" s="331"/>
      <c r="C390" s="331"/>
      <c r="D390" s="331"/>
      <c r="E390" s="329"/>
      <c r="F390" s="260" t="str">
        <f>IF(AND(A389="X",B389="dim"),"",IF(AND(A389="X",E389="TC"),"",IF(A389="X","X","")))</f>
        <v/>
      </c>
      <c r="G390" s="194"/>
      <c r="H390" s="211"/>
      <c r="I390" s="235">
        <f>IF(E389="CA",1,0)</f>
        <v>0</v>
      </c>
      <c r="J390" s="235">
        <f>IF(E389="TC",1,0)</f>
        <v>0</v>
      </c>
      <c r="K390" s="235">
        <f>IF(E389="FNO",1,0)</f>
        <v>0</v>
      </c>
      <c r="L390" s="299"/>
      <c r="M390" s="235"/>
      <c r="N390" s="244"/>
      <c r="O390" s="107"/>
      <c r="P390" s="477"/>
      <c r="Q390" s="113"/>
      <c r="R390" s="114"/>
      <c r="S390" s="375"/>
      <c r="T390" s="167"/>
      <c r="U390" s="74"/>
      <c r="V390" s="74"/>
      <c r="W390" s="74"/>
      <c r="X390" s="381"/>
      <c r="Y390" s="74"/>
      <c r="Z390" s="331"/>
      <c r="AA390" s="461"/>
      <c r="AC390" s="314">
        <v>192</v>
      </c>
      <c r="AD390" s="449">
        <f t="shared" ref="AD390" si="423">IF(OR(E482="C",E482="Cr"),S482,0)</f>
        <v>0.23541666666666664</v>
      </c>
      <c r="AF390" s="384">
        <v>192</v>
      </c>
      <c r="AG390" s="449">
        <f t="shared" ref="AG390" si="424">LARGE($AD$8:$AD$738,AF390)</f>
        <v>0</v>
      </c>
    </row>
    <row r="391" spans="1:33" ht="15" customHeight="1" thickBot="1" x14ac:dyDescent="0.3">
      <c r="A391" s="228"/>
      <c r="B391" s="380" t="s">
        <v>6</v>
      </c>
      <c r="C391" s="380">
        <v>3</v>
      </c>
      <c r="D391" s="380" t="s">
        <v>23</v>
      </c>
      <c r="E391" s="380" t="s">
        <v>91</v>
      </c>
      <c r="F391" s="208"/>
      <c r="G391" s="207"/>
      <c r="H391" s="196"/>
      <c r="I391" s="242">
        <f>IF(E391="repos",1,0)</f>
        <v>0</v>
      </c>
      <c r="J391" s="242">
        <f>IF(E391="S",1,0)</f>
        <v>0</v>
      </c>
      <c r="K391" s="242">
        <f>IF(E391="FO",1,0)</f>
        <v>0</v>
      </c>
      <c r="L391" s="302">
        <f>IF(AND(B391="dim",M391=130),1,0)</f>
        <v>0</v>
      </c>
      <c r="M391" s="234">
        <v>132</v>
      </c>
      <c r="N391" s="243"/>
      <c r="O391" s="52">
        <v>0.30138888888888887</v>
      </c>
      <c r="P391" s="476">
        <f>IF(F391="X",D384,0)+IF(F392="X",D384,0)+IF(G391="X",D385,0)+IF(G392="X",D386,0)+H391+H392+IF(N391&lt;N383,0,N391)+IF(N392&lt;N383,0,N392)</f>
        <v>0</v>
      </c>
      <c r="Q391" s="111">
        <v>0.22569444444444445</v>
      </c>
      <c r="R391" s="112">
        <v>0.52430555555555558</v>
      </c>
      <c r="S391" s="374">
        <f>(R391-Q391)+(R392-Q392)</f>
        <v>0.29861111111111116</v>
      </c>
      <c r="T391" s="167"/>
      <c r="U391" s="74"/>
      <c r="V391" s="74"/>
      <c r="W391" s="74"/>
      <c r="X391" s="380">
        <f t="shared" si="418"/>
        <v>1</v>
      </c>
      <c r="Y391" s="74"/>
      <c r="Z391" s="314">
        <v>154</v>
      </c>
      <c r="AA391" s="460">
        <f t="shared" ref="AA391" si="425">IF(OR(E391="C",E391="Cr"),S391,0)</f>
        <v>0.29861111111111116</v>
      </c>
      <c r="AC391" s="331"/>
      <c r="AD391" s="450"/>
      <c r="AF391" s="385"/>
      <c r="AG391" s="450"/>
    </row>
    <row r="392" spans="1:33" ht="15.75" customHeight="1" thickBot="1" x14ac:dyDescent="0.3">
      <c r="A392" s="229"/>
      <c r="B392" s="381"/>
      <c r="C392" s="381"/>
      <c r="D392" s="381"/>
      <c r="E392" s="381"/>
      <c r="F392" s="260" t="str">
        <f>IF(AND(A391="X",B391="dim"),"",IF(AND(A391="X",E391="TC"),"",IF(A391="X","X","")))</f>
        <v/>
      </c>
      <c r="G392" s="194"/>
      <c r="H392" s="211"/>
      <c r="I392" s="235">
        <f>IF(E391="CA",1,0)</f>
        <v>0</v>
      </c>
      <c r="J392" s="235">
        <f>IF(E391="TC",1,0)</f>
        <v>0</v>
      </c>
      <c r="K392" s="235">
        <f>IF(E391="FNO",1,0)</f>
        <v>0</v>
      </c>
      <c r="L392" s="299"/>
      <c r="M392" s="235"/>
      <c r="N392" s="244"/>
      <c r="O392" s="86"/>
      <c r="P392" s="477"/>
      <c r="Q392" s="113"/>
      <c r="R392" s="114"/>
      <c r="S392" s="375"/>
      <c r="T392" s="167"/>
      <c r="U392" s="74"/>
      <c r="V392" s="74"/>
      <c r="W392" s="74"/>
      <c r="X392" s="381"/>
      <c r="Y392" s="74"/>
      <c r="Z392" s="331"/>
      <c r="AA392" s="461"/>
      <c r="AC392" s="314">
        <v>193</v>
      </c>
      <c r="AD392" s="449">
        <f t="shared" ref="AD392" si="426">IF(OR(E484="C",E484="Cr"),S484,0)</f>
        <v>0</v>
      </c>
      <c r="AF392" s="384">
        <v>193</v>
      </c>
      <c r="AG392" s="449">
        <f t="shared" ref="AG392" si="427">LARGE($AD$8:$AD$738,AF392)</f>
        <v>0</v>
      </c>
    </row>
    <row r="393" spans="1:33" ht="15" customHeight="1" thickBot="1" x14ac:dyDescent="0.3">
      <c r="A393" s="228"/>
      <c r="B393" s="380" t="s">
        <v>8</v>
      </c>
      <c r="C393" s="380">
        <v>4</v>
      </c>
      <c r="D393" s="380" t="s">
        <v>23</v>
      </c>
      <c r="E393" s="380" t="s">
        <v>94</v>
      </c>
      <c r="F393" s="208"/>
      <c r="G393" s="207"/>
      <c r="H393" s="196"/>
      <c r="I393" s="242">
        <f>IF(E393="repos",1,0)</f>
        <v>1</v>
      </c>
      <c r="J393" s="242">
        <f>IF(E393="S",1,0)</f>
        <v>0</v>
      </c>
      <c r="K393" s="242">
        <f>IF(E393="FO",1,0)</f>
        <v>0</v>
      </c>
      <c r="L393" s="302">
        <f>IF(AND(B393="dim",M393=130),1,0)</f>
        <v>0</v>
      </c>
      <c r="M393" s="234">
        <v>661</v>
      </c>
      <c r="N393" s="243"/>
      <c r="O393" s="56"/>
      <c r="P393" s="476">
        <f>IF(F393="X",D384,0)+IF(F394="X",D384,0)+IF(G393="X",D385,0)+IF(G394="X",D386,0)+H393+H394+IF(N393&lt;N383,0,N393)+IF(N394&lt;N383,0,N394)</f>
        <v>0</v>
      </c>
      <c r="Q393" s="111"/>
      <c r="R393" s="112"/>
      <c r="S393" s="374">
        <f>(R393-Q393)+(R394-Q394)</f>
        <v>0</v>
      </c>
      <c r="T393" s="167"/>
      <c r="U393" s="74"/>
      <c r="V393" s="74"/>
      <c r="W393" s="74"/>
      <c r="X393" s="380">
        <f t="shared" si="418"/>
        <v>0</v>
      </c>
      <c r="Y393" s="74"/>
      <c r="Z393" s="462">
        <v>155</v>
      </c>
      <c r="AA393" s="460">
        <f t="shared" ref="AA393" si="428">IF(OR(E393="C",E393="Cr"),S393,0)</f>
        <v>0</v>
      </c>
      <c r="AC393" s="331"/>
      <c r="AD393" s="450"/>
      <c r="AF393" s="385"/>
      <c r="AG393" s="450"/>
    </row>
    <row r="394" spans="1:33" ht="15.75" customHeight="1" thickBot="1" x14ac:dyDescent="0.3">
      <c r="A394" s="229"/>
      <c r="B394" s="381"/>
      <c r="C394" s="381"/>
      <c r="D394" s="381"/>
      <c r="E394" s="381"/>
      <c r="F394" s="260" t="str">
        <f>IF(AND(A393="X",B393="dim"),"",IF(AND(A393="X",E393="TC"),"",IF(A393="X","X","")))</f>
        <v/>
      </c>
      <c r="G394" s="194"/>
      <c r="H394" s="211"/>
      <c r="I394" s="235">
        <f>IF(E393="CA",1,0)</f>
        <v>0</v>
      </c>
      <c r="J394" s="235">
        <f>IF(E393="TC",1,0)</f>
        <v>0</v>
      </c>
      <c r="K394" s="235">
        <f>IF(E393="FNO",1,0)</f>
        <v>0</v>
      </c>
      <c r="L394" s="299"/>
      <c r="M394" s="235"/>
      <c r="N394" s="244"/>
      <c r="O394" s="107"/>
      <c r="P394" s="477"/>
      <c r="Q394" s="113"/>
      <c r="R394" s="114"/>
      <c r="S394" s="375"/>
      <c r="T394" s="167"/>
      <c r="U394" s="74"/>
      <c r="V394" s="74"/>
      <c r="W394" s="74"/>
      <c r="X394" s="381"/>
      <c r="Y394" s="74"/>
      <c r="Z394" s="463"/>
      <c r="AA394" s="461"/>
      <c r="AC394" s="314">
        <v>194</v>
      </c>
      <c r="AD394" s="449">
        <f t="shared" ref="AD394" si="429">IF(OR(E486="C",E486="Cr"),S486,0)</f>
        <v>0.25694444444444453</v>
      </c>
      <c r="AF394" s="384">
        <v>194</v>
      </c>
      <c r="AG394" s="449">
        <f t="shared" ref="AG394" si="430">LARGE($AD$8:$AD$738,AF394)</f>
        <v>0</v>
      </c>
    </row>
    <row r="395" spans="1:33" ht="15" customHeight="1" thickBot="1" x14ac:dyDescent="0.3">
      <c r="A395" s="254" t="s">
        <v>72</v>
      </c>
      <c r="B395" s="520" t="s">
        <v>9</v>
      </c>
      <c r="C395" s="520">
        <v>5</v>
      </c>
      <c r="D395" s="520" t="s">
        <v>23</v>
      </c>
      <c r="E395" s="380" t="s">
        <v>16</v>
      </c>
      <c r="F395" s="208"/>
      <c r="G395" s="207"/>
      <c r="H395" s="196"/>
      <c r="I395" s="242">
        <f>IF(E395="repos",1,0)</f>
        <v>0</v>
      </c>
      <c r="J395" s="242">
        <f>IF(E395="S",1,0)</f>
        <v>0</v>
      </c>
      <c r="K395" s="242">
        <f>IF(E395="FO",1,0)</f>
        <v>0</v>
      </c>
      <c r="L395" s="302">
        <f>IF(AND(B395="dim",M395=130),1,0)</f>
        <v>0</v>
      </c>
      <c r="M395" s="234">
        <v>31</v>
      </c>
      <c r="N395" s="243"/>
      <c r="O395" s="56"/>
      <c r="P395" s="476">
        <f>IF(F395="X",D384,0)+IF(F396="X",D384,0)+IF(G395="X",D385,0)+IF(G396="X",D386,0)+H395+H396+IF(N395&lt;N383,0,N395)+IF(N396&lt;N383,0,N396)</f>
        <v>0</v>
      </c>
      <c r="Q395" s="111"/>
      <c r="R395" s="112"/>
      <c r="S395" s="374">
        <f>(R395-Q395)+(R396-Q396)</f>
        <v>0</v>
      </c>
      <c r="T395" s="167"/>
      <c r="U395" s="74"/>
      <c r="V395" s="74"/>
      <c r="W395" s="74"/>
      <c r="X395" s="380">
        <f t="shared" si="418"/>
        <v>0</v>
      </c>
      <c r="Y395" s="74"/>
      <c r="Z395" s="314">
        <v>156</v>
      </c>
      <c r="AA395" s="460">
        <f t="shared" ref="AA395" si="431">IF(OR(E395="C",E395="Cr"),S395,0)</f>
        <v>0</v>
      </c>
      <c r="AC395" s="331"/>
      <c r="AD395" s="450"/>
      <c r="AF395" s="385"/>
      <c r="AG395" s="450"/>
    </row>
    <row r="396" spans="1:33" ht="15.75" customHeight="1" thickBot="1" x14ac:dyDescent="0.3">
      <c r="A396" s="255"/>
      <c r="B396" s="521"/>
      <c r="C396" s="521"/>
      <c r="D396" s="521"/>
      <c r="E396" s="381"/>
      <c r="F396" s="260" t="str">
        <f>IF(AND(A395="X",B395="dim"),"",IF(AND(A395="X",E395="TC"),"",IF(A395="X","X","")))</f>
        <v/>
      </c>
      <c r="G396" s="194"/>
      <c r="H396" s="211"/>
      <c r="I396" s="235">
        <f>IF(E395="CA",1,0)</f>
        <v>0</v>
      </c>
      <c r="J396" s="235">
        <f>IF(E395="TC",1,0)</f>
        <v>1</v>
      </c>
      <c r="K396" s="235">
        <f>IF(E395="FNO",1,0)</f>
        <v>0</v>
      </c>
      <c r="L396" s="299"/>
      <c r="M396" s="235"/>
      <c r="N396" s="244"/>
      <c r="O396" s="107"/>
      <c r="P396" s="477"/>
      <c r="Q396" s="113"/>
      <c r="R396" s="114"/>
      <c r="S396" s="375"/>
      <c r="T396" s="167"/>
      <c r="U396" s="74"/>
      <c r="V396" s="74"/>
      <c r="W396" s="74"/>
      <c r="X396" s="381"/>
      <c r="Y396" s="74"/>
      <c r="Z396" s="331"/>
      <c r="AA396" s="461"/>
      <c r="AC396" s="314">
        <v>195</v>
      </c>
      <c r="AD396" s="449">
        <f t="shared" ref="AD396" si="432">IF(OR(E488="C",E488="Cr"),S488,0)</f>
        <v>0</v>
      </c>
      <c r="AF396" s="384">
        <v>195</v>
      </c>
      <c r="AG396" s="449">
        <f t="shared" ref="AG396" si="433">LARGE($AD$8:$AD$738,AF396)</f>
        <v>0</v>
      </c>
    </row>
    <row r="397" spans="1:33" ht="15" customHeight="1" thickBot="1" x14ac:dyDescent="0.3">
      <c r="A397" s="228"/>
      <c r="B397" s="380" t="s">
        <v>10</v>
      </c>
      <c r="C397" s="380">
        <v>6</v>
      </c>
      <c r="D397" s="380" t="s">
        <v>23</v>
      </c>
      <c r="E397" s="380" t="s">
        <v>91</v>
      </c>
      <c r="F397" s="208"/>
      <c r="G397" s="207"/>
      <c r="H397" s="196"/>
      <c r="I397" s="242">
        <f>IF(E397="repos",1,0)</f>
        <v>0</v>
      </c>
      <c r="J397" s="242">
        <f>IF(E397="S",1,0)</f>
        <v>0</v>
      </c>
      <c r="K397" s="242">
        <f>IF(E397="FO",1,0)</f>
        <v>0</v>
      </c>
      <c r="L397" s="302">
        <f>IF(AND(B397="dim",M397=130),1,0)</f>
        <v>0</v>
      </c>
      <c r="M397" s="234">
        <v>132</v>
      </c>
      <c r="N397" s="243"/>
      <c r="O397" s="52">
        <v>0.30694444444444441</v>
      </c>
      <c r="P397" s="476">
        <f>IF(F397="X",D384,0)+IF(F398="X",D384,0)+IF(G397="X",D385,0)+IF(G398="X",D386,0)+H397+H398+IF(N397&lt;N383,0,N397)+IF(N398&lt;N383,0,N398)</f>
        <v>0</v>
      </c>
      <c r="Q397" s="111">
        <v>0.22638888888888889</v>
      </c>
      <c r="R397" s="112">
        <v>0.53055555555555556</v>
      </c>
      <c r="S397" s="374">
        <f>(R397-Q397)+(R398-Q398)</f>
        <v>0.3041666666666667</v>
      </c>
      <c r="T397" s="167"/>
      <c r="U397" s="74"/>
      <c r="V397" s="74"/>
      <c r="W397" s="74"/>
      <c r="X397" s="380">
        <f t="shared" si="418"/>
        <v>1</v>
      </c>
      <c r="Y397" s="74"/>
      <c r="Z397" s="314">
        <v>157</v>
      </c>
      <c r="AA397" s="460">
        <f t="shared" ref="AA397" si="434">IF(OR(E397="C",E397="Cr"),S397,0)</f>
        <v>0.3041666666666667</v>
      </c>
      <c r="AC397" s="331"/>
      <c r="AD397" s="450"/>
      <c r="AF397" s="385"/>
      <c r="AG397" s="450"/>
    </row>
    <row r="398" spans="1:33" ht="15.75" customHeight="1" thickBot="1" x14ac:dyDescent="0.3">
      <c r="A398" s="229"/>
      <c r="B398" s="381"/>
      <c r="C398" s="381"/>
      <c r="D398" s="381"/>
      <c r="E398" s="381"/>
      <c r="F398" s="260" t="str">
        <f>IF(AND(A397="X",B397="dim"),"",IF(AND(A397="X",E397="TC"),"",IF(A397="X","X","")))</f>
        <v/>
      </c>
      <c r="G398" s="194"/>
      <c r="H398" s="211"/>
      <c r="I398" s="235">
        <f>IF(E397="CA",1,0)</f>
        <v>0</v>
      </c>
      <c r="J398" s="235">
        <f>IF(E397="TC",1,0)</f>
        <v>0</v>
      </c>
      <c r="K398" s="235">
        <f>IF(E397="FNO",1,0)</f>
        <v>0</v>
      </c>
      <c r="L398" s="299"/>
      <c r="M398" s="235"/>
      <c r="N398" s="244"/>
      <c r="O398" s="86"/>
      <c r="P398" s="477"/>
      <c r="Q398" s="113"/>
      <c r="R398" s="114"/>
      <c r="S398" s="375"/>
      <c r="T398" s="167"/>
      <c r="U398" s="74"/>
      <c r="V398" s="74"/>
      <c r="W398" s="74"/>
      <c r="X398" s="381"/>
      <c r="Y398" s="74"/>
      <c r="Z398" s="331"/>
      <c r="AA398" s="461"/>
      <c r="AC398" s="314">
        <v>196</v>
      </c>
      <c r="AD398" s="449">
        <f t="shared" ref="AD398" si="435">IF(OR(E490="C",E490="Cr"),S490,0)</f>
        <v>0</v>
      </c>
      <c r="AF398" s="384">
        <v>196</v>
      </c>
      <c r="AG398" s="449">
        <f t="shared" ref="AG398" si="436">LARGE($AD$8:$AD$738,AF398)</f>
        <v>0</v>
      </c>
    </row>
    <row r="399" spans="1:33" ht="15" customHeight="1" thickBot="1" x14ac:dyDescent="0.3">
      <c r="A399" s="228"/>
      <c r="B399" s="314" t="s">
        <v>11</v>
      </c>
      <c r="C399" s="314">
        <v>7</v>
      </c>
      <c r="D399" s="314" t="s">
        <v>23</v>
      </c>
      <c r="E399" s="380" t="s">
        <v>91</v>
      </c>
      <c r="F399" s="208"/>
      <c r="G399" s="207"/>
      <c r="H399" s="196"/>
      <c r="I399" s="242">
        <f>IF(E399="repos",1,0)</f>
        <v>0</v>
      </c>
      <c r="J399" s="242">
        <f>IF(E399="S",1,0)</f>
        <v>0</v>
      </c>
      <c r="K399" s="242">
        <f>IF(E399="FO",1,0)</f>
        <v>0</v>
      </c>
      <c r="L399" s="302">
        <f>IF(AND(B399="dim",M399=130),1,0)</f>
        <v>0</v>
      </c>
      <c r="M399" s="234">
        <v>132</v>
      </c>
      <c r="N399" s="243"/>
      <c r="O399" s="52">
        <v>0.30694444444444441</v>
      </c>
      <c r="P399" s="476">
        <f>IF(F399="X",D384,0)+IF(F400="X",D384,0)+IF(G399="X",D385,0)+IF(G400="X",D386,0)+H399+H400+IF(N399&lt;N383,0,N399)+IF(N400&lt;N383,0,N400)</f>
        <v>0</v>
      </c>
      <c r="Q399" s="111">
        <v>0.22638888888888889</v>
      </c>
      <c r="R399" s="112">
        <v>0.53055555555555556</v>
      </c>
      <c r="S399" s="374">
        <f>(R399-Q399)+(R400-Q400)</f>
        <v>0.3041666666666667</v>
      </c>
      <c r="T399" s="167"/>
      <c r="U399" s="74"/>
      <c r="V399" s="74"/>
      <c r="W399" s="74"/>
      <c r="X399" s="380">
        <f t="shared" si="418"/>
        <v>1</v>
      </c>
      <c r="Y399" s="74"/>
      <c r="Z399" s="314">
        <v>158</v>
      </c>
      <c r="AA399" s="460">
        <f t="shared" ref="AA399" si="437">IF(OR(E399="C",E399="Cr"),S399,0)</f>
        <v>0.3041666666666667</v>
      </c>
      <c r="AC399" s="331"/>
      <c r="AD399" s="450"/>
      <c r="AF399" s="385"/>
      <c r="AG399" s="450"/>
    </row>
    <row r="400" spans="1:33" ht="15.75" customHeight="1" thickBot="1" x14ac:dyDescent="0.3">
      <c r="A400" s="229"/>
      <c r="B400" s="331"/>
      <c r="C400" s="331"/>
      <c r="D400" s="331"/>
      <c r="E400" s="381"/>
      <c r="F400" s="260" t="str">
        <f>IF(AND(A399="X",B399="dim"),"",IF(AND(A399="X",E399="TC"),"",IF(A399="X","X","")))</f>
        <v/>
      </c>
      <c r="G400" s="194"/>
      <c r="H400" s="211"/>
      <c r="I400" s="235">
        <f>IF(E399="CA",1,0)</f>
        <v>0</v>
      </c>
      <c r="J400" s="235">
        <f>IF(E399="TC",1,0)</f>
        <v>0</v>
      </c>
      <c r="K400" s="235">
        <f>IF(E399="FNO",1,0)</f>
        <v>0</v>
      </c>
      <c r="L400" s="299"/>
      <c r="M400" s="235"/>
      <c r="N400" s="244"/>
      <c r="O400" s="86"/>
      <c r="P400" s="477"/>
      <c r="Q400" s="113"/>
      <c r="R400" s="114"/>
      <c r="S400" s="375"/>
      <c r="T400" s="167"/>
      <c r="U400" s="74"/>
      <c r="V400" s="74"/>
      <c r="W400" s="74"/>
      <c r="X400" s="381"/>
      <c r="Y400" s="74"/>
      <c r="Z400" s="331"/>
      <c r="AA400" s="461"/>
      <c r="AC400" s="314">
        <v>197</v>
      </c>
      <c r="AD400" s="449">
        <f t="shared" ref="AD400" si="438">IF(OR(E492="C",E492="Cr"),S492,0)</f>
        <v>0</v>
      </c>
      <c r="AF400" s="384">
        <v>197</v>
      </c>
      <c r="AG400" s="449">
        <f t="shared" ref="AG400" si="439">LARGE($AD$8:$AD$738,AF400)</f>
        <v>0</v>
      </c>
    </row>
    <row r="401" spans="1:33" ht="15" customHeight="1" thickBot="1" x14ac:dyDescent="0.3">
      <c r="A401" s="228"/>
      <c r="B401" s="314" t="s">
        <v>12</v>
      </c>
      <c r="C401" s="314">
        <v>8</v>
      </c>
      <c r="D401" s="314" t="s">
        <v>23</v>
      </c>
      <c r="E401" s="380" t="s">
        <v>91</v>
      </c>
      <c r="F401" s="208"/>
      <c r="G401" s="207"/>
      <c r="H401" s="196"/>
      <c r="I401" s="242">
        <f>IF(E401="repos",1,0)</f>
        <v>0</v>
      </c>
      <c r="J401" s="242">
        <f>IF(E401="S",1,0)</f>
        <v>0</v>
      </c>
      <c r="K401" s="242">
        <f>IF(E401="FO",1,0)</f>
        <v>0</v>
      </c>
      <c r="L401" s="302">
        <f>IF(AND(B401="dim",M401=130),1,0)</f>
        <v>0</v>
      </c>
      <c r="M401" s="234">
        <v>132</v>
      </c>
      <c r="N401" s="243"/>
      <c r="O401" s="52">
        <v>0.30694444444444441</v>
      </c>
      <c r="P401" s="476">
        <f>IF(F401="X",D384,0)+IF(F402="X",D384,0)+IF(G401="X",D385,0)+IF(G402="X",D386,0)+H401+H402+IF(N401&lt;N383,0,N401)+IF(N402&lt;N383,0,N402)</f>
        <v>0</v>
      </c>
      <c r="Q401" s="111">
        <v>0.22638888888888889</v>
      </c>
      <c r="R401" s="112">
        <v>0.53055555555555556</v>
      </c>
      <c r="S401" s="374">
        <f>(R401-Q401)+(R402-Q402)</f>
        <v>0.3041666666666667</v>
      </c>
      <c r="T401" s="167"/>
      <c r="U401" s="74"/>
      <c r="V401" s="74"/>
      <c r="W401" s="74"/>
      <c r="X401" s="380">
        <f t="shared" si="418"/>
        <v>1</v>
      </c>
      <c r="Y401" s="74"/>
      <c r="Z401" s="314">
        <v>159</v>
      </c>
      <c r="AA401" s="460">
        <f t="shared" ref="AA401" si="440">IF(OR(E401="C",E401="Cr"),S401,0)</f>
        <v>0.3041666666666667</v>
      </c>
      <c r="AC401" s="331"/>
      <c r="AD401" s="450"/>
      <c r="AF401" s="385"/>
      <c r="AG401" s="450"/>
    </row>
    <row r="402" spans="1:33" ht="15.75" customHeight="1" thickBot="1" x14ac:dyDescent="0.3">
      <c r="A402" s="229"/>
      <c r="B402" s="331"/>
      <c r="C402" s="331"/>
      <c r="D402" s="331"/>
      <c r="E402" s="381"/>
      <c r="F402" s="260" t="str">
        <f>IF(AND(A401="X",B401="dim"),"",IF(AND(A401="X",E401="TC"),"",IF(A401="X","X","")))</f>
        <v/>
      </c>
      <c r="G402" s="194"/>
      <c r="H402" s="211"/>
      <c r="I402" s="235">
        <f>IF(E401="CA",1,0)</f>
        <v>0</v>
      </c>
      <c r="J402" s="235">
        <f>IF(E401="TC",1,0)</f>
        <v>0</v>
      </c>
      <c r="K402" s="235">
        <f>IF(E401="FNO",1,0)</f>
        <v>0</v>
      </c>
      <c r="L402" s="299"/>
      <c r="M402" s="235"/>
      <c r="N402" s="244"/>
      <c r="O402" s="86"/>
      <c r="P402" s="477"/>
      <c r="Q402" s="113"/>
      <c r="R402" s="114"/>
      <c r="S402" s="375"/>
      <c r="T402" s="167"/>
      <c r="U402" s="74"/>
      <c r="V402" s="74"/>
      <c r="W402" s="74"/>
      <c r="X402" s="381"/>
      <c r="Y402" s="74"/>
      <c r="Z402" s="331"/>
      <c r="AA402" s="461"/>
      <c r="AC402" s="314">
        <v>198</v>
      </c>
      <c r="AD402" s="449">
        <f t="shared" ref="AD402" si="441">IF(OR(E494="C",E494="Cr"),S494,0)</f>
        <v>0.30277777777777781</v>
      </c>
      <c r="AF402" s="384">
        <v>198</v>
      </c>
      <c r="AG402" s="449">
        <f t="shared" ref="AG402" si="442">LARGE($AD$8:$AD$738,AF402)</f>
        <v>0</v>
      </c>
    </row>
    <row r="403" spans="1:33" ht="15" customHeight="1" thickBot="1" x14ac:dyDescent="0.3">
      <c r="A403" s="228"/>
      <c r="B403" s="314" t="s">
        <v>4</v>
      </c>
      <c r="C403" s="314">
        <v>9</v>
      </c>
      <c r="D403" s="314" t="s">
        <v>23</v>
      </c>
      <c r="E403" s="334" t="s">
        <v>94</v>
      </c>
      <c r="F403" s="208"/>
      <c r="G403" s="207"/>
      <c r="H403" s="196"/>
      <c r="I403" s="242">
        <f>IF(E403="repos",1,0)</f>
        <v>1</v>
      </c>
      <c r="J403" s="242">
        <f>IF(E403="S",1,0)</f>
        <v>0</v>
      </c>
      <c r="K403" s="242">
        <f>IF(E403="FO",1,0)</f>
        <v>0</v>
      </c>
      <c r="L403" s="302">
        <f>IF(AND(B403="dim",M403=130),1,0)</f>
        <v>0</v>
      </c>
      <c r="M403" s="234">
        <v>660</v>
      </c>
      <c r="N403" s="243"/>
      <c r="O403" s="56"/>
      <c r="P403" s="476">
        <f>IF(F403="X",D384,0)+IF(F404="X",D384,0)+IF(G403="X",D385,0)+IF(G404="X",D386,0)+H403+H404+IF(N403&lt;N383,0,N403)+IF(N404&lt;N383,0,N404)</f>
        <v>0</v>
      </c>
      <c r="Q403" s="111"/>
      <c r="R403" s="112"/>
      <c r="S403" s="374">
        <f>(R403-Q403)+(R404-Q404)</f>
        <v>0</v>
      </c>
      <c r="T403" s="167"/>
      <c r="U403" s="74"/>
      <c r="V403" s="74"/>
      <c r="W403" s="74"/>
      <c r="X403" s="380">
        <f t="shared" si="418"/>
        <v>0</v>
      </c>
      <c r="Y403" s="74"/>
      <c r="Z403" s="314">
        <v>160</v>
      </c>
      <c r="AA403" s="460">
        <f t="shared" ref="AA403" si="443">IF(OR(E403="C",E403="Cr"),S403,0)</f>
        <v>0</v>
      </c>
      <c r="AC403" s="331"/>
      <c r="AD403" s="450"/>
      <c r="AF403" s="385"/>
      <c r="AG403" s="450"/>
    </row>
    <row r="404" spans="1:33" ht="15.75" customHeight="1" thickBot="1" x14ac:dyDescent="0.3">
      <c r="A404" s="229"/>
      <c r="B404" s="331"/>
      <c r="C404" s="331"/>
      <c r="D404" s="331"/>
      <c r="E404" s="329"/>
      <c r="F404" s="260" t="str">
        <f>IF(AND(A403="X",B403="dim"),"",IF(AND(A403="X",E403="TC"),"",IF(A403="X","X","")))</f>
        <v/>
      </c>
      <c r="G404" s="194"/>
      <c r="H404" s="211"/>
      <c r="I404" s="235">
        <f>IF(E403="CA",1,0)</f>
        <v>0</v>
      </c>
      <c r="J404" s="235">
        <f>IF(E403="TC",1,0)</f>
        <v>0</v>
      </c>
      <c r="K404" s="235">
        <f>IF(E403="FNO",1,0)</f>
        <v>0</v>
      </c>
      <c r="L404" s="299"/>
      <c r="M404" s="235"/>
      <c r="N404" s="244"/>
      <c r="O404" s="105"/>
      <c r="P404" s="477"/>
      <c r="Q404" s="113"/>
      <c r="R404" s="114"/>
      <c r="S404" s="375"/>
      <c r="T404" s="167"/>
      <c r="U404" s="74"/>
      <c r="V404" s="74"/>
      <c r="W404" s="74"/>
      <c r="X404" s="381"/>
      <c r="Y404" s="74"/>
      <c r="Z404" s="331"/>
      <c r="AA404" s="461"/>
      <c r="AC404" s="314">
        <v>199</v>
      </c>
      <c r="AD404" s="449">
        <f t="shared" ref="AD404" si="444">IF(OR(E496="C",E496="Cr"),S496,0)</f>
        <v>0.29097222222222224</v>
      </c>
      <c r="AF404" s="384">
        <v>199</v>
      </c>
      <c r="AG404" s="449">
        <f t="shared" ref="AG404" si="445">LARGE($AD$8:$AD$738,AF404)</f>
        <v>0</v>
      </c>
    </row>
    <row r="405" spans="1:33" ht="15" customHeight="1" thickBot="1" x14ac:dyDescent="0.3">
      <c r="A405" s="228"/>
      <c r="B405" s="314" t="s">
        <v>6</v>
      </c>
      <c r="C405" s="314">
        <v>10</v>
      </c>
      <c r="D405" s="314" t="s">
        <v>23</v>
      </c>
      <c r="E405" s="334" t="s">
        <v>94</v>
      </c>
      <c r="F405" s="208"/>
      <c r="G405" s="207"/>
      <c r="H405" s="196"/>
      <c r="I405" s="242">
        <f>IF(E405="repos",1,0)</f>
        <v>1</v>
      </c>
      <c r="J405" s="242">
        <f>IF(E405="S",1,0)</f>
        <v>0</v>
      </c>
      <c r="K405" s="242">
        <f>IF(E405="FO",1,0)</f>
        <v>0</v>
      </c>
      <c r="L405" s="302">
        <f>IF(AND(B405="dim",M405=130),1,0)</f>
        <v>0</v>
      </c>
      <c r="M405" s="234">
        <v>660</v>
      </c>
      <c r="N405" s="243"/>
      <c r="O405" s="56"/>
      <c r="P405" s="476">
        <f>IF(F405="X",D384,0)+IF(F406="X",D384,0)+IF(G405="X",D385,0)+IF(G406="X",D386,0)+H405+H406+IF(N405&lt;N383,0,N405)+IF(N406&lt;N383,0,N406)</f>
        <v>0</v>
      </c>
      <c r="Q405" s="111"/>
      <c r="R405" s="112"/>
      <c r="S405" s="374">
        <f>(R405-Q405)+(R406-Q406)</f>
        <v>0</v>
      </c>
      <c r="T405" s="167"/>
      <c r="U405" s="74"/>
      <c r="V405" s="74"/>
      <c r="W405" s="74"/>
      <c r="X405" s="380">
        <f t="shared" si="418"/>
        <v>0</v>
      </c>
      <c r="Y405" s="74"/>
      <c r="Z405" s="314">
        <v>161</v>
      </c>
      <c r="AA405" s="460">
        <f t="shared" ref="AA405" si="446">IF(OR(E405="C",E405="Cr"),S405,0)</f>
        <v>0</v>
      </c>
      <c r="AC405" s="331"/>
      <c r="AD405" s="450"/>
      <c r="AF405" s="385"/>
      <c r="AG405" s="450"/>
    </row>
    <row r="406" spans="1:33" ht="15.75" customHeight="1" thickBot="1" x14ac:dyDescent="0.3">
      <c r="A406" s="229"/>
      <c r="B406" s="331"/>
      <c r="C406" s="331"/>
      <c r="D406" s="331"/>
      <c r="E406" s="329"/>
      <c r="F406" s="260" t="str">
        <f>IF(AND(A405="X",B405="dim"),"",IF(AND(A405="X",E405="TC"),"",IF(A405="X","X","")))</f>
        <v/>
      </c>
      <c r="G406" s="194"/>
      <c r="H406" s="211"/>
      <c r="I406" s="235">
        <f>IF(E405="CA",1,0)</f>
        <v>0</v>
      </c>
      <c r="J406" s="235">
        <f>IF(E405="TC",1,0)</f>
        <v>0</v>
      </c>
      <c r="K406" s="235">
        <f>IF(E405="FNO",1,0)</f>
        <v>0</v>
      </c>
      <c r="L406" s="299"/>
      <c r="M406" s="235"/>
      <c r="N406" s="244"/>
      <c r="O406" s="107"/>
      <c r="P406" s="477"/>
      <c r="Q406" s="113"/>
      <c r="R406" s="114"/>
      <c r="S406" s="375"/>
      <c r="T406" s="167"/>
      <c r="U406" s="74"/>
      <c r="V406" s="74"/>
      <c r="W406" s="74"/>
      <c r="X406" s="381"/>
      <c r="Y406" s="74"/>
      <c r="Z406" s="331"/>
      <c r="AA406" s="461"/>
      <c r="AC406" s="314">
        <v>200</v>
      </c>
      <c r="AD406" s="449">
        <f t="shared" ref="AD406" si="447">IF(OR(E498="C",E498="Cr"),S498,0)</f>
        <v>0.28263888888888888</v>
      </c>
      <c r="AF406" s="384">
        <v>200</v>
      </c>
      <c r="AG406" s="449">
        <f t="shared" ref="AG406" si="448">LARGE($AD$8:$AD$738,AF406)</f>
        <v>0</v>
      </c>
    </row>
    <row r="407" spans="1:33" ht="15" customHeight="1" thickBot="1" x14ac:dyDescent="0.3">
      <c r="A407" s="228"/>
      <c r="B407" s="314" t="s">
        <v>8</v>
      </c>
      <c r="C407" s="314">
        <v>11</v>
      </c>
      <c r="D407" s="314" t="s">
        <v>23</v>
      </c>
      <c r="E407" s="334" t="s">
        <v>94</v>
      </c>
      <c r="F407" s="208"/>
      <c r="G407" s="207"/>
      <c r="H407" s="196"/>
      <c r="I407" s="242">
        <f>IF(E407="repos",1,0)</f>
        <v>1</v>
      </c>
      <c r="J407" s="242">
        <f>IF(E407="S",1,0)</f>
        <v>0</v>
      </c>
      <c r="K407" s="242">
        <f>IF(E407="FO",1,0)</f>
        <v>0</v>
      </c>
      <c r="L407" s="302">
        <f>IF(AND(B407="dim",M407=130),1,0)</f>
        <v>0</v>
      </c>
      <c r="M407" s="234">
        <v>660</v>
      </c>
      <c r="N407" s="243"/>
      <c r="O407" s="56"/>
      <c r="P407" s="476">
        <f>IF(F407="X",D384,0)+IF(F408="X",D384,0)+IF(G407="X",D385,0)+IF(G408="X",D386,0)+H407+H408+IF(N407&lt;N383,0,N407)+IF(N408&lt;N383,0,N408)</f>
        <v>0</v>
      </c>
      <c r="Q407" s="111"/>
      <c r="R407" s="112"/>
      <c r="S407" s="374">
        <f>(R407-Q407)+(R408-Q408)</f>
        <v>0</v>
      </c>
      <c r="T407" s="167"/>
      <c r="U407" s="74"/>
      <c r="V407" s="74"/>
      <c r="W407" s="74"/>
      <c r="X407" s="380">
        <f t="shared" si="418"/>
        <v>0</v>
      </c>
      <c r="Y407" s="74"/>
      <c r="Z407" s="314">
        <v>162</v>
      </c>
      <c r="AA407" s="460">
        <f t="shared" ref="AA407" si="449">IF(OR(E407="C",E407="Cr"),S407,0)</f>
        <v>0</v>
      </c>
      <c r="AC407" s="331"/>
      <c r="AD407" s="450"/>
      <c r="AF407" s="385"/>
      <c r="AG407" s="450"/>
    </row>
    <row r="408" spans="1:33" ht="15.75" customHeight="1" thickBot="1" x14ac:dyDescent="0.3">
      <c r="A408" s="229"/>
      <c r="B408" s="331"/>
      <c r="C408" s="331"/>
      <c r="D408" s="331"/>
      <c r="E408" s="329"/>
      <c r="F408" s="260" t="str">
        <f>IF(AND(A407="X",B407="dim"),"",IF(AND(A407="X",E407="TC"),"",IF(A407="X","X","")))</f>
        <v/>
      </c>
      <c r="G408" s="194"/>
      <c r="H408" s="211"/>
      <c r="I408" s="235">
        <f>IF(E407="CA",1,0)</f>
        <v>0</v>
      </c>
      <c r="J408" s="235">
        <f>IF(E407="TC",1,0)</f>
        <v>0</v>
      </c>
      <c r="K408" s="235">
        <f>IF(E407="FNO",1,0)</f>
        <v>0</v>
      </c>
      <c r="L408" s="299"/>
      <c r="M408" s="235"/>
      <c r="N408" s="244"/>
      <c r="O408" s="107"/>
      <c r="P408" s="477"/>
      <c r="Q408" s="113"/>
      <c r="R408" s="114"/>
      <c r="S408" s="375"/>
      <c r="T408" s="167"/>
      <c r="U408" s="74"/>
      <c r="V408" s="74"/>
      <c r="W408" s="74"/>
      <c r="X408" s="381"/>
      <c r="Y408" s="74"/>
      <c r="Z408" s="331"/>
      <c r="AA408" s="461"/>
      <c r="AC408" s="314">
        <v>201</v>
      </c>
      <c r="AD408" s="449">
        <f t="shared" ref="AD408" si="450">IF(OR(E500="C",E500="Cr"),S500,0)</f>
        <v>0.29097222222222219</v>
      </c>
      <c r="AF408" s="384">
        <v>201</v>
      </c>
      <c r="AG408" s="449">
        <f t="shared" ref="AG408" si="451">LARGE($AD$8:$AD$738,AF408)</f>
        <v>0</v>
      </c>
    </row>
    <row r="409" spans="1:33" ht="15" customHeight="1" thickBot="1" x14ac:dyDescent="0.3">
      <c r="A409" s="228"/>
      <c r="B409" s="314" t="s">
        <v>9</v>
      </c>
      <c r="C409" s="314">
        <v>12</v>
      </c>
      <c r="D409" s="314" t="s">
        <v>23</v>
      </c>
      <c r="E409" s="380" t="s">
        <v>91</v>
      </c>
      <c r="F409" s="208"/>
      <c r="G409" s="207"/>
      <c r="H409" s="196"/>
      <c r="I409" s="242">
        <f>IF(E409="repos",1,0)</f>
        <v>0</v>
      </c>
      <c r="J409" s="242">
        <f>IF(E409="S",1,0)</f>
        <v>0</v>
      </c>
      <c r="K409" s="242">
        <f>IF(E409="FO",1,0)</f>
        <v>0</v>
      </c>
      <c r="L409" s="302">
        <f>IF(AND(B409="dim",M409=130),1,0)</f>
        <v>0</v>
      </c>
      <c r="M409" s="234">
        <v>132</v>
      </c>
      <c r="N409" s="243"/>
      <c r="O409" s="52">
        <v>0.25347222222222221</v>
      </c>
      <c r="P409" s="476">
        <f>IF(F409="X",D384,0)+IF(F410="X",D384,0)+IF(G409="X",D385,0)+IF(G410="X",D386,0)+H409+H410+IF(N409&lt;N383,0,N409)+IF(N410&lt;N383,0,N410)</f>
        <v>0</v>
      </c>
      <c r="Q409" s="111">
        <v>0.24652777777777779</v>
      </c>
      <c r="R409" s="112">
        <v>0.49722222222222223</v>
      </c>
      <c r="S409" s="374">
        <f>(R409-Q409)+(R410-Q410)</f>
        <v>0.25069444444444444</v>
      </c>
      <c r="T409" s="167"/>
      <c r="U409" s="74"/>
      <c r="V409" s="74"/>
      <c r="W409" s="74"/>
      <c r="X409" s="380">
        <f t="shared" si="418"/>
        <v>1</v>
      </c>
      <c r="Y409" s="74"/>
      <c r="Z409" s="314">
        <v>163</v>
      </c>
      <c r="AA409" s="460">
        <f t="shared" ref="AA409" si="452">IF(OR(E409="C",E409="Cr"),S409,0)</f>
        <v>0.25069444444444444</v>
      </c>
      <c r="AC409" s="331"/>
      <c r="AD409" s="450"/>
      <c r="AF409" s="385"/>
      <c r="AG409" s="450"/>
    </row>
    <row r="410" spans="1:33" ht="15.75" customHeight="1" thickBot="1" x14ac:dyDescent="0.3">
      <c r="A410" s="229"/>
      <c r="B410" s="331"/>
      <c r="C410" s="331"/>
      <c r="D410" s="331"/>
      <c r="E410" s="381"/>
      <c r="F410" s="260" t="str">
        <f>IF(AND(A409="X",B409="dim"),"",IF(AND(A409="X",E409="TC"),"",IF(A409="X","X","")))</f>
        <v/>
      </c>
      <c r="G410" s="194"/>
      <c r="H410" s="211"/>
      <c r="I410" s="235">
        <f>IF(E409="CA",1,0)</f>
        <v>0</v>
      </c>
      <c r="J410" s="235">
        <f>IF(E409="TC",1,0)</f>
        <v>0</v>
      </c>
      <c r="K410" s="235">
        <f>IF(E409="FNO",1,0)</f>
        <v>0</v>
      </c>
      <c r="L410" s="299"/>
      <c r="M410" s="235"/>
      <c r="N410" s="244"/>
      <c r="O410" s="86"/>
      <c r="P410" s="477"/>
      <c r="Q410" s="113"/>
      <c r="R410" s="114"/>
      <c r="S410" s="375"/>
      <c r="T410" s="167"/>
      <c r="U410" s="74"/>
      <c r="V410" s="74"/>
      <c r="W410" s="74"/>
      <c r="X410" s="381"/>
      <c r="Y410" s="74"/>
      <c r="Z410" s="331"/>
      <c r="AA410" s="461"/>
      <c r="AC410" s="314">
        <v>202</v>
      </c>
      <c r="AD410" s="449">
        <f t="shared" ref="AD410" si="453">IF(OR(E502="C",E502="Cr"),S502,0)</f>
        <v>0.28749999999999998</v>
      </c>
      <c r="AF410" s="384">
        <v>202</v>
      </c>
      <c r="AG410" s="449">
        <f t="shared" ref="AG410" si="454">LARGE($AD$8:$AD$738,AF410)</f>
        <v>0</v>
      </c>
    </row>
    <row r="411" spans="1:33" ht="15" customHeight="1" thickBot="1" x14ac:dyDescent="0.3">
      <c r="A411" s="228"/>
      <c r="B411" s="314" t="s">
        <v>10</v>
      </c>
      <c r="C411" s="314">
        <v>13</v>
      </c>
      <c r="D411" s="314" t="s">
        <v>23</v>
      </c>
      <c r="E411" s="380" t="s">
        <v>91</v>
      </c>
      <c r="F411" s="208"/>
      <c r="G411" s="207"/>
      <c r="H411" s="196"/>
      <c r="I411" s="242">
        <f>IF(E411="repos",1,0)</f>
        <v>0</v>
      </c>
      <c r="J411" s="242">
        <f>IF(E411="S",1,0)</f>
        <v>0</v>
      </c>
      <c r="K411" s="242">
        <f>IF(E411="FO",1,0)</f>
        <v>0</v>
      </c>
      <c r="L411" s="302">
        <f>IF(AND(B411="dim",M411=130),1,0)</f>
        <v>0</v>
      </c>
      <c r="M411" s="234">
        <v>132</v>
      </c>
      <c r="N411" s="243"/>
      <c r="O411" s="52">
        <v>0.30694444444444441</v>
      </c>
      <c r="P411" s="476">
        <f>IF(F411="X",D384,0)+IF(F412="X",D384,0)+IF(G411="X",D385,0)+IF(G412="X",D386,0)+H411+H412+IF(N411&lt;N383,0,N411)+IF(N412&lt;N383,0,N412)</f>
        <v>0</v>
      </c>
      <c r="Q411" s="111">
        <v>0.22638888888888889</v>
      </c>
      <c r="R411" s="112">
        <v>0.53055555555555556</v>
      </c>
      <c r="S411" s="374">
        <f>(R411-Q411)+(R412-Q412)</f>
        <v>0.3041666666666667</v>
      </c>
      <c r="T411" s="167"/>
      <c r="U411" s="74"/>
      <c r="V411" s="74"/>
      <c r="W411" s="74"/>
      <c r="X411" s="380">
        <f t="shared" si="418"/>
        <v>1</v>
      </c>
      <c r="Y411" s="74"/>
      <c r="Z411" s="314">
        <v>164</v>
      </c>
      <c r="AA411" s="460">
        <f t="shared" ref="AA411" si="455">IF(OR(E411="C",E411="Cr"),S411,0)</f>
        <v>0.3041666666666667</v>
      </c>
      <c r="AC411" s="331"/>
      <c r="AD411" s="450"/>
      <c r="AF411" s="385"/>
      <c r="AG411" s="450"/>
    </row>
    <row r="412" spans="1:33" ht="15.75" customHeight="1" thickBot="1" x14ac:dyDescent="0.3">
      <c r="A412" s="229"/>
      <c r="B412" s="331"/>
      <c r="C412" s="331"/>
      <c r="D412" s="331"/>
      <c r="E412" s="381"/>
      <c r="F412" s="260" t="str">
        <f>IF(AND(A411="X",B411="dim"),"",IF(AND(A411="X",E411="TC"),"",IF(A411="X","X","")))</f>
        <v/>
      </c>
      <c r="G412" s="194"/>
      <c r="H412" s="211"/>
      <c r="I412" s="235">
        <f>IF(E411="CA",1,0)</f>
        <v>0</v>
      </c>
      <c r="J412" s="235">
        <f>IF(E411="TC",1,0)</f>
        <v>0</v>
      </c>
      <c r="K412" s="235">
        <f>IF(E411="FNO",1,0)</f>
        <v>0</v>
      </c>
      <c r="L412" s="299"/>
      <c r="M412" s="235"/>
      <c r="N412" s="244"/>
      <c r="O412" s="86"/>
      <c r="P412" s="477"/>
      <c r="Q412" s="113"/>
      <c r="R412" s="114"/>
      <c r="S412" s="375"/>
      <c r="T412" s="167"/>
      <c r="U412" s="74"/>
      <c r="V412" s="74"/>
      <c r="W412" s="74"/>
      <c r="X412" s="381"/>
      <c r="Y412" s="74"/>
      <c r="Z412" s="331"/>
      <c r="AA412" s="461"/>
      <c r="AC412" s="314">
        <v>203</v>
      </c>
      <c r="AD412" s="449">
        <f t="shared" ref="AD412" si="456">IF(OR(E504="C",E504="Cr"),S504,0)</f>
        <v>0.29166666666666663</v>
      </c>
      <c r="AF412" s="384">
        <v>203</v>
      </c>
      <c r="AG412" s="449">
        <f t="shared" ref="AG412" si="457">LARGE($AD$8:$AD$738,AF412)</f>
        <v>0</v>
      </c>
    </row>
    <row r="413" spans="1:33" ht="15" customHeight="1" thickBot="1" x14ac:dyDescent="0.3">
      <c r="A413" s="228"/>
      <c r="B413" s="314" t="s">
        <v>11</v>
      </c>
      <c r="C413" s="314">
        <v>14</v>
      </c>
      <c r="D413" s="314" t="s">
        <v>23</v>
      </c>
      <c r="E413" s="380" t="s">
        <v>91</v>
      </c>
      <c r="F413" s="208"/>
      <c r="G413" s="207"/>
      <c r="H413" s="196"/>
      <c r="I413" s="242">
        <f>IF(E413="repos",1,0)</f>
        <v>0</v>
      </c>
      <c r="J413" s="242">
        <f>IF(E413="S",1,0)</f>
        <v>0</v>
      </c>
      <c r="K413" s="242">
        <f>IF(E413="FO",1,0)</f>
        <v>0</v>
      </c>
      <c r="L413" s="302">
        <f>IF(AND(B413="dim",M413=130),1,0)</f>
        <v>0</v>
      </c>
      <c r="M413" s="234">
        <v>132</v>
      </c>
      <c r="N413" s="243"/>
      <c r="O413" s="52">
        <v>0.30694444444444441</v>
      </c>
      <c r="P413" s="476">
        <f>IF(F413="X",D384,0)+IF(F414="X",D384,0)+IF(G413="X",D385,0)+IF(G414="X",D386,0)+H413+H414+IF(N413&lt;N383,0,N413)+IF(N414&lt;N383,0,N414)</f>
        <v>0</v>
      </c>
      <c r="Q413" s="111">
        <v>0.22638888888888889</v>
      </c>
      <c r="R413" s="112">
        <v>0.53055555555555556</v>
      </c>
      <c r="S413" s="374">
        <f>(R413-Q413)+(R414-Q414)</f>
        <v>0.3041666666666667</v>
      </c>
      <c r="T413" s="167"/>
      <c r="U413" s="74"/>
      <c r="V413" s="74"/>
      <c r="W413" s="74"/>
      <c r="X413" s="380">
        <f t="shared" si="418"/>
        <v>1</v>
      </c>
      <c r="Y413" s="74"/>
      <c r="Z413" s="314">
        <v>165</v>
      </c>
      <c r="AA413" s="460">
        <f t="shared" ref="AA413" si="458">IF(OR(E413="C",E413="Cr"),S413,0)</f>
        <v>0.3041666666666667</v>
      </c>
      <c r="AC413" s="331"/>
      <c r="AD413" s="450"/>
      <c r="AF413" s="385"/>
      <c r="AG413" s="450"/>
    </row>
    <row r="414" spans="1:33" ht="15.75" customHeight="1" thickBot="1" x14ac:dyDescent="0.3">
      <c r="A414" s="229"/>
      <c r="B414" s="331"/>
      <c r="C414" s="331"/>
      <c r="D414" s="331"/>
      <c r="E414" s="381"/>
      <c r="F414" s="260" t="str">
        <f>IF(AND(A413="X",B413="dim"),"",IF(AND(A413="X",E413="TC"),"",IF(A413="X","X","")))</f>
        <v/>
      </c>
      <c r="G414" s="194"/>
      <c r="H414" s="211"/>
      <c r="I414" s="235">
        <f>IF(E413="CA",1,0)</f>
        <v>0</v>
      </c>
      <c r="J414" s="235">
        <f>IF(E413="TC",1,0)</f>
        <v>0</v>
      </c>
      <c r="K414" s="235">
        <f>IF(E413="FNO",1,0)</f>
        <v>0</v>
      </c>
      <c r="L414" s="299"/>
      <c r="M414" s="235"/>
      <c r="N414" s="244"/>
      <c r="O414" s="86"/>
      <c r="P414" s="477"/>
      <c r="Q414" s="113"/>
      <c r="R414" s="114"/>
      <c r="S414" s="375"/>
      <c r="T414" s="167"/>
      <c r="U414" s="74"/>
      <c r="V414" s="74"/>
      <c r="W414" s="74"/>
      <c r="X414" s="381"/>
      <c r="Y414" s="74"/>
      <c r="Z414" s="331"/>
      <c r="AA414" s="461"/>
      <c r="AC414" s="314">
        <v>204</v>
      </c>
      <c r="AD414" s="449">
        <f t="shared" ref="AD414" si="459">IF(OR(E506="C",E506="Cr"),S506,0)</f>
        <v>0</v>
      </c>
      <c r="AF414" s="384">
        <v>204</v>
      </c>
      <c r="AG414" s="449">
        <f t="shared" ref="AG414" si="460">LARGE($AD$8:$AD$738,AF414)</f>
        <v>0</v>
      </c>
    </row>
    <row r="415" spans="1:33" ht="15" customHeight="1" thickBot="1" x14ac:dyDescent="0.3">
      <c r="A415" s="228"/>
      <c r="B415" s="314" t="s">
        <v>12</v>
      </c>
      <c r="C415" s="314">
        <v>15</v>
      </c>
      <c r="D415" s="314" t="s">
        <v>23</v>
      </c>
      <c r="E415" s="380" t="s">
        <v>91</v>
      </c>
      <c r="F415" s="208"/>
      <c r="G415" s="207"/>
      <c r="H415" s="196"/>
      <c r="I415" s="242">
        <f>IF(E415="repos",1,0)</f>
        <v>0</v>
      </c>
      <c r="J415" s="242">
        <f>IF(E415="S",1,0)</f>
        <v>0</v>
      </c>
      <c r="K415" s="242">
        <f>IF(E415="FO",1,0)</f>
        <v>0</v>
      </c>
      <c r="L415" s="302">
        <f>IF(AND(B415="dim",M415=130),1,0)</f>
        <v>0</v>
      </c>
      <c r="M415" s="234">
        <v>132</v>
      </c>
      <c r="N415" s="243"/>
      <c r="O415" s="52">
        <v>0.30694444444444441</v>
      </c>
      <c r="P415" s="476">
        <f>IF(F415="X",D384,0)+IF(F416="X",D384,0)+IF(G415="X",D385,0)+IF(G416="X",D386,0)+H415+H416+IF(N415&lt;N383,0,N415)+IF(N416&lt;N383,0,N416)</f>
        <v>0</v>
      </c>
      <c r="Q415" s="111">
        <v>0.22638888888888889</v>
      </c>
      <c r="R415" s="112">
        <v>0.53055555555555556</v>
      </c>
      <c r="S415" s="374">
        <f>(R415-Q415)+(R416-Q416)</f>
        <v>0.3041666666666667</v>
      </c>
      <c r="T415" s="167"/>
      <c r="U415" s="74"/>
      <c r="V415" s="74"/>
      <c r="W415" s="74"/>
      <c r="X415" s="380">
        <f t="shared" si="418"/>
        <v>1</v>
      </c>
      <c r="Y415" s="74"/>
      <c r="Z415" s="314">
        <v>166</v>
      </c>
      <c r="AA415" s="460">
        <f t="shared" ref="AA415" si="461">IF(OR(E415="C",E415="Cr"),S415,0)</f>
        <v>0.3041666666666667</v>
      </c>
      <c r="AC415" s="331"/>
      <c r="AD415" s="450"/>
      <c r="AF415" s="385"/>
      <c r="AG415" s="450"/>
    </row>
    <row r="416" spans="1:33" ht="15.75" customHeight="1" thickBot="1" x14ac:dyDescent="0.3">
      <c r="A416" s="229"/>
      <c r="B416" s="331"/>
      <c r="C416" s="331"/>
      <c r="D416" s="331"/>
      <c r="E416" s="381"/>
      <c r="F416" s="260" t="str">
        <f>IF(AND(A415="X",B415="dim"),"",IF(AND(A415="X",E415="TC"),"",IF(A415="X","X","")))</f>
        <v/>
      </c>
      <c r="G416" s="194"/>
      <c r="H416" s="211"/>
      <c r="I416" s="235">
        <f>IF(E415="CA",1,0)</f>
        <v>0</v>
      </c>
      <c r="J416" s="235">
        <f>IF(E415="TC",1,0)</f>
        <v>0</v>
      </c>
      <c r="K416" s="235">
        <f>IF(E415="FNO",1,0)</f>
        <v>0</v>
      </c>
      <c r="L416" s="299"/>
      <c r="M416" s="235"/>
      <c r="N416" s="244"/>
      <c r="O416" s="86"/>
      <c r="P416" s="477"/>
      <c r="Q416" s="113"/>
      <c r="R416" s="114"/>
      <c r="S416" s="375"/>
      <c r="T416" s="167"/>
      <c r="U416" s="74"/>
      <c r="V416" s="74"/>
      <c r="W416" s="74"/>
      <c r="X416" s="381"/>
      <c r="Y416" s="74"/>
      <c r="Z416" s="331"/>
      <c r="AA416" s="461"/>
      <c r="AC416" s="314">
        <v>205</v>
      </c>
      <c r="AD416" s="449">
        <f t="shared" ref="AD416" si="462">IF(OR(E508="C",E508="Cr"),S508,0)</f>
        <v>0.27777777777777779</v>
      </c>
      <c r="AF416" s="384">
        <v>205</v>
      </c>
      <c r="AG416" s="449">
        <f t="shared" ref="AG416" si="463">LARGE($AD$8:$AD$738,AF416)</f>
        <v>0</v>
      </c>
    </row>
    <row r="417" spans="1:33" ht="15" customHeight="1" thickBot="1" x14ac:dyDescent="0.3">
      <c r="A417" s="228"/>
      <c r="B417" s="314" t="s">
        <v>4</v>
      </c>
      <c r="C417" s="314">
        <v>16</v>
      </c>
      <c r="D417" s="314" t="s">
        <v>23</v>
      </c>
      <c r="E417" s="380" t="s">
        <v>91</v>
      </c>
      <c r="F417" s="208"/>
      <c r="G417" s="207"/>
      <c r="H417" s="196"/>
      <c r="I417" s="242">
        <f>IF(E417="repos",1,0)</f>
        <v>0</v>
      </c>
      <c r="J417" s="242">
        <f>IF(E417="S",1,0)</f>
        <v>0</v>
      </c>
      <c r="K417" s="242">
        <f>IF(E417="FO",1,0)</f>
        <v>0</v>
      </c>
      <c r="L417" s="302">
        <f>IF(AND(B417="dim",M417=130),1,0)</f>
        <v>0</v>
      </c>
      <c r="M417" s="234">
        <v>132</v>
      </c>
      <c r="N417" s="243"/>
      <c r="O417" s="52">
        <v>0.30694444444444441</v>
      </c>
      <c r="P417" s="476">
        <f>IF(F417="X",D384,0)+IF(F418="X",D384,0)+IF(G417="X",D385,0)+IF(G418="X",D386,0)+H417+H418+IF(N417&lt;N383,0,N417)+IF(N418&lt;N383,0,N418)</f>
        <v>0</v>
      </c>
      <c r="Q417" s="111">
        <v>0.22638888888888889</v>
      </c>
      <c r="R417" s="112">
        <v>0.53055555555555556</v>
      </c>
      <c r="S417" s="374">
        <f>(R417-Q417)+(R418-Q418)</f>
        <v>0.3041666666666667</v>
      </c>
      <c r="T417" s="167"/>
      <c r="U417" s="74"/>
      <c r="V417" s="74"/>
      <c r="W417" s="74"/>
      <c r="X417" s="380">
        <f t="shared" si="418"/>
        <v>1</v>
      </c>
      <c r="Y417" s="74"/>
      <c r="Z417" s="314">
        <v>167</v>
      </c>
      <c r="AA417" s="460">
        <f t="shared" ref="AA417" si="464">IF(OR(E417="C",E417="Cr"),S417,0)</f>
        <v>0.3041666666666667</v>
      </c>
      <c r="AC417" s="331"/>
      <c r="AD417" s="450"/>
      <c r="AF417" s="385"/>
      <c r="AG417" s="450"/>
    </row>
    <row r="418" spans="1:33" ht="15.75" customHeight="1" thickBot="1" x14ac:dyDescent="0.3">
      <c r="A418" s="229"/>
      <c r="B418" s="331"/>
      <c r="C418" s="331"/>
      <c r="D418" s="331"/>
      <c r="E418" s="381"/>
      <c r="F418" s="260" t="str">
        <f>IF(AND(A417="X",B417="dim"),"",IF(AND(A417="X",E417="TC"),"",IF(A417="X","X","")))</f>
        <v/>
      </c>
      <c r="G418" s="194"/>
      <c r="H418" s="211"/>
      <c r="I418" s="235">
        <f>IF(E417="CA",1,0)</f>
        <v>0</v>
      </c>
      <c r="J418" s="235">
        <f>IF(E417="TC",1,0)</f>
        <v>0</v>
      </c>
      <c r="K418" s="235">
        <f>IF(E417="FNO",1,0)</f>
        <v>0</v>
      </c>
      <c r="L418" s="299"/>
      <c r="M418" s="235"/>
      <c r="N418" s="244"/>
      <c r="O418" s="86"/>
      <c r="P418" s="477"/>
      <c r="Q418" s="113"/>
      <c r="R418" s="114"/>
      <c r="S418" s="375"/>
      <c r="T418" s="167"/>
      <c r="U418" s="74"/>
      <c r="V418" s="74"/>
      <c r="W418" s="74"/>
      <c r="X418" s="381"/>
      <c r="Y418" s="74"/>
      <c r="Z418" s="331"/>
      <c r="AA418" s="461"/>
      <c r="AC418" s="314">
        <v>206</v>
      </c>
      <c r="AD418" s="449">
        <f t="shared" ref="AD418" si="465">IF(OR(E510="C",E510="Cr"),S510,0)</f>
        <v>0.30486111111111114</v>
      </c>
      <c r="AF418" s="384">
        <v>206</v>
      </c>
      <c r="AG418" s="449">
        <f t="shared" ref="AG418" si="466">LARGE($AD$8:$AD$738,AF418)</f>
        <v>0</v>
      </c>
    </row>
    <row r="419" spans="1:33" ht="15" customHeight="1" thickBot="1" x14ac:dyDescent="0.3">
      <c r="A419" s="228"/>
      <c r="B419" s="314" t="s">
        <v>6</v>
      </c>
      <c r="C419" s="314">
        <v>17</v>
      </c>
      <c r="D419" s="314" t="s">
        <v>23</v>
      </c>
      <c r="E419" s="334" t="s">
        <v>54</v>
      </c>
      <c r="F419" s="208" t="s">
        <v>93</v>
      </c>
      <c r="G419" s="207"/>
      <c r="H419" s="196">
        <v>2.0833333333333332E-2</v>
      </c>
      <c r="I419" s="242">
        <f>IF(E419="repos",1,0)</f>
        <v>0</v>
      </c>
      <c r="J419" s="242">
        <f>IF(E419="S",1,0)</f>
        <v>1</v>
      </c>
      <c r="K419" s="242">
        <f>IF(E419="FO",1,0)</f>
        <v>0</v>
      </c>
      <c r="L419" s="302">
        <f>IF(AND(B419="dim",M419=130),1,0)</f>
        <v>0</v>
      </c>
      <c r="M419" s="234">
        <v>130</v>
      </c>
      <c r="N419" s="243"/>
      <c r="O419" s="56"/>
      <c r="P419" s="476">
        <f>IF(F419="X",D384,0)+IF(F420="X",D384,0)+IF(G419="X",D385,0)+IF(G420="X",D386,0)+H419+H420+IF(N419&lt;N383,0,N419)+IF(N420&lt;N383,0,N420)</f>
        <v>0.29722222222222217</v>
      </c>
      <c r="Q419" s="111"/>
      <c r="R419" s="112"/>
      <c r="S419" s="374">
        <f>(R419-Q419)+(R420-Q420)</f>
        <v>0</v>
      </c>
      <c r="T419" s="167"/>
      <c r="U419" s="74"/>
      <c r="V419" s="74"/>
      <c r="W419" s="74"/>
      <c r="X419" s="380">
        <f t="shared" si="418"/>
        <v>0</v>
      </c>
      <c r="Y419" s="74"/>
      <c r="Z419" s="314">
        <v>168</v>
      </c>
      <c r="AA419" s="460">
        <f t="shared" ref="AA419" si="467">IF(OR(E419="C",E419="Cr"),S419,0)</f>
        <v>0</v>
      </c>
      <c r="AC419" s="331"/>
      <c r="AD419" s="450"/>
      <c r="AF419" s="385"/>
      <c r="AG419" s="450"/>
    </row>
    <row r="420" spans="1:33" ht="15.75" customHeight="1" thickBot="1" x14ac:dyDescent="0.3">
      <c r="A420" s="229"/>
      <c r="B420" s="331"/>
      <c r="C420" s="331"/>
      <c r="D420" s="331"/>
      <c r="E420" s="329"/>
      <c r="F420" s="260" t="str">
        <f>IF(AND(A419="X",B419="dim"),"",IF(AND(A419="X",E419="TC"),"",IF(A419="X","X","")))</f>
        <v/>
      </c>
      <c r="G420" s="194"/>
      <c r="H420" s="211"/>
      <c r="I420" s="235">
        <f>IF(E419="CA",1,0)</f>
        <v>0</v>
      </c>
      <c r="J420" s="235">
        <f>IF(E419="TC",1,0)</f>
        <v>0</v>
      </c>
      <c r="K420" s="235">
        <f>IF(E419="FNO",1,0)</f>
        <v>0</v>
      </c>
      <c r="L420" s="299"/>
      <c r="M420" s="235"/>
      <c r="N420" s="244"/>
      <c r="O420" s="107"/>
      <c r="P420" s="477"/>
      <c r="Q420" s="113"/>
      <c r="R420" s="114"/>
      <c r="S420" s="375"/>
      <c r="T420" s="167"/>
      <c r="U420" s="74"/>
      <c r="V420" s="74"/>
      <c r="W420" s="74"/>
      <c r="X420" s="381"/>
      <c r="Y420" s="74"/>
      <c r="Z420" s="331"/>
      <c r="AA420" s="461"/>
      <c r="AC420" s="314">
        <v>207</v>
      </c>
      <c r="AD420" s="449">
        <f t="shared" ref="AD420" si="468">IF(OR(E512="C",E512="Cr"),S512,0)</f>
        <v>0.30486111111111114</v>
      </c>
      <c r="AF420" s="314">
        <v>207</v>
      </c>
      <c r="AG420" s="449">
        <f t="shared" ref="AG420" si="469">LARGE($AD$8:$AD$738,AF420)</f>
        <v>0</v>
      </c>
    </row>
    <row r="421" spans="1:33" ht="15" customHeight="1" thickBot="1" x14ac:dyDescent="0.3">
      <c r="A421" s="228"/>
      <c r="B421" s="314" t="s">
        <v>8</v>
      </c>
      <c r="C421" s="314">
        <v>18</v>
      </c>
      <c r="D421" s="314" t="s">
        <v>23</v>
      </c>
      <c r="E421" s="334" t="s">
        <v>94</v>
      </c>
      <c r="F421" s="208"/>
      <c r="G421" s="207"/>
      <c r="H421" s="196"/>
      <c r="I421" s="242">
        <f>IF(E421="repos",1,0)</f>
        <v>1</v>
      </c>
      <c r="J421" s="242">
        <f>IF(E421="S",1,0)</f>
        <v>0</v>
      </c>
      <c r="K421" s="242">
        <f>IF(E421="FO",1,0)</f>
        <v>0</v>
      </c>
      <c r="L421" s="302">
        <f>IF(AND(B421="dim",M421=130),1,0)</f>
        <v>0</v>
      </c>
      <c r="M421" s="234">
        <v>660</v>
      </c>
      <c r="N421" s="243"/>
      <c r="O421" s="56"/>
      <c r="P421" s="476">
        <f>IF(F421="X",D384,0)+IF(F422="X",D384,0)+IF(G421="X",D385,0)+IF(G422="X",D386,0)+H421+H422+IF(N421&lt;N383,0,N421)+IF(N422&lt;N383,0,N422)</f>
        <v>0</v>
      </c>
      <c r="Q421" s="111"/>
      <c r="R421" s="112"/>
      <c r="S421" s="374">
        <f>(R421-Q421)+(R422-Q422)</f>
        <v>0</v>
      </c>
      <c r="T421" s="167"/>
      <c r="U421" s="74"/>
      <c r="V421" s="74"/>
      <c r="W421" s="74"/>
      <c r="X421" s="380">
        <f t="shared" si="418"/>
        <v>0</v>
      </c>
      <c r="Y421" s="74"/>
      <c r="Z421" s="314">
        <v>169</v>
      </c>
      <c r="AA421" s="460">
        <f t="shared" ref="AA421" si="470">IF(OR(E421="C",E421="Cr"),S421,0)</f>
        <v>0</v>
      </c>
      <c r="AC421" s="331"/>
      <c r="AD421" s="450"/>
      <c r="AF421" s="331"/>
      <c r="AG421" s="450"/>
    </row>
    <row r="422" spans="1:33" ht="15.75" customHeight="1" thickBot="1" x14ac:dyDescent="0.3">
      <c r="A422" s="229"/>
      <c r="B422" s="331"/>
      <c r="C422" s="331"/>
      <c r="D422" s="331"/>
      <c r="E422" s="329"/>
      <c r="F422" s="260" t="str">
        <f>IF(AND(A421="X",B421="dim"),"",IF(AND(A421="X",E421="TC"),"",IF(A421="X","X","")))</f>
        <v/>
      </c>
      <c r="G422" s="194"/>
      <c r="H422" s="211"/>
      <c r="I422" s="235">
        <f>IF(E421="CA",1,0)</f>
        <v>0</v>
      </c>
      <c r="J422" s="235">
        <f>IF(E421="TC",1,0)</f>
        <v>0</v>
      </c>
      <c r="K422" s="235">
        <f>IF(E421="FNO",1,0)</f>
        <v>0</v>
      </c>
      <c r="L422" s="299"/>
      <c r="M422" s="235"/>
      <c r="N422" s="244"/>
      <c r="O422" s="107"/>
      <c r="P422" s="477"/>
      <c r="Q422" s="113"/>
      <c r="R422" s="114"/>
      <c r="S422" s="375"/>
      <c r="T422" s="167"/>
      <c r="U422" s="74"/>
      <c r="V422" s="74"/>
      <c r="W422" s="74"/>
      <c r="X422" s="381"/>
      <c r="Y422" s="74"/>
      <c r="Z422" s="331"/>
      <c r="AA422" s="461"/>
      <c r="AC422" s="314">
        <v>208</v>
      </c>
      <c r="AD422" s="449">
        <f t="shared" ref="AD422" si="471">IF(OR(E514="C",E514="Cr"),S514,0)</f>
        <v>0.27569444444444452</v>
      </c>
      <c r="AF422" s="314">
        <v>208</v>
      </c>
      <c r="AG422" s="449">
        <f t="shared" ref="AG422" si="472">LARGE($AD$8:$AD$738,AF422)</f>
        <v>0</v>
      </c>
    </row>
    <row r="423" spans="1:33" ht="15" customHeight="1" thickBot="1" x14ac:dyDescent="0.3">
      <c r="A423" s="228"/>
      <c r="B423" s="314" t="s">
        <v>9</v>
      </c>
      <c r="C423" s="314">
        <v>19</v>
      </c>
      <c r="D423" s="314" t="s">
        <v>23</v>
      </c>
      <c r="E423" s="380" t="s">
        <v>91</v>
      </c>
      <c r="F423" s="208"/>
      <c r="G423" s="207"/>
      <c r="H423" s="196"/>
      <c r="I423" s="242">
        <f>IF(E423="repos",1,0)</f>
        <v>0</v>
      </c>
      <c r="J423" s="242">
        <f>IF(E423="S",1,0)</f>
        <v>0</v>
      </c>
      <c r="K423" s="242">
        <f>IF(E423="FO",1,0)</f>
        <v>0</v>
      </c>
      <c r="L423" s="302">
        <f>IF(AND(B423="dim",M423=130),1,0)</f>
        <v>0</v>
      </c>
      <c r="M423" s="234">
        <v>132</v>
      </c>
      <c r="N423" s="243"/>
      <c r="O423" s="52">
        <v>0.28750000000000003</v>
      </c>
      <c r="P423" s="476">
        <f>IF(F423="X",D384,0)+IF(F424="X",D384,0)+IF(G423="X",D385,0)+IF(G424="X",D386,0)+H423+H424+IF(N423&lt;N383,0,N423)+IF(N424&lt;N383,0,N424)</f>
        <v>0</v>
      </c>
      <c r="Q423" s="111">
        <v>0.27083333333333331</v>
      </c>
      <c r="R423" s="112">
        <v>0.55277777777777781</v>
      </c>
      <c r="S423" s="374">
        <f>(R423-Q423)+(R424-Q424)</f>
        <v>0.2819444444444445</v>
      </c>
      <c r="T423" s="167"/>
      <c r="U423" s="74"/>
      <c r="V423" s="74"/>
      <c r="W423" s="74"/>
      <c r="X423" s="380">
        <f t="shared" si="418"/>
        <v>1</v>
      </c>
      <c r="Y423" s="74"/>
      <c r="Z423" s="314">
        <v>170</v>
      </c>
      <c r="AA423" s="460">
        <f t="shared" ref="AA423" si="473">IF(OR(E423="C",E423="Cr"),S423,0)</f>
        <v>0.2819444444444445</v>
      </c>
      <c r="AC423" s="331"/>
      <c r="AD423" s="450"/>
      <c r="AF423" s="331"/>
      <c r="AG423" s="450"/>
    </row>
    <row r="424" spans="1:33" ht="15.75" customHeight="1" thickBot="1" x14ac:dyDescent="0.3">
      <c r="A424" s="229"/>
      <c r="B424" s="331"/>
      <c r="C424" s="331"/>
      <c r="D424" s="331"/>
      <c r="E424" s="381"/>
      <c r="F424" s="260" t="str">
        <f>IF(AND(A423="X",B423="dim"),"",IF(AND(A423="X",E423="TC"),"",IF(A423="X","X","")))</f>
        <v/>
      </c>
      <c r="G424" s="194"/>
      <c r="H424" s="211"/>
      <c r="I424" s="235">
        <f>IF(E423="CA",1,0)</f>
        <v>0</v>
      </c>
      <c r="J424" s="235">
        <f>IF(E423="TC",1,0)</f>
        <v>0</v>
      </c>
      <c r="K424" s="235">
        <f>IF(E423="FNO",1,0)</f>
        <v>0</v>
      </c>
      <c r="L424" s="299"/>
      <c r="M424" s="235"/>
      <c r="N424" s="244"/>
      <c r="O424" s="86"/>
      <c r="P424" s="477"/>
      <c r="Q424" s="113"/>
      <c r="R424" s="114"/>
      <c r="S424" s="375"/>
      <c r="T424" s="167"/>
      <c r="U424" s="74"/>
      <c r="V424" s="74"/>
      <c r="W424" s="74"/>
      <c r="X424" s="381"/>
      <c r="Y424" s="74"/>
      <c r="Z424" s="331"/>
      <c r="AA424" s="461"/>
      <c r="AC424" s="314">
        <v>209</v>
      </c>
      <c r="AD424" s="449">
        <f t="shared" ref="AD424" si="474">IF(OR(E516="C",E516="Cr"),S516,0)</f>
        <v>0.28194444444444444</v>
      </c>
      <c r="AF424" s="314">
        <v>209</v>
      </c>
      <c r="AG424" s="449">
        <f t="shared" ref="AG424" si="475">LARGE($AD$8:$AD$738,AF424)</f>
        <v>0</v>
      </c>
    </row>
    <row r="425" spans="1:33" ht="15" customHeight="1" thickBot="1" x14ac:dyDescent="0.3">
      <c r="A425" s="228"/>
      <c r="B425" s="314" t="s">
        <v>10</v>
      </c>
      <c r="C425" s="314">
        <v>20</v>
      </c>
      <c r="D425" s="314" t="s">
        <v>23</v>
      </c>
      <c r="E425" s="380" t="s">
        <v>91</v>
      </c>
      <c r="F425" s="208"/>
      <c r="G425" s="207"/>
      <c r="H425" s="196"/>
      <c r="I425" s="242">
        <f>IF(E425="repos",1,0)</f>
        <v>0</v>
      </c>
      <c r="J425" s="242">
        <f>IF(E425="S",1,0)</f>
        <v>0</v>
      </c>
      <c r="K425" s="242">
        <f>IF(E425="FO",1,0)</f>
        <v>0</v>
      </c>
      <c r="L425" s="302">
        <f>IF(AND(B425="dim",M425=130),1,0)</f>
        <v>0</v>
      </c>
      <c r="M425" s="234">
        <v>130</v>
      </c>
      <c r="N425" s="243"/>
      <c r="O425" s="52">
        <v>0.3</v>
      </c>
      <c r="P425" s="476">
        <f>IF(F425="X",D384,0)+IF(F426="X",D384,0)+IF(G425="X",D385,0)+IF(G426="X",D386,0)+H425+H426+IF(N425&lt;N383,0,N425)+IF(N426&lt;N383,0,N426)</f>
        <v>0</v>
      </c>
      <c r="Q425" s="111">
        <v>0.29375000000000001</v>
      </c>
      <c r="R425" s="112">
        <v>0.55277777777777781</v>
      </c>
      <c r="S425" s="374">
        <f>(R425-Q425)+(R426-Q426)</f>
        <v>0.2590277777777778</v>
      </c>
      <c r="T425" s="167"/>
      <c r="U425" s="74"/>
      <c r="V425" s="74"/>
      <c r="W425" s="74"/>
      <c r="X425" s="380">
        <f t="shared" si="418"/>
        <v>1</v>
      </c>
      <c r="Y425" s="74"/>
      <c r="Z425" s="314">
        <v>171</v>
      </c>
      <c r="AA425" s="460">
        <f t="shared" ref="AA425" si="476">IF(OR(E425="C",E425="Cr"),S425,0)</f>
        <v>0.2590277777777778</v>
      </c>
      <c r="AC425" s="331"/>
      <c r="AD425" s="450"/>
      <c r="AF425" s="331"/>
      <c r="AG425" s="450"/>
    </row>
    <row r="426" spans="1:33" ht="15.75" customHeight="1" thickBot="1" x14ac:dyDescent="0.3">
      <c r="A426" s="229"/>
      <c r="B426" s="331"/>
      <c r="C426" s="331"/>
      <c r="D426" s="331"/>
      <c r="E426" s="381"/>
      <c r="F426" s="260" t="str">
        <f>IF(AND(A425="X",B425="dim"),"",IF(AND(A425="X",E425="TC"),"",IF(A425="X","X","")))</f>
        <v/>
      </c>
      <c r="G426" s="194"/>
      <c r="H426" s="211"/>
      <c r="I426" s="235">
        <f>IF(E425="CA",1,0)</f>
        <v>0</v>
      </c>
      <c r="J426" s="235">
        <f>IF(E425="TC",1,0)</f>
        <v>0</v>
      </c>
      <c r="K426" s="235">
        <f>IF(E425="FNO",1,0)</f>
        <v>0</v>
      </c>
      <c r="L426" s="299"/>
      <c r="M426" s="235"/>
      <c r="N426" s="244"/>
      <c r="O426" s="86"/>
      <c r="P426" s="477"/>
      <c r="Q426" s="113"/>
      <c r="R426" s="114"/>
      <c r="S426" s="375"/>
      <c r="T426" s="167"/>
      <c r="U426" s="74"/>
      <c r="V426" s="74"/>
      <c r="W426" s="74"/>
      <c r="X426" s="381"/>
      <c r="Y426" s="74"/>
      <c r="Z426" s="331"/>
      <c r="AA426" s="461"/>
      <c r="AC426" s="314">
        <v>210</v>
      </c>
      <c r="AD426" s="449">
        <f t="shared" ref="AD426" si="477">IF(OR(E518="C",E518="Cr"),S518,0)</f>
        <v>0.29166666666666674</v>
      </c>
      <c r="AF426" s="314">
        <v>210</v>
      </c>
      <c r="AG426" s="449">
        <f t="shared" ref="AG426" si="478">LARGE($AD$8:$AD$738,AF426)</f>
        <v>0</v>
      </c>
    </row>
    <row r="427" spans="1:33" ht="15" customHeight="1" thickBot="1" x14ac:dyDescent="0.3">
      <c r="A427" s="228"/>
      <c r="B427" s="314" t="s">
        <v>11</v>
      </c>
      <c r="C427" s="314">
        <v>21</v>
      </c>
      <c r="D427" s="314" t="s">
        <v>23</v>
      </c>
      <c r="E427" s="380" t="s">
        <v>91</v>
      </c>
      <c r="F427" s="208"/>
      <c r="G427" s="207"/>
      <c r="H427" s="196"/>
      <c r="I427" s="242">
        <f>IF(E427="repos",1,0)</f>
        <v>0</v>
      </c>
      <c r="J427" s="242">
        <f>IF(E427="S",1,0)</f>
        <v>0</v>
      </c>
      <c r="K427" s="242">
        <f>IF(E427="FO",1,0)</f>
        <v>0</v>
      </c>
      <c r="L427" s="302">
        <f>IF(AND(B427="dim",M427=130),1,0)</f>
        <v>0</v>
      </c>
      <c r="M427" s="234">
        <v>132</v>
      </c>
      <c r="N427" s="243"/>
      <c r="O427" s="52">
        <v>0.28750000000000003</v>
      </c>
      <c r="P427" s="476">
        <f>IF(F427="X",D384,0)+IF(F428="X",D384,0)+IF(G427="X",D385,0)+IF(G428="X",D386,0)+H427+H428+IF(N427&lt;N383,0,N427)+IF(N428&lt;N383,0,N428)</f>
        <v>0</v>
      </c>
      <c r="Q427" s="111">
        <v>0.27083333333333331</v>
      </c>
      <c r="R427" s="112">
        <v>0.55277777777777781</v>
      </c>
      <c r="S427" s="374">
        <f>(R427-Q427)+(R428-Q428)</f>
        <v>0.2819444444444445</v>
      </c>
      <c r="T427" s="167"/>
      <c r="U427" s="74"/>
      <c r="V427" s="74"/>
      <c r="W427" s="74"/>
      <c r="X427" s="380">
        <f t="shared" si="418"/>
        <v>1</v>
      </c>
      <c r="Y427" s="74"/>
      <c r="Z427" s="314">
        <v>172</v>
      </c>
      <c r="AA427" s="460">
        <f t="shared" ref="AA427" si="479">IF(OR(E427="C",E427="Cr"),S427,0)</f>
        <v>0.2819444444444445</v>
      </c>
      <c r="AC427" s="331"/>
      <c r="AD427" s="450"/>
      <c r="AF427" s="331"/>
      <c r="AG427" s="450"/>
    </row>
    <row r="428" spans="1:33" ht="15.75" customHeight="1" thickBot="1" x14ac:dyDescent="0.3">
      <c r="A428" s="229"/>
      <c r="B428" s="331"/>
      <c r="C428" s="331"/>
      <c r="D428" s="331"/>
      <c r="E428" s="381"/>
      <c r="F428" s="260" t="str">
        <f>IF(AND(A427="X",B427="dim"),"",IF(AND(A427="X",E427="TC"),"",IF(A427="X","X","")))</f>
        <v/>
      </c>
      <c r="G428" s="194"/>
      <c r="H428" s="211"/>
      <c r="I428" s="235">
        <f>IF(E427="CA",1,0)</f>
        <v>0</v>
      </c>
      <c r="J428" s="235">
        <f>IF(E427="TC",1,0)</f>
        <v>0</v>
      </c>
      <c r="K428" s="235">
        <f>IF(E427="FNO",1,0)</f>
        <v>0</v>
      </c>
      <c r="L428" s="299"/>
      <c r="M428" s="235"/>
      <c r="N428" s="244"/>
      <c r="O428" s="86"/>
      <c r="P428" s="477"/>
      <c r="Q428" s="113"/>
      <c r="R428" s="114"/>
      <c r="S428" s="375"/>
      <c r="T428" s="167"/>
      <c r="U428" s="74"/>
      <c r="V428" s="74"/>
      <c r="W428" s="74"/>
      <c r="X428" s="381"/>
      <c r="Y428" s="74"/>
      <c r="Z428" s="331"/>
      <c r="AA428" s="461"/>
      <c r="AC428" s="314">
        <v>211</v>
      </c>
      <c r="AD428" s="449">
        <f t="shared" ref="AD428" si="480">IF(OR(E520="C",E520="Cr"),S520,0)</f>
        <v>0</v>
      </c>
      <c r="AF428" s="314">
        <v>211</v>
      </c>
      <c r="AG428" s="449">
        <f t="shared" ref="AG428" si="481">LARGE($AD$8:$AD$738,AF428)</f>
        <v>0</v>
      </c>
    </row>
    <row r="429" spans="1:33" ht="15" customHeight="1" thickBot="1" x14ac:dyDescent="0.3">
      <c r="A429" s="228"/>
      <c r="B429" s="314" t="s">
        <v>12</v>
      </c>
      <c r="C429" s="314">
        <v>22</v>
      </c>
      <c r="D429" s="314" t="s">
        <v>23</v>
      </c>
      <c r="E429" s="380" t="s">
        <v>91</v>
      </c>
      <c r="F429" s="208"/>
      <c r="G429" s="207"/>
      <c r="H429" s="196"/>
      <c r="I429" s="242">
        <f>IF(E429="repos",1,0)</f>
        <v>0</v>
      </c>
      <c r="J429" s="242">
        <f>IF(E429="S",1,0)</f>
        <v>0</v>
      </c>
      <c r="K429" s="242">
        <f>IF(E429="FO",1,0)</f>
        <v>0</v>
      </c>
      <c r="L429" s="302">
        <f>IF(AND(B429="dim",M429=130),1,0)</f>
        <v>0</v>
      </c>
      <c r="M429" s="234">
        <v>132</v>
      </c>
      <c r="N429" s="243"/>
      <c r="O429" s="52">
        <v>0.28750000000000003</v>
      </c>
      <c r="P429" s="476">
        <f>IF(F429="X",D384,0)+IF(F430="X",D384,0)+IF(G429="X",D385,0)+IF(G430="X",D386,0)+H429+H430+IF(N429&lt;N383,0,N429)+IF(N430&lt;N383,0,N430)</f>
        <v>0</v>
      </c>
      <c r="Q429" s="111">
        <v>0.27083333333333331</v>
      </c>
      <c r="R429" s="112">
        <v>0.55277777777777781</v>
      </c>
      <c r="S429" s="374">
        <f>(R429-Q429)+(R430-Q430)</f>
        <v>0.2819444444444445</v>
      </c>
      <c r="T429" s="167"/>
      <c r="U429" s="74"/>
      <c r="V429" s="74"/>
      <c r="W429" s="74"/>
      <c r="X429" s="380">
        <f t="shared" si="418"/>
        <v>1</v>
      </c>
      <c r="Y429" s="74"/>
      <c r="Z429" s="314">
        <v>173</v>
      </c>
      <c r="AA429" s="460">
        <f t="shared" ref="AA429" si="482">IF(OR(E429="C",E429="Cr"),S429,0)</f>
        <v>0.2819444444444445</v>
      </c>
      <c r="AC429" s="331"/>
      <c r="AD429" s="450"/>
      <c r="AF429" s="331"/>
      <c r="AG429" s="450"/>
    </row>
    <row r="430" spans="1:33" ht="15.75" customHeight="1" thickBot="1" x14ac:dyDescent="0.3">
      <c r="A430" s="229"/>
      <c r="B430" s="331"/>
      <c r="C430" s="331"/>
      <c r="D430" s="331"/>
      <c r="E430" s="381"/>
      <c r="F430" s="260" t="str">
        <f>IF(AND(A429="X",B429="dim"),"",IF(AND(A429="X",E429="TC"),"",IF(A429="X","X","")))</f>
        <v/>
      </c>
      <c r="G430" s="194"/>
      <c r="H430" s="211"/>
      <c r="I430" s="235">
        <f>IF(E429="CA",1,0)</f>
        <v>0</v>
      </c>
      <c r="J430" s="235">
        <f>IF(E429="TC",1,0)</f>
        <v>0</v>
      </c>
      <c r="K430" s="235">
        <f>IF(E429="FNO",1,0)</f>
        <v>0</v>
      </c>
      <c r="L430" s="299"/>
      <c r="M430" s="235"/>
      <c r="N430" s="244"/>
      <c r="O430" s="86"/>
      <c r="P430" s="477"/>
      <c r="Q430" s="113"/>
      <c r="R430" s="114"/>
      <c r="S430" s="375"/>
      <c r="T430" s="167"/>
      <c r="U430" s="74"/>
      <c r="V430" s="74"/>
      <c r="W430" s="74"/>
      <c r="X430" s="381"/>
      <c r="Y430" s="74"/>
      <c r="Z430" s="331"/>
      <c r="AA430" s="461"/>
      <c r="AC430" s="314">
        <v>212</v>
      </c>
      <c r="AD430" s="449">
        <f t="shared" ref="AD430" si="483">IF(OR(E522="C",E522="Cr"),S522,0)</f>
        <v>0</v>
      </c>
      <c r="AF430" s="314">
        <v>212</v>
      </c>
      <c r="AG430" s="449">
        <f t="shared" ref="AG430" si="484">LARGE($AD$8:$AD$738,AF430)</f>
        <v>0</v>
      </c>
    </row>
    <row r="431" spans="1:33" ht="15" customHeight="1" thickBot="1" x14ac:dyDescent="0.3">
      <c r="A431" s="228"/>
      <c r="B431" s="314" t="s">
        <v>4</v>
      </c>
      <c r="C431" s="314">
        <v>23</v>
      </c>
      <c r="D431" s="314" t="s">
        <v>23</v>
      </c>
      <c r="E431" s="380" t="s">
        <v>91</v>
      </c>
      <c r="F431" s="208"/>
      <c r="G431" s="207"/>
      <c r="H431" s="196"/>
      <c r="I431" s="242">
        <f>IF(E431="repos",1,0)</f>
        <v>0</v>
      </c>
      <c r="J431" s="242">
        <f>IF(E431="S",1,0)</f>
        <v>0</v>
      </c>
      <c r="K431" s="242">
        <f>IF(E431="FO",1,0)</f>
        <v>0</v>
      </c>
      <c r="L431" s="302">
        <f>IF(AND(B431="dim",M431=130),1,0)</f>
        <v>0</v>
      </c>
      <c r="M431" s="234">
        <v>130</v>
      </c>
      <c r="N431" s="243"/>
      <c r="O431" s="52">
        <v>0.3034722222222222</v>
      </c>
      <c r="P431" s="476">
        <f>IF(F431="X",D384,0)+IF(F432="X",D384,0)+IF(G431="X",D385,0)+IF(G432="X",D386,0)+H431+H432+IF(N431&lt;N383,0,N431)+IF(N432&lt;N383,0,N432)</f>
        <v>0</v>
      </c>
      <c r="Q431" s="111">
        <v>0.27708333333333335</v>
      </c>
      <c r="R431" s="112">
        <v>0.54722222222222217</v>
      </c>
      <c r="S431" s="374">
        <f>(R431-Q431)+(R432-Q432)</f>
        <v>0.27013888888888882</v>
      </c>
      <c r="T431" s="167"/>
      <c r="U431" s="74"/>
      <c r="V431" s="74"/>
      <c r="W431" s="74"/>
      <c r="X431" s="380">
        <f t="shared" si="418"/>
        <v>1</v>
      </c>
      <c r="Y431" s="74"/>
      <c r="Z431" s="314">
        <v>174</v>
      </c>
      <c r="AA431" s="460">
        <f t="shared" ref="AA431" si="485">IF(OR(E431="C",E431="Cr"),S431,0)</f>
        <v>0.27013888888888882</v>
      </c>
      <c r="AC431" s="331"/>
      <c r="AD431" s="450"/>
      <c r="AF431" s="331"/>
      <c r="AG431" s="450"/>
    </row>
    <row r="432" spans="1:33" ht="15.75" customHeight="1" thickBot="1" x14ac:dyDescent="0.3">
      <c r="A432" s="229"/>
      <c r="B432" s="331"/>
      <c r="C432" s="331"/>
      <c r="D432" s="331"/>
      <c r="E432" s="381"/>
      <c r="F432" s="260" t="str">
        <f>IF(AND(A431="X",B431="dim"),"",IF(AND(A431="X",E431="TC"),"",IF(A431="X","X","")))</f>
        <v/>
      </c>
      <c r="G432" s="194"/>
      <c r="H432" s="211"/>
      <c r="I432" s="235">
        <f>IF(E431="CA",1,0)</f>
        <v>0</v>
      </c>
      <c r="J432" s="235">
        <f>IF(E431="TC",1,0)</f>
        <v>0</v>
      </c>
      <c r="K432" s="235">
        <f>IF(E431="FNO",1,0)</f>
        <v>0</v>
      </c>
      <c r="L432" s="299"/>
      <c r="M432" s="235"/>
      <c r="N432" s="244"/>
      <c r="O432" s="86"/>
      <c r="P432" s="477"/>
      <c r="Q432" s="113"/>
      <c r="R432" s="114"/>
      <c r="S432" s="375"/>
      <c r="T432" s="167"/>
      <c r="U432" s="74"/>
      <c r="V432" s="74"/>
      <c r="W432" s="74"/>
      <c r="X432" s="381"/>
      <c r="Y432" s="74"/>
      <c r="Z432" s="331"/>
      <c r="AA432" s="461"/>
      <c r="AC432" s="314">
        <v>213</v>
      </c>
      <c r="AD432" s="449">
        <f>IF(OR(E539="C",E539="Cr"),S539,0)</f>
        <v>0</v>
      </c>
      <c r="AF432" s="314">
        <v>213</v>
      </c>
      <c r="AG432" s="449">
        <f t="shared" ref="AG432" si="486">LARGE($AD$8:$AD$738,AF432)</f>
        <v>0</v>
      </c>
    </row>
    <row r="433" spans="1:33" ht="15" customHeight="1" thickBot="1" x14ac:dyDescent="0.3">
      <c r="A433" s="228"/>
      <c r="B433" s="314" t="s">
        <v>6</v>
      </c>
      <c r="C433" s="314">
        <v>24</v>
      </c>
      <c r="D433" s="314" t="s">
        <v>23</v>
      </c>
      <c r="E433" s="380" t="s">
        <v>94</v>
      </c>
      <c r="F433" s="208"/>
      <c r="G433" s="207"/>
      <c r="H433" s="196"/>
      <c r="I433" s="242">
        <f>IF(E433="repos",1,0)</f>
        <v>1</v>
      </c>
      <c r="J433" s="242">
        <f>IF(E433="S",1,0)</f>
        <v>0</v>
      </c>
      <c r="K433" s="242">
        <f>IF(E433="FO",1,0)</f>
        <v>0</v>
      </c>
      <c r="L433" s="302">
        <f>IF(AND(B433="dim",M433=130),1,0)</f>
        <v>0</v>
      </c>
      <c r="M433" s="234">
        <v>661</v>
      </c>
      <c r="N433" s="243"/>
      <c r="O433" s="115"/>
      <c r="P433" s="476">
        <f>IF(F433="X",D384,0)+IF(F434="X",D384,0)+IF(G433="X",D385,0)+IF(G434="X",D386,0)+H433+H434+IF(N433&lt;N383,0,N433)+IF(N434&lt;N383,0,N434)</f>
        <v>0</v>
      </c>
      <c r="Q433" s="111"/>
      <c r="R433" s="112"/>
      <c r="S433" s="374">
        <f>(R433-Q433)+(R434-Q434)</f>
        <v>0</v>
      </c>
      <c r="T433" s="167"/>
      <c r="U433" s="74"/>
      <c r="V433" s="74"/>
      <c r="W433" s="74"/>
      <c r="X433" s="380">
        <f t="shared" si="418"/>
        <v>0</v>
      </c>
      <c r="Y433" s="74"/>
      <c r="Z433" s="314">
        <v>175</v>
      </c>
      <c r="AA433" s="460">
        <f t="shared" ref="AA433" si="487">IF(OR(E433="C",E433="Cr"),S433,0)</f>
        <v>0</v>
      </c>
      <c r="AC433" s="331"/>
      <c r="AD433" s="450"/>
      <c r="AF433" s="331"/>
      <c r="AG433" s="450"/>
    </row>
    <row r="434" spans="1:33" ht="15.75" customHeight="1" thickBot="1" x14ac:dyDescent="0.3">
      <c r="A434" s="229"/>
      <c r="B434" s="331"/>
      <c r="C434" s="331"/>
      <c r="D434" s="331"/>
      <c r="E434" s="381"/>
      <c r="F434" s="260" t="str">
        <f>IF(AND(A433="X",B433="dim"),"",IF(AND(A433="X",E433="TC"),"",IF(A433="X","X","")))</f>
        <v/>
      </c>
      <c r="G434" s="194"/>
      <c r="H434" s="211"/>
      <c r="I434" s="235">
        <f>IF(E433="CA",1,0)</f>
        <v>0</v>
      </c>
      <c r="J434" s="235">
        <f>IF(E433="TC",1,0)</f>
        <v>0</v>
      </c>
      <c r="K434" s="235">
        <f>IF(E433="FNO",1,0)</f>
        <v>0</v>
      </c>
      <c r="L434" s="299"/>
      <c r="M434" s="235"/>
      <c r="N434" s="244"/>
      <c r="O434" s="107"/>
      <c r="P434" s="477"/>
      <c r="Q434" s="113"/>
      <c r="R434" s="114"/>
      <c r="S434" s="375"/>
      <c r="T434" s="167"/>
      <c r="U434" s="74"/>
      <c r="V434" s="74"/>
      <c r="W434" s="74"/>
      <c r="X434" s="381"/>
      <c r="Y434" s="74"/>
      <c r="Z434" s="331"/>
      <c r="AA434" s="461"/>
      <c r="AC434" s="314">
        <v>214</v>
      </c>
      <c r="AD434" s="449">
        <f t="shared" ref="AD434" si="488">IF(OR(E541="C",E541="Cr"),S541,0)</f>
        <v>0</v>
      </c>
      <c r="AF434" s="314">
        <v>214</v>
      </c>
      <c r="AG434" s="449">
        <f t="shared" ref="AG434" si="489">LARGE($AD$8:$AD$738,AF434)</f>
        <v>0</v>
      </c>
    </row>
    <row r="435" spans="1:33" ht="15" customHeight="1" thickBot="1" x14ac:dyDescent="0.3">
      <c r="A435" s="228"/>
      <c r="B435" s="314" t="s">
        <v>8</v>
      </c>
      <c r="C435" s="314">
        <v>25</v>
      </c>
      <c r="D435" s="314" t="s">
        <v>23</v>
      </c>
      <c r="E435" s="334" t="s">
        <v>94</v>
      </c>
      <c r="F435" s="208"/>
      <c r="G435" s="207"/>
      <c r="H435" s="196"/>
      <c r="I435" s="242">
        <f>IF(E435="repos",1,0)</f>
        <v>1</v>
      </c>
      <c r="J435" s="242">
        <f>IF(E435="S",1,0)</f>
        <v>0</v>
      </c>
      <c r="K435" s="242">
        <f>IF(E435="FO",1,0)</f>
        <v>0</v>
      </c>
      <c r="L435" s="302">
        <f>IF(AND(B435="dim",M435=130),1,0)</f>
        <v>0</v>
      </c>
      <c r="M435" s="234">
        <v>660</v>
      </c>
      <c r="N435" s="243"/>
      <c r="O435" s="56"/>
      <c r="P435" s="476">
        <f>IF(F435="X",D384,0)+IF(F436="X",D384,0)+IF(G435="X",D385,0)+IF(G436="X",D386,0)+H435+H436+IF(N435&lt;N383,0,N435)+IF(N436&lt;N383,0,N436)</f>
        <v>0</v>
      </c>
      <c r="Q435" s="111"/>
      <c r="R435" s="112"/>
      <c r="S435" s="374">
        <f>(R435-Q435)+(R436-Q436)</f>
        <v>0</v>
      </c>
      <c r="T435" s="167"/>
      <c r="U435" s="74"/>
      <c r="V435" s="74"/>
      <c r="W435" s="74"/>
      <c r="X435" s="380">
        <f t="shared" si="418"/>
        <v>0</v>
      </c>
      <c r="Y435" s="74"/>
      <c r="Z435" s="314">
        <v>176</v>
      </c>
      <c r="AA435" s="460">
        <f t="shared" ref="AA435" si="490">IF(OR(E435="C",E435="Cr"),S435,0)</f>
        <v>0</v>
      </c>
      <c r="AC435" s="331"/>
      <c r="AD435" s="450"/>
      <c r="AF435" s="331"/>
      <c r="AG435" s="450"/>
    </row>
    <row r="436" spans="1:33" ht="15.75" customHeight="1" thickBot="1" x14ac:dyDescent="0.3">
      <c r="A436" s="229"/>
      <c r="B436" s="331"/>
      <c r="C436" s="331"/>
      <c r="D436" s="331"/>
      <c r="E436" s="329"/>
      <c r="F436" s="260" t="str">
        <f>IF(AND(A435="X",B435="dim"),"",IF(AND(A435="X",E435="TC"),"",IF(A435="X","X","")))</f>
        <v/>
      </c>
      <c r="G436" s="194"/>
      <c r="H436" s="211"/>
      <c r="I436" s="235">
        <f>IF(E435="CA",1,0)</f>
        <v>0</v>
      </c>
      <c r="J436" s="235">
        <f>IF(E435="TC",1,0)</f>
        <v>0</v>
      </c>
      <c r="K436" s="235">
        <f>IF(E435="FNO",1,0)</f>
        <v>0</v>
      </c>
      <c r="L436" s="299"/>
      <c r="M436" s="235"/>
      <c r="N436" s="244"/>
      <c r="O436" s="107"/>
      <c r="P436" s="477"/>
      <c r="Q436" s="113"/>
      <c r="R436" s="114"/>
      <c r="S436" s="375"/>
      <c r="T436" s="167"/>
      <c r="U436" s="74"/>
      <c r="V436" s="74"/>
      <c r="W436" s="74"/>
      <c r="X436" s="381"/>
      <c r="Y436" s="74"/>
      <c r="Z436" s="331"/>
      <c r="AA436" s="461"/>
      <c r="AC436" s="314">
        <v>215</v>
      </c>
      <c r="AD436" s="449">
        <f t="shared" ref="AD436" si="491">IF(OR(E543="C",E543="Cr"),S543,0)</f>
        <v>0</v>
      </c>
      <c r="AF436" s="314">
        <v>215</v>
      </c>
      <c r="AG436" s="449">
        <f t="shared" ref="AG436" si="492">LARGE($AD$8:$AD$738,AF436)</f>
        <v>0</v>
      </c>
    </row>
    <row r="437" spans="1:33" ht="15" customHeight="1" thickBot="1" x14ac:dyDescent="0.3">
      <c r="A437" s="228"/>
      <c r="B437" s="314" t="s">
        <v>9</v>
      </c>
      <c r="C437" s="314">
        <v>26</v>
      </c>
      <c r="D437" s="314" t="s">
        <v>23</v>
      </c>
      <c r="E437" s="334" t="s">
        <v>91</v>
      </c>
      <c r="F437" s="208"/>
      <c r="G437" s="207"/>
      <c r="H437" s="196"/>
      <c r="I437" s="242">
        <f>IF(E437="repos",1,0)</f>
        <v>0</v>
      </c>
      <c r="J437" s="242">
        <f>IF(E437="S",1,0)</f>
        <v>0</v>
      </c>
      <c r="K437" s="242">
        <f>IF(E437="FO",1,0)</f>
        <v>0</v>
      </c>
      <c r="L437" s="302">
        <f>IF(AND(B437="dim",M437=130),1,0)</f>
        <v>0</v>
      </c>
      <c r="M437" s="234">
        <v>132</v>
      </c>
      <c r="N437" s="243"/>
      <c r="O437" s="56">
        <v>0.19652777777777777</v>
      </c>
      <c r="P437" s="476">
        <f>IF(F437="X",D384,0)+IF(F438="X",D384,0)+IF(G437="X",D385,0)+IF(G438="X",D386,0)+H437+H438+IF(N437&lt;N383,0,N437)+IF(N438&lt;N383,0,N438)</f>
        <v>0</v>
      </c>
      <c r="Q437" s="111">
        <v>0.20902777777777778</v>
      </c>
      <c r="R437" s="112">
        <v>0.4055555555555555</v>
      </c>
      <c r="S437" s="360">
        <f>(R437-Q437)+(R438-Q438)</f>
        <v>0.19652777777777772</v>
      </c>
      <c r="T437" s="167"/>
      <c r="U437" s="74"/>
      <c r="V437" s="74"/>
      <c r="W437" s="74"/>
      <c r="X437" s="380">
        <f t="shared" si="418"/>
        <v>1</v>
      </c>
      <c r="Y437" s="74"/>
      <c r="Z437" s="314">
        <v>177</v>
      </c>
      <c r="AA437" s="460">
        <f t="shared" ref="AA437" si="493">IF(OR(E437="C",E437="Cr"),S437,0)</f>
        <v>0.19652777777777772</v>
      </c>
      <c r="AC437" s="331"/>
      <c r="AD437" s="450"/>
      <c r="AF437" s="331"/>
      <c r="AG437" s="450"/>
    </row>
    <row r="438" spans="1:33" ht="15.75" customHeight="1" thickBot="1" x14ac:dyDescent="0.3">
      <c r="A438" s="229"/>
      <c r="B438" s="331"/>
      <c r="C438" s="331"/>
      <c r="D438" s="331"/>
      <c r="E438" s="329"/>
      <c r="F438" s="260" t="str">
        <f>IF(AND(A437="X",B437="dim"),"",IF(AND(A437="X",E437="TC"),"",IF(A437="X","X","")))</f>
        <v/>
      </c>
      <c r="G438" s="194"/>
      <c r="H438" s="211"/>
      <c r="I438" s="235">
        <f>IF(E437="CA",1,0)</f>
        <v>0</v>
      </c>
      <c r="J438" s="235">
        <f>IF(E437="TC",1,0)</f>
        <v>0</v>
      </c>
      <c r="K438" s="235">
        <f>IF(E437="FNO",1,0)</f>
        <v>0</v>
      </c>
      <c r="L438" s="299"/>
      <c r="M438" s="235"/>
      <c r="N438" s="244"/>
      <c r="O438" s="107"/>
      <c r="P438" s="477"/>
      <c r="Q438" s="113"/>
      <c r="R438" s="114"/>
      <c r="S438" s="361"/>
      <c r="T438" s="167"/>
      <c r="U438" s="74"/>
      <c r="V438" s="74"/>
      <c r="W438" s="74"/>
      <c r="X438" s="381"/>
      <c r="Y438" s="74"/>
      <c r="Z438" s="331"/>
      <c r="AA438" s="461"/>
      <c r="AC438" s="314">
        <v>216</v>
      </c>
      <c r="AD438" s="449">
        <f t="shared" ref="AD438" si="494">IF(OR(E545="C",E545="Cr"),S545,0)</f>
        <v>0</v>
      </c>
      <c r="AF438" s="314">
        <v>216</v>
      </c>
      <c r="AG438" s="449">
        <f t="shared" ref="AG438" si="495">LARGE($AD$8:$AD$738,AF438)</f>
        <v>0</v>
      </c>
    </row>
    <row r="439" spans="1:33" ht="15" customHeight="1" thickBot="1" x14ac:dyDescent="0.3">
      <c r="A439" s="228"/>
      <c r="B439" s="314" t="s">
        <v>10</v>
      </c>
      <c r="C439" s="314">
        <v>27</v>
      </c>
      <c r="D439" s="314" t="s">
        <v>23</v>
      </c>
      <c r="E439" s="380" t="s">
        <v>91</v>
      </c>
      <c r="F439" s="208"/>
      <c r="G439" s="207"/>
      <c r="H439" s="196"/>
      <c r="I439" s="242">
        <f>IF(E439="repos",1,0)</f>
        <v>0</v>
      </c>
      <c r="J439" s="242">
        <f>IF(E439="S",1,0)</f>
        <v>0</v>
      </c>
      <c r="K439" s="242">
        <f>IF(E439="FO",1,0)</f>
        <v>0</v>
      </c>
      <c r="L439" s="302">
        <f>IF(AND(B439="dim",M439=130),1,0)</f>
        <v>0</v>
      </c>
      <c r="M439" s="234">
        <v>132</v>
      </c>
      <c r="N439" s="243"/>
      <c r="O439" s="56">
        <v>0.19791666666666666</v>
      </c>
      <c r="P439" s="476">
        <f>IF(F439="X",D384,0)+IF(F440="X",D384,0)+IF(G439="X",D385,0)+IF(G440="X",D386,0)+H439+H440+IF(N439&lt;N383,0,N439)+IF(N440&lt;N383,0,N440)</f>
        <v>0</v>
      </c>
      <c r="Q439" s="111">
        <v>0.22430555555555556</v>
      </c>
      <c r="R439" s="112">
        <v>0.42222222222222222</v>
      </c>
      <c r="S439" s="360">
        <f>(R439-Q439)+(R440-Q440)</f>
        <v>0.19791666666666666</v>
      </c>
      <c r="T439" s="167"/>
      <c r="U439" s="74"/>
      <c r="V439" s="74"/>
      <c r="W439" s="74"/>
      <c r="X439" s="380">
        <f t="shared" si="418"/>
        <v>1</v>
      </c>
      <c r="Y439" s="74"/>
      <c r="Z439" s="314">
        <v>178</v>
      </c>
      <c r="AA439" s="460">
        <f t="shared" ref="AA439" si="496">IF(OR(E439="C",E439="Cr"),S439,0)</f>
        <v>0.19791666666666666</v>
      </c>
      <c r="AC439" s="331"/>
      <c r="AD439" s="450"/>
      <c r="AF439" s="331"/>
      <c r="AG439" s="450"/>
    </row>
    <row r="440" spans="1:33" ht="15.75" customHeight="1" thickBot="1" x14ac:dyDescent="0.3">
      <c r="A440" s="229"/>
      <c r="B440" s="331"/>
      <c r="C440" s="331"/>
      <c r="D440" s="331"/>
      <c r="E440" s="381"/>
      <c r="F440" s="260" t="str">
        <f>IF(AND(A439="X",B439="dim"),"",IF(AND(A439="X",E439="TC"),"",IF(A439="X","X","")))</f>
        <v/>
      </c>
      <c r="G440" s="194"/>
      <c r="H440" s="211"/>
      <c r="I440" s="235">
        <f>IF(E439="CA",1,0)</f>
        <v>0</v>
      </c>
      <c r="J440" s="235">
        <f>IF(E439="TC",1,0)</f>
        <v>0</v>
      </c>
      <c r="K440" s="235">
        <f>IF(E439="FNO",1,0)</f>
        <v>0</v>
      </c>
      <c r="L440" s="299"/>
      <c r="M440" s="235"/>
      <c r="N440" s="244"/>
      <c r="O440" s="105"/>
      <c r="P440" s="477"/>
      <c r="Q440" s="113"/>
      <c r="R440" s="114"/>
      <c r="S440" s="361"/>
      <c r="T440" s="167"/>
      <c r="U440" s="74"/>
      <c r="V440" s="74"/>
      <c r="W440" s="74"/>
      <c r="X440" s="381"/>
      <c r="Y440" s="74"/>
      <c r="Z440" s="331"/>
      <c r="AA440" s="461"/>
      <c r="AC440" s="314">
        <v>217</v>
      </c>
      <c r="AD440" s="449">
        <f t="shared" ref="AD440" si="497">IF(OR(E547="C",E547="Cr"),S547,0)</f>
        <v>0</v>
      </c>
      <c r="AF440" s="314">
        <v>217</v>
      </c>
      <c r="AG440" s="449">
        <f t="shared" ref="AG440" si="498">LARGE($AD$8:$AD$738,AF440)</f>
        <v>0</v>
      </c>
    </row>
    <row r="441" spans="1:33" ht="15" customHeight="1" thickBot="1" x14ac:dyDescent="0.3">
      <c r="A441" s="228"/>
      <c r="B441" s="314" t="s">
        <v>11</v>
      </c>
      <c r="C441" s="314">
        <v>28</v>
      </c>
      <c r="D441" s="314" t="s">
        <v>23</v>
      </c>
      <c r="E441" s="380" t="s">
        <v>91</v>
      </c>
      <c r="F441" s="208"/>
      <c r="G441" s="207"/>
      <c r="H441" s="196"/>
      <c r="I441" s="242">
        <f>IF(E441="repos",1,0)</f>
        <v>0</v>
      </c>
      <c r="J441" s="242">
        <f>IF(E441="S",1,0)</f>
        <v>0</v>
      </c>
      <c r="K441" s="242">
        <f>IF(E441="FO",1,0)</f>
        <v>0</v>
      </c>
      <c r="L441" s="302">
        <f>IF(AND(B441="dim",M441=130),1,0)</f>
        <v>0</v>
      </c>
      <c r="M441" s="234">
        <v>132</v>
      </c>
      <c r="N441" s="243"/>
      <c r="O441" s="56">
        <v>0.19791666666666666</v>
      </c>
      <c r="P441" s="476">
        <f>IF(F441="X",D384,0)+IF(F442="X",D384,0)+IF(G441="X",D385,0)+IF(G442="X",D386,0)+H441+H442+IF(N441&lt;N383,0,N441)+IF(N442&lt;N383,0,N442)</f>
        <v>0</v>
      </c>
      <c r="Q441" s="111">
        <v>0.22430555555555556</v>
      </c>
      <c r="R441" s="112">
        <v>0.42222222222222222</v>
      </c>
      <c r="S441" s="360">
        <f>(R441-Q441)+(R442-Q442)</f>
        <v>0.19791666666666666</v>
      </c>
      <c r="T441" s="167"/>
      <c r="U441" s="74"/>
      <c r="V441" s="74"/>
      <c r="W441" s="74"/>
      <c r="X441" s="380">
        <f t="shared" si="418"/>
        <v>1</v>
      </c>
      <c r="Y441" s="74"/>
      <c r="Z441" s="314">
        <v>179</v>
      </c>
      <c r="AA441" s="460">
        <f t="shared" ref="AA441" si="499">IF(OR(E441="C",E441="Cr"),S441,0)</f>
        <v>0.19791666666666666</v>
      </c>
      <c r="AC441" s="331"/>
      <c r="AD441" s="450"/>
      <c r="AF441" s="331"/>
      <c r="AG441" s="450"/>
    </row>
    <row r="442" spans="1:33" ht="15.75" customHeight="1" thickBot="1" x14ac:dyDescent="0.3">
      <c r="A442" s="229"/>
      <c r="B442" s="331"/>
      <c r="C442" s="331"/>
      <c r="D442" s="331"/>
      <c r="E442" s="381"/>
      <c r="F442" s="260" t="str">
        <f>IF(AND(A441="X",B441="dim"),"",IF(AND(A441="X",E441="TC"),"",IF(A441="X","X","")))</f>
        <v/>
      </c>
      <c r="G442" s="194"/>
      <c r="H442" s="211"/>
      <c r="I442" s="235">
        <f>IF(E441="CA",1,0)</f>
        <v>0</v>
      </c>
      <c r="J442" s="235">
        <f>IF(E441="TC",1,0)</f>
        <v>0</v>
      </c>
      <c r="K442" s="235">
        <f>IF(E441="FNO",1,0)</f>
        <v>0</v>
      </c>
      <c r="L442" s="299"/>
      <c r="M442" s="235"/>
      <c r="N442" s="244"/>
      <c r="O442" s="107"/>
      <c r="P442" s="477"/>
      <c r="Q442" s="113"/>
      <c r="R442" s="114"/>
      <c r="S442" s="361"/>
      <c r="T442" s="167"/>
      <c r="U442" s="74"/>
      <c r="V442" s="74"/>
      <c r="W442" s="74"/>
      <c r="X442" s="381"/>
      <c r="Y442" s="74"/>
      <c r="Z442" s="331"/>
      <c r="AA442" s="461"/>
      <c r="AC442" s="314">
        <v>218</v>
      </c>
      <c r="AD442" s="449">
        <f t="shared" ref="AD442" si="500">IF(OR(E549="C",E549="Cr"),S549,0)</f>
        <v>0</v>
      </c>
      <c r="AF442" s="314">
        <v>218</v>
      </c>
      <c r="AG442" s="449">
        <f t="shared" ref="AG442" si="501">LARGE($AD$8:$AD$738,AF442)</f>
        <v>0</v>
      </c>
    </row>
    <row r="443" spans="1:33" ht="15" customHeight="1" thickBot="1" x14ac:dyDescent="0.3">
      <c r="A443" s="228"/>
      <c r="B443" s="314" t="s">
        <v>12</v>
      </c>
      <c r="C443" s="314">
        <v>29</v>
      </c>
      <c r="D443" s="314" t="s">
        <v>23</v>
      </c>
      <c r="E443" s="380" t="s">
        <v>91</v>
      </c>
      <c r="F443" s="208"/>
      <c r="G443" s="207"/>
      <c r="H443" s="196"/>
      <c r="I443" s="242">
        <f>IF(E443="repos",1,0)</f>
        <v>0</v>
      </c>
      <c r="J443" s="242">
        <f>IF(E443="S",1,0)</f>
        <v>0</v>
      </c>
      <c r="K443" s="242">
        <f>IF(E443="FO",1,0)</f>
        <v>0</v>
      </c>
      <c r="L443" s="302">
        <f>IF(AND(B443="dim",M443=130),1,0)</f>
        <v>0</v>
      </c>
      <c r="M443" s="234">
        <v>132</v>
      </c>
      <c r="N443" s="243"/>
      <c r="O443" s="56">
        <v>0.19791666666666666</v>
      </c>
      <c r="P443" s="476">
        <f>IF(F443="X",D384,0)+IF(F444="X",D384,0)+IF(G443="X",D385,0)+IF(G444="X",D386,0)+H443+H444+IF(N443&lt;N383,0,N443)+IF(N444&lt;N383,0,N444)</f>
        <v>0</v>
      </c>
      <c r="Q443" s="111">
        <v>0.22430555555555556</v>
      </c>
      <c r="R443" s="112">
        <v>0.42222222222222222</v>
      </c>
      <c r="S443" s="360">
        <f>(R443-Q443)+(R444-Q444)</f>
        <v>0.19791666666666666</v>
      </c>
      <c r="T443" s="167"/>
      <c r="U443" s="74"/>
      <c r="V443" s="74"/>
      <c r="W443" s="74"/>
      <c r="X443" s="380">
        <f t="shared" si="418"/>
        <v>1</v>
      </c>
      <c r="Y443" s="74"/>
      <c r="Z443" s="314">
        <v>180</v>
      </c>
      <c r="AA443" s="460">
        <f t="shared" ref="AA443" si="502">IF(OR(E443="C",E443="Cr"),S443,0)</f>
        <v>0.19791666666666666</v>
      </c>
      <c r="AC443" s="331"/>
      <c r="AD443" s="450"/>
      <c r="AF443" s="331"/>
      <c r="AG443" s="450"/>
    </row>
    <row r="444" spans="1:33" ht="15.75" customHeight="1" thickBot="1" x14ac:dyDescent="0.3">
      <c r="A444" s="229"/>
      <c r="B444" s="331"/>
      <c r="C444" s="331"/>
      <c r="D444" s="331"/>
      <c r="E444" s="381"/>
      <c r="F444" s="260" t="str">
        <f>IF(AND(A443="X",B443="dim"),"",IF(AND(A443="X",E443="TC"),"",IF(A443="X","X","")))</f>
        <v/>
      </c>
      <c r="G444" s="194"/>
      <c r="H444" s="211"/>
      <c r="I444" s="235">
        <f>IF(E443="CA",1,0)</f>
        <v>0</v>
      </c>
      <c r="J444" s="235">
        <f>IF(E443="TC",1,0)</f>
        <v>0</v>
      </c>
      <c r="K444" s="235">
        <f>IF(E443="FNO",1,0)</f>
        <v>0</v>
      </c>
      <c r="L444" s="299"/>
      <c r="M444" s="235"/>
      <c r="N444" s="244"/>
      <c r="O444" s="107"/>
      <c r="P444" s="477"/>
      <c r="Q444" s="113"/>
      <c r="R444" s="114"/>
      <c r="S444" s="361"/>
      <c r="T444" s="167"/>
      <c r="U444" s="74"/>
      <c r="V444" s="74"/>
      <c r="W444" s="74"/>
      <c r="X444" s="381"/>
      <c r="Y444" s="74"/>
      <c r="Z444" s="331"/>
      <c r="AA444" s="461"/>
      <c r="AC444" s="314">
        <v>219</v>
      </c>
      <c r="AD444" s="449">
        <f t="shared" ref="AD444" si="503">IF(OR(E551="C",E551="Cr"),S551,0)</f>
        <v>0</v>
      </c>
      <c r="AF444" s="314">
        <v>219</v>
      </c>
      <c r="AG444" s="449">
        <f t="shared" ref="AG444" si="504">LARGE($AD$8:$AD$738,AF444)</f>
        <v>0</v>
      </c>
    </row>
    <row r="445" spans="1:33" ht="15" customHeight="1" thickBot="1" x14ac:dyDescent="0.3">
      <c r="A445" s="228"/>
      <c r="B445" s="314" t="s">
        <v>4</v>
      </c>
      <c r="C445" s="314">
        <v>30</v>
      </c>
      <c r="D445" s="314" t="s">
        <v>23</v>
      </c>
      <c r="E445" s="380" t="s">
        <v>91</v>
      </c>
      <c r="F445" s="208"/>
      <c r="G445" s="207"/>
      <c r="H445" s="196"/>
      <c r="I445" s="242">
        <f>IF(E445="repos",1,0)</f>
        <v>0</v>
      </c>
      <c r="J445" s="242">
        <f>IF(E445="S",1,0)</f>
        <v>0</v>
      </c>
      <c r="K445" s="242">
        <f>IF(E445="FO",1,0)</f>
        <v>0</v>
      </c>
      <c r="L445" s="298">
        <f>IF(AND(B445="dim",M445=130),1,0)</f>
        <v>0</v>
      </c>
      <c r="M445" s="234">
        <v>132</v>
      </c>
      <c r="N445" s="243"/>
      <c r="O445" s="56">
        <v>0.19791666666666666</v>
      </c>
      <c r="P445" s="476">
        <f>IF(F445="X",D384,0)+IF(F446="X",D384,0)+IF(G445="X",D385,0)+IF(G446="X",D386,0)+H445+H446+IF(N445&lt;N383,0,N445)+IF(N446&lt;N383,0,N446)</f>
        <v>0</v>
      </c>
      <c r="Q445" s="111">
        <v>0.22430555555555556</v>
      </c>
      <c r="R445" s="112">
        <v>0.42222222222222222</v>
      </c>
      <c r="S445" s="360">
        <f>(R445-Q445)+(R446-Q446)</f>
        <v>0.19791666666666666</v>
      </c>
      <c r="T445" s="167"/>
      <c r="U445" s="74"/>
      <c r="V445" s="74"/>
      <c r="W445" s="74"/>
      <c r="X445" s="380">
        <f t="shared" si="418"/>
        <v>1</v>
      </c>
      <c r="Y445" s="74"/>
      <c r="Z445" s="314">
        <v>181</v>
      </c>
      <c r="AA445" s="460">
        <f t="shared" ref="AA445" si="505">IF(OR(E445="C",E445="Cr"),S445,0)</f>
        <v>0.19791666666666666</v>
      </c>
      <c r="AC445" s="331"/>
      <c r="AD445" s="450"/>
      <c r="AF445" s="331"/>
      <c r="AG445" s="450"/>
    </row>
    <row r="446" spans="1:33" ht="15.75" customHeight="1" thickBot="1" x14ac:dyDescent="0.3">
      <c r="A446" s="229"/>
      <c r="B446" s="331"/>
      <c r="C446" s="331"/>
      <c r="D446" s="331"/>
      <c r="E446" s="381"/>
      <c r="F446" s="260" t="str">
        <f>IF(AND(A445="X",B445="dim"),"",IF(AND(A445="X",E445="TC"),"",IF(A445="X","X","")))</f>
        <v/>
      </c>
      <c r="G446" s="194"/>
      <c r="H446" s="210"/>
      <c r="I446" s="235">
        <f>IF(E445="CA",1,0)</f>
        <v>0</v>
      </c>
      <c r="J446" s="235">
        <f>IF(E445="TC",1,0)</f>
        <v>0</v>
      </c>
      <c r="K446" s="235">
        <f>IF(E445="FNO",1,0)</f>
        <v>0</v>
      </c>
      <c r="L446" s="299"/>
      <c r="M446" s="235"/>
      <c r="N446" s="244"/>
      <c r="O446" s="107"/>
      <c r="P446" s="477"/>
      <c r="Q446" s="113"/>
      <c r="R446" s="114"/>
      <c r="S446" s="361"/>
      <c r="T446" s="167"/>
      <c r="U446" s="74"/>
      <c r="V446" s="74"/>
      <c r="W446" s="74"/>
      <c r="X446" s="381"/>
      <c r="Y446" s="74"/>
      <c r="Z446" s="331"/>
      <c r="AA446" s="461"/>
      <c r="AC446" s="314">
        <v>220</v>
      </c>
      <c r="AD446" s="449">
        <f t="shared" ref="AD446" si="506">IF(OR(E553="C",E553="Cr"),S553,0)</f>
        <v>0</v>
      </c>
      <c r="AF446" s="314">
        <v>220</v>
      </c>
      <c r="AG446" s="449">
        <f t="shared" ref="AG446" si="507">LARGE($AD$8:$AD$738,AF446)</f>
        <v>0</v>
      </c>
    </row>
    <row r="447" spans="1:33" ht="15.75" customHeight="1" thickBot="1" x14ac:dyDescent="0.3">
      <c r="A447" s="224"/>
      <c r="B447" s="30"/>
      <c r="C447" s="30"/>
      <c r="D447" s="30"/>
      <c r="E447" s="30"/>
      <c r="F447" s="30"/>
      <c r="G447" s="30"/>
      <c r="H447" s="178"/>
      <c r="I447" s="30"/>
      <c r="J447" s="30"/>
      <c r="K447" s="30"/>
      <c r="L447" s="30"/>
      <c r="M447" s="30"/>
      <c r="N447" s="30"/>
      <c r="O447" s="170"/>
      <c r="P447" s="171"/>
      <c r="Q447" s="167"/>
      <c r="R447" s="167"/>
      <c r="S447" s="167"/>
      <c r="T447" s="167"/>
      <c r="U447" s="96"/>
      <c r="V447" s="96"/>
      <c r="W447" s="96"/>
      <c r="X447" s="30"/>
      <c r="Y447" s="96"/>
      <c r="AC447" s="331"/>
      <c r="AD447" s="450"/>
      <c r="AF447" s="331"/>
      <c r="AG447" s="450"/>
    </row>
    <row r="448" spans="1:33" ht="15.75" customHeight="1" thickBot="1" x14ac:dyDescent="0.3">
      <c r="A448" s="224"/>
      <c r="B448" s="314">
        <f>C445</f>
        <v>30</v>
      </c>
      <c r="C448" s="388" t="s">
        <v>13</v>
      </c>
      <c r="D448" s="389"/>
      <c r="E448" s="10">
        <v>9</v>
      </c>
      <c r="F448" s="258"/>
      <c r="G448" s="259"/>
      <c r="H448" s="196">
        <f>H389+H391+H393+H395+H397+H399+H401+H403+H405+H407+H409+H411+H413+H415+H417+H419+H421+H423+H425+H427+H429+H431+H433+H435+H437+H439+H441+H443+H445</f>
        <v>2.0833333333333332E-2</v>
      </c>
      <c r="I448" s="224" t="str">
        <f>IF(E448="repos",1,"")</f>
        <v/>
      </c>
      <c r="J448" s="224"/>
      <c r="K448" s="224"/>
      <c r="L448" s="306">
        <f>L387+L389+L391+L393+L395+L397+L399+L401+L403+L405+L407+L409+L411+L413+L415+L417+L419+L421+L423+L425+L427+L429+L431+L433+L435+L437+L439+L441+L443+L445</f>
        <v>0</v>
      </c>
      <c r="M448" s="2"/>
      <c r="N448" s="474">
        <f>IF(N387&lt;N383,0,N387)+IF(N388&lt;N383,0,N388)+IF(N389&lt;N383,0,N389)+IF(N390&lt;N383,0,N390)+IF(N391&lt;N383,0,N391)+IF(N392&lt;N383,0,N392)+IF(N393&lt;N383,0,N393)+IF(N394&lt;N383,0,N394)+IF(N395&lt;N383,0,N395)+IF(N396&lt;N383,0,N396)+IF(N397&lt;N383,0,N397)+IF(N398&lt;N383,0,N398)+IF(N399&lt;N383,0,N399)+IF(N400&lt;N383,0,N400)+IF(N401&lt;N383,0,N401)+IF(N402&lt;N383,0,N402)+IF(N403&lt;N383,0,N403)+IF(N404&lt;N383,0,N404)+IF(N405&lt;N383,0,N405)+IF(N406&lt;N383,0,N406)+IF(N407&lt;N383,0,N407)+IF(N408&lt;N383,0,N408)+IF(N409&lt;N383,0,N409)+IF(N410&lt;N383,0,N410)+IF(N411&lt;N383,0,N411)+IF(N412&lt;N383,0,N412)+IF(N413&lt;N383,0,N413)+IF(N414&lt;N383,0,N414)+IF(N415&lt;N383,0,N415)+IF(N416&lt;N383,0,N416)+IF(N417&lt;N383,0,N417)+IF(N418&lt;N383,0,N418)+IF(N419&lt;N383,0,N419)+IF(N420&lt;N383,0,N420)+IF(N421&lt;N383,0,N421)+IF(N422&lt;N383,0,N422)+IF(N423&lt;N383,0,N423)+IF(N424&lt;N383,0,N424)+IF(N425&lt;N383,0,N425)+IF(N426&lt;N383,0,N426)+IF(N427&lt;N383,0,N427)+IF(N428&lt;N383,0,N428)+IF(N429&lt;N383,0,N429)+IF(N430&lt;N383,0,N430)+IF(N431&lt;N383,0,N431)+IF(N432&lt;N383,0,N432)+IF(N433&lt;N383,0,N433)+IF(N434&lt;N383,0,N434)+IF(N435&lt;N383,0,N435)+IF(N436&lt;N383,0,N436)+IF(N437&lt;N383,0,N437)+IF(N438&lt;N383,0,N438)+IF(N439&lt;N383,0,N439)+IF(N440&lt;N383,0,N440)+IF(N441&lt;N383,0,N441)+IF(N442&lt;N383,0,N442)+IF(N443&lt;N383,0,N443)+IF(N444&lt;N383,0,N444)+IF(N445&lt;N383,0,N445)+IF(N446&lt;N383,0,N446)</f>
        <v>0</v>
      </c>
      <c r="O448" s="370">
        <f>O387+O388+O389+O390+O391+O392+O393+O394+O395+O396+O397+O398+O399+O400+O401+O402+O403+O404+O405+O406+O407+O408+O409+O410+O411+O412+O413+O414+O415+O416+O417+O418+O419+O420+O421+O422+O423+O424+O425+O426+O427+O428+O429+O430+O431+O432+O433+O434+O435+O436+O437+O438+O439+O440+O441+O442+O443+O444+O445+O446</f>
        <v>5.4902777777777789</v>
      </c>
      <c r="P448" s="480">
        <f>P387+P389+P391+P393+P395+P397+P399+P401+P403+P405+P407+P409+P411+P413+P415+P417+P419+P421+P423+P425+P427+P429+P431+P433+P435+P437+P439+P441+P443+P445</f>
        <v>0.29722222222222217</v>
      </c>
      <c r="S448" s="370">
        <f>S387+S389+S391+S393+S395+S397+S399+S401+S403+S405+S407+S409+S411+S413+S415+S417+S419+S421+S423+S425+S427+S429+S431+S433+S435+S437+S439+S441+S443+S445</f>
        <v>5.3333333333333348</v>
      </c>
      <c r="T448" s="176"/>
      <c r="U448" s="358">
        <f>O387+O391+O397+O399+O401+O409+O411+O413+O415+O417+O423+O425+O427+O429+O431+S437+S439+S441+S443+S445</f>
        <v>5.4902777777777789</v>
      </c>
      <c r="V448" s="506"/>
      <c r="X448" s="354">
        <f>SUM(X387:X446)</f>
        <v>20</v>
      </c>
      <c r="AC448" s="314">
        <v>221</v>
      </c>
      <c r="AD448" s="449">
        <f t="shared" ref="AD448" si="508">IF(OR(E555="C",E555="Cr"),S555,0)</f>
        <v>0</v>
      </c>
      <c r="AF448" s="314">
        <v>221</v>
      </c>
      <c r="AG448" s="449">
        <f t="shared" ref="AG448" si="509">LARGE($AD$8:$AD$738,AF448)</f>
        <v>0</v>
      </c>
    </row>
    <row r="449" spans="1:33" ht="15.75" customHeight="1" thickBot="1" x14ac:dyDescent="0.3">
      <c r="B449" s="331"/>
      <c r="C449" s="386" t="s">
        <v>52</v>
      </c>
      <c r="D449" s="387"/>
      <c r="E449" s="33">
        <f>I387+I389+I391+I393+I395+I397+I399+I401+I403+I405+I407+I409+I411+I413+I415+I417+I419+I421+I423+I425+I427+I429+I431+I433+I435+I437+I439+I441+I443+I445</f>
        <v>8</v>
      </c>
      <c r="F449" s="260">
        <f>IF(F386="X",1,0)+IF(F388="X",1,0)+IF(F390="X",1,0)+IF(F392="X",1,0)+IF(F394="X",1,0)+IF(F396="X",1,0)+IF(F398="X",1,0)+IF(F400="X",1,0)+IF(F402="X",1,0)+IF(F404="X",1,0)+IF(F406="X",1,0)+IF(F408="X",1,0)+IF(F410="X",1,0)+IF(F412="X",1,0)+IF(F414="X",1,0)+IF(F416="X",1,0)+IF(F418="X",1,0)+IF(F420="X",1,0)+IF(F422="X",1,0)+IF(F424="X",1,0)+IF(F426="X",1,0)+IF(F428="X",1,0)+IF(F430="X",1,0)+IF(F432="X",1,0)+IF(F434="X",1,0)+IF(F436="X",1,0)+IF(F438="X",1,0)+IF(F440="X",1,0)+IF(F442="X",1,0)+IF(F444="X",1,0)+IF(F446="X",1,0)</f>
        <v>0</v>
      </c>
      <c r="G449" s="261"/>
      <c r="H449" s="253">
        <f>H390+H392+H394+H396+H398+H400+H402+H404+H406+H408+H410+H412+H414+H416+H418+H420+H422+H424+H426+H428+H430+H432+H434+H436+H438+H440+H442+H444+H446</f>
        <v>0</v>
      </c>
      <c r="I449" s="224"/>
      <c r="J449" s="224"/>
      <c r="K449" s="224"/>
      <c r="L449" s="30"/>
      <c r="M449" s="2"/>
      <c r="N449" s="475"/>
      <c r="O449" s="371"/>
      <c r="P449" s="481"/>
      <c r="S449" s="371"/>
      <c r="T449" s="176"/>
      <c r="U449" s="359"/>
      <c r="V449" s="507"/>
      <c r="X449" s="355"/>
      <c r="AC449" s="331"/>
      <c r="AD449" s="450"/>
      <c r="AF449" s="331"/>
      <c r="AG449" s="450"/>
    </row>
    <row r="450" spans="1:33" ht="15.75" thickBot="1" x14ac:dyDescent="0.3">
      <c r="C450" s="386" t="s">
        <v>51</v>
      </c>
      <c r="D450" s="387"/>
      <c r="E450" s="33">
        <f>J387+J389+J391+J393+J395+J397+J399+J401+J403+J405+J407+J409+J411+J413+J415+J417+J419+J421+J423+J425+J427+J429+J431+J433+J435+J437+J439+J441+J443+J445</f>
        <v>1</v>
      </c>
      <c r="I450" s="224" t="str">
        <f>IF(E450="repos",1,"")</f>
        <v/>
      </c>
      <c r="J450" s="224"/>
      <c r="K450" s="224"/>
      <c r="L450" s="30"/>
      <c r="O450" s="405" t="s">
        <v>85</v>
      </c>
      <c r="P450" s="406"/>
      <c r="U450" s="354">
        <v>20</v>
      </c>
      <c r="V450" s="346"/>
      <c r="AC450" s="314">
        <v>222</v>
      </c>
      <c r="AD450" s="449">
        <f t="shared" ref="AD450" si="510">IF(OR(E557="C",E557="Cr"),S557,0)</f>
        <v>0</v>
      </c>
      <c r="AF450" s="314">
        <v>222</v>
      </c>
      <c r="AG450" s="449">
        <f t="shared" ref="AG450" si="511">LARGE($AD$8:$AD$738,AF450)</f>
        <v>0</v>
      </c>
    </row>
    <row r="451" spans="1:33" ht="15.75" thickBot="1" x14ac:dyDescent="0.3">
      <c r="C451" s="386" t="s">
        <v>15</v>
      </c>
      <c r="D451" s="387"/>
      <c r="E451" s="33">
        <f>I388+I390+I392+I394+I396+I398+I400+I402+I404+I406+I408+I410+I412+I414+I416+I418+I420+I422+I424+I426+I428+I430+I432+I434+I436+I438+I440+I442+I444+I446</f>
        <v>0</v>
      </c>
      <c r="G451" s="464">
        <f>IF(F387="X",D384,0)+IF(F389="X",D384,0)+IF(F391="X",D384,0)+IF(F393="X",D384,0)+IF(F395="X",D384,0)+IF(F397="X",D384,0)+IF(F399="X",D384,0)+IF(F401="X",D384,0)+IF(F403="X",D384,0)+IF(F405="X",D384,0)+IF(F407="X",D384,0)+IF(F409="X",D384,0)+IF(F411="X",D384,0)+IF(F413="X",D384,0)+IF(F415="X",D384,0)+IF(F417="X",D384,0)+IF(F419="X",D384,0)+IF(F421="X",D384,0)+IF(F423="X",D384,0)+IF(F425="X",D384,0)+IF(F427="X",D384,0)+IF(F429="X",D384,0)+IF(F431="X",D384,0)+IF(F433="X",D384,0)+IF(F435="X",D384,0)+IF(F437="X",D384,0)+IF(F439="X",D384,0)+IF(F441="X",D384,0)+IF(F443="X",D384,0)+IF(F445="X",D384,0)</f>
        <v>0.27638888888888885</v>
      </c>
      <c r="H451" s="465"/>
      <c r="I451" s="464">
        <f>IF(G387="X",D385,0)+IF(G389="X",D385,0)+IF(G391="X",D385,0)+IF(G393="X",D385,0)+IF(G395="X",D385,0)+IF(G397="X",D385,0)+IF(G399="X",D385,0)+IF(G401="X",D385,0)+IF(G403="X",D385,0)+IF(G405="X",D385,0)+IF(G407="X",D385,0)+IF(G409="X",D385,0)+IF(G411="X",D385,0)+IF(G413="X",D385,0)+IF(G415="X",D385,0)+IF(G417="X",D385,0)+IF(G419="X",D385,0)+IF(G421="X",D385,0)+IF(G423="X",D385,0)+IF(G425="X",D385,0)+IF(G427="X",D385,0)+IF(G429="X",D385,0)+IF(G431="X",D385,0)+IF(G433="X",D385,0)+IF(G435="X",D385,0)+IF(G437="X",D385,0)+IF(G439="X",D385,0)+IF(G441="X",D385,0)+IF(G443="X",D385,0)+IF(G445="X",D385,0)</f>
        <v>0</v>
      </c>
      <c r="J451" s="466"/>
      <c r="K451" s="465"/>
      <c r="L451" s="171"/>
      <c r="O451" s="204" t="s">
        <v>83</v>
      </c>
      <c r="P451" s="205"/>
      <c r="Q451" s="202" t="s">
        <v>83</v>
      </c>
      <c r="R451" s="197" t="s">
        <v>16</v>
      </c>
      <c r="S451" s="188" t="s">
        <v>84</v>
      </c>
      <c r="U451" s="355"/>
      <c r="V451" s="357"/>
      <c r="AC451" s="331"/>
      <c r="AD451" s="450"/>
      <c r="AF451" s="331"/>
      <c r="AG451" s="450"/>
    </row>
    <row r="452" spans="1:33" ht="15.75" thickBot="1" x14ac:dyDescent="0.3">
      <c r="C452" s="386" t="s">
        <v>16</v>
      </c>
      <c r="D452" s="387"/>
      <c r="E452" s="33">
        <f>J388+J390+J392+J394+J396+J398+J400+J402+J404+J406+J408+J410+J412+J414+J416+J418+J420+J422+J424+J426+J428+J430+J432+J434+J436+J438+J440+J442+J444+J446</f>
        <v>1</v>
      </c>
      <c r="G452" s="467">
        <f>IF(F388="X",D384,0)+IF(F390="X",D384,0)+IF(F392="X",D384,0)+IF(F394="X",D384,0)+IF(F396="X",D384,0)+IF(F398="X",D384,0)+IF(F400="X",D384,0)+IF(F402="X",D384,0)+IF(F404="X",D384,0)+IF(F406="X",D384,0)+IF(F408="X",D384,0)+IF(F410="X",D384,0)+IF(F412="X",D384,0)+IF(F414="X",D384,0)+IF(F416="X",D384,0)+IF(F418="X",D384,0)+IF(F420="X",D384,0)+IF(F422="X",D384,0)+IF(F424="X",D384,0)+IF(F426="X",D384,0)+IF(F428="X",D384,0)+IF(F430="X",D384,0)+IF(F432="X",D384,0)+IF(F434="X",D384,0)+IF(F436="X",D384,0)+IF(F438="X",D384,0)+IF(F440="X",D384,0)+IF(F442="X",D384,0)+IF(F444="X",D384,0)+IF(F446="X",D384,0)</f>
        <v>0</v>
      </c>
      <c r="H452" s="468"/>
      <c r="I452" s="469">
        <f>IF(G386="X",D386,0)+IF(G388="X",D386,0)+IF(G390="X",D386,0)+IF(G392="X",D386,0)+IF(G394="X",D386,0)+IF(G396="X",D386,0)+IF(G398="X",D386,0)+IF(G400="X",D386,0)+IF(G402="X",D386,0)+IF(G404="X",D386,0)+IF(G406="X",D386,0)+IF(G408="X",D386,0)+IF(G410="X",D386,0)+IF(G412="X",D386,0)+IF(G414="X",D386,0)+IF(G416="X",D386,0)+IF(G418="X",D386,0)+IF(G420="X",D386,0)+IF(G422="X",D386,0)+IF(G424="X",D386,0)+IF(G426="X",D386,0)+IF(G428="X",D386,0)+IF(G430="X",D386,0)+IF(G432="X",D386,0)+IF(G434="X",D386,0)+IF(G436="X",D386,0)+IF(G438="X",D386,0)+IF(G440="X",D386,0)+IF(G442="X",D386,0)+IF(G444="X",D386,0)+IF(G446="X",D386,0)</f>
        <v>0</v>
      </c>
      <c r="J452" s="470"/>
      <c r="K452" s="471"/>
      <c r="L452" s="171"/>
      <c r="O452" s="199" t="s">
        <v>16</v>
      </c>
      <c r="P452" s="200"/>
      <c r="Q452" s="203">
        <f>Q380</f>
        <v>1.0576388888888884</v>
      </c>
      <c r="R452" s="198">
        <f>R380</f>
        <v>1.0256944444444445</v>
      </c>
      <c r="S452" s="189">
        <f>S380</f>
        <v>1.3513888888888888</v>
      </c>
      <c r="U452" s="350">
        <f>U448+V448</f>
        <v>5.4902777777777789</v>
      </c>
      <c r="V452" s="351"/>
      <c r="AC452" s="462">
        <v>223</v>
      </c>
      <c r="AD452" s="449">
        <f t="shared" ref="AD452" si="512">IF(OR(E559="C",E559="Cr"),S559,0)</f>
        <v>0</v>
      </c>
      <c r="AF452" s="462">
        <v>223</v>
      </c>
      <c r="AG452" s="449">
        <f t="shared" ref="AG452" si="513">LARGE($AD$8:$AD$738,AF452)</f>
        <v>0</v>
      </c>
    </row>
    <row r="453" spans="1:33" ht="15.75" thickBot="1" x14ac:dyDescent="0.3">
      <c r="C453" s="386" t="s">
        <v>17</v>
      </c>
      <c r="D453" s="387"/>
      <c r="E453" s="33">
        <f>K387+K389+K391+K393+K395+K397+K399+K401+K403+K405+K407+K409+K411+K413+K415+K417+K419+K421+K423+K425+K427+K429+K431+K433+K435+K437+K439+K441+K443+K445</f>
        <v>0</v>
      </c>
      <c r="I453" s="224"/>
      <c r="J453" s="224"/>
      <c r="K453" s="224"/>
      <c r="L453" s="30"/>
      <c r="O453" s="190" t="s">
        <v>84</v>
      </c>
      <c r="P453" s="191"/>
      <c r="U453" s="352"/>
      <c r="V453" s="353"/>
      <c r="AC453" s="463"/>
      <c r="AD453" s="450"/>
      <c r="AF453" s="463"/>
      <c r="AG453" s="450"/>
    </row>
    <row r="454" spans="1:33" ht="15.75" thickBot="1" x14ac:dyDescent="0.3">
      <c r="C454" s="390" t="s">
        <v>18</v>
      </c>
      <c r="D454" s="391"/>
      <c r="E454" s="33">
        <f>K388+K390+K392+K394+K396+K398+K400+K402+K404+K406+K408+K410+K412+K414+K416+K418+K420+K422+K424+K426+K428+K430+K432+K434+K436+K438+K440+K442+K444+K446</f>
        <v>0</v>
      </c>
      <c r="I454" s="224" t="str">
        <f>IF(E454="repos",1,"")</f>
        <v/>
      </c>
      <c r="J454" s="224"/>
      <c r="K454" s="224"/>
      <c r="L454" s="30"/>
      <c r="P454" s="449">
        <f>P383+P448-P451-P452-P453</f>
        <v>3.731944444444443</v>
      </c>
      <c r="Q454" s="202" t="s">
        <v>83</v>
      </c>
      <c r="R454" s="197" t="s">
        <v>16</v>
      </c>
      <c r="S454" s="188" t="s">
        <v>84</v>
      </c>
      <c r="U454" s="319">
        <f>U450+V450</f>
        <v>20</v>
      </c>
      <c r="V454" s="321"/>
      <c r="AC454" s="314">
        <v>224</v>
      </c>
      <c r="AD454" s="449">
        <f t="shared" ref="AD454" si="514">IF(OR(E561="C",E561="Cr"),S561,0)</f>
        <v>0</v>
      </c>
      <c r="AF454" s="314">
        <v>224</v>
      </c>
      <c r="AG454" s="449">
        <f t="shared" ref="AG454" si="515">LARGE($AD$8:$AD$738,AF454)</f>
        <v>0</v>
      </c>
    </row>
    <row r="455" spans="1:33" ht="15.75" thickBot="1" x14ac:dyDescent="0.3">
      <c r="C455" s="508" t="s">
        <v>80</v>
      </c>
      <c r="D455" s="509"/>
      <c r="E455" s="124">
        <f>B448-E449-E450-E451-E452-E453-E454</f>
        <v>20</v>
      </c>
      <c r="I455" s="224"/>
      <c r="J455" s="224"/>
      <c r="K455" s="224"/>
      <c r="L455" s="30"/>
      <c r="P455" s="450"/>
      <c r="Q455" s="203">
        <f>Q452+H449+G451+I451+N448-P451</f>
        <v>1.3340277777777771</v>
      </c>
      <c r="R455" s="198">
        <f>R452+H448+I452-P452</f>
        <v>1.0465277777777777</v>
      </c>
      <c r="S455" s="189">
        <f>S452+G452-P453</f>
        <v>1.3513888888888888</v>
      </c>
      <c r="U455" s="325"/>
      <c r="V455" s="327"/>
      <c r="AC455" s="331"/>
      <c r="AD455" s="450"/>
      <c r="AF455" s="331"/>
      <c r="AG455" s="450"/>
    </row>
    <row r="456" spans="1:33" ht="18.75" x14ac:dyDescent="0.25">
      <c r="C456" s="30"/>
      <c r="D456" s="30"/>
      <c r="E456" s="30"/>
      <c r="I456" s="224"/>
      <c r="J456" s="224"/>
      <c r="K456" s="224"/>
      <c r="L456" s="30"/>
      <c r="U456" s="241"/>
      <c r="V456" s="241"/>
      <c r="AC456" s="314">
        <v>225</v>
      </c>
      <c r="AD456" s="449">
        <f t="shared" ref="AD456" si="516">IF(OR(E563="C",E563="Cr"),S563,0)</f>
        <v>0</v>
      </c>
      <c r="AF456" s="314">
        <v>225</v>
      </c>
      <c r="AG456" s="449">
        <f t="shared" ref="AG456" si="517">LARGE($AD$8:$AD$738,AF456)</f>
        <v>0</v>
      </c>
    </row>
    <row r="457" spans="1:33" ht="15.75" thickBot="1" x14ac:dyDescent="0.3">
      <c r="B457" s="155"/>
      <c r="C457" s="155"/>
      <c r="D457" s="155"/>
      <c r="E457" s="155"/>
      <c r="F457" s="156"/>
      <c r="G457" s="156"/>
      <c r="H457" s="156"/>
      <c r="I457" s="157" t="str">
        <f>IF(E457="repos",1,"")</f>
        <v/>
      </c>
      <c r="J457" s="157"/>
      <c r="K457" s="157"/>
      <c r="L457" s="157"/>
      <c r="M457" s="155"/>
      <c r="N457" s="155"/>
      <c r="O457" s="158"/>
      <c r="P457" s="155"/>
      <c r="Q457" s="159"/>
      <c r="R457" s="159"/>
      <c r="S457" s="159"/>
      <c r="T457" s="159"/>
      <c r="U457" s="155"/>
      <c r="V457" s="155"/>
      <c r="W457" s="155"/>
      <c r="X457" s="155"/>
      <c r="Y457" s="155"/>
      <c r="AC457" s="331"/>
      <c r="AD457" s="450"/>
      <c r="AF457" s="331"/>
      <c r="AG457" s="450"/>
    </row>
    <row r="458" spans="1:33" ht="15.75" thickBot="1" x14ac:dyDescent="0.3">
      <c r="B458" s="74"/>
      <c r="C458" s="74"/>
      <c r="D458" s="74"/>
      <c r="E458" s="74"/>
      <c r="F458" s="160"/>
      <c r="G458" s="160"/>
      <c r="H458" s="160"/>
      <c r="I458" s="30"/>
      <c r="J458" s="30"/>
      <c r="K458" s="30"/>
      <c r="L458" s="30"/>
      <c r="M458" s="74"/>
      <c r="N458" s="153">
        <v>1.0416666666666666E-2</v>
      </c>
      <c r="O458" s="161"/>
      <c r="P458" s="181">
        <f>P454</f>
        <v>3.731944444444443</v>
      </c>
      <c r="Q458" s="162"/>
      <c r="R458" s="162"/>
      <c r="S458" s="162"/>
      <c r="U458" s="74"/>
      <c r="V458" s="74"/>
      <c r="W458" s="74"/>
      <c r="X458" s="74"/>
      <c r="Y458" s="74"/>
      <c r="AC458" s="314">
        <v>226</v>
      </c>
      <c r="AD458" s="449">
        <f t="shared" ref="AD458" si="518">IF(OR(E565="C",E565="Cr"),S565,0)</f>
        <v>0</v>
      </c>
      <c r="AF458" s="314">
        <v>226</v>
      </c>
      <c r="AG458" s="449">
        <f t="shared" ref="AG458" si="519">LARGE($AD$8:$AD$738,AF458)</f>
        <v>0</v>
      </c>
    </row>
    <row r="459" spans="1:33" ht="15.75" thickBot="1" x14ac:dyDescent="0.3">
      <c r="B459" s="386" t="s">
        <v>74</v>
      </c>
      <c r="C459" s="387"/>
      <c r="D459" s="153">
        <v>0.29166666666666669</v>
      </c>
      <c r="E459" s="2"/>
      <c r="F459" s="386" t="s">
        <v>54</v>
      </c>
      <c r="G459" s="482"/>
      <c r="H459" s="387"/>
      <c r="I459" s="224"/>
      <c r="J459" s="224"/>
      <c r="K459" s="224"/>
      <c r="L459" s="30"/>
      <c r="M459" s="314" t="s">
        <v>0</v>
      </c>
      <c r="N459" s="228" t="s">
        <v>49</v>
      </c>
      <c r="O459" s="4" t="s">
        <v>1</v>
      </c>
      <c r="P459" s="314" t="s">
        <v>73</v>
      </c>
      <c r="Q459" s="41" t="s">
        <v>61</v>
      </c>
      <c r="R459" s="42" t="s">
        <v>62</v>
      </c>
      <c r="S459" s="238" t="s">
        <v>1</v>
      </c>
      <c r="T459" s="167"/>
      <c r="X459" s="228" t="s">
        <v>69</v>
      </c>
      <c r="AC459" s="331"/>
      <c r="AD459" s="450"/>
      <c r="AF459" s="331"/>
      <c r="AG459" s="450"/>
    </row>
    <row r="460" spans="1:33" ht="15.75" thickBot="1" x14ac:dyDescent="0.3">
      <c r="B460" s="386" t="s">
        <v>78</v>
      </c>
      <c r="C460" s="387"/>
      <c r="D460" s="153">
        <v>4.1666666666666664E-2</v>
      </c>
      <c r="E460" s="2"/>
      <c r="F460" s="220" t="s">
        <v>43</v>
      </c>
      <c r="G460" s="221" t="s">
        <v>76</v>
      </c>
      <c r="H460" s="11" t="s">
        <v>88</v>
      </c>
      <c r="I460" s="10" t="s">
        <v>53</v>
      </c>
      <c r="J460" s="11" t="s">
        <v>54</v>
      </c>
      <c r="K460" s="11" t="s">
        <v>56</v>
      </c>
      <c r="L460" s="306" t="s">
        <v>100</v>
      </c>
      <c r="M460" s="312"/>
      <c r="N460" s="231" t="s">
        <v>50</v>
      </c>
      <c r="O460" s="6" t="s">
        <v>2</v>
      </c>
      <c r="P460" s="312"/>
      <c r="Q460" s="309" t="s">
        <v>63</v>
      </c>
      <c r="R460" s="310"/>
      <c r="S460" s="37" t="s">
        <v>64</v>
      </c>
      <c r="T460" s="167"/>
      <c r="X460" s="231" t="s">
        <v>70</v>
      </c>
      <c r="AC460" s="314">
        <v>227</v>
      </c>
      <c r="AD460" s="449">
        <f t="shared" ref="AD460" si="520">IF(OR(E567="C",E567="Cr"),S567,0)</f>
        <v>0</v>
      </c>
      <c r="AF460" s="314">
        <v>227</v>
      </c>
      <c r="AG460" s="449">
        <f t="shared" ref="AG460" si="521">LARGE($AD$8:$AD$738,AF460)</f>
        <v>0</v>
      </c>
    </row>
    <row r="461" spans="1:33" ht="15.75" thickBot="1" x14ac:dyDescent="0.3">
      <c r="B461" s="386" t="s">
        <v>79</v>
      </c>
      <c r="C461" s="387"/>
      <c r="D461" s="153">
        <v>1.3888888888888888E-2</v>
      </c>
      <c r="E461" s="2"/>
      <c r="F461" s="225" t="s">
        <v>75</v>
      </c>
      <c r="G461" s="226" t="s">
        <v>77</v>
      </c>
      <c r="H461" s="11" t="s">
        <v>89</v>
      </c>
      <c r="I461" s="11" t="s">
        <v>15</v>
      </c>
      <c r="J461" s="11" t="s">
        <v>55</v>
      </c>
      <c r="K461" s="32" t="s">
        <v>57</v>
      </c>
      <c r="L461" s="303"/>
      <c r="M461" s="331"/>
      <c r="N461" s="231"/>
      <c r="O461" s="6" t="s">
        <v>3</v>
      </c>
      <c r="P461" s="331"/>
      <c r="Q461" s="249"/>
      <c r="R461" s="250"/>
      <c r="S461" s="239" t="s">
        <v>65</v>
      </c>
      <c r="T461" s="167"/>
      <c r="X461" s="229" t="s">
        <v>71</v>
      </c>
      <c r="AC461" s="331"/>
      <c r="AD461" s="450"/>
      <c r="AF461" s="331"/>
      <c r="AG461" s="450"/>
    </row>
    <row r="462" spans="1:33" ht="15" customHeight="1" thickBot="1" x14ac:dyDescent="0.3">
      <c r="A462" s="228"/>
      <c r="B462" s="314" t="s">
        <v>6</v>
      </c>
      <c r="C462" s="314">
        <v>1</v>
      </c>
      <c r="D462" s="314" t="s">
        <v>24</v>
      </c>
      <c r="E462" s="380" t="s">
        <v>91</v>
      </c>
      <c r="F462" s="208"/>
      <c r="G462" s="207"/>
      <c r="H462" s="196"/>
      <c r="I462" s="242">
        <f>IF(E462="repos",1,0)</f>
        <v>0</v>
      </c>
      <c r="J462" s="242">
        <f>IF(E462="S",1,0)</f>
        <v>0</v>
      </c>
      <c r="K462" s="242">
        <f>IF(E462="FO",1,0)</f>
        <v>0</v>
      </c>
      <c r="L462" s="302">
        <f>IF(AND(B462="dim",M462=130),1,0)</f>
        <v>0</v>
      </c>
      <c r="M462" s="271">
        <v>130</v>
      </c>
      <c r="N462" s="243"/>
      <c r="O462" s="52">
        <v>0.31527777777777777</v>
      </c>
      <c r="P462" s="476">
        <f>IF(F462="X",D459,0)+IF(F463="X",D459,0)+IF(G462="X",D460,0)+IF(G463="X",D461,0)+H462+H463+IF(N462&lt;N458,0,N462)+IF(N463&lt;N458,0,N463)</f>
        <v>0</v>
      </c>
      <c r="Q462" s="111">
        <v>0.22569444444444445</v>
      </c>
      <c r="R462" s="112">
        <v>0.53819444444444442</v>
      </c>
      <c r="S462" s="374">
        <f>(R462-Q462)+(R463-Q463)</f>
        <v>0.3125</v>
      </c>
      <c r="T462" s="167"/>
      <c r="U462" s="74"/>
      <c r="V462" s="74"/>
      <c r="W462" s="74"/>
      <c r="X462" s="380">
        <f t="shared" ref="X462:X522" si="522">IF(OR(E462="C",E462="Cr",E462="FO"),1,0)</f>
        <v>1</v>
      </c>
      <c r="Y462" s="74"/>
      <c r="Z462" s="314">
        <v>182</v>
      </c>
      <c r="AA462" s="460">
        <f>IF(OR(E462="C",E462="Cr"),S462,0)</f>
        <v>0.3125</v>
      </c>
      <c r="AC462" s="314">
        <v>228</v>
      </c>
      <c r="AD462" s="449">
        <f t="shared" ref="AD462" si="523">IF(OR(E569="C",E569="Cr"),S569,0)</f>
        <v>0</v>
      </c>
      <c r="AF462" s="314">
        <v>228</v>
      </c>
      <c r="AG462" s="449">
        <f t="shared" ref="AG462" si="524">LARGE($AD$8:$AD$738,AF462)</f>
        <v>0</v>
      </c>
    </row>
    <row r="463" spans="1:33" ht="15.75" customHeight="1" thickBot="1" x14ac:dyDescent="0.3">
      <c r="A463" s="229"/>
      <c r="B463" s="331"/>
      <c r="C463" s="331"/>
      <c r="D463" s="331"/>
      <c r="E463" s="381"/>
      <c r="F463" s="260" t="str">
        <f>IF(AND(A462="X",B462="dim"),"",IF(AND(A462="X",E462="TC"),"",IF(A462="X","X","")))</f>
        <v/>
      </c>
      <c r="G463" s="194"/>
      <c r="H463" s="211"/>
      <c r="I463" s="235">
        <f>IF(E462="CA",1,0)</f>
        <v>0</v>
      </c>
      <c r="J463" s="235">
        <f>IF(E462="TC",1,0)</f>
        <v>0</v>
      </c>
      <c r="K463" s="235">
        <f>IF(E462="FNO",1,0)</f>
        <v>0</v>
      </c>
      <c r="L463" s="299"/>
      <c r="M463" s="235"/>
      <c r="N463" s="244"/>
      <c r="O463" s="86"/>
      <c r="P463" s="477"/>
      <c r="Q463" s="113"/>
      <c r="R463" s="114"/>
      <c r="S463" s="375"/>
      <c r="T463" s="167"/>
      <c r="U463" s="74"/>
      <c r="V463" s="74"/>
      <c r="W463" s="74"/>
      <c r="X463" s="381"/>
      <c r="Y463" s="74"/>
      <c r="Z463" s="331"/>
      <c r="AA463" s="461"/>
      <c r="AC463" s="331"/>
      <c r="AD463" s="450"/>
      <c r="AF463" s="331"/>
      <c r="AG463" s="450"/>
    </row>
    <row r="464" spans="1:33" ht="15" customHeight="1" thickBot="1" x14ac:dyDescent="0.3">
      <c r="A464" s="228"/>
      <c r="B464" s="314" t="s">
        <v>8</v>
      </c>
      <c r="C464" s="314">
        <v>2</v>
      </c>
      <c r="D464" s="314" t="s">
        <v>24</v>
      </c>
      <c r="E464" s="380" t="s">
        <v>94</v>
      </c>
      <c r="F464" s="208"/>
      <c r="G464" s="207"/>
      <c r="H464" s="196"/>
      <c r="I464" s="242">
        <f>IF(E464="repos",1,0)</f>
        <v>1</v>
      </c>
      <c r="J464" s="242">
        <f>IF(E464="S",1,0)</f>
        <v>0</v>
      </c>
      <c r="K464" s="242">
        <f>IF(E464="FO",1,0)</f>
        <v>0</v>
      </c>
      <c r="L464" s="302">
        <f>IF(AND(B464="dim",M464=130),1,0)</f>
        <v>0</v>
      </c>
      <c r="M464" s="234">
        <v>661</v>
      </c>
      <c r="N464" s="243"/>
      <c r="O464" s="115"/>
      <c r="P464" s="476">
        <f>IF(F464="X",D459,0)+IF(F465="X",D459,0)+IF(G464="X",D460,0)+IF(G465="X",D461,0)+H464+H465+IF(N464&lt;N458,0,N464)+IF(N465&lt;N458,0,N465)</f>
        <v>0</v>
      </c>
      <c r="Q464" s="111"/>
      <c r="R464" s="112"/>
      <c r="S464" s="374">
        <f>(R464-Q464)+(R465-Q465)</f>
        <v>0</v>
      </c>
      <c r="T464" s="167"/>
      <c r="U464" s="74"/>
      <c r="V464" s="74"/>
      <c r="W464" s="74"/>
      <c r="X464" s="380">
        <f t="shared" si="522"/>
        <v>0</v>
      </c>
      <c r="Y464" s="74"/>
      <c r="Z464" s="314">
        <v>183</v>
      </c>
      <c r="AA464" s="460">
        <f>IF(OR(E464="C",E464="Cr"),S464,0)</f>
        <v>0</v>
      </c>
      <c r="AC464" s="314">
        <v>229</v>
      </c>
      <c r="AD464" s="449">
        <f t="shared" ref="AD464" si="525">IF(OR(E571="C",E571="Cr"),S571,0)</f>
        <v>0</v>
      </c>
      <c r="AF464" s="314">
        <v>229</v>
      </c>
      <c r="AG464" s="449">
        <f t="shared" ref="AG464" si="526">LARGE($AD$8:$AD$738,AF464)</f>
        <v>0</v>
      </c>
    </row>
    <row r="465" spans="1:33" ht="15.75" customHeight="1" thickBot="1" x14ac:dyDescent="0.3">
      <c r="A465" s="229"/>
      <c r="B465" s="331"/>
      <c r="C465" s="331"/>
      <c r="D465" s="331"/>
      <c r="E465" s="381"/>
      <c r="F465" s="260" t="str">
        <f>IF(AND(A464="X",B464="dim"),"",IF(AND(A464="X",E464="TC"),"",IF(A464="X","X","")))</f>
        <v/>
      </c>
      <c r="G465" s="194"/>
      <c r="H465" s="211"/>
      <c r="I465" s="235">
        <f>IF(E464="CA",1,0)</f>
        <v>0</v>
      </c>
      <c r="J465" s="235">
        <f>IF(E464="TC",1,0)</f>
        <v>0</v>
      </c>
      <c r="K465" s="235">
        <f>IF(E464="FNO",1,0)</f>
        <v>0</v>
      </c>
      <c r="L465" s="299"/>
      <c r="M465" s="235"/>
      <c r="N465" s="244"/>
      <c r="O465" s="107"/>
      <c r="P465" s="477"/>
      <c r="Q465" s="113"/>
      <c r="R465" s="114"/>
      <c r="S465" s="375"/>
      <c r="T465" s="167"/>
      <c r="U465" s="74"/>
      <c r="V465" s="74"/>
      <c r="W465" s="74"/>
      <c r="X465" s="381"/>
      <c r="Y465" s="74"/>
      <c r="Z465" s="331"/>
      <c r="AA465" s="461"/>
      <c r="AC465" s="331"/>
      <c r="AD465" s="450"/>
      <c r="AF465" s="331"/>
      <c r="AG465" s="450"/>
    </row>
    <row r="466" spans="1:33" ht="15" customHeight="1" thickBot="1" x14ac:dyDescent="0.3">
      <c r="A466" s="228"/>
      <c r="B466" s="314" t="s">
        <v>9</v>
      </c>
      <c r="C466" s="314">
        <v>3</v>
      </c>
      <c r="D466" s="314" t="s">
        <v>24</v>
      </c>
      <c r="E466" s="334" t="s">
        <v>94</v>
      </c>
      <c r="F466" s="208"/>
      <c r="G466" s="207"/>
      <c r="H466" s="196"/>
      <c r="I466" s="242">
        <f>IF(E466="repos",1,0)</f>
        <v>1</v>
      </c>
      <c r="J466" s="242">
        <f>IF(E466="S",1,0)</f>
        <v>0</v>
      </c>
      <c r="K466" s="242">
        <f>IF(E466="FO",1,0)</f>
        <v>0</v>
      </c>
      <c r="L466" s="302">
        <f>IF(AND(B466="dim",M466=130),1,0)</f>
        <v>0</v>
      </c>
      <c r="M466" s="234">
        <v>660</v>
      </c>
      <c r="N466" s="243"/>
      <c r="O466" s="115"/>
      <c r="P466" s="476">
        <f>IF(F466="X",D459,0)+IF(F467="X",D459,0)+IF(G466="X",D460,0)+IF(G467="X",D461,0)+H466+H467+IF(N466&lt;N458,0,N466)+IF(N467&lt;N458,0,N467)</f>
        <v>0</v>
      </c>
      <c r="Q466" s="111"/>
      <c r="R466" s="112"/>
      <c r="S466" s="374">
        <f>(R466-Q466)+(R467-Q467)</f>
        <v>0</v>
      </c>
      <c r="T466" s="167"/>
      <c r="U466" s="74"/>
      <c r="V466" s="74"/>
      <c r="W466" s="74"/>
      <c r="X466" s="380">
        <f t="shared" si="522"/>
        <v>0</v>
      </c>
      <c r="Y466" s="74"/>
      <c r="Z466" s="314">
        <v>184</v>
      </c>
      <c r="AA466" s="460">
        <f>IF(OR(E466="C",E466="Cr"),S466,0)</f>
        <v>0</v>
      </c>
      <c r="AC466" s="314">
        <v>230</v>
      </c>
      <c r="AD466" s="449">
        <f t="shared" ref="AD466" si="527">IF(OR(E573="C",E573="Cr"),S573,0)</f>
        <v>0</v>
      </c>
      <c r="AF466" s="314">
        <v>230</v>
      </c>
      <c r="AG466" s="449">
        <f t="shared" ref="AG466" si="528">LARGE($AD$8:$AD$738,AF466)</f>
        <v>0</v>
      </c>
    </row>
    <row r="467" spans="1:33" ht="15.75" customHeight="1" thickBot="1" x14ac:dyDescent="0.3">
      <c r="A467" s="229"/>
      <c r="B467" s="331"/>
      <c r="C467" s="331"/>
      <c r="D467" s="331"/>
      <c r="E467" s="329"/>
      <c r="F467" s="260" t="str">
        <f>IF(AND(A466="X",B466="dim"),"",IF(AND(A466="X",E466="TC"),"",IF(A466="X","X","")))</f>
        <v/>
      </c>
      <c r="G467" s="194"/>
      <c r="H467" s="211"/>
      <c r="I467" s="235">
        <f>IF(E466="CA",1,0)</f>
        <v>0</v>
      </c>
      <c r="J467" s="235">
        <f>IF(E466="TC",1,0)</f>
        <v>0</v>
      </c>
      <c r="K467" s="235">
        <f>IF(E466="FNO",1,0)</f>
        <v>0</v>
      </c>
      <c r="L467" s="299"/>
      <c r="M467" s="235"/>
      <c r="N467" s="244"/>
      <c r="O467" s="107"/>
      <c r="P467" s="477"/>
      <c r="Q467" s="113"/>
      <c r="R467" s="114"/>
      <c r="S467" s="375"/>
      <c r="T467" s="167"/>
      <c r="U467" s="74"/>
      <c r="V467" s="74"/>
      <c r="W467" s="74"/>
      <c r="X467" s="381"/>
      <c r="Y467" s="74"/>
      <c r="Z467" s="331"/>
      <c r="AA467" s="461"/>
      <c r="AC467" s="331"/>
      <c r="AD467" s="450"/>
      <c r="AF467" s="331"/>
      <c r="AG467" s="450"/>
    </row>
    <row r="468" spans="1:33" ht="15" customHeight="1" thickBot="1" x14ac:dyDescent="0.3">
      <c r="A468" s="228"/>
      <c r="B468" s="380" t="s">
        <v>10</v>
      </c>
      <c r="C468" s="380">
        <v>4</v>
      </c>
      <c r="D468" s="380" t="s">
        <v>24</v>
      </c>
      <c r="E468" s="334" t="s">
        <v>91</v>
      </c>
      <c r="F468" s="208"/>
      <c r="G468" s="207"/>
      <c r="H468" s="196"/>
      <c r="I468" s="242">
        <f>IF(E468="repos",1,0)</f>
        <v>0</v>
      </c>
      <c r="J468" s="242">
        <f>IF(E468="S",1,0)</f>
        <v>0</v>
      </c>
      <c r="K468" s="242">
        <f>IF(E468="FO",1,0)</f>
        <v>0</v>
      </c>
      <c r="L468" s="302">
        <f>IF(AND(B468="dim",M468=130),1,0)</f>
        <v>0</v>
      </c>
      <c r="M468" s="234">
        <v>130</v>
      </c>
      <c r="N468" s="243"/>
      <c r="O468" s="52">
        <v>0.32916666666666666</v>
      </c>
      <c r="P468" s="476">
        <f>IF(F468="X",D459,0)+IF(F469="X",D459,0)+IF(G468="X",D460,0)+IF(G469="X",D461,0)+H468+H469+IF(N468&lt;N458,0,N468)+IF(N469&lt;N458,0,N469)</f>
        <v>0</v>
      </c>
      <c r="Q468" s="111">
        <v>0.19236111111111112</v>
      </c>
      <c r="R468" s="112">
        <v>0.48819444444444443</v>
      </c>
      <c r="S468" s="374">
        <f>(R468-Q468)+(R469-Q469)</f>
        <v>0.29583333333333328</v>
      </c>
      <c r="T468" s="167"/>
      <c r="U468" s="74"/>
      <c r="V468" s="74"/>
      <c r="W468" s="74"/>
      <c r="X468" s="380">
        <f t="shared" si="522"/>
        <v>1</v>
      </c>
      <c r="Y468" s="74"/>
      <c r="Z468" s="462">
        <v>185</v>
      </c>
      <c r="AA468" s="460">
        <f>IF(OR(E468="C",E468="Cr"),S468,0)</f>
        <v>0.29583333333333328</v>
      </c>
      <c r="AC468" s="314">
        <v>231</v>
      </c>
      <c r="AD468" s="449">
        <f t="shared" ref="AD468" si="529">IF(OR(E575="C",E575="Cr"),S575,0)</f>
        <v>0</v>
      </c>
      <c r="AF468" s="314">
        <v>231</v>
      </c>
      <c r="AG468" s="449">
        <f t="shared" ref="AG468" si="530">LARGE($AD$8:$AD$738,AF468)</f>
        <v>0</v>
      </c>
    </row>
    <row r="469" spans="1:33" ht="15.75" customHeight="1" thickBot="1" x14ac:dyDescent="0.3">
      <c r="A469" s="229"/>
      <c r="B469" s="381"/>
      <c r="C469" s="381"/>
      <c r="D469" s="381"/>
      <c r="E469" s="329"/>
      <c r="F469" s="260" t="str">
        <f>IF(AND(A468="X",B468="dim"),"",IF(AND(A468="X",E468="TC"),"",IF(A468="X","X","")))</f>
        <v/>
      </c>
      <c r="G469" s="194"/>
      <c r="H469" s="211"/>
      <c r="I469" s="235">
        <f>IF(E468="CA",1,0)</f>
        <v>0</v>
      </c>
      <c r="J469" s="235">
        <f>IF(E468="TC",1,0)</f>
        <v>0</v>
      </c>
      <c r="K469" s="235">
        <f>IF(E468="FNO",1,0)</f>
        <v>0</v>
      </c>
      <c r="L469" s="299"/>
      <c r="M469" s="235"/>
      <c r="N469" s="244"/>
      <c r="O469" s="86"/>
      <c r="P469" s="477"/>
      <c r="Q469" s="113"/>
      <c r="R469" s="114"/>
      <c r="S469" s="375"/>
      <c r="T469" s="167"/>
      <c r="U469" s="74"/>
      <c r="V469" s="74"/>
      <c r="W469" s="74"/>
      <c r="X469" s="381"/>
      <c r="Y469" s="74"/>
      <c r="Z469" s="463"/>
      <c r="AA469" s="461"/>
      <c r="AC469" s="331"/>
      <c r="AD469" s="450"/>
      <c r="AF469" s="331"/>
      <c r="AG469" s="450"/>
    </row>
    <row r="470" spans="1:33" ht="15" customHeight="1" thickBot="1" x14ac:dyDescent="0.3">
      <c r="A470" s="228"/>
      <c r="B470" s="380" t="s">
        <v>11</v>
      </c>
      <c r="C470" s="380">
        <v>5</v>
      </c>
      <c r="D470" s="380" t="s">
        <v>24</v>
      </c>
      <c r="E470" s="380" t="s">
        <v>16</v>
      </c>
      <c r="F470" s="208"/>
      <c r="G470" s="207"/>
      <c r="H470" s="196"/>
      <c r="I470" s="242">
        <f>IF(E470="repos",1,0)</f>
        <v>0</v>
      </c>
      <c r="J470" s="242">
        <f>IF(E470="S",1,0)</f>
        <v>0</v>
      </c>
      <c r="K470" s="242">
        <f>IF(E470="FO",1,0)</f>
        <v>0</v>
      </c>
      <c r="L470" s="302">
        <f>IF(AND(B470="dim",M470=130),1,0)</f>
        <v>0</v>
      </c>
      <c r="M470" s="234">
        <v>36</v>
      </c>
      <c r="N470" s="243"/>
      <c r="O470" s="56"/>
      <c r="P470" s="476">
        <f>IF(F470="X",D459,0)+IF(F471="X",D459,0)+IF(G470="X",D460,0)+IF(G471="X",D461,0)+H470+H471+IF(N470&lt;N458,0,N470)+IF(N471&lt;N458,0,N471)</f>
        <v>0</v>
      </c>
      <c r="Q470" s="111"/>
      <c r="R470" s="112"/>
      <c r="S470" s="374">
        <f>(R470-Q470)+(R471-Q471)</f>
        <v>0</v>
      </c>
      <c r="T470" s="167"/>
      <c r="U470" s="74"/>
      <c r="V470" s="74"/>
      <c r="W470" s="74"/>
      <c r="X470" s="380">
        <f t="shared" si="522"/>
        <v>0</v>
      </c>
      <c r="Y470" s="74"/>
      <c r="Z470" s="314">
        <v>186</v>
      </c>
      <c r="AA470" s="460">
        <f>IF(OR(E470="C",E470="Cr"),S470,0)</f>
        <v>0</v>
      </c>
      <c r="AC470" s="314">
        <v>232</v>
      </c>
      <c r="AD470" s="449">
        <f t="shared" ref="AD470" si="531">IF(OR(E577="C",E577="Cr"),S577,0)</f>
        <v>0</v>
      </c>
      <c r="AF470" s="314">
        <v>232</v>
      </c>
      <c r="AG470" s="449">
        <f t="shared" ref="AG470" si="532">LARGE($AD$8:$AD$738,AF470)</f>
        <v>0</v>
      </c>
    </row>
    <row r="471" spans="1:33" ht="15.75" customHeight="1" thickBot="1" x14ac:dyDescent="0.3">
      <c r="A471" s="229"/>
      <c r="B471" s="381"/>
      <c r="C471" s="381"/>
      <c r="D471" s="381"/>
      <c r="E471" s="381"/>
      <c r="F471" s="260" t="str">
        <f>IF(AND(A470="X",B470="dim"),"",IF(AND(A470="X",E470="TC"),"",IF(A470="X","X","")))</f>
        <v/>
      </c>
      <c r="G471" s="194"/>
      <c r="H471" s="211"/>
      <c r="I471" s="235">
        <f>IF(E470="CA",1,0)</f>
        <v>0</v>
      </c>
      <c r="J471" s="235">
        <f>IF(E470="TC",1,0)</f>
        <v>1</v>
      </c>
      <c r="K471" s="235">
        <f>IF(E470="FNO",1,0)</f>
        <v>0</v>
      </c>
      <c r="L471" s="299"/>
      <c r="M471" s="235"/>
      <c r="N471" s="244"/>
      <c r="O471" s="105"/>
      <c r="P471" s="477"/>
      <c r="Q471" s="113"/>
      <c r="R471" s="114"/>
      <c r="S471" s="375"/>
      <c r="T471" s="167"/>
      <c r="U471" s="74"/>
      <c r="V471" s="74"/>
      <c r="W471" s="74"/>
      <c r="X471" s="381"/>
      <c r="Y471" s="74"/>
      <c r="Z471" s="331"/>
      <c r="AA471" s="461"/>
      <c r="AC471" s="331"/>
      <c r="AD471" s="450"/>
      <c r="AF471" s="331"/>
      <c r="AG471" s="450"/>
    </row>
    <row r="472" spans="1:33" ht="15" customHeight="1" thickBot="1" x14ac:dyDescent="0.3">
      <c r="A472" s="228"/>
      <c r="B472" s="380" t="s">
        <v>12</v>
      </c>
      <c r="C472" s="380">
        <v>6</v>
      </c>
      <c r="D472" s="380" t="s">
        <v>24</v>
      </c>
      <c r="E472" s="380" t="s">
        <v>95</v>
      </c>
      <c r="F472" s="208"/>
      <c r="G472" s="207"/>
      <c r="H472" s="196"/>
      <c r="I472" s="242">
        <f>IF(E472="repos",1,0)</f>
        <v>0</v>
      </c>
      <c r="J472" s="242">
        <f>IF(E472="S",1,0)</f>
        <v>0</v>
      </c>
      <c r="K472" s="242">
        <f>IF(E472="FO",1,0)</f>
        <v>0</v>
      </c>
      <c r="L472" s="302">
        <f>IF(AND(B472="dim",M472=130),1,0)</f>
        <v>0</v>
      </c>
      <c r="M472" s="234">
        <v>51</v>
      </c>
      <c r="N472" s="243"/>
      <c r="O472" s="54">
        <v>0.31180555555555556</v>
      </c>
      <c r="P472" s="476">
        <f>IF(F472="X",D459,0)+IF(F473="X",D459,0)+IF(G472="X",D460,0)+IF(G473="X",D461,0)+H472+H473+IF(N472&lt;N458,0,N472)+IF(N473&lt;N458,0,N473)</f>
        <v>0</v>
      </c>
      <c r="Q472" s="111">
        <v>0.7597222222222223</v>
      </c>
      <c r="R472" s="112">
        <v>1.0687499999999999</v>
      </c>
      <c r="S472" s="374">
        <f>(R472-Q472)+(R473-Q473)</f>
        <v>0.30902777777777757</v>
      </c>
      <c r="T472" s="167"/>
      <c r="U472" s="74"/>
      <c r="V472" s="74"/>
      <c r="W472" s="74"/>
      <c r="X472" s="380">
        <f t="shared" si="522"/>
        <v>1</v>
      </c>
      <c r="Y472" s="74"/>
      <c r="Z472" s="314">
        <v>187</v>
      </c>
      <c r="AA472" s="460">
        <f>IF(OR(E472="C",E472="Cr"),S472,0)</f>
        <v>0.30902777777777757</v>
      </c>
      <c r="AC472" s="314">
        <v>233</v>
      </c>
      <c r="AD472" s="449">
        <f t="shared" ref="AD472" si="533">IF(OR(E579="C",E579="Cr"),S579,0)</f>
        <v>0</v>
      </c>
      <c r="AF472" s="314">
        <v>233</v>
      </c>
      <c r="AG472" s="449">
        <f t="shared" ref="AG472" si="534">LARGE($AD$8:$AD$738,AF472)</f>
        <v>0</v>
      </c>
    </row>
    <row r="473" spans="1:33" ht="15.75" customHeight="1" thickBot="1" x14ac:dyDescent="0.3">
      <c r="A473" s="229"/>
      <c r="B473" s="381"/>
      <c r="C473" s="381"/>
      <c r="D473" s="381"/>
      <c r="E473" s="381"/>
      <c r="F473" s="260" t="str">
        <f>IF(AND(A472="X",B472="dim"),"",IF(AND(A472="X",E472="TC"),"",IF(A472="X","X","")))</f>
        <v/>
      </c>
      <c r="G473" s="194"/>
      <c r="H473" s="211"/>
      <c r="I473" s="235">
        <f>IF(E472="CA",1,0)</f>
        <v>0</v>
      </c>
      <c r="J473" s="235">
        <f>IF(E472="TC",1,0)</f>
        <v>0</v>
      </c>
      <c r="K473" s="235">
        <f>IF(E472="FNO",1,0)</f>
        <v>0</v>
      </c>
      <c r="L473" s="299"/>
      <c r="M473" s="235"/>
      <c r="N473" s="244"/>
      <c r="O473" s="85"/>
      <c r="P473" s="477"/>
      <c r="Q473" s="113"/>
      <c r="R473" s="114"/>
      <c r="S473" s="375"/>
      <c r="T473" s="167"/>
      <c r="U473" s="74"/>
      <c r="V473" s="74"/>
      <c r="W473" s="74"/>
      <c r="X473" s="381"/>
      <c r="Y473" s="74"/>
      <c r="Z473" s="331"/>
      <c r="AA473" s="461"/>
      <c r="AC473" s="331"/>
      <c r="AD473" s="450"/>
      <c r="AF473" s="331"/>
      <c r="AG473" s="450"/>
    </row>
    <row r="474" spans="1:33" ht="15" customHeight="1" thickBot="1" x14ac:dyDescent="0.3">
      <c r="A474" s="228"/>
      <c r="B474" s="314" t="s">
        <v>4</v>
      </c>
      <c r="C474" s="314">
        <v>7</v>
      </c>
      <c r="D474" s="314" t="s">
        <v>24</v>
      </c>
      <c r="E474" s="380" t="s">
        <v>91</v>
      </c>
      <c r="F474" s="208"/>
      <c r="G474" s="207"/>
      <c r="H474" s="196"/>
      <c r="I474" s="242">
        <f>IF(E474="repos",1,0)</f>
        <v>0</v>
      </c>
      <c r="J474" s="242">
        <f>IF(E474="S",1,0)</f>
        <v>0</v>
      </c>
      <c r="K474" s="242">
        <f>IF(E474="FO",1,0)</f>
        <v>0</v>
      </c>
      <c r="L474" s="302">
        <f>IF(AND(B474="dim",M474=130),1,0)</f>
        <v>0</v>
      </c>
      <c r="M474" s="234">
        <v>132</v>
      </c>
      <c r="N474" s="243"/>
      <c r="O474" s="56">
        <v>0.22708333333333333</v>
      </c>
      <c r="P474" s="476">
        <f>IF(F474="X",D459,0)+IF(F475="X",D459,0)+IF(G474="X",D460,0)+IF(G475="X",D461,0)+H474+H475+IF(N474&lt;N458,0,N474)+IF(N475&lt;N458,0,N475)</f>
        <v>0</v>
      </c>
      <c r="Q474" s="111">
        <v>0.19444444444444445</v>
      </c>
      <c r="R474" s="112">
        <v>0.42152777777777778</v>
      </c>
      <c r="S474" s="360">
        <f>(R474-Q474)+(R475-Q475)</f>
        <v>0.22708333333333333</v>
      </c>
      <c r="T474" s="167"/>
      <c r="U474" s="74"/>
      <c r="V474" s="74"/>
      <c r="W474" s="74"/>
      <c r="X474" s="380">
        <f t="shared" si="522"/>
        <v>1</v>
      </c>
      <c r="Y474" s="74"/>
      <c r="Z474" s="314">
        <v>188</v>
      </c>
      <c r="AA474" s="460">
        <f>IF(OR(E474="C",E474="Cr"),S474,0)</f>
        <v>0.22708333333333333</v>
      </c>
      <c r="AC474" s="314">
        <v>234</v>
      </c>
      <c r="AD474" s="449">
        <f t="shared" ref="AD474" si="535">IF(OR(E581="C",E581="Cr"),S581,0)</f>
        <v>0</v>
      </c>
      <c r="AF474" s="314">
        <v>234</v>
      </c>
      <c r="AG474" s="449">
        <f t="shared" ref="AG474" si="536">LARGE($AD$8:$AD$738,AF474)</f>
        <v>0</v>
      </c>
    </row>
    <row r="475" spans="1:33" ht="15.75" customHeight="1" thickBot="1" x14ac:dyDescent="0.3">
      <c r="A475" s="229"/>
      <c r="B475" s="331"/>
      <c r="C475" s="331"/>
      <c r="D475" s="331"/>
      <c r="E475" s="381"/>
      <c r="F475" s="260" t="str">
        <f>IF(AND(A474="X",B474="dim"),"",IF(AND(A474="X",E474="TC"),"",IF(A474="X","X","")))</f>
        <v/>
      </c>
      <c r="G475" s="194"/>
      <c r="H475" s="211"/>
      <c r="I475" s="235">
        <f>IF(E474="CA",1,0)</f>
        <v>0</v>
      </c>
      <c r="J475" s="235">
        <f>IF(E474="TC",1,0)</f>
        <v>0</v>
      </c>
      <c r="K475" s="235">
        <f>IF(E474="FNO",1,0)</f>
        <v>0</v>
      </c>
      <c r="L475" s="299"/>
      <c r="M475" s="235"/>
      <c r="N475" s="244"/>
      <c r="O475" s="107"/>
      <c r="P475" s="477"/>
      <c r="Q475" s="113"/>
      <c r="R475" s="114"/>
      <c r="S475" s="361"/>
      <c r="T475" s="167"/>
      <c r="U475" s="74"/>
      <c r="V475" s="74"/>
      <c r="W475" s="74"/>
      <c r="X475" s="381"/>
      <c r="Y475" s="74"/>
      <c r="Z475" s="331"/>
      <c r="AA475" s="461"/>
      <c r="AC475" s="331"/>
      <c r="AD475" s="450"/>
      <c r="AF475" s="331"/>
      <c r="AG475" s="450"/>
    </row>
    <row r="476" spans="1:33" ht="15" customHeight="1" thickBot="1" x14ac:dyDescent="0.3">
      <c r="A476" s="228"/>
      <c r="B476" s="314" t="s">
        <v>6</v>
      </c>
      <c r="C476" s="314">
        <v>8</v>
      </c>
      <c r="D476" s="314" t="s">
        <v>24</v>
      </c>
      <c r="E476" s="380" t="s">
        <v>91</v>
      </c>
      <c r="F476" s="208"/>
      <c r="G476" s="207"/>
      <c r="H476" s="196"/>
      <c r="I476" s="242">
        <f>IF(E476="repos",1,0)</f>
        <v>0</v>
      </c>
      <c r="J476" s="242">
        <f>IF(E476="S",1,0)</f>
        <v>0</v>
      </c>
      <c r="K476" s="242">
        <f>IF(E476="FO",1,0)</f>
        <v>0</v>
      </c>
      <c r="L476" s="302">
        <f>IF(AND(B476="dim",M476=130),1,0)</f>
        <v>0</v>
      </c>
      <c r="M476" s="234">
        <v>132</v>
      </c>
      <c r="N476" s="243"/>
      <c r="O476" s="52">
        <v>0.3125</v>
      </c>
      <c r="P476" s="476">
        <f>IF(F476="X",D459,0)+IF(F477="X",D459,0)+IF(G476="X",D460,0)+IF(G477="X",D461,0)+H476+H477+IF(N476&lt;N458,0,N476)+IF(N477&lt;N458,0,N477)</f>
        <v>0</v>
      </c>
      <c r="Q476" s="111">
        <v>0.19791666666666666</v>
      </c>
      <c r="R476" s="112">
        <v>0.50763888888888886</v>
      </c>
      <c r="S476" s="374">
        <f>(R476-Q476)+(R477-Q477)</f>
        <v>0.30972222222222223</v>
      </c>
      <c r="T476" s="167"/>
      <c r="U476" s="74"/>
      <c r="V476" s="74"/>
      <c r="W476" s="74"/>
      <c r="X476" s="380">
        <f t="shared" si="522"/>
        <v>1</v>
      </c>
      <c r="Y476" s="74"/>
      <c r="Z476" s="314">
        <v>189</v>
      </c>
      <c r="AA476" s="460">
        <f>IF(OR(E476="C",E476="Cr"),S476,0)</f>
        <v>0.30972222222222223</v>
      </c>
      <c r="AC476" s="314">
        <v>235</v>
      </c>
      <c r="AD476" s="449">
        <f t="shared" ref="AD476" si="537">IF(OR(E583="C",E583="Cr"),S583,0)</f>
        <v>0</v>
      </c>
      <c r="AF476" s="314">
        <v>235</v>
      </c>
      <c r="AG476" s="449">
        <f t="shared" ref="AG476" si="538">LARGE($AD$8:$AD$738,AF476)</f>
        <v>0</v>
      </c>
    </row>
    <row r="477" spans="1:33" ht="15.75" customHeight="1" thickBot="1" x14ac:dyDescent="0.3">
      <c r="A477" s="229"/>
      <c r="B477" s="331"/>
      <c r="C477" s="331"/>
      <c r="D477" s="331"/>
      <c r="E477" s="381"/>
      <c r="F477" s="260" t="str">
        <f>IF(AND(A476="X",B476="dim"),"",IF(AND(A476="X",E476="TC"),"",IF(A476="X","X","")))</f>
        <v/>
      </c>
      <c r="G477" s="194"/>
      <c r="H477" s="211"/>
      <c r="I477" s="235">
        <f>IF(E476="CA",1,0)</f>
        <v>0</v>
      </c>
      <c r="J477" s="235">
        <f>IF(E476="TC",1,0)</f>
        <v>0</v>
      </c>
      <c r="K477" s="235">
        <f>IF(E476="FNO",1,0)</f>
        <v>0</v>
      </c>
      <c r="L477" s="299"/>
      <c r="M477" s="235"/>
      <c r="N477" s="244"/>
      <c r="O477" s="50"/>
      <c r="P477" s="477"/>
      <c r="Q477" s="113"/>
      <c r="R477" s="114"/>
      <c r="S477" s="375"/>
      <c r="T477" s="167"/>
      <c r="U477" s="74"/>
      <c r="V477" s="74"/>
      <c r="W477" s="74"/>
      <c r="X477" s="381"/>
      <c r="Y477" s="74"/>
      <c r="Z477" s="331"/>
      <c r="AA477" s="461"/>
      <c r="AC477" s="331"/>
      <c r="AD477" s="450"/>
      <c r="AF477" s="331"/>
      <c r="AG477" s="450"/>
    </row>
    <row r="478" spans="1:33" ht="15" customHeight="1" thickBot="1" x14ac:dyDescent="0.3">
      <c r="A478" s="228"/>
      <c r="B478" s="314" t="s">
        <v>8</v>
      </c>
      <c r="C478" s="314">
        <v>9</v>
      </c>
      <c r="D478" s="314" t="s">
        <v>24</v>
      </c>
      <c r="E478" s="380" t="s">
        <v>94</v>
      </c>
      <c r="F478" s="208"/>
      <c r="G478" s="207"/>
      <c r="H478" s="196"/>
      <c r="I478" s="242">
        <f>IF(E478="repos",1,0)</f>
        <v>1</v>
      </c>
      <c r="J478" s="242">
        <f>IF(E478="S",1,0)</f>
        <v>0</v>
      </c>
      <c r="K478" s="242">
        <f>IF(E478="FO",1,0)</f>
        <v>0</v>
      </c>
      <c r="L478" s="302">
        <f>IF(AND(B478="dim",M478=130),1,0)</f>
        <v>0</v>
      </c>
      <c r="M478" s="234">
        <v>661</v>
      </c>
      <c r="N478" s="243"/>
      <c r="O478" s="56"/>
      <c r="P478" s="476">
        <f>IF(F478="X",D459,0)+IF(F479="X",D459,0)+IF(G478="X",D460,0)+IF(G479="X",D461,0)+H478+H479+IF(N478&lt;N458,0,N478)+IF(N479&lt;N458,0,N479)</f>
        <v>0</v>
      </c>
      <c r="Q478" s="111"/>
      <c r="R478" s="112"/>
      <c r="S478" s="374">
        <f>(R478-Q478)+(R479-Q479)</f>
        <v>0</v>
      </c>
      <c r="T478" s="167"/>
      <c r="U478" s="74"/>
      <c r="V478" s="74"/>
      <c r="W478" s="74"/>
      <c r="X478" s="380">
        <f t="shared" si="522"/>
        <v>0</v>
      </c>
      <c r="Y478" s="74"/>
      <c r="Z478" s="314">
        <v>190</v>
      </c>
      <c r="AA478" s="460">
        <f>IF(OR(E478="C",E478="Cr"),S478,0)</f>
        <v>0</v>
      </c>
      <c r="AC478" s="314">
        <v>236</v>
      </c>
      <c r="AD478" s="449">
        <f t="shared" ref="AD478" si="539">IF(OR(E585="C",E585="Cr"),S585,0)</f>
        <v>0</v>
      </c>
      <c r="AF478" s="314">
        <v>236</v>
      </c>
      <c r="AG478" s="449">
        <f t="shared" ref="AG478" si="540">LARGE($AD$8:$AD$738,AF478)</f>
        <v>0</v>
      </c>
    </row>
    <row r="479" spans="1:33" ht="15.75" customHeight="1" thickBot="1" x14ac:dyDescent="0.3">
      <c r="A479" s="229"/>
      <c r="B479" s="331"/>
      <c r="C479" s="331"/>
      <c r="D479" s="331"/>
      <c r="E479" s="381"/>
      <c r="F479" s="260" t="str">
        <f>IF(AND(A478="X",B478="dim"),"",IF(AND(A478="X",E478="TC"),"",IF(A478="X","X","")))</f>
        <v/>
      </c>
      <c r="G479" s="194"/>
      <c r="H479" s="211"/>
      <c r="I479" s="235">
        <f>IF(E478="CA",1,0)</f>
        <v>0</v>
      </c>
      <c r="J479" s="235">
        <f>IF(E478="TC",1,0)</f>
        <v>0</v>
      </c>
      <c r="K479" s="235">
        <f>IF(E478="FNO",1,0)</f>
        <v>0</v>
      </c>
      <c r="L479" s="299"/>
      <c r="M479" s="235"/>
      <c r="N479" s="244"/>
      <c r="O479" s="107"/>
      <c r="P479" s="477"/>
      <c r="Q479" s="113"/>
      <c r="R479" s="114"/>
      <c r="S479" s="375"/>
      <c r="T479" s="167"/>
      <c r="U479" s="74"/>
      <c r="V479" s="74"/>
      <c r="W479" s="74"/>
      <c r="X479" s="381"/>
      <c r="Y479" s="74"/>
      <c r="Z479" s="331"/>
      <c r="AA479" s="461"/>
      <c r="AC479" s="331"/>
      <c r="AD479" s="450"/>
      <c r="AF479" s="331"/>
      <c r="AG479" s="450"/>
    </row>
    <row r="480" spans="1:33" ht="15" customHeight="1" thickBot="1" x14ac:dyDescent="0.3">
      <c r="A480" s="228"/>
      <c r="B480" s="314" t="s">
        <v>9</v>
      </c>
      <c r="C480" s="314">
        <v>10</v>
      </c>
      <c r="D480" s="314" t="s">
        <v>24</v>
      </c>
      <c r="E480" s="380" t="s">
        <v>91</v>
      </c>
      <c r="F480" s="208"/>
      <c r="G480" s="207"/>
      <c r="H480" s="196"/>
      <c r="I480" s="242">
        <f>IF(E480="repos",1,0)</f>
        <v>0</v>
      </c>
      <c r="J480" s="242">
        <f>IF(E480="S",1,0)</f>
        <v>0</v>
      </c>
      <c r="K480" s="242">
        <f>IF(E480="FO",1,0)</f>
        <v>0</v>
      </c>
      <c r="L480" s="302">
        <f>IF(AND(B480="dim",M480=130),1,0)</f>
        <v>0</v>
      </c>
      <c r="M480" s="234">
        <v>132</v>
      </c>
      <c r="N480" s="243"/>
      <c r="O480" s="56">
        <v>0.23750000000000002</v>
      </c>
      <c r="P480" s="476">
        <f>IF(F480="X",D459,0)+IF(F481="X",D459,0)+IF(G480="X",D460,0)+IF(G481="X",D461,0)+H480+H481+IF(N480&lt;N458,0,N480)+IF(N481&lt;N458,0,N481)</f>
        <v>0</v>
      </c>
      <c r="Q480" s="111">
        <v>0.18402777777777779</v>
      </c>
      <c r="R480" s="112">
        <v>0.42152777777777778</v>
      </c>
      <c r="S480" s="360">
        <f>(R480-Q480)+(R481-Q481)</f>
        <v>0.23749999999999999</v>
      </c>
      <c r="T480" s="167"/>
      <c r="U480" s="74"/>
      <c r="V480" s="74"/>
      <c r="W480" s="74"/>
      <c r="X480" s="380">
        <f t="shared" si="522"/>
        <v>1</v>
      </c>
      <c r="Y480" s="74"/>
      <c r="Z480" s="314">
        <v>191</v>
      </c>
      <c r="AA480" s="460">
        <f>IF(OR(E480="C",E480="Cr"),S480,0)</f>
        <v>0.23749999999999999</v>
      </c>
      <c r="AC480" s="314">
        <v>237</v>
      </c>
      <c r="AD480" s="449">
        <f t="shared" ref="AD480" si="541">IF(OR(E587="C",E587="Cr"),S587,0)</f>
        <v>0</v>
      </c>
      <c r="AF480" s="314">
        <v>237</v>
      </c>
      <c r="AG480" s="449">
        <f t="shared" ref="AG480" si="542">LARGE($AD$8:$AD$738,AF480)</f>
        <v>0</v>
      </c>
    </row>
    <row r="481" spans="1:33" ht="15.75" customHeight="1" thickBot="1" x14ac:dyDescent="0.3">
      <c r="A481" s="229"/>
      <c r="B481" s="331"/>
      <c r="C481" s="331"/>
      <c r="D481" s="331"/>
      <c r="E481" s="381"/>
      <c r="F481" s="260" t="str">
        <f>IF(AND(A480="X",B480="dim"),"",IF(AND(A480="X",E480="TC"),"",IF(A480="X","X","")))</f>
        <v/>
      </c>
      <c r="G481" s="194"/>
      <c r="H481" s="211"/>
      <c r="I481" s="235">
        <f>IF(E480="CA",1,0)</f>
        <v>0</v>
      </c>
      <c r="J481" s="235">
        <f>IF(E480="TC",1,0)</f>
        <v>0</v>
      </c>
      <c r="K481" s="235">
        <f>IF(E480="FNO",1,0)</f>
        <v>0</v>
      </c>
      <c r="L481" s="299"/>
      <c r="M481" s="235"/>
      <c r="N481" s="244"/>
      <c r="O481" s="107"/>
      <c r="P481" s="477"/>
      <c r="Q481" s="113"/>
      <c r="R481" s="114"/>
      <c r="S481" s="361"/>
      <c r="T481" s="167"/>
      <c r="U481" s="74"/>
      <c r="V481" s="74"/>
      <c r="W481" s="74"/>
      <c r="X481" s="381"/>
      <c r="Y481" s="74"/>
      <c r="Z481" s="331"/>
      <c r="AA481" s="461"/>
      <c r="AC481" s="331"/>
      <c r="AD481" s="450"/>
      <c r="AF481" s="331"/>
      <c r="AG481" s="450"/>
    </row>
    <row r="482" spans="1:33" ht="15" customHeight="1" thickBot="1" x14ac:dyDescent="0.3">
      <c r="A482" s="228"/>
      <c r="B482" s="314" t="s">
        <v>10</v>
      </c>
      <c r="C482" s="314">
        <v>11</v>
      </c>
      <c r="D482" s="314" t="s">
        <v>24</v>
      </c>
      <c r="E482" s="334" t="s">
        <v>91</v>
      </c>
      <c r="F482" s="208"/>
      <c r="G482" s="207"/>
      <c r="H482" s="196"/>
      <c r="I482" s="242">
        <f>IF(E482="repos",1,0)</f>
        <v>0</v>
      </c>
      <c r="J482" s="242">
        <f>IF(E482="S",1,0)</f>
        <v>0</v>
      </c>
      <c r="K482" s="242">
        <f>IF(E482="FO",1,0)</f>
        <v>0</v>
      </c>
      <c r="L482" s="302">
        <f>IF(AND(B482="dim",M482=130),1,0)</f>
        <v>0</v>
      </c>
      <c r="M482" s="234">
        <v>132</v>
      </c>
      <c r="N482" s="243"/>
      <c r="O482" s="56">
        <v>0.23541666666666669</v>
      </c>
      <c r="P482" s="476">
        <f>IF(F482="X",D459,0)+IF(F483="X",D459,0)+IF(G482="X",D460,0)+IF(G483="X",D461,0)+H482+H483+IF(N482&lt;N458,0,N482)+IF(N483&lt;N458,0,N483)</f>
        <v>0</v>
      </c>
      <c r="Q482" s="111">
        <v>0.19444444444444445</v>
      </c>
      <c r="R482" s="112">
        <v>0.42986111111111108</v>
      </c>
      <c r="S482" s="360">
        <f>(R482-Q482)+(R483-Q483)</f>
        <v>0.23541666666666664</v>
      </c>
      <c r="T482" s="167"/>
      <c r="U482" s="74"/>
      <c r="V482" s="74"/>
      <c r="W482" s="74"/>
      <c r="X482" s="380">
        <f t="shared" si="522"/>
        <v>1</v>
      </c>
      <c r="Y482" s="74"/>
      <c r="Z482" s="314">
        <v>192</v>
      </c>
      <c r="AA482" s="460">
        <f>IF(OR(E482="C",E482="Cr"),S482,0)</f>
        <v>0.23541666666666664</v>
      </c>
      <c r="AC482" s="314">
        <v>238</v>
      </c>
      <c r="AD482" s="449">
        <f t="shared" ref="AD482" si="543">IF(OR(E589="C",E589="Cr"),S589,0)</f>
        <v>0</v>
      </c>
      <c r="AF482" s="314">
        <v>238</v>
      </c>
      <c r="AG482" s="449">
        <f t="shared" ref="AG482" si="544">LARGE($AD$8:$AD$738,AF482)</f>
        <v>0</v>
      </c>
    </row>
    <row r="483" spans="1:33" ht="15.75" customHeight="1" thickBot="1" x14ac:dyDescent="0.3">
      <c r="A483" s="229"/>
      <c r="B483" s="331"/>
      <c r="C483" s="331"/>
      <c r="D483" s="331"/>
      <c r="E483" s="329"/>
      <c r="F483" s="260" t="str">
        <f>IF(AND(A482="X",B482="dim"),"",IF(AND(A482="X",E482="TC"),"",IF(A482="X","X","")))</f>
        <v/>
      </c>
      <c r="G483" s="194"/>
      <c r="H483" s="211"/>
      <c r="I483" s="235">
        <f>IF(E482="CA",1,0)</f>
        <v>0</v>
      </c>
      <c r="J483" s="235">
        <f>IF(E482="TC",1,0)</f>
        <v>0</v>
      </c>
      <c r="K483" s="235">
        <f>IF(E482="FNO",1,0)</f>
        <v>0</v>
      </c>
      <c r="L483" s="299"/>
      <c r="M483" s="235"/>
      <c r="N483" s="244"/>
      <c r="O483" s="107"/>
      <c r="P483" s="477"/>
      <c r="Q483" s="113"/>
      <c r="R483" s="114"/>
      <c r="S483" s="361"/>
      <c r="T483" s="167"/>
      <c r="U483" s="74"/>
      <c r="V483" s="74"/>
      <c r="W483" s="74"/>
      <c r="X483" s="381"/>
      <c r="Y483" s="74"/>
      <c r="Z483" s="331"/>
      <c r="AA483" s="461"/>
      <c r="AC483" s="331"/>
      <c r="AD483" s="450"/>
      <c r="AF483" s="331"/>
      <c r="AG483" s="450"/>
    </row>
    <row r="484" spans="1:33" ht="15" customHeight="1" thickBot="1" x14ac:dyDescent="0.3">
      <c r="A484" s="228"/>
      <c r="B484" s="314" t="s">
        <v>11</v>
      </c>
      <c r="C484" s="314">
        <v>12</v>
      </c>
      <c r="D484" s="314" t="s">
        <v>24</v>
      </c>
      <c r="E484" s="334" t="s">
        <v>94</v>
      </c>
      <c r="F484" s="208"/>
      <c r="G484" s="207"/>
      <c r="H484" s="196"/>
      <c r="I484" s="242">
        <f>IF(E484="repos",1,0)</f>
        <v>1</v>
      </c>
      <c r="J484" s="242">
        <f>IF(E484="S",1,0)</f>
        <v>0</v>
      </c>
      <c r="K484" s="242">
        <f>IF(E484="FO",1,0)</f>
        <v>0</v>
      </c>
      <c r="L484" s="302">
        <f>IF(AND(B484="dim",M484=130),1,0)</f>
        <v>0</v>
      </c>
      <c r="M484" s="234">
        <v>660</v>
      </c>
      <c r="N484" s="243"/>
      <c r="O484" s="56"/>
      <c r="P484" s="476">
        <f>IF(F484="X",D459,0)+IF(F485="X",D459,0)+IF(G484="X",D460,0)+IF(G485="X",D461,0)+H484+H485+IF(N484&lt;N458,0,N484)+IF(N485&lt;N458,0,N485)</f>
        <v>0</v>
      </c>
      <c r="Q484" s="111"/>
      <c r="R484" s="112"/>
      <c r="S484" s="374">
        <f>(R484-Q484)+(R485-Q485)</f>
        <v>0</v>
      </c>
      <c r="T484" s="167"/>
      <c r="U484" s="74"/>
      <c r="V484" s="74"/>
      <c r="W484" s="74"/>
      <c r="X484" s="380">
        <f t="shared" si="522"/>
        <v>0</v>
      </c>
      <c r="Y484" s="74"/>
      <c r="Z484" s="314">
        <v>193</v>
      </c>
      <c r="AA484" s="460">
        <f>IF(OR(E484="C",E484="Cr"),S484,0)</f>
        <v>0</v>
      </c>
      <c r="AC484" s="314">
        <v>239</v>
      </c>
      <c r="AD484" s="449">
        <f t="shared" ref="AD484" si="545">IF(OR(E591="C",E591="Cr"),S591,0)</f>
        <v>0</v>
      </c>
      <c r="AF484" s="314">
        <v>239</v>
      </c>
      <c r="AG484" s="449">
        <f t="shared" ref="AG484" si="546">LARGE($AD$8:$AD$738,AF484)</f>
        <v>0</v>
      </c>
    </row>
    <row r="485" spans="1:33" ht="15.75" customHeight="1" thickBot="1" x14ac:dyDescent="0.3">
      <c r="A485" s="229"/>
      <c r="B485" s="331"/>
      <c r="C485" s="331"/>
      <c r="D485" s="331"/>
      <c r="E485" s="329"/>
      <c r="F485" s="260" t="str">
        <f>IF(AND(A484="X",B484="dim"),"",IF(AND(A484="X",E484="TC"),"",IF(A484="X","X","")))</f>
        <v/>
      </c>
      <c r="G485" s="194"/>
      <c r="H485" s="211"/>
      <c r="I485" s="235">
        <f>IF(E484="CA",1,0)</f>
        <v>0</v>
      </c>
      <c r="J485" s="235">
        <f>IF(E484="TC",1,0)</f>
        <v>0</v>
      </c>
      <c r="K485" s="235">
        <f>IF(E484="FNO",1,0)</f>
        <v>0</v>
      </c>
      <c r="L485" s="299"/>
      <c r="M485" s="235"/>
      <c r="N485" s="244"/>
      <c r="O485" s="107"/>
      <c r="P485" s="477"/>
      <c r="Q485" s="113"/>
      <c r="R485" s="114"/>
      <c r="S485" s="375"/>
      <c r="T485" s="167"/>
      <c r="U485" s="74"/>
      <c r="V485" s="74"/>
      <c r="W485" s="74"/>
      <c r="X485" s="381"/>
      <c r="Y485" s="74"/>
      <c r="Z485" s="331"/>
      <c r="AA485" s="461"/>
      <c r="AC485" s="331"/>
      <c r="AD485" s="450"/>
      <c r="AF485" s="331"/>
      <c r="AG485" s="450"/>
    </row>
    <row r="486" spans="1:33" ht="15" customHeight="1" thickBot="1" x14ac:dyDescent="0.3">
      <c r="A486" s="228"/>
      <c r="B486" s="314" t="s">
        <v>12</v>
      </c>
      <c r="C486" s="314">
        <v>13</v>
      </c>
      <c r="D486" s="314" t="s">
        <v>24</v>
      </c>
      <c r="E486" s="380" t="s">
        <v>91</v>
      </c>
      <c r="F486" s="208"/>
      <c r="G486" s="207"/>
      <c r="H486" s="196"/>
      <c r="I486" s="242">
        <f>IF(E486="repos",1,0)</f>
        <v>0</v>
      </c>
      <c r="J486" s="242">
        <f>IF(E486="S",1,0)</f>
        <v>0</v>
      </c>
      <c r="K486" s="242">
        <f>IF(E486="FO",1,0)</f>
        <v>0</v>
      </c>
      <c r="L486" s="302">
        <f>IF(AND(B486="dim",M486=130),1,0)</f>
        <v>0</v>
      </c>
      <c r="M486" s="234">
        <v>132</v>
      </c>
      <c r="N486" s="243"/>
      <c r="O486" s="52">
        <v>0.25972222222222224</v>
      </c>
      <c r="P486" s="476">
        <f>IF(F486="X",D459,0)+IF(F487="X",D459,0)+IF(G486="X",D460,0)+IF(G487="X",D461,0)+H486+H487+IF(N486&lt;N458,0,N486)+IF(N487&lt;N458,0,N487)</f>
        <v>0</v>
      </c>
      <c r="Q486" s="111">
        <v>0.28680555555555554</v>
      </c>
      <c r="R486" s="112">
        <v>0.54375000000000007</v>
      </c>
      <c r="S486" s="374">
        <f>(R486-Q486)+(R487-Q487)</f>
        <v>0.25694444444444453</v>
      </c>
      <c r="T486" s="167"/>
      <c r="U486" s="74"/>
      <c r="V486" s="74"/>
      <c r="W486" s="74"/>
      <c r="X486" s="380">
        <f t="shared" si="522"/>
        <v>1</v>
      </c>
      <c r="Y486" s="74"/>
      <c r="Z486" s="314">
        <v>194</v>
      </c>
      <c r="AA486" s="460">
        <f>IF(OR(E486="C",E486="Cr"),S486,0)</f>
        <v>0.25694444444444453</v>
      </c>
      <c r="AC486" s="314">
        <v>240</v>
      </c>
      <c r="AD486" s="449">
        <f t="shared" ref="AD486" si="547">IF(OR(E593="C",E593="Cr"),S593,0)</f>
        <v>0.27500000000000002</v>
      </c>
      <c r="AF486" s="314">
        <v>240</v>
      </c>
      <c r="AG486" s="449">
        <f t="shared" ref="AG486" si="548">LARGE($AD$8:$AD$738,AF486)</f>
        <v>0</v>
      </c>
    </row>
    <row r="487" spans="1:33" ht="15.75" customHeight="1" thickBot="1" x14ac:dyDescent="0.3">
      <c r="A487" s="229"/>
      <c r="B487" s="331"/>
      <c r="C487" s="331"/>
      <c r="D487" s="331"/>
      <c r="E487" s="381"/>
      <c r="F487" s="260" t="str">
        <f>IF(AND(A486="X",B486="dim"),"",IF(AND(A486="X",E486="TC"),"",IF(A486="X","X","")))</f>
        <v/>
      </c>
      <c r="G487" s="194"/>
      <c r="H487" s="211"/>
      <c r="I487" s="235">
        <f>IF(E486="CA",1,0)</f>
        <v>0</v>
      </c>
      <c r="J487" s="235">
        <f>IF(E486="TC",1,0)</f>
        <v>0</v>
      </c>
      <c r="K487" s="235">
        <f>IF(E486="FNO",1,0)</f>
        <v>0</v>
      </c>
      <c r="L487" s="299"/>
      <c r="M487" s="235"/>
      <c r="N487" s="244"/>
      <c r="O487" s="86"/>
      <c r="P487" s="477"/>
      <c r="Q487" s="113"/>
      <c r="R487" s="114"/>
      <c r="S487" s="375"/>
      <c r="T487" s="167"/>
      <c r="U487" s="74"/>
      <c r="V487" s="74"/>
      <c r="W487" s="74"/>
      <c r="X487" s="381"/>
      <c r="Y487" s="74"/>
      <c r="Z487" s="331"/>
      <c r="AA487" s="461"/>
      <c r="AC487" s="331"/>
      <c r="AD487" s="450"/>
      <c r="AF487" s="331"/>
      <c r="AG487" s="450"/>
    </row>
    <row r="488" spans="1:33" ht="15" customHeight="1" thickBot="1" x14ac:dyDescent="0.3">
      <c r="A488" s="254" t="s">
        <v>72</v>
      </c>
      <c r="B488" s="520" t="s">
        <v>4</v>
      </c>
      <c r="C488" s="520">
        <v>14</v>
      </c>
      <c r="D488" s="520" t="s">
        <v>24</v>
      </c>
      <c r="E488" s="380" t="s">
        <v>16</v>
      </c>
      <c r="F488" s="208"/>
      <c r="G488" s="207"/>
      <c r="H488" s="196"/>
      <c r="I488" s="242">
        <f>IF(E488="repos",1,0)</f>
        <v>0</v>
      </c>
      <c r="J488" s="242">
        <f>IF(E488="S",1,0)</f>
        <v>0</v>
      </c>
      <c r="K488" s="242">
        <f>IF(E488="FO",1,0)</f>
        <v>0</v>
      </c>
      <c r="L488" s="302">
        <f>IF(AND(B488="dim",M488=130),1,0)</f>
        <v>0</v>
      </c>
      <c r="M488" s="234">
        <v>31</v>
      </c>
      <c r="N488" s="243"/>
      <c r="O488" s="56"/>
      <c r="P488" s="476">
        <f>IF(F488="X",D459,0)+IF(F489="X",D459,0)+IF(G488="X",D460,0)+IF(G489="X",D461,0)+H488+H489+IF(N488&lt;N458,0,N488)+IF(N489&lt;N458,0,N489)</f>
        <v>0</v>
      </c>
      <c r="Q488" s="111"/>
      <c r="R488" s="112"/>
      <c r="S488" s="374">
        <f>(R488-Q488)+(R489-Q489)</f>
        <v>0</v>
      </c>
      <c r="T488" s="167"/>
      <c r="U488" s="74"/>
      <c r="V488" s="74"/>
      <c r="W488" s="74"/>
      <c r="X488" s="380">
        <f t="shared" si="522"/>
        <v>0</v>
      </c>
      <c r="Y488" s="74"/>
      <c r="Z488" s="314">
        <v>195</v>
      </c>
      <c r="AA488" s="460">
        <f>IF(OR(E488="C",E488="Cr"),S488,0)</f>
        <v>0</v>
      </c>
      <c r="AC488" s="314">
        <v>241</v>
      </c>
      <c r="AD488" s="449">
        <f t="shared" ref="AD488" si="549">IF(OR(E595="C",E595="Cr"),S595,0)</f>
        <v>0.27500000000000002</v>
      </c>
      <c r="AF488" s="314">
        <v>241</v>
      </c>
      <c r="AG488" s="449">
        <f t="shared" ref="AG488" si="550">LARGE($AD$8:$AD$738,AF488)</f>
        <v>0</v>
      </c>
    </row>
    <row r="489" spans="1:33" ht="15.75" customHeight="1" thickBot="1" x14ac:dyDescent="0.3">
      <c r="A489" s="255"/>
      <c r="B489" s="521"/>
      <c r="C489" s="521"/>
      <c r="D489" s="521"/>
      <c r="E489" s="381"/>
      <c r="F489" s="260" t="str">
        <f>IF(AND(A488="X",B488="dim"),"",IF(AND(A488="X",E488="TC"),"",IF(A488="X","X","")))</f>
        <v/>
      </c>
      <c r="G489" s="194"/>
      <c r="H489" s="211"/>
      <c r="I489" s="235">
        <f>IF(E488="CA",1,0)</f>
        <v>0</v>
      </c>
      <c r="J489" s="235">
        <f>IF(E488="TC",1,0)</f>
        <v>1</v>
      </c>
      <c r="K489" s="235">
        <f>IF(E488="FNO",1,0)</f>
        <v>0</v>
      </c>
      <c r="L489" s="299"/>
      <c r="M489" s="235"/>
      <c r="N489" s="244"/>
      <c r="O489" s="107"/>
      <c r="P489" s="477"/>
      <c r="Q489" s="113"/>
      <c r="R489" s="114"/>
      <c r="S489" s="375"/>
      <c r="T489" s="167"/>
      <c r="U489" s="74"/>
      <c r="V489" s="74"/>
      <c r="W489" s="74"/>
      <c r="X489" s="381"/>
      <c r="Y489" s="74"/>
      <c r="Z489" s="331"/>
      <c r="AA489" s="461"/>
      <c r="AC489" s="331"/>
      <c r="AD489" s="450"/>
      <c r="AF489" s="331"/>
      <c r="AG489" s="450"/>
    </row>
    <row r="490" spans="1:33" ht="15" customHeight="1" thickBot="1" x14ac:dyDescent="0.3">
      <c r="A490" s="228"/>
      <c r="B490" s="314" t="s">
        <v>6</v>
      </c>
      <c r="C490" s="314">
        <v>15</v>
      </c>
      <c r="D490" s="314" t="s">
        <v>24</v>
      </c>
      <c r="E490" s="334" t="s">
        <v>94</v>
      </c>
      <c r="F490" s="208"/>
      <c r="G490" s="207"/>
      <c r="H490" s="196"/>
      <c r="I490" s="242">
        <f>IF(E490="repos",1,0)</f>
        <v>1</v>
      </c>
      <c r="J490" s="242">
        <f>IF(E490="S",1,0)</f>
        <v>0</v>
      </c>
      <c r="K490" s="242">
        <f>IF(E490="FO",1,0)</f>
        <v>0</v>
      </c>
      <c r="L490" s="302">
        <f>IF(AND(B490="dim",M490=130),1,0)</f>
        <v>0</v>
      </c>
      <c r="M490" s="234">
        <v>660</v>
      </c>
      <c r="N490" s="243"/>
      <c r="O490" s="56"/>
      <c r="P490" s="476">
        <f>IF(F490="X",D459,0)+IF(F491="X",D459,0)+IF(G490="X",D460,0)+IF(G491="X",D461,0)+H490+H491+IF(N490&lt;N458,0,N490)+IF(N491&lt;N458,0,N491)</f>
        <v>0</v>
      </c>
      <c r="Q490" s="111"/>
      <c r="R490" s="112"/>
      <c r="S490" s="374">
        <f>(R490-Q490)+(R491-Q491)</f>
        <v>0</v>
      </c>
      <c r="T490" s="167"/>
      <c r="U490" s="74"/>
      <c r="V490" s="74"/>
      <c r="W490" s="74"/>
      <c r="X490" s="380">
        <f t="shared" si="522"/>
        <v>0</v>
      </c>
      <c r="Y490" s="74"/>
      <c r="Z490" s="314">
        <v>196</v>
      </c>
      <c r="AA490" s="460">
        <f>IF(OR(E490="C",E490="Cr"),S490,0)</f>
        <v>0</v>
      </c>
      <c r="AC490" s="314">
        <v>242</v>
      </c>
      <c r="AD490" s="449">
        <f t="shared" ref="AD490" si="551">IF(OR(E597="C",E597="Cr"),S597,0)</f>
        <v>0.27500000000000002</v>
      </c>
      <c r="AF490" s="314">
        <v>242</v>
      </c>
      <c r="AG490" s="449">
        <f t="shared" ref="AG490" si="552">LARGE($AD$8:$AD$738,AF490)</f>
        <v>0</v>
      </c>
    </row>
    <row r="491" spans="1:33" ht="15.75" customHeight="1" thickBot="1" x14ac:dyDescent="0.3">
      <c r="A491" s="229"/>
      <c r="B491" s="331"/>
      <c r="C491" s="331"/>
      <c r="D491" s="331"/>
      <c r="E491" s="329"/>
      <c r="F491" s="260" t="str">
        <f>IF(AND(A490="X",B490="dim"),"",IF(AND(A490="X",E490="TC"),"",IF(A490="X","X","")))</f>
        <v/>
      </c>
      <c r="G491" s="194"/>
      <c r="H491" s="211"/>
      <c r="I491" s="235">
        <f>IF(E490="CA",1,0)</f>
        <v>0</v>
      </c>
      <c r="J491" s="235">
        <f>IF(E490="TC",1,0)</f>
        <v>0</v>
      </c>
      <c r="K491" s="235">
        <f>IF(E490="FNO",1,0)</f>
        <v>0</v>
      </c>
      <c r="L491" s="299"/>
      <c r="M491" s="235"/>
      <c r="N491" s="244"/>
      <c r="O491" s="107"/>
      <c r="P491" s="477"/>
      <c r="Q491" s="113"/>
      <c r="R491" s="114"/>
      <c r="S491" s="375"/>
      <c r="T491" s="167"/>
      <c r="U491" s="74"/>
      <c r="V491" s="74"/>
      <c r="W491" s="74"/>
      <c r="X491" s="381"/>
      <c r="Y491" s="74"/>
      <c r="Z491" s="331"/>
      <c r="AA491" s="461"/>
      <c r="AC491" s="331"/>
      <c r="AD491" s="450"/>
      <c r="AF491" s="331"/>
      <c r="AG491" s="450"/>
    </row>
    <row r="492" spans="1:33" ht="15" customHeight="1" thickBot="1" x14ac:dyDescent="0.3">
      <c r="A492" s="228"/>
      <c r="B492" s="314" t="s">
        <v>8</v>
      </c>
      <c r="C492" s="314">
        <v>16</v>
      </c>
      <c r="D492" s="314" t="s">
        <v>24</v>
      </c>
      <c r="E492" s="334" t="s">
        <v>94</v>
      </c>
      <c r="F492" s="208"/>
      <c r="G492" s="207"/>
      <c r="H492" s="196"/>
      <c r="I492" s="242">
        <f>IF(E492="repos",1,0)</f>
        <v>1</v>
      </c>
      <c r="J492" s="242">
        <f>IF(E492="S",1,0)</f>
        <v>0</v>
      </c>
      <c r="K492" s="242">
        <f>IF(E492="FO",1,0)</f>
        <v>0</v>
      </c>
      <c r="L492" s="302">
        <f>IF(AND(B492="dim",M492=130),1,0)</f>
        <v>0</v>
      </c>
      <c r="M492" s="234">
        <v>660</v>
      </c>
      <c r="N492" s="243"/>
      <c r="O492" s="56"/>
      <c r="P492" s="476">
        <f>IF(F492="X",D459,0)+IF(F493="X",D459,0)+IF(G492="X",D460,0)+IF(G493="X",D461,0)+H492+H493+IF(N492&lt;N458,0,N492)+IF(N493&lt;N458,0,N493)</f>
        <v>0</v>
      </c>
      <c r="Q492" s="111"/>
      <c r="R492" s="112"/>
      <c r="S492" s="374">
        <f>(R492-Q492)+(R493-Q493)</f>
        <v>0</v>
      </c>
      <c r="T492" s="167"/>
      <c r="U492" s="74"/>
      <c r="V492" s="74"/>
      <c r="W492" s="74"/>
      <c r="X492" s="380">
        <f t="shared" si="522"/>
        <v>0</v>
      </c>
      <c r="Y492" s="74"/>
      <c r="Z492" s="314">
        <v>197</v>
      </c>
      <c r="AA492" s="460">
        <f>IF(OR(E492="C",E492="Cr"),S492,0)</f>
        <v>0</v>
      </c>
      <c r="AC492" s="314">
        <v>243</v>
      </c>
      <c r="AD492" s="449">
        <f t="shared" ref="AD492" si="553">IF(OR(E599="C",E599="Cr"),S599,0)</f>
        <v>0.27500000000000002</v>
      </c>
      <c r="AF492" s="314">
        <v>243</v>
      </c>
      <c r="AG492" s="449">
        <f t="shared" ref="AG492" si="554">LARGE($AD$8:$AD$738,AF492)</f>
        <v>0</v>
      </c>
    </row>
    <row r="493" spans="1:33" ht="15.75" customHeight="1" thickBot="1" x14ac:dyDescent="0.3">
      <c r="A493" s="229"/>
      <c r="B493" s="331"/>
      <c r="C493" s="331"/>
      <c r="D493" s="331"/>
      <c r="E493" s="329"/>
      <c r="F493" s="260" t="str">
        <f>IF(AND(A492="X",B492="dim"),"",IF(AND(A492="X",E492="TC"),"",IF(A492="X","X","")))</f>
        <v/>
      </c>
      <c r="G493" s="194"/>
      <c r="H493" s="211"/>
      <c r="I493" s="235">
        <f>IF(E492="CA",1,0)</f>
        <v>0</v>
      </c>
      <c r="J493" s="235">
        <f>IF(E492="TC",1,0)</f>
        <v>0</v>
      </c>
      <c r="K493" s="235">
        <f>IF(E492="FNO",1,0)</f>
        <v>0</v>
      </c>
      <c r="L493" s="299"/>
      <c r="M493" s="235"/>
      <c r="N493" s="244"/>
      <c r="O493" s="107"/>
      <c r="P493" s="477"/>
      <c r="Q493" s="113"/>
      <c r="R493" s="114"/>
      <c r="S493" s="375"/>
      <c r="T493" s="167"/>
      <c r="U493" s="74"/>
      <c r="V493" s="74"/>
      <c r="W493" s="74"/>
      <c r="X493" s="381"/>
      <c r="Y493" s="74"/>
      <c r="Z493" s="331"/>
      <c r="AA493" s="461"/>
      <c r="AC493" s="331"/>
      <c r="AD493" s="450"/>
      <c r="AF493" s="331"/>
      <c r="AG493" s="450"/>
    </row>
    <row r="494" spans="1:33" ht="15" customHeight="1" thickBot="1" x14ac:dyDescent="0.3">
      <c r="A494" s="228"/>
      <c r="B494" s="314" t="s">
        <v>9</v>
      </c>
      <c r="C494" s="314">
        <v>17</v>
      </c>
      <c r="D494" s="314" t="s">
        <v>24</v>
      </c>
      <c r="E494" s="380" t="s">
        <v>91</v>
      </c>
      <c r="F494" s="208"/>
      <c r="G494" s="207"/>
      <c r="H494" s="196"/>
      <c r="I494" s="242">
        <f>IF(E494="repos",1,0)</f>
        <v>0</v>
      </c>
      <c r="J494" s="242">
        <f>IF(E494="S",1,0)</f>
        <v>0</v>
      </c>
      <c r="K494" s="242">
        <f>IF(E494="FO",1,0)</f>
        <v>0</v>
      </c>
      <c r="L494" s="302">
        <f>IF(AND(B494="dim",M494=130),1,0)</f>
        <v>0</v>
      </c>
      <c r="M494" s="234">
        <v>132</v>
      </c>
      <c r="N494" s="243"/>
      <c r="O494" s="52">
        <v>0.30555555555555552</v>
      </c>
      <c r="P494" s="476">
        <f>IF(F494="X",D459,0)+IF(F495="X",D459,0)+IF(G494="X",D460,0)+IF(G495="X",D461,0)+H494+H495+IF(N494&lt;N458,0,N494)+IF(N495&lt;N458,0,N495)</f>
        <v>0</v>
      </c>
      <c r="Q494" s="111">
        <v>0.24930555555555556</v>
      </c>
      <c r="R494" s="112">
        <v>0.55208333333333337</v>
      </c>
      <c r="S494" s="374">
        <f>(R494-Q494)+(R495-Q495)</f>
        <v>0.30277777777777781</v>
      </c>
      <c r="T494" s="167"/>
      <c r="U494" s="74"/>
      <c r="V494" s="74"/>
      <c r="W494" s="74"/>
      <c r="X494" s="380">
        <f t="shared" si="522"/>
        <v>1</v>
      </c>
      <c r="Y494" s="74"/>
      <c r="Z494" s="314">
        <v>198</v>
      </c>
      <c r="AA494" s="460">
        <f>IF(OR(E494="C",E494="Cr"),S494,0)</f>
        <v>0.30277777777777781</v>
      </c>
      <c r="AC494" s="314">
        <v>244</v>
      </c>
      <c r="AD494" s="449">
        <f>IF(OR(E616="C",E616="Cr"),S616,0)</f>
        <v>0.27430555555555558</v>
      </c>
      <c r="AF494" s="314">
        <v>244</v>
      </c>
      <c r="AG494" s="449">
        <f t="shared" ref="AG494" si="555">LARGE($AD$8:$AD$738,AF494)</f>
        <v>0</v>
      </c>
    </row>
    <row r="495" spans="1:33" ht="15.75" customHeight="1" thickBot="1" x14ac:dyDescent="0.3">
      <c r="A495" s="229"/>
      <c r="B495" s="331"/>
      <c r="C495" s="331"/>
      <c r="D495" s="331"/>
      <c r="E495" s="381"/>
      <c r="F495" s="260" t="str">
        <f>IF(AND(A494="X",B494="dim"),"",IF(AND(A494="X",E494="TC"),"",IF(A494="X","X","")))</f>
        <v/>
      </c>
      <c r="G495" s="194"/>
      <c r="H495" s="211"/>
      <c r="I495" s="235">
        <f>IF(E494="CA",1,0)</f>
        <v>0</v>
      </c>
      <c r="J495" s="235">
        <f>IF(E494="TC",1,0)</f>
        <v>0</v>
      </c>
      <c r="K495" s="235">
        <f>IF(E494="FNO",1,0)</f>
        <v>0</v>
      </c>
      <c r="L495" s="299"/>
      <c r="M495" s="235"/>
      <c r="N495" s="244"/>
      <c r="O495" s="86"/>
      <c r="P495" s="477"/>
      <c r="Q495" s="113"/>
      <c r="R495" s="114"/>
      <c r="S495" s="375"/>
      <c r="T495" s="167"/>
      <c r="U495" s="74"/>
      <c r="V495" s="74"/>
      <c r="W495" s="74"/>
      <c r="X495" s="381"/>
      <c r="Y495" s="74"/>
      <c r="Z495" s="331"/>
      <c r="AA495" s="461"/>
      <c r="AC495" s="331"/>
      <c r="AD495" s="450"/>
      <c r="AF495" s="331"/>
      <c r="AG495" s="450"/>
    </row>
    <row r="496" spans="1:33" ht="15" customHeight="1" thickBot="1" x14ac:dyDescent="0.3">
      <c r="A496" s="228"/>
      <c r="B496" s="314" t="s">
        <v>10</v>
      </c>
      <c r="C496" s="314">
        <v>18</v>
      </c>
      <c r="D496" s="314" t="s">
        <v>24</v>
      </c>
      <c r="E496" s="380" t="s">
        <v>91</v>
      </c>
      <c r="F496" s="208"/>
      <c r="G496" s="207"/>
      <c r="H496" s="196"/>
      <c r="I496" s="242">
        <f>IF(E496="repos",1,0)</f>
        <v>0</v>
      </c>
      <c r="J496" s="242">
        <f>IF(E496="S",1,0)</f>
        <v>0</v>
      </c>
      <c r="K496" s="242">
        <f>IF(E496="FO",1,0)</f>
        <v>0</v>
      </c>
      <c r="L496" s="302">
        <f>IF(AND(B496="dim",M496=130),1,0)</f>
        <v>0</v>
      </c>
      <c r="M496" s="234">
        <v>132</v>
      </c>
      <c r="N496" s="243"/>
      <c r="O496" s="52">
        <v>0.29375000000000001</v>
      </c>
      <c r="P496" s="476">
        <f>IF(F496="X",D459,0)+IF(F497="X",D459,0)+IF(G496="X",D460,0)+IF(G497="X",D461,0)+H496+H497+IF(N496&lt;N458,0,N496)+IF(N497&lt;N458,0,N497)</f>
        <v>0</v>
      </c>
      <c r="Q496" s="111">
        <v>0.26874999999999999</v>
      </c>
      <c r="R496" s="112">
        <v>0.55972222222222223</v>
      </c>
      <c r="S496" s="374">
        <f>(R496-Q496)+(R497-Q497)</f>
        <v>0.29097222222222224</v>
      </c>
      <c r="T496" s="167"/>
      <c r="U496" s="74"/>
      <c r="V496" s="74"/>
      <c r="W496" s="74"/>
      <c r="X496" s="380">
        <f t="shared" si="522"/>
        <v>1</v>
      </c>
      <c r="Y496" s="74"/>
      <c r="Z496" s="314">
        <v>199</v>
      </c>
      <c r="AA496" s="460">
        <f>IF(OR(E496="C",E496="Cr"),S496,0)</f>
        <v>0.29097222222222224</v>
      </c>
      <c r="AC496" s="314">
        <v>245</v>
      </c>
      <c r="AD496" s="449">
        <f t="shared" ref="AD496" si="556">IF(OR(E618="C",E618="Cr"),S618,0)</f>
        <v>0.26875000000000004</v>
      </c>
      <c r="AF496" s="314">
        <v>245</v>
      </c>
      <c r="AG496" s="449">
        <f t="shared" ref="AG496" si="557">LARGE($AD$8:$AD$738,AF496)</f>
        <v>0</v>
      </c>
    </row>
    <row r="497" spans="1:33" ht="15.75" customHeight="1" thickBot="1" x14ac:dyDescent="0.3">
      <c r="A497" s="229"/>
      <c r="B497" s="331"/>
      <c r="C497" s="331"/>
      <c r="D497" s="331"/>
      <c r="E497" s="381"/>
      <c r="F497" s="260" t="str">
        <f>IF(AND(A496="X",B496="dim"),"",IF(AND(A496="X",E496="TC"),"",IF(A496="X","X","")))</f>
        <v/>
      </c>
      <c r="G497" s="194"/>
      <c r="H497" s="211"/>
      <c r="I497" s="235">
        <f>IF(E496="CA",1,0)</f>
        <v>0</v>
      </c>
      <c r="J497" s="235">
        <f>IF(E496="TC",1,0)</f>
        <v>0</v>
      </c>
      <c r="K497" s="235">
        <f>IF(E496="FNO",1,0)</f>
        <v>0</v>
      </c>
      <c r="L497" s="299"/>
      <c r="M497" s="235"/>
      <c r="N497" s="244"/>
      <c r="O497" s="86"/>
      <c r="P497" s="477"/>
      <c r="Q497" s="113"/>
      <c r="R497" s="114"/>
      <c r="S497" s="375"/>
      <c r="T497" s="167"/>
      <c r="U497" s="74"/>
      <c r="V497" s="74"/>
      <c r="W497" s="74"/>
      <c r="X497" s="381"/>
      <c r="Y497" s="74"/>
      <c r="Z497" s="331"/>
      <c r="AA497" s="461"/>
      <c r="AC497" s="331"/>
      <c r="AD497" s="450"/>
      <c r="AF497" s="331"/>
      <c r="AG497" s="450"/>
    </row>
    <row r="498" spans="1:33" ht="15" customHeight="1" thickBot="1" x14ac:dyDescent="0.3">
      <c r="A498" s="228"/>
      <c r="B498" s="314" t="s">
        <v>11</v>
      </c>
      <c r="C498" s="314">
        <v>19</v>
      </c>
      <c r="D498" s="314" t="s">
        <v>24</v>
      </c>
      <c r="E498" s="380" t="s">
        <v>91</v>
      </c>
      <c r="F498" s="208"/>
      <c r="G498" s="207"/>
      <c r="H498" s="196"/>
      <c r="I498" s="242">
        <f>IF(E498="repos",1,0)</f>
        <v>0</v>
      </c>
      <c r="J498" s="242">
        <f>IF(E498="S",1,0)</f>
        <v>0</v>
      </c>
      <c r="K498" s="242">
        <f>IF(E498="FO",1,0)</f>
        <v>0</v>
      </c>
      <c r="L498" s="302">
        <f>IF(AND(B498="dim",M498=130),1,0)</f>
        <v>0</v>
      </c>
      <c r="M498" s="234">
        <v>132</v>
      </c>
      <c r="N498" s="243"/>
      <c r="O498" s="52">
        <v>0.28541666666666665</v>
      </c>
      <c r="P498" s="476">
        <f>IF(F498="X",D459,0)+IF(F499="X",D459,0)+IF(G498="X",D460,0)+IF(G499="X",D461,0)+H498+H499+IF(N498&lt;N458,0,N498)+IF(N499&lt;N458,0,N499)</f>
        <v>0</v>
      </c>
      <c r="Q498" s="111">
        <v>0.27777777777777779</v>
      </c>
      <c r="R498" s="112">
        <v>0.56041666666666667</v>
      </c>
      <c r="S498" s="374">
        <f>(R498-Q498)+(R499-Q499)</f>
        <v>0.28263888888888888</v>
      </c>
      <c r="T498" s="167"/>
      <c r="U498" s="74"/>
      <c r="V498" s="74"/>
      <c r="W498" s="74"/>
      <c r="X498" s="380">
        <f t="shared" si="522"/>
        <v>1</v>
      </c>
      <c r="Y498" s="74"/>
      <c r="Z498" s="314">
        <v>200</v>
      </c>
      <c r="AA498" s="460">
        <f>IF(OR(E498="C",E498="Cr"),S498,0)</f>
        <v>0.28263888888888888</v>
      </c>
      <c r="AC498" s="314">
        <v>246</v>
      </c>
      <c r="AD498" s="449">
        <f t="shared" ref="AD498" si="558">IF(OR(E620="C",E620="Cr"),S620,0)</f>
        <v>0</v>
      </c>
      <c r="AF498" s="314">
        <v>246</v>
      </c>
      <c r="AG498" s="449">
        <f t="shared" ref="AG498" si="559">LARGE($AD$8:$AD$738,AF498)</f>
        <v>0</v>
      </c>
    </row>
    <row r="499" spans="1:33" ht="15.75" customHeight="1" thickBot="1" x14ac:dyDescent="0.3">
      <c r="A499" s="229"/>
      <c r="B499" s="331"/>
      <c r="C499" s="331"/>
      <c r="D499" s="331"/>
      <c r="E499" s="381"/>
      <c r="F499" s="260" t="str">
        <f>IF(AND(A498="X",B498="dim"),"",IF(AND(A498="X",E498="TC"),"",IF(A498="X","X","")))</f>
        <v/>
      </c>
      <c r="G499" s="194"/>
      <c r="H499" s="211"/>
      <c r="I499" s="235">
        <f>IF(E498="CA",1,0)</f>
        <v>0</v>
      </c>
      <c r="J499" s="235">
        <f>IF(E498="TC",1,0)</f>
        <v>0</v>
      </c>
      <c r="K499" s="235">
        <f>IF(E498="FNO",1,0)</f>
        <v>0</v>
      </c>
      <c r="L499" s="299"/>
      <c r="M499" s="235"/>
      <c r="N499" s="244"/>
      <c r="O499" s="86"/>
      <c r="P499" s="477"/>
      <c r="Q499" s="113"/>
      <c r="R499" s="114"/>
      <c r="S499" s="375"/>
      <c r="T499" s="167"/>
      <c r="U499" s="74"/>
      <c r="V499" s="74"/>
      <c r="W499" s="74"/>
      <c r="X499" s="381"/>
      <c r="Y499" s="74"/>
      <c r="Z499" s="331"/>
      <c r="AA499" s="461"/>
      <c r="AC499" s="331"/>
      <c r="AD499" s="450"/>
      <c r="AF499" s="331"/>
      <c r="AG499" s="450"/>
    </row>
    <row r="500" spans="1:33" ht="15" customHeight="1" thickBot="1" x14ac:dyDescent="0.3">
      <c r="A500" s="228"/>
      <c r="B500" s="314" t="s">
        <v>12</v>
      </c>
      <c r="C500" s="314">
        <v>20</v>
      </c>
      <c r="D500" s="314" t="s">
        <v>24</v>
      </c>
      <c r="E500" s="380" t="s">
        <v>91</v>
      </c>
      <c r="F500" s="208"/>
      <c r="G500" s="207"/>
      <c r="H500" s="196"/>
      <c r="I500" s="242">
        <f>IF(E500="repos",1,0)</f>
        <v>0</v>
      </c>
      <c r="J500" s="242">
        <f>IF(E500="S",1,0)</f>
        <v>0</v>
      </c>
      <c r="K500" s="242">
        <f>IF(E500="FO",1,0)</f>
        <v>0</v>
      </c>
      <c r="L500" s="302">
        <f>IF(AND(B500="dim",M500=130),1,0)</f>
        <v>0</v>
      </c>
      <c r="M500" s="234">
        <v>130</v>
      </c>
      <c r="N500" s="243"/>
      <c r="O500" s="52">
        <v>0.32361111111111113</v>
      </c>
      <c r="P500" s="476">
        <f>IF(F500="X",D459,0)+IF(F501="X",D459,0)+IF(G500="X",D460,0)+IF(G501="X",D461,0)+H500+H501+IF(N500&lt;N458,0,N500)+IF(N501&lt;N458,0,N501)</f>
        <v>0</v>
      </c>
      <c r="Q500" s="111">
        <v>0.19999999999999998</v>
      </c>
      <c r="R500" s="112">
        <v>0.4909722222222222</v>
      </c>
      <c r="S500" s="374">
        <f>(R500-Q500)+(R501-Q501)</f>
        <v>0.29097222222222219</v>
      </c>
      <c r="T500" s="167"/>
      <c r="U500" s="74"/>
      <c r="V500" s="74"/>
      <c r="W500" s="74"/>
      <c r="X500" s="380">
        <f t="shared" si="522"/>
        <v>1</v>
      </c>
      <c r="Y500" s="74"/>
      <c r="Z500" s="314">
        <v>201</v>
      </c>
      <c r="AA500" s="460">
        <f>IF(OR(E500="C",E500="Cr"),S500,0)</f>
        <v>0.29097222222222219</v>
      </c>
      <c r="AC500" s="462">
        <v>247</v>
      </c>
      <c r="AD500" s="449">
        <f t="shared" ref="AD500" si="560">IF(OR(E622="C",E622="Cr"),S622,0)</f>
        <v>0</v>
      </c>
      <c r="AF500" s="462">
        <v>247</v>
      </c>
      <c r="AG500" s="449">
        <f t="shared" ref="AG500" si="561">LARGE($AD$8:$AD$738,AF500)</f>
        <v>0</v>
      </c>
    </row>
    <row r="501" spans="1:33" ht="15.75" customHeight="1" thickBot="1" x14ac:dyDescent="0.3">
      <c r="A501" s="229"/>
      <c r="B501" s="331"/>
      <c r="C501" s="331"/>
      <c r="D501" s="331"/>
      <c r="E501" s="381"/>
      <c r="F501" s="260" t="str">
        <f>IF(AND(A500="X",B500="dim"),"",IF(AND(A500="X",E500="TC"),"",IF(A500="X","X","")))</f>
        <v/>
      </c>
      <c r="G501" s="194"/>
      <c r="H501" s="211"/>
      <c r="I501" s="235">
        <f>IF(E500="CA",1,0)</f>
        <v>0</v>
      </c>
      <c r="J501" s="235">
        <f>IF(E500="TC",1,0)</f>
        <v>0</v>
      </c>
      <c r="K501" s="235">
        <f>IF(E500="FNO",1,0)</f>
        <v>0</v>
      </c>
      <c r="L501" s="299"/>
      <c r="M501" s="235"/>
      <c r="N501" s="244"/>
      <c r="O501" s="50"/>
      <c r="P501" s="477"/>
      <c r="Q501" s="113"/>
      <c r="R501" s="114"/>
      <c r="S501" s="375"/>
      <c r="T501" s="167"/>
      <c r="U501" s="74"/>
      <c r="V501" s="74"/>
      <c r="W501" s="74"/>
      <c r="X501" s="381"/>
      <c r="Y501" s="74"/>
      <c r="Z501" s="331"/>
      <c r="AA501" s="461"/>
      <c r="AC501" s="463"/>
      <c r="AD501" s="450"/>
      <c r="AF501" s="463"/>
      <c r="AG501" s="450"/>
    </row>
    <row r="502" spans="1:33" ht="15" customHeight="1" thickBot="1" x14ac:dyDescent="0.3">
      <c r="A502" s="228"/>
      <c r="B502" s="380" t="s">
        <v>4</v>
      </c>
      <c r="C502" s="380">
        <v>21</v>
      </c>
      <c r="D502" s="380" t="s">
        <v>24</v>
      </c>
      <c r="E502" s="380" t="s">
        <v>91</v>
      </c>
      <c r="F502" s="208"/>
      <c r="G502" s="207"/>
      <c r="H502" s="196"/>
      <c r="I502" s="242">
        <f>IF(E502="repos",1,0)</f>
        <v>0</v>
      </c>
      <c r="J502" s="242">
        <f>IF(E502="S",1,0)</f>
        <v>0</v>
      </c>
      <c r="K502" s="242">
        <f>IF(E502="FO",1,0)</f>
        <v>0</v>
      </c>
      <c r="L502" s="302">
        <f>IF(AND(B502="dim",M502=130),1,0)</f>
        <v>0</v>
      </c>
      <c r="M502" s="234">
        <v>130</v>
      </c>
      <c r="N502" s="243"/>
      <c r="O502" s="52">
        <v>0.32083333333333336</v>
      </c>
      <c r="P502" s="476">
        <f>IF(F502="X",D459,0)+IF(F503="X",D459,0)+IF(G502="X",D460,0)+IF(G503="X",D461,0)+H502+H503+IF(N502&lt;N458,0,N502)+IF(N503&lt;N458,0,N503)</f>
        <v>0</v>
      </c>
      <c r="Q502" s="111">
        <v>0.19930555555555554</v>
      </c>
      <c r="R502" s="112">
        <v>0.48680555555555555</v>
      </c>
      <c r="S502" s="374">
        <f>(R502-Q502)+(R503-Q503)</f>
        <v>0.28749999999999998</v>
      </c>
      <c r="T502" s="167"/>
      <c r="U502" s="74"/>
      <c r="V502" s="74"/>
      <c r="W502" s="74"/>
      <c r="X502" s="380">
        <f t="shared" si="522"/>
        <v>1</v>
      </c>
      <c r="Y502" s="74"/>
      <c r="Z502" s="314">
        <v>202</v>
      </c>
      <c r="AA502" s="460">
        <f>IF(OR(E502="C",E502="Cr"),S502,0)</f>
        <v>0.28749999999999998</v>
      </c>
      <c r="AC502" s="314">
        <v>248</v>
      </c>
      <c r="AD502" s="449">
        <f t="shared" ref="AD502" si="562">IF(OR(E624="C",E624="Cr"),S624,0)</f>
        <v>0.22291666666666668</v>
      </c>
      <c r="AF502" s="314">
        <v>248</v>
      </c>
      <c r="AG502" s="449">
        <f t="shared" ref="AG502" si="563">LARGE($AD$8:$AD$738,AF502)</f>
        <v>0</v>
      </c>
    </row>
    <row r="503" spans="1:33" ht="15.75" customHeight="1" thickBot="1" x14ac:dyDescent="0.3">
      <c r="A503" s="229"/>
      <c r="B503" s="381"/>
      <c r="C503" s="381"/>
      <c r="D503" s="381"/>
      <c r="E503" s="381"/>
      <c r="F503" s="260" t="str">
        <f>IF(AND(A502="X",B502="dim"),"",IF(AND(A502="X",E502="TC"),"",IF(A502="X","X","")))</f>
        <v/>
      </c>
      <c r="G503" s="194"/>
      <c r="H503" s="211"/>
      <c r="I503" s="235">
        <f>IF(E502="CA",1,0)</f>
        <v>0</v>
      </c>
      <c r="J503" s="235">
        <f>IF(E502="TC",1,0)</f>
        <v>0</v>
      </c>
      <c r="K503" s="235">
        <f>IF(E502="FNO",1,0)</f>
        <v>0</v>
      </c>
      <c r="L503" s="299"/>
      <c r="M503" s="235"/>
      <c r="N503" s="244"/>
      <c r="O503" s="50"/>
      <c r="P503" s="477"/>
      <c r="Q503" s="113"/>
      <c r="R503" s="114"/>
      <c r="S503" s="375"/>
      <c r="T503" s="167"/>
      <c r="U503" s="74"/>
      <c r="V503" s="74"/>
      <c r="W503" s="74"/>
      <c r="X503" s="381"/>
      <c r="Y503" s="74"/>
      <c r="Z503" s="331"/>
      <c r="AA503" s="461"/>
      <c r="AC503" s="331"/>
      <c r="AD503" s="450"/>
      <c r="AF503" s="331"/>
      <c r="AG503" s="450"/>
    </row>
    <row r="504" spans="1:33" ht="15" customHeight="1" thickBot="1" x14ac:dyDescent="0.3">
      <c r="A504" s="228"/>
      <c r="B504" s="380" t="s">
        <v>6</v>
      </c>
      <c r="C504" s="380">
        <v>22</v>
      </c>
      <c r="D504" s="380" t="s">
        <v>24</v>
      </c>
      <c r="E504" s="334" t="s">
        <v>91</v>
      </c>
      <c r="F504" s="208"/>
      <c r="G504" s="207"/>
      <c r="H504" s="196"/>
      <c r="I504" s="242">
        <f>IF(E504="repos",1,0)</f>
        <v>0</v>
      </c>
      <c r="J504" s="242">
        <f>IF(E504="S",1,0)</f>
        <v>0</v>
      </c>
      <c r="K504" s="242">
        <f>IF(E504="FO",1,0)</f>
        <v>0</v>
      </c>
      <c r="L504" s="302">
        <f>IF(AND(B504="dim",M504=130),1,0)</f>
        <v>0</v>
      </c>
      <c r="M504" s="234">
        <v>130</v>
      </c>
      <c r="N504" s="243"/>
      <c r="O504" s="52">
        <v>0.32291666666666669</v>
      </c>
      <c r="P504" s="476">
        <f>IF(F504="X",D459,0)+IF(F505="X",D459,0)+IF(G504="X",D460,0)+IF(G505="X",D461,0)+H504+H505+IF(N504&lt;N458,0,N504)+IF(N505&lt;N458,0,N505)</f>
        <v>0</v>
      </c>
      <c r="Q504" s="111">
        <v>0.19930555555555554</v>
      </c>
      <c r="R504" s="112">
        <v>0.4909722222222222</v>
      </c>
      <c r="S504" s="374">
        <f>(R504-Q504)+(R505-Q505)</f>
        <v>0.29166666666666663</v>
      </c>
      <c r="T504" s="167"/>
      <c r="U504" s="74"/>
      <c r="V504" s="74"/>
      <c r="W504" s="74"/>
      <c r="X504" s="380">
        <f t="shared" si="522"/>
        <v>1</v>
      </c>
      <c r="Y504" s="74"/>
      <c r="Z504" s="314">
        <v>203</v>
      </c>
      <c r="AA504" s="460">
        <f>IF(OR(E504="C",E504="Cr"),S504,0)</f>
        <v>0.29166666666666663</v>
      </c>
      <c r="AC504" s="314">
        <v>249</v>
      </c>
      <c r="AD504" s="449">
        <f t="shared" ref="AD504" si="564">IF(OR(E626="C",E626="Cr"),S626,0)</f>
        <v>0.22291666666666668</v>
      </c>
      <c r="AF504" s="314">
        <v>249</v>
      </c>
      <c r="AG504" s="449">
        <f t="shared" ref="AG504" si="565">LARGE($AD$8:$AD$738,AF504)</f>
        <v>0</v>
      </c>
    </row>
    <row r="505" spans="1:33" ht="15.75" customHeight="1" thickBot="1" x14ac:dyDescent="0.3">
      <c r="A505" s="229"/>
      <c r="B505" s="381"/>
      <c r="C505" s="381"/>
      <c r="D505" s="381"/>
      <c r="E505" s="329"/>
      <c r="F505" s="260" t="str">
        <f>IF(AND(A504="X",B504="dim"),"",IF(AND(A504="X",E504="TC"),"",IF(A504="X","X","")))</f>
        <v/>
      </c>
      <c r="G505" s="194"/>
      <c r="H505" s="211"/>
      <c r="I505" s="235">
        <f>IF(E504="CA",1,0)</f>
        <v>0</v>
      </c>
      <c r="J505" s="235">
        <f>IF(E504="TC",1,0)</f>
        <v>0</v>
      </c>
      <c r="K505" s="235">
        <f>IF(E504="FNO",1,0)</f>
        <v>0</v>
      </c>
      <c r="L505" s="299"/>
      <c r="M505" s="235"/>
      <c r="N505" s="244"/>
      <c r="O505" s="86"/>
      <c r="P505" s="477"/>
      <c r="Q505" s="113"/>
      <c r="R505" s="114"/>
      <c r="S505" s="375"/>
      <c r="T505" s="167"/>
      <c r="U505" s="74"/>
      <c r="V505" s="74"/>
      <c r="W505" s="74"/>
      <c r="X505" s="381"/>
      <c r="Y505" s="74"/>
      <c r="Z505" s="331"/>
      <c r="AA505" s="461"/>
      <c r="AC505" s="331"/>
      <c r="AD505" s="450"/>
      <c r="AF505" s="331"/>
      <c r="AG505" s="450"/>
    </row>
    <row r="506" spans="1:33" ht="15" customHeight="1" thickBot="1" x14ac:dyDescent="0.3">
      <c r="A506" s="228"/>
      <c r="B506" s="380" t="s">
        <v>8</v>
      </c>
      <c r="C506" s="380">
        <v>23</v>
      </c>
      <c r="D506" s="380" t="s">
        <v>24</v>
      </c>
      <c r="E506" s="551" t="s">
        <v>94</v>
      </c>
      <c r="F506" s="208"/>
      <c r="G506" s="207"/>
      <c r="H506" s="196"/>
      <c r="I506" s="242">
        <f>IF(E506="repos",1,0)</f>
        <v>1</v>
      </c>
      <c r="J506" s="242">
        <f>IF(E506="S",1,0)</f>
        <v>0</v>
      </c>
      <c r="K506" s="242">
        <f>IF(E506="FO",1,0)</f>
        <v>0</v>
      </c>
      <c r="L506" s="302">
        <f>IF(AND(B506="dim",M506=130),1,0)</f>
        <v>0</v>
      </c>
      <c r="M506" s="234">
        <v>660</v>
      </c>
      <c r="N506" s="243"/>
      <c r="O506" s="56"/>
      <c r="P506" s="476">
        <f>IF(F506="X",D459,0)+IF(F507="X",D459,0)+IF(G506="X",D460,0)+IF(G507="X",D461,0)+H506+H507+IF(N506&lt;N458,0,N506)+IF(N507&lt;N458,0,N507)</f>
        <v>0</v>
      </c>
      <c r="Q506" s="111"/>
      <c r="R506" s="112"/>
      <c r="S506" s="374">
        <f>(R506-Q506)+(R507-Q507)</f>
        <v>0</v>
      </c>
      <c r="T506" s="167"/>
      <c r="U506" s="74"/>
      <c r="V506" s="74"/>
      <c r="W506" s="74"/>
      <c r="X506" s="380">
        <f t="shared" si="522"/>
        <v>0</v>
      </c>
      <c r="Y506" s="74"/>
      <c r="Z506" s="314">
        <v>204</v>
      </c>
      <c r="AA506" s="460">
        <f>IF(OR(E506="C",E506="Cr"),S506,0)</f>
        <v>0</v>
      </c>
      <c r="AC506" s="314">
        <v>250</v>
      </c>
      <c r="AD506" s="449">
        <f t="shared" ref="AD506" si="566">IF(OR(E628="C",E628="Cr"),S628,0)</f>
        <v>0.25624999999999998</v>
      </c>
      <c r="AF506" s="314">
        <v>250</v>
      </c>
      <c r="AG506" s="449">
        <f t="shared" ref="AG506" si="567">LARGE($AD$8:$AD$738,AF506)</f>
        <v>0</v>
      </c>
    </row>
    <row r="507" spans="1:33" ht="15.75" customHeight="1" thickBot="1" x14ac:dyDescent="0.3">
      <c r="A507" s="229"/>
      <c r="B507" s="381"/>
      <c r="C507" s="381"/>
      <c r="D507" s="381"/>
      <c r="E507" s="552"/>
      <c r="F507" s="260" t="str">
        <f>IF(AND(A506="X",B506="dim"),"",IF(AND(A506="X",E506="TC"),"",IF(A506="X","X","")))</f>
        <v/>
      </c>
      <c r="G507" s="194"/>
      <c r="H507" s="211"/>
      <c r="I507" s="235">
        <f>IF(E506="CA",1,0)</f>
        <v>0</v>
      </c>
      <c r="J507" s="235">
        <f>IF(E506="TC",1,0)</f>
        <v>0</v>
      </c>
      <c r="K507" s="235">
        <f>IF(E506="FNO",1,0)</f>
        <v>0</v>
      </c>
      <c r="L507" s="299"/>
      <c r="M507" s="235"/>
      <c r="N507" s="244"/>
      <c r="O507" s="107"/>
      <c r="P507" s="477"/>
      <c r="Q507" s="113"/>
      <c r="R507" s="114"/>
      <c r="S507" s="375"/>
      <c r="T507" s="167"/>
      <c r="U507" s="74"/>
      <c r="V507" s="74"/>
      <c r="W507" s="74"/>
      <c r="X507" s="381"/>
      <c r="Y507" s="74"/>
      <c r="Z507" s="331"/>
      <c r="AA507" s="461"/>
      <c r="AC507" s="331"/>
      <c r="AD507" s="450"/>
      <c r="AF507" s="331"/>
      <c r="AG507" s="450"/>
    </row>
    <row r="508" spans="1:33" ht="15" customHeight="1" thickBot="1" x14ac:dyDescent="0.3">
      <c r="A508" s="228"/>
      <c r="B508" s="314" t="s">
        <v>9</v>
      </c>
      <c r="C508" s="314">
        <v>24</v>
      </c>
      <c r="D508" s="314" t="s">
        <v>24</v>
      </c>
      <c r="E508" s="380" t="s">
        <v>91</v>
      </c>
      <c r="F508" s="208"/>
      <c r="G508" s="207"/>
      <c r="H508" s="196"/>
      <c r="I508" s="242">
        <f>IF(E508="repos",1,0)</f>
        <v>0</v>
      </c>
      <c r="J508" s="242">
        <f>IF(E508="S",1,0)</f>
        <v>0</v>
      </c>
      <c r="K508" s="242">
        <f>IF(E508="FO",1,0)</f>
        <v>0</v>
      </c>
      <c r="L508" s="302">
        <f>IF(AND(B508="dim",M508=130),1,0)</f>
        <v>0</v>
      </c>
      <c r="M508" s="234">
        <v>132</v>
      </c>
      <c r="N508" s="243"/>
      <c r="O508" s="52">
        <v>0.28055555555555556</v>
      </c>
      <c r="P508" s="476">
        <f>IF(F508="X",D459,0)+IF(F509="X",D459,0)+IF(G508="X",D460,0)+IF(G509="X",D461,0)+H508+H509+IF(N508&lt;N458,0,N508)+IF(N509&lt;N458,0,N509)</f>
        <v>0</v>
      </c>
      <c r="Q508" s="111">
        <v>0.20972222222222223</v>
      </c>
      <c r="R508" s="112">
        <v>0.48749999999999999</v>
      </c>
      <c r="S508" s="374">
        <f>(R508-Q508)+(R509-Q509)</f>
        <v>0.27777777777777779</v>
      </c>
      <c r="T508" s="167"/>
      <c r="U508" s="74"/>
      <c r="V508" s="74"/>
      <c r="W508" s="74"/>
      <c r="X508" s="380">
        <f t="shared" si="522"/>
        <v>1</v>
      </c>
      <c r="Y508" s="74"/>
      <c r="Z508" s="314">
        <v>205</v>
      </c>
      <c r="AA508" s="460">
        <f>IF(OR(E508="C",E508="Cr"),S508,0)</f>
        <v>0.27777777777777779</v>
      </c>
      <c r="AC508" s="314">
        <v>251</v>
      </c>
      <c r="AD508" s="449">
        <f t="shared" ref="AD508" si="568">IF(OR(E630="C",E630="Cr"),S630,0)</f>
        <v>0.25624999999999998</v>
      </c>
      <c r="AF508" s="314">
        <v>251</v>
      </c>
      <c r="AG508" s="449">
        <f t="shared" ref="AG508" si="569">LARGE($AD$8:$AD$738,AF508)</f>
        <v>0</v>
      </c>
    </row>
    <row r="509" spans="1:33" ht="15.75" customHeight="1" thickBot="1" x14ac:dyDescent="0.3">
      <c r="A509" s="229"/>
      <c r="B509" s="331"/>
      <c r="C509" s="331"/>
      <c r="D509" s="331"/>
      <c r="E509" s="381"/>
      <c r="F509" s="260" t="str">
        <f>IF(AND(A508="X",B508="dim"),"",IF(AND(A508="X",E508="TC"),"",IF(A508="X","X","")))</f>
        <v/>
      </c>
      <c r="G509" s="194"/>
      <c r="H509" s="211"/>
      <c r="I509" s="235">
        <f>IF(E508="CA",1,0)</f>
        <v>0</v>
      </c>
      <c r="J509" s="235">
        <f>IF(E508="TC",1,0)</f>
        <v>0</v>
      </c>
      <c r="K509" s="235">
        <f>IF(E508="FNO",1,0)</f>
        <v>0</v>
      </c>
      <c r="L509" s="299"/>
      <c r="M509" s="235"/>
      <c r="N509" s="244"/>
      <c r="O509" s="86"/>
      <c r="P509" s="477"/>
      <c r="Q509" s="113"/>
      <c r="R509" s="114"/>
      <c r="S509" s="375"/>
      <c r="T509" s="167"/>
      <c r="U509" s="74"/>
      <c r="V509" s="74"/>
      <c r="W509" s="74"/>
      <c r="X509" s="381"/>
      <c r="Y509" s="74"/>
      <c r="Z509" s="331"/>
      <c r="AA509" s="461"/>
      <c r="AC509" s="331"/>
      <c r="AD509" s="450"/>
      <c r="AF509" s="331"/>
      <c r="AG509" s="450"/>
    </row>
    <row r="510" spans="1:33" ht="15" customHeight="1" thickBot="1" x14ac:dyDescent="0.3">
      <c r="A510" s="228"/>
      <c r="B510" s="314" t="s">
        <v>10</v>
      </c>
      <c r="C510" s="314">
        <v>25</v>
      </c>
      <c r="D510" s="314" t="s">
        <v>24</v>
      </c>
      <c r="E510" s="380" t="s">
        <v>91</v>
      </c>
      <c r="F510" s="208"/>
      <c r="G510" s="207"/>
      <c r="H510" s="196"/>
      <c r="I510" s="242">
        <f>IF(E510="repos",1,0)</f>
        <v>0</v>
      </c>
      <c r="J510" s="242">
        <f>IF(E510="S",1,0)</f>
        <v>0</v>
      </c>
      <c r="K510" s="242">
        <f>IF(E510="FO",1,0)</f>
        <v>0</v>
      </c>
      <c r="L510" s="302">
        <f>IF(AND(B510="dim",M510=130),1,0)</f>
        <v>0</v>
      </c>
      <c r="M510" s="234">
        <v>132</v>
      </c>
      <c r="N510" s="243"/>
      <c r="O510" s="52">
        <v>0.31041666666666667</v>
      </c>
      <c r="P510" s="476">
        <f>IF(F510="X",D459,0)+IF(F511="X",D459,0)+IF(G510="X",D460,0)+IF(G511="X",D461,0)+H510+H511+IF(N510&lt;N458,0,N510)+IF(N511&lt;N458,0,N511)</f>
        <v>0</v>
      </c>
      <c r="Q510" s="111">
        <v>0.2388888888888889</v>
      </c>
      <c r="R510" s="112">
        <v>0.54375000000000007</v>
      </c>
      <c r="S510" s="374">
        <f>(R510-Q510)+(R511-Q511)</f>
        <v>0.30486111111111114</v>
      </c>
      <c r="T510" s="167"/>
      <c r="U510" s="74"/>
      <c r="V510" s="74"/>
      <c r="W510" s="74"/>
      <c r="X510" s="380">
        <f t="shared" si="522"/>
        <v>1</v>
      </c>
      <c r="Y510" s="74"/>
      <c r="Z510" s="314">
        <v>206</v>
      </c>
      <c r="AA510" s="460">
        <f>IF(OR(E510="C",E510="Cr"),S510,0)</f>
        <v>0.30486111111111114</v>
      </c>
      <c r="AC510" s="314">
        <v>252</v>
      </c>
      <c r="AD510" s="449">
        <f t="shared" ref="AD510" si="570">IF(OR(E632="C",E632="Cr"),S632,0)</f>
        <v>0.2361111111111111</v>
      </c>
      <c r="AF510" s="314">
        <v>252</v>
      </c>
      <c r="AG510" s="449">
        <f t="shared" ref="AG510" si="571">LARGE($AD$8:$AD$738,AF510)</f>
        <v>0</v>
      </c>
    </row>
    <row r="511" spans="1:33" ht="15.75" customHeight="1" thickBot="1" x14ac:dyDescent="0.3">
      <c r="A511" s="229"/>
      <c r="B511" s="331"/>
      <c r="C511" s="331"/>
      <c r="D511" s="331"/>
      <c r="E511" s="381"/>
      <c r="F511" s="260" t="str">
        <f>IF(AND(A510="X",B510="dim"),"",IF(AND(A510="X",E510="TC"),"",IF(A510="X","X","")))</f>
        <v/>
      </c>
      <c r="G511" s="194"/>
      <c r="H511" s="211"/>
      <c r="I511" s="235">
        <f>IF(E510="CA",1,0)</f>
        <v>0</v>
      </c>
      <c r="J511" s="235">
        <f>IF(E510="TC",1,0)</f>
        <v>0</v>
      </c>
      <c r="K511" s="235">
        <f>IF(E510="FNO",1,0)</f>
        <v>0</v>
      </c>
      <c r="L511" s="299"/>
      <c r="M511" s="235"/>
      <c r="N511" s="244"/>
      <c r="O511" s="86"/>
      <c r="P511" s="477"/>
      <c r="Q511" s="113"/>
      <c r="R511" s="114"/>
      <c r="S511" s="375"/>
      <c r="T511" s="167"/>
      <c r="U511" s="74"/>
      <c r="V511" s="74"/>
      <c r="W511" s="74"/>
      <c r="X511" s="381"/>
      <c r="Y511" s="74"/>
      <c r="Z511" s="331"/>
      <c r="AA511" s="461"/>
      <c r="AC511" s="331"/>
      <c r="AD511" s="450"/>
      <c r="AF511" s="331"/>
      <c r="AG511" s="450"/>
    </row>
    <row r="512" spans="1:33" ht="15" customHeight="1" thickBot="1" x14ac:dyDescent="0.3">
      <c r="A512" s="228"/>
      <c r="B512" s="314" t="s">
        <v>11</v>
      </c>
      <c r="C512" s="314">
        <v>26</v>
      </c>
      <c r="D512" s="314" t="s">
        <v>24</v>
      </c>
      <c r="E512" s="380" t="s">
        <v>91</v>
      </c>
      <c r="F512" s="208"/>
      <c r="G512" s="207"/>
      <c r="H512" s="196"/>
      <c r="I512" s="242">
        <f>IF(E512="repos",1,0)</f>
        <v>0</v>
      </c>
      <c r="J512" s="242">
        <f>IF(E512="S",1,0)</f>
        <v>0</v>
      </c>
      <c r="K512" s="242">
        <f>IF(E512="FO",1,0)</f>
        <v>0</v>
      </c>
      <c r="L512" s="302">
        <f>IF(AND(B512="dim",M512=130),1,0)</f>
        <v>0</v>
      </c>
      <c r="M512" s="234">
        <v>132</v>
      </c>
      <c r="N512" s="243"/>
      <c r="O512" s="52">
        <v>0.31041666666666667</v>
      </c>
      <c r="P512" s="476">
        <f>IF(F512="X",D459,0)+IF(F513="X",D459,0)+IF(G512="X",D460,0)+IF(G513="X",D461,0)+H512+H513+IF(N512&lt;N458,0,N512)+IF(N513&lt;N458,0,N513)</f>
        <v>0</v>
      </c>
      <c r="Q512" s="111">
        <v>0.2388888888888889</v>
      </c>
      <c r="R512" s="112">
        <v>0.54375000000000007</v>
      </c>
      <c r="S512" s="374">
        <f>(R512-Q512)+(R513-Q513)</f>
        <v>0.30486111111111114</v>
      </c>
      <c r="T512" s="167"/>
      <c r="U512" s="74"/>
      <c r="V512" s="74"/>
      <c r="W512" s="74"/>
      <c r="X512" s="380">
        <f t="shared" si="522"/>
        <v>1</v>
      </c>
      <c r="Y512" s="74"/>
      <c r="Z512" s="314">
        <v>207</v>
      </c>
      <c r="AA512" s="460">
        <f t="shared" ref="AA512" si="572">IF(OR(E512="C",E512="Cr"),S512,0)</f>
        <v>0.30486111111111114</v>
      </c>
      <c r="AC512" s="314">
        <v>253</v>
      </c>
      <c r="AD512" s="449">
        <f t="shared" ref="AD512" si="573">IF(OR(E634="C",E634="Cr"),S634,0)</f>
        <v>0</v>
      </c>
      <c r="AF512" s="314">
        <v>253</v>
      </c>
      <c r="AG512" s="449">
        <f t="shared" ref="AG512" si="574">LARGE($AD$8:$AD$738,AF512)</f>
        <v>0</v>
      </c>
    </row>
    <row r="513" spans="1:33" ht="15.75" customHeight="1" thickBot="1" x14ac:dyDescent="0.3">
      <c r="A513" s="229"/>
      <c r="B513" s="331"/>
      <c r="C513" s="331"/>
      <c r="D513" s="331"/>
      <c r="E513" s="381"/>
      <c r="F513" s="260" t="str">
        <f>IF(AND(A512="X",B512="dim"),"",IF(AND(A512="X",E512="TC"),"",IF(A512="X","X","")))</f>
        <v/>
      </c>
      <c r="G513" s="194"/>
      <c r="H513" s="211"/>
      <c r="I513" s="235">
        <f>IF(E512="CA",1,0)</f>
        <v>0</v>
      </c>
      <c r="J513" s="235">
        <f>IF(E512="TC",1,0)</f>
        <v>0</v>
      </c>
      <c r="K513" s="235">
        <f>IF(E512="FNO",1,0)</f>
        <v>0</v>
      </c>
      <c r="L513" s="299"/>
      <c r="M513" s="235"/>
      <c r="N513" s="244"/>
      <c r="O513" s="86"/>
      <c r="P513" s="477"/>
      <c r="Q513" s="113"/>
      <c r="R513" s="114"/>
      <c r="S513" s="375"/>
      <c r="T513" s="167"/>
      <c r="U513" s="74"/>
      <c r="V513" s="74"/>
      <c r="W513" s="74"/>
      <c r="X513" s="381"/>
      <c r="Y513" s="74"/>
      <c r="Z513" s="331"/>
      <c r="AA513" s="461"/>
      <c r="AC513" s="331"/>
      <c r="AD513" s="450"/>
      <c r="AF513" s="331"/>
      <c r="AG513" s="450"/>
    </row>
    <row r="514" spans="1:33" ht="15" customHeight="1" thickBot="1" x14ac:dyDescent="0.3">
      <c r="A514" s="228"/>
      <c r="B514" s="314" t="s">
        <v>12</v>
      </c>
      <c r="C514" s="314">
        <v>27</v>
      </c>
      <c r="D514" s="314" t="s">
        <v>24</v>
      </c>
      <c r="E514" s="380" t="s">
        <v>91</v>
      </c>
      <c r="F514" s="208"/>
      <c r="G514" s="207"/>
      <c r="H514" s="196"/>
      <c r="I514" s="242">
        <f>IF(E514="repos",1,0)</f>
        <v>0</v>
      </c>
      <c r="J514" s="242">
        <f>IF(E514="S",1,0)</f>
        <v>0</v>
      </c>
      <c r="K514" s="242">
        <f>IF(E514="FO",1,0)</f>
        <v>0</v>
      </c>
      <c r="L514" s="302">
        <f>IF(AND(B514="dim",M514=130),1,0)</f>
        <v>0</v>
      </c>
      <c r="M514" s="234">
        <v>132</v>
      </c>
      <c r="N514" s="243"/>
      <c r="O514" s="52">
        <v>0.27847222222222223</v>
      </c>
      <c r="P514" s="476">
        <f>IF(F514="X",D459,0)+IF(F515="X",D459,0)+IF(G514="X",D460,0)+IF(G515="X",D461,0)+H514+H515+IF(N514&lt;N458,0,N514)+IF(N515&lt;N458,0,N515)</f>
        <v>1.3888888888888888E-2</v>
      </c>
      <c r="Q514" s="111">
        <v>0.21388888888888891</v>
      </c>
      <c r="R514" s="112">
        <v>0.39166666666666666</v>
      </c>
      <c r="S514" s="374">
        <f>(R514-Q514)+(R515-Q515)</f>
        <v>0.27569444444444452</v>
      </c>
      <c r="T514" s="167"/>
      <c r="U514" s="74"/>
      <c r="V514" s="74"/>
      <c r="W514" s="74"/>
      <c r="X514" s="380">
        <f t="shared" si="522"/>
        <v>1</v>
      </c>
      <c r="Y514" s="74"/>
      <c r="Z514" s="314">
        <v>208</v>
      </c>
      <c r="AA514" s="460">
        <f t="shared" ref="AA514" si="575">IF(OR(E514="C",E514="Cr"),S514,0)</f>
        <v>0.27569444444444452</v>
      </c>
      <c r="AC514" s="314">
        <v>254</v>
      </c>
      <c r="AD514" s="449">
        <f t="shared" ref="AD514" si="576">IF(OR(E636="C",E636="Cr"),S636,0)</f>
        <v>0</v>
      </c>
      <c r="AF514" s="314">
        <v>254</v>
      </c>
      <c r="AG514" s="449">
        <f t="shared" ref="AG514" si="577">LARGE($AD$8:$AD$738,AF514)</f>
        <v>0</v>
      </c>
    </row>
    <row r="515" spans="1:33" ht="15.75" customHeight="1" thickBot="1" x14ac:dyDescent="0.3">
      <c r="A515" s="229"/>
      <c r="B515" s="331"/>
      <c r="C515" s="331"/>
      <c r="D515" s="331"/>
      <c r="E515" s="381"/>
      <c r="F515" s="260" t="str">
        <f>IF(AND(A514="X",B514="dim"),"",IF(AND(A514="X",E514="TC"),"",IF(A514="X","X","")))</f>
        <v/>
      </c>
      <c r="G515" s="194" t="s">
        <v>93</v>
      </c>
      <c r="H515" s="211"/>
      <c r="I515" s="235">
        <f>IF(E514="CA",1,0)</f>
        <v>0</v>
      </c>
      <c r="J515" s="235">
        <f>IF(E514="TC",1,0)</f>
        <v>0</v>
      </c>
      <c r="K515" s="235">
        <f>IF(E514="FNO",1,0)</f>
        <v>0</v>
      </c>
      <c r="L515" s="299"/>
      <c r="M515" s="235"/>
      <c r="N515" s="244"/>
      <c r="O515" s="86"/>
      <c r="P515" s="477"/>
      <c r="Q515" s="113">
        <v>0.50972222222222219</v>
      </c>
      <c r="R515" s="114">
        <v>0.60763888888888895</v>
      </c>
      <c r="S515" s="375"/>
      <c r="T515" s="167"/>
      <c r="U515" s="74"/>
      <c r="V515" s="74"/>
      <c r="W515" s="74"/>
      <c r="X515" s="381"/>
      <c r="Y515" s="74"/>
      <c r="Z515" s="331"/>
      <c r="AA515" s="461"/>
      <c r="AC515" s="331"/>
      <c r="AD515" s="450"/>
      <c r="AF515" s="331"/>
      <c r="AG515" s="450"/>
    </row>
    <row r="516" spans="1:33" ht="15" customHeight="1" thickBot="1" x14ac:dyDescent="0.3">
      <c r="A516" s="228"/>
      <c r="B516" s="314" t="s">
        <v>4</v>
      </c>
      <c r="C516" s="314">
        <v>28</v>
      </c>
      <c r="D516" s="314" t="s">
        <v>24</v>
      </c>
      <c r="E516" s="380" t="s">
        <v>91</v>
      </c>
      <c r="F516" s="208"/>
      <c r="G516" s="207"/>
      <c r="H516" s="196"/>
      <c r="I516" s="242">
        <f>IF(E516="repos",1,0)</f>
        <v>0</v>
      </c>
      <c r="J516" s="242">
        <f>IF(E516="S",1,0)</f>
        <v>0</v>
      </c>
      <c r="K516" s="242">
        <f>IF(E516="FO",1,0)</f>
        <v>0</v>
      </c>
      <c r="L516" s="302">
        <f>IF(AND(B516="dim",M516=130),1,0)</f>
        <v>0</v>
      </c>
      <c r="M516" s="234">
        <v>132</v>
      </c>
      <c r="N516" s="243"/>
      <c r="O516" s="52">
        <v>0.28750000000000003</v>
      </c>
      <c r="P516" s="476">
        <f>IF(F516="X",D459,0)+IF(F517="X",D459,0)+IF(G516="X",D460,0)+IF(G517="X",D461,0)+H516+H517+IF(N516&lt;N458,0,N516)+IF(N517&lt;N458,0,N517)</f>
        <v>0</v>
      </c>
      <c r="Q516" s="111">
        <v>0.25347222222222221</v>
      </c>
      <c r="R516" s="112">
        <v>0.53541666666666665</v>
      </c>
      <c r="S516" s="374">
        <f>(R516-Q516)+(R517-Q517)</f>
        <v>0.28194444444444444</v>
      </c>
      <c r="T516" s="167"/>
      <c r="U516" s="74"/>
      <c r="V516" s="74"/>
      <c r="W516" s="74"/>
      <c r="X516" s="380">
        <f t="shared" si="522"/>
        <v>1</v>
      </c>
      <c r="Y516" s="74"/>
      <c r="Z516" s="314">
        <v>209</v>
      </c>
      <c r="AA516" s="460">
        <f t="shared" ref="AA516" si="578">IF(OR(E516="C",E516="Cr"),S516,0)</f>
        <v>0.28194444444444444</v>
      </c>
      <c r="AC516" s="314">
        <v>255</v>
      </c>
      <c r="AD516" s="449">
        <f t="shared" ref="AD516" si="579">IF(OR(E638="C",E638="Cr"),S638,0)</f>
        <v>0</v>
      </c>
      <c r="AF516" s="314">
        <v>255</v>
      </c>
      <c r="AG516" s="449">
        <f t="shared" ref="AG516" si="580">LARGE($AD$8:$AD$738,AF516)</f>
        <v>0</v>
      </c>
    </row>
    <row r="517" spans="1:33" ht="15.75" customHeight="1" thickBot="1" x14ac:dyDescent="0.3">
      <c r="A517" s="229"/>
      <c r="B517" s="331"/>
      <c r="C517" s="331"/>
      <c r="D517" s="331"/>
      <c r="E517" s="381"/>
      <c r="F517" s="260" t="str">
        <f>IF(AND(A516="X",B516="dim"),"",IF(AND(A516="X",E516="TC"),"",IF(A516="X","X","")))</f>
        <v/>
      </c>
      <c r="G517" s="194"/>
      <c r="H517" s="211"/>
      <c r="I517" s="235">
        <f>IF(E516="CA",1,0)</f>
        <v>0</v>
      </c>
      <c r="J517" s="235">
        <f>IF(E516="TC",1,0)</f>
        <v>0</v>
      </c>
      <c r="K517" s="235">
        <f>IF(E516="FNO",1,0)</f>
        <v>0</v>
      </c>
      <c r="L517" s="299"/>
      <c r="M517" s="235"/>
      <c r="N517" s="244"/>
      <c r="O517" s="86"/>
      <c r="P517" s="477"/>
      <c r="Q517" s="113"/>
      <c r="R517" s="114"/>
      <c r="S517" s="375"/>
      <c r="T517" s="167"/>
      <c r="U517" s="74"/>
      <c r="V517" s="74"/>
      <c r="W517" s="74"/>
      <c r="X517" s="381"/>
      <c r="Y517" s="74"/>
      <c r="Z517" s="331"/>
      <c r="AA517" s="461"/>
      <c r="AC517" s="331"/>
      <c r="AD517" s="450"/>
      <c r="AF517" s="331"/>
      <c r="AG517" s="450"/>
    </row>
    <row r="518" spans="1:33" ht="15" customHeight="1" thickBot="1" x14ac:dyDescent="0.3">
      <c r="A518" s="228"/>
      <c r="B518" s="314" t="s">
        <v>6</v>
      </c>
      <c r="C518" s="314">
        <v>29</v>
      </c>
      <c r="D518" s="314" t="s">
        <v>24</v>
      </c>
      <c r="E518" s="380" t="s">
        <v>91</v>
      </c>
      <c r="F518" s="208"/>
      <c r="G518" s="207"/>
      <c r="H518" s="196"/>
      <c r="I518" s="242">
        <f>IF(E518="repos",1,0)</f>
        <v>0</v>
      </c>
      <c r="J518" s="242">
        <f>IF(E518="S",1,0)</f>
        <v>0</v>
      </c>
      <c r="K518" s="242">
        <f>IF(E518="FO",1,0)</f>
        <v>0</v>
      </c>
      <c r="L518" s="302">
        <f>IF(AND(B518="dim",M518=130),1,0)</f>
        <v>0</v>
      </c>
      <c r="M518" s="234">
        <v>130</v>
      </c>
      <c r="N518" s="243"/>
      <c r="O518" s="52">
        <v>0.31458333333333333</v>
      </c>
      <c r="P518" s="476">
        <f>IF(F518="X",D459,0)+IF(F519="X",D459,0)+IF(G518="X",D460,0)+IF(G519="X",D461,0)+H518+H519+IF(N518&lt;N458,0,N518)+IF(N519&lt;N458,0,N519)</f>
        <v>0</v>
      </c>
      <c r="Q518" s="111">
        <v>0.1986111111111111</v>
      </c>
      <c r="R518" s="112">
        <v>0.49027777777777781</v>
      </c>
      <c r="S518" s="374">
        <f>(R518-Q518)+(R519-Q519)</f>
        <v>0.29166666666666674</v>
      </c>
      <c r="T518" s="167"/>
      <c r="U518" s="74"/>
      <c r="V518" s="74"/>
      <c r="W518" s="74"/>
      <c r="X518" s="380">
        <f t="shared" si="522"/>
        <v>1</v>
      </c>
      <c r="Y518" s="74"/>
      <c r="Z518" s="314">
        <v>210</v>
      </c>
      <c r="AA518" s="460">
        <f t="shared" ref="AA518" si="581">IF(OR(E518="C",E518="Cr"),S518,0)</f>
        <v>0.29166666666666674</v>
      </c>
      <c r="AC518" s="314">
        <v>256</v>
      </c>
      <c r="AD518" s="449">
        <f t="shared" ref="AD518" si="582">IF(OR(E640="C",E640="Cr"),S640,0)</f>
        <v>0.23750000000000007</v>
      </c>
      <c r="AF518" s="314">
        <v>256</v>
      </c>
      <c r="AG518" s="449">
        <f t="shared" ref="AG518" si="583">LARGE($AD$8:$AD$738,AF518)</f>
        <v>0</v>
      </c>
    </row>
    <row r="519" spans="1:33" ht="15.75" customHeight="1" thickBot="1" x14ac:dyDescent="0.3">
      <c r="A519" s="229"/>
      <c r="B519" s="331"/>
      <c r="C519" s="331"/>
      <c r="D519" s="331"/>
      <c r="E519" s="381"/>
      <c r="F519" s="260" t="str">
        <f>IF(AND(A518="X",B518="dim"),"",IF(AND(A518="X",E518="TC"),"",IF(A518="X","X","")))</f>
        <v/>
      </c>
      <c r="G519" s="194"/>
      <c r="H519" s="211"/>
      <c r="I519" s="235">
        <f>IF(E518="CA",1,0)</f>
        <v>0</v>
      </c>
      <c r="J519" s="235">
        <f>IF(E518="TC",1,0)</f>
        <v>0</v>
      </c>
      <c r="K519" s="235">
        <f>IF(E518="FNO",1,0)</f>
        <v>0</v>
      </c>
      <c r="L519" s="299"/>
      <c r="M519" s="235"/>
      <c r="N519" s="244"/>
      <c r="O519" s="86"/>
      <c r="P519" s="477"/>
      <c r="Q519" s="113"/>
      <c r="R519" s="114"/>
      <c r="S519" s="375"/>
      <c r="T519" s="167"/>
      <c r="U519" s="74"/>
      <c r="V519" s="74"/>
      <c r="W519" s="74"/>
      <c r="X519" s="381"/>
      <c r="Y519" s="74"/>
      <c r="Z519" s="331"/>
      <c r="AA519" s="461"/>
      <c r="AC519" s="331"/>
      <c r="AD519" s="450"/>
      <c r="AF519" s="331"/>
      <c r="AG519" s="450"/>
    </row>
    <row r="520" spans="1:33" ht="15" customHeight="1" thickBot="1" x14ac:dyDescent="0.3">
      <c r="A520" s="228"/>
      <c r="B520" s="314" t="s">
        <v>8</v>
      </c>
      <c r="C520" s="314">
        <v>30</v>
      </c>
      <c r="D520" s="314" t="s">
        <v>24</v>
      </c>
      <c r="E520" s="334" t="s">
        <v>94</v>
      </c>
      <c r="F520" s="208"/>
      <c r="G520" s="207"/>
      <c r="H520" s="196"/>
      <c r="I520" s="242">
        <f>IF(E520="repos",1,0)</f>
        <v>1</v>
      </c>
      <c r="J520" s="242">
        <f>IF(E520="S",1,0)</f>
        <v>0</v>
      </c>
      <c r="K520" s="242">
        <f>IF(E520="FO",1,0)</f>
        <v>0</v>
      </c>
      <c r="L520" s="302">
        <f>IF(AND(B520="dim",M520=130),1,0)</f>
        <v>0</v>
      </c>
      <c r="M520" s="234">
        <v>660</v>
      </c>
      <c r="N520" s="243"/>
      <c r="O520" s="56"/>
      <c r="P520" s="476">
        <f>IF(F520="X",D459,0)+IF(F521="X",D459,0)+IF(G520="X",D460,0)+IF(G521="X",D461,0)+H520+H521+IF(N520&lt;N458,0,N520)+IF(N521&lt;N458,0,N521)</f>
        <v>0</v>
      </c>
      <c r="Q520" s="111"/>
      <c r="R520" s="112"/>
      <c r="S520" s="374">
        <f>(R520-Q520)+(R521-Q521)</f>
        <v>0</v>
      </c>
      <c r="T520" s="167"/>
      <c r="U520" s="74"/>
      <c r="V520" s="74"/>
      <c r="W520" s="74"/>
      <c r="X520" s="380">
        <f t="shared" si="522"/>
        <v>0</v>
      </c>
      <c r="Y520" s="74"/>
      <c r="Z520" s="314">
        <v>211</v>
      </c>
      <c r="AA520" s="460">
        <f t="shared" ref="AA520" si="584">IF(OR(E520="C",E520="Cr"),S520,0)</f>
        <v>0</v>
      </c>
      <c r="AC520" s="314">
        <v>257</v>
      </c>
      <c r="AD520" s="449">
        <f t="shared" ref="AD520" si="585">IF(OR(E642="C",E642="Cr"),S642,0)</f>
        <v>0.23750000000000007</v>
      </c>
      <c r="AF520" s="314">
        <v>257</v>
      </c>
      <c r="AG520" s="449">
        <f t="shared" ref="AG520" si="586">LARGE($AD$8:$AD$738,AF520)</f>
        <v>0</v>
      </c>
    </row>
    <row r="521" spans="1:33" ht="15.75" customHeight="1" thickBot="1" x14ac:dyDescent="0.3">
      <c r="A521" s="229"/>
      <c r="B521" s="331"/>
      <c r="C521" s="331"/>
      <c r="D521" s="331"/>
      <c r="E521" s="329"/>
      <c r="F521" s="260" t="str">
        <f>IF(AND(A520="X",B520="dim"),"",IF(AND(A520="X",E520="TC"),"",IF(A520="X","X","")))</f>
        <v/>
      </c>
      <c r="G521" s="194"/>
      <c r="H521" s="205"/>
      <c r="I521" s="235">
        <f>IF(E520="CA",1,0)</f>
        <v>0</v>
      </c>
      <c r="J521" s="235">
        <f>IF(E520="TC",1,0)</f>
        <v>0</v>
      </c>
      <c r="K521" s="235">
        <f>IF(E520="FNO",1,0)</f>
        <v>0</v>
      </c>
      <c r="L521" s="302"/>
      <c r="M521" s="235"/>
      <c r="N521" s="244"/>
      <c r="O521" s="107"/>
      <c r="P521" s="477"/>
      <c r="Q521" s="113"/>
      <c r="R521" s="114"/>
      <c r="S521" s="375"/>
      <c r="T521" s="167"/>
      <c r="U521" s="74"/>
      <c r="V521" s="74"/>
      <c r="W521" s="74"/>
      <c r="X521" s="381"/>
      <c r="Y521" s="74"/>
      <c r="Z521" s="331"/>
      <c r="AA521" s="461"/>
      <c r="AC521" s="331"/>
      <c r="AD521" s="450"/>
      <c r="AF521" s="331"/>
      <c r="AG521" s="450"/>
    </row>
    <row r="522" spans="1:33" ht="15" customHeight="1" thickBot="1" x14ac:dyDescent="0.3">
      <c r="A522" s="228"/>
      <c r="B522" s="314" t="s">
        <v>9</v>
      </c>
      <c r="C522" s="314">
        <v>31</v>
      </c>
      <c r="D522" s="314" t="s">
        <v>24</v>
      </c>
      <c r="E522" s="380" t="s">
        <v>15</v>
      </c>
      <c r="F522" s="208"/>
      <c r="G522" s="207"/>
      <c r="H522" s="196"/>
      <c r="I522" s="242">
        <f>IF(E522="repos",1,0)</f>
        <v>0</v>
      </c>
      <c r="J522" s="242">
        <f>IF(E522="S",1,0)</f>
        <v>0</v>
      </c>
      <c r="K522" s="242">
        <f>IF(E522="FO",1,0)</f>
        <v>0</v>
      </c>
      <c r="L522" s="298">
        <f>IF(AND(B522="dim",M522=130),1,0)</f>
        <v>0</v>
      </c>
      <c r="M522" s="234">
        <v>700</v>
      </c>
      <c r="N522" s="243"/>
      <c r="O522" s="56"/>
      <c r="P522" s="476">
        <f>IF(F522="X",D459,0)+IF(F523="X",D459,0)+IF(G522="X",D460,0)+IF(G523="X",D461,0)+H522+H523+IF(N522&lt;N458,0,N522)+IF(N523&lt;N458,0,N523)</f>
        <v>0</v>
      </c>
      <c r="Q522" s="111"/>
      <c r="R522" s="112"/>
      <c r="S522" s="374">
        <f>(R522-Q522)+(R523-Q523)</f>
        <v>0</v>
      </c>
      <c r="T522" s="167"/>
      <c r="U522" s="74"/>
      <c r="V522" s="74"/>
      <c r="W522" s="74"/>
      <c r="X522" s="380">
        <f t="shared" si="522"/>
        <v>0</v>
      </c>
      <c r="Y522" s="74"/>
      <c r="Z522" s="314">
        <v>212</v>
      </c>
      <c r="AA522" s="460">
        <f t="shared" ref="AA522" si="587">IF(OR(E522="C",E522="Cr"),S522,0)</f>
        <v>0</v>
      </c>
      <c r="AC522" s="314">
        <v>258</v>
      </c>
      <c r="AD522" s="449">
        <f t="shared" ref="AD522" si="588">IF(OR(E644="C",E644="Cr"),S644,0)</f>
        <v>0.23750000000000007</v>
      </c>
      <c r="AF522" s="314">
        <v>258</v>
      </c>
      <c r="AG522" s="449">
        <f t="shared" ref="AG522" si="589">LARGE($AD$8:$AD$738,AF522)</f>
        <v>0</v>
      </c>
    </row>
    <row r="523" spans="1:33" ht="15.75" customHeight="1" thickBot="1" x14ac:dyDescent="0.3">
      <c r="A523" s="229"/>
      <c r="B523" s="331"/>
      <c r="C523" s="331"/>
      <c r="D523" s="331"/>
      <c r="E523" s="381"/>
      <c r="F523" s="260" t="str">
        <f>IF(AND(A522="X",B522="dim"),"",IF(AND(A522="X",E522="TC"),"",IF(A522="X","X","")))</f>
        <v/>
      </c>
      <c r="G523" s="194"/>
      <c r="H523" s="211"/>
      <c r="I523" s="235">
        <f>IF(E522="CA",1,0)</f>
        <v>1</v>
      </c>
      <c r="J523" s="235">
        <f>IF(E522="TC",1,0)</f>
        <v>0</v>
      </c>
      <c r="K523" s="235">
        <f>IF(E522="FNO",1,0)</f>
        <v>0</v>
      </c>
      <c r="L523" s="299"/>
      <c r="M523" s="235"/>
      <c r="N523" s="244"/>
      <c r="O523" s="107"/>
      <c r="P523" s="477"/>
      <c r="Q523" s="113"/>
      <c r="R523" s="114"/>
      <c r="S523" s="375"/>
      <c r="T523" s="167"/>
      <c r="U523" s="74"/>
      <c r="V523" s="74"/>
      <c r="W523" s="74"/>
      <c r="X523" s="381"/>
      <c r="Y523" s="74"/>
      <c r="Z523" s="331"/>
      <c r="AA523" s="461"/>
      <c r="AC523" s="331"/>
      <c r="AD523" s="450"/>
      <c r="AF523" s="331"/>
      <c r="AG523" s="450"/>
    </row>
    <row r="524" spans="1:33" ht="15.75" customHeight="1" thickBot="1" x14ac:dyDescent="0.3">
      <c r="B524" s="30"/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170"/>
      <c r="P524" s="171"/>
      <c r="Q524" s="167"/>
      <c r="R524" s="167"/>
      <c r="S524" s="167"/>
      <c r="T524" s="167"/>
      <c r="U524" s="96"/>
      <c r="V524" s="96"/>
      <c r="W524" s="96"/>
      <c r="X524" s="30"/>
      <c r="Y524" s="96"/>
      <c r="AC524" s="314">
        <v>259</v>
      </c>
      <c r="AD524" s="449">
        <f t="shared" ref="AD524" si="590">IF(OR(E646="C",E646="Cr"),S646,0)</f>
        <v>0.29861111111111105</v>
      </c>
      <c r="AF524" s="314">
        <v>259</v>
      </c>
      <c r="AG524" s="449">
        <f t="shared" ref="AG524" si="591">LARGE($AD$8:$AD$738,AF524)</f>
        <v>0</v>
      </c>
    </row>
    <row r="525" spans="1:33" ht="15.75" customHeight="1" thickBot="1" x14ac:dyDescent="0.3">
      <c r="B525" s="314">
        <f>C522</f>
        <v>31</v>
      </c>
      <c r="C525" s="388" t="s">
        <v>13</v>
      </c>
      <c r="D525" s="389"/>
      <c r="E525" s="10">
        <v>9</v>
      </c>
      <c r="F525" s="258"/>
      <c r="G525" s="259"/>
      <c r="H525" s="196">
        <f>H466+H468+H470+H472+H474+H476+H478+H480+H482+H484+H486+H488+H490+H492+H494+H496+H498+H500+H502+H504+H506+H508+H510+H512+H514+H516+H518+H520+H522</f>
        <v>0</v>
      </c>
      <c r="I525" s="224" t="str">
        <f>IF(E525="repos",1,"")</f>
        <v/>
      </c>
      <c r="J525" s="224"/>
      <c r="K525" s="224"/>
      <c r="L525" s="306">
        <f>L462+L464+L466+L468+L470+L472+L474+L476+L478+L480+L482+L484+L486+L488+L490+L492+L494+L496+L498+L500+L502+L504+L506+L508+L510+L512+L514+L516+L518+L520+L522</f>
        <v>0</v>
      </c>
      <c r="M525" s="2"/>
      <c r="N525" s="474">
        <f>IF(N462&lt;N458,0,N462)+IF(N463&lt;N458,0,N463)+IF(N464&lt;N458,0,N464)+IF(N465&lt;N458,0,N465)+IF(N466&lt;N458,0,N466)+IF(N467&lt;N458,0,N467)+IF(N468&lt;N458,0,N468)+IF(N469&lt;N458,0,N469)+IF(N470&lt;N458,0,N470)+IF(N471&lt;N458,0,N471)+IF(N472&lt;N458,0,N472)+IF(N473&lt;N458,0,N473)+IF(N474&lt;N458,0,N474)+IF(N475&lt;N458,0,N475)+IF(N476&lt;N458,0,N476)+IF(N477&lt;N458,0,N477)+IF(N478&lt;N458,0,N478)+IF(N479&lt;N458,0,N479)+IF(N480&lt;N458,0,N480)+IF(N481&lt;N458,0,N481)+IF(N482&lt;N458,0,N482)+IF(N483&lt;N458,0,N483)+IF(N484&lt;N458,0,N484)+IF(N485&lt;N458,0,N485)+IF(N486&lt;N458,0,N486)+IF(N487&lt;N458,0,N487)+IF(N488&lt;N458,0,N488)+IF(N489&lt;N458,0,N489)+IF(N490&lt;N458,0,N490)+IF(N491&lt;N458,0,N491)+IF(N492&lt;N458,0,N492)+IF(N493&lt;N458,0,N493)+IF(N494&lt;N458,0,N494)+IF(N495&lt;N458,0,N495)+IF(N496&lt;N458,0,N496)+IF(N497&lt;N458,0,N497)+IF(N498&lt;N458,0,N498)+IF(N499&lt;N458,0,N499)+IF(N500&lt;N458,0,N500)+IF(N501&lt;N458,0,N501)+IF(N502&lt;N458,0,N502)+IF(N503&lt;N458,0,N503)+IF(N504&lt;N458,0,N504)+IF(N505&lt;N458,0,N505)+IF(N506&lt;N458,0,N506)+IF(N507&lt;N458,0,N507)+IF(N508&lt;N458,0,N508)+IF(N509&lt;N458,0,N509)+IF(N510&lt;N458,0,N510)+IF(N511&lt;N458,0,N511)+IF(N512&lt;N458,0,N512)+IF(N513&lt;N458,0,N513)+IF(N514&lt;N458,0,N514)+IF(N515&lt;N458,0,N515)+IF(N516&lt;N458,0,N516)+IF(N517&lt;N458,0,N517)+IF(N518&lt;N458,0,N518)+IF(N519&lt;N458,0,N519)+IF(N520&lt;N458,0,N520)+IF(N521&lt;N458,0,N521)+IF(N522&lt;N458,0,N522)+IF(N523&lt;N458,0,N523)</f>
        <v>0</v>
      </c>
      <c r="O525" s="370">
        <f>O462+O463+O464+O465+O466+O467+O468+O469+O470+O471+O472+O473+O474+O475+O476+O477+O478+O479+O480+O481+O482+O483+O484+O485+O486+O487+O488+O489+O490+O491+O492+O493+O494+O495+O496+O497+O498+O499+O500+O501+O502+O503+O504+O505+O506+O507+O508+O509+O510+O511+O512+O513+O514+O515+O516+O517+O518+O519+O520+O521+O522+O523</f>
        <v>5.8625000000000007</v>
      </c>
      <c r="P525" s="480">
        <f>P462+P464+P466+P468+P470+P472+P474+P476+P478+P480+P482+P484+P486+P488+P490+P492+P494+P496+P498+P500+P502+P504+P506+P508+P510+P512+P514+P516+P518+P520+P522</f>
        <v>1.3888888888888888E-2</v>
      </c>
      <c r="S525" s="370">
        <f>S462+S464+S466+S468+S470+S472+S474+S476+S478+S480+S482+S484+S486+S488+S490+S492+S494+S496+S498+S500+S502+S504+S506+S508+S510+S512+S514+S516+S518+S520+S522</f>
        <v>5.6673611111111111</v>
      </c>
      <c r="T525" s="176"/>
      <c r="U525" s="358">
        <f>O462+O468+S474+O476+S480+S482+O486+O494+O496+O498+O500+O502+O504+O508+O510+O512+O514+O516+O518</f>
        <v>5.5506944444444439</v>
      </c>
      <c r="V525" s="506">
        <f>O472</f>
        <v>0.31180555555555556</v>
      </c>
      <c r="X525" s="354">
        <f>SUM(X462:X523)</f>
        <v>20</v>
      </c>
      <c r="AC525" s="331"/>
      <c r="AD525" s="450"/>
      <c r="AF525" s="331"/>
      <c r="AG525" s="450"/>
    </row>
    <row r="526" spans="1:33" ht="15.75" customHeight="1" thickBot="1" x14ac:dyDescent="0.3">
      <c r="B526" s="331"/>
      <c r="C526" s="386" t="s">
        <v>52</v>
      </c>
      <c r="D526" s="387"/>
      <c r="E526" s="33">
        <f>I462+I464+I466+I468+I470+I472+I474+I476+I478+I480+I482+I484+I486+I488+I490+I492+I494+I496+I498+I500+I502+I504+I506+I508+I510+I512+I514+I516+I518+I520+I522</f>
        <v>8</v>
      </c>
      <c r="F526" s="260">
        <f>IF(F463="X",1,0)+IF(F465="X",1,0)+IF(F467="X",1,0)+IF(F469="X",1,0)+IF(F471="X",1,0)+IF(F473="X",1,0)+IF(F475="X",1,0)+IF(F477="X",1,0)+IF(F479="X",1,0)+IF(F481="X",1,0)+IF(F483="X",1,0)+IF(F485="X",1,0)+IF(F487="X",1,0)+IF(F489="X",1,0)+IF(F491="X",1,0)+IF(F493="X",1,0)+IF(F495="X",1,0)+IF(F497="X",1,0)+IF(F499="X",1,0)+IF(F501="X",1,0)+IF(F503="X",1,0)+IF(F505="X",1,0)+IF(F507="X",1,0)+IF(F509="X",1,0)+IF(F511="X",1,0)+IF(F513="X",1,0)+IF(F515="X",1,0)+IF(F517="X",1,0)+IF(F519="X",1,0)+IF(F521="X",1,0)+IF(F523="X",1,0)</f>
        <v>0</v>
      </c>
      <c r="G526" s="261"/>
      <c r="H526" s="253">
        <f>H467+H469+H471+H473+H475+H477+H479+H481+H483+H485+H487+H489+H491+H493+H495+H497+H499+H501+H503+H505+H507+H509+H511+H513+H515+H517+H519+H521+H523</f>
        <v>0</v>
      </c>
      <c r="I526" s="224"/>
      <c r="J526" s="224"/>
      <c r="K526" s="224"/>
      <c r="L526" s="30"/>
      <c r="M526" s="2"/>
      <c r="N526" s="475"/>
      <c r="O526" s="371"/>
      <c r="P526" s="481"/>
      <c r="S526" s="371"/>
      <c r="T526" s="176"/>
      <c r="U526" s="359"/>
      <c r="V526" s="507"/>
      <c r="X526" s="355"/>
      <c r="AC526" s="314">
        <v>260</v>
      </c>
      <c r="AD526" s="449">
        <f t="shared" ref="AD526" si="592">IF(OR(E648="C",E648="Cr"),S648,0)</f>
        <v>0</v>
      </c>
      <c r="AF526" s="314">
        <v>260</v>
      </c>
      <c r="AG526" s="449">
        <f t="shared" ref="AG526" si="593">LARGE($AD$8:$AD$738,AF526)</f>
        <v>0</v>
      </c>
    </row>
    <row r="527" spans="1:33" ht="15.75" thickBot="1" x14ac:dyDescent="0.3">
      <c r="C527" s="386" t="s">
        <v>51</v>
      </c>
      <c r="D527" s="387"/>
      <c r="E527" s="33">
        <f>J462+J464+J466+J468+J470+J472+J474+J476+J478+J480+J482+J484+J486+J488+J490+J492+J494+J496+J498+J500+J502+J504+J506+J508+J510+J512+J514+J516+J518+J520+J522+J525</f>
        <v>0</v>
      </c>
      <c r="I527" s="224" t="str">
        <f>IF(E527="repos",1,"")</f>
        <v/>
      </c>
      <c r="J527" s="224"/>
      <c r="K527" s="224"/>
      <c r="L527" s="30"/>
      <c r="O527" s="405" t="s">
        <v>85</v>
      </c>
      <c r="P527" s="406"/>
      <c r="U527" s="354">
        <v>19</v>
      </c>
      <c r="V527" s="346">
        <v>1</v>
      </c>
      <c r="AC527" s="331"/>
      <c r="AD527" s="450"/>
      <c r="AF527" s="331"/>
      <c r="AG527" s="450"/>
    </row>
    <row r="528" spans="1:33" ht="15.75" thickBot="1" x14ac:dyDescent="0.3">
      <c r="C528" s="386" t="s">
        <v>15</v>
      </c>
      <c r="D528" s="387"/>
      <c r="E528" s="33">
        <f>I463+I465+I467+I469+I471+I473+I475+I477+I479+I481+I483+I485+I487+I489+I491+I493+I495+I497+I499+I501+I503+I505+I507+I509+I511+I513+I515+I517+I519+I521+I523</f>
        <v>1</v>
      </c>
      <c r="G528" s="464">
        <f>IF(F462="X",D459,0)+IF(F464="X",D459,0)+IF(F466="X",D459,0)+IF(F468="X",D459,0)+IF(F470="X",D459,0)+IF(F472="X",D459,0)+IF(F474="X",D459,0)+IF(F476="X",D459,0)+IF(F478="X",D459,0)+IF(F480="X",D459,0)+IF(F482="X",D459,0)+IF(F484="X",D459,0)+IF(F486="X",D459,0)+IF(F488="X",D459,0)+IF(F490="X",D459,0)+IF(F492="X",D459,0)+IF(F494="X",D459,0)+IF(F496="X",D459,0)+IF(F498="X",D459,0)+IF(F500="X",D459,0)+IF(F502="X",D459,0)+IF(F504="X",D459,0)+IF(F506="X",D459,0)+IF(F508="X",D459,0)+IF(F510="X",D459,0)+IF(F512="X",D459,0)+IF(F514="X",D459,0)+IF(F516="X",D459,0)+IF(F518="X",D459,0)+IF(F520="X",D459,0)+IF(F522="X",D459,0)</f>
        <v>0</v>
      </c>
      <c r="H528" s="465"/>
      <c r="I528" s="464">
        <f>IF(G462="X",D460,0)+IF(G464="X",D460,0)+IF(G466="X",D460,0)+IF(G468="X",D460,0)+IF(G470="X",D460,0)+IF(G472="X",D460,0)+IF(G474="X",D460,0)+IF(G476="X",D460,0)+IF(G478="X",D460,0)+IF(G480="X",D460,0)+IF(G482="X",D460,0)+IF(G484="X",D460,0)+IF(G486="X",D460,0)+IF(G488="X",D460,0)+IF(G490="X",D460,0)+IF(G492="X",D460,0)+IF(G494="X",D460,0)+IF(G496="X",D460,0)+IF(G498="X",D460,0)+IF(G500="X",D460,0)+IF(G502="X",D460,0)+IF(G504="X",D460,0)+IF(G506="X",D460,0)+IF(G508="X",D460,0)+IF(G510="X",D460,0)+IF(G512="X",D460,0)+IF(G514="X",D460,0)+IF(G516="X",D460,0)+IF(G518="X",D460,0)+IF(G520="X",D460,0)+IF(G522="X",D460,0)</f>
        <v>0</v>
      </c>
      <c r="J528" s="466"/>
      <c r="K528" s="465"/>
      <c r="L528" s="171"/>
      <c r="O528" s="204" t="s">
        <v>83</v>
      </c>
      <c r="P528" s="205">
        <v>0.29166666666666669</v>
      </c>
      <c r="Q528" s="202" t="s">
        <v>83</v>
      </c>
      <c r="R528" s="197" t="s">
        <v>16</v>
      </c>
      <c r="S528" s="188" t="s">
        <v>84</v>
      </c>
      <c r="U528" s="355"/>
      <c r="V528" s="357"/>
      <c r="AC528" s="314">
        <v>261</v>
      </c>
      <c r="AD528" s="449">
        <f t="shared" ref="AD528" si="594">IF(OR(E650="C",E650="Cr"),S650,0)</f>
        <v>0.20486111111111113</v>
      </c>
      <c r="AF528" s="314">
        <v>261</v>
      </c>
      <c r="AG528" s="449">
        <f t="shared" ref="AG528" si="595">LARGE($AD$8:$AD$738,AF528)</f>
        <v>0</v>
      </c>
    </row>
    <row r="529" spans="1:33" ht="15.75" thickBot="1" x14ac:dyDescent="0.3">
      <c r="C529" s="386" t="s">
        <v>16</v>
      </c>
      <c r="D529" s="387"/>
      <c r="E529" s="33">
        <f>J463+J465+J467+J469+J471+J473+J475+J477+J479+J481+J483+J485+J487+J489+J491+J493+J495+J497+J499+J501+J503+J505+J507+J509+J511+J513+J515+J517+J519+J521+J523</f>
        <v>2</v>
      </c>
      <c r="G529" s="467">
        <f>IF(F463="X",D459,0)+IF(F465="X",D459,0)+IF(F467="X",D459,0)+IF(F469="X",D459,0)+IF(F471="X",D459,0)+IF(F473="X",D459,0)+IF(F475="X",D459,0)+IF(F477="X",D459,0)+IF(F479="X",D459,0)+IF(F481="X",D459,0)+IF(F483="X",D459,0)+IF(F485="X",D459,0)+IF(F487="X",D459,0)+IF(F489="X",D459,0)+IF(F491="X",D459,0)+IF(F493="X",D459,0)+IF(F495="X",D459,0)+IF(F497="X",D459,0)+IF(F499="X",D459,0)+IF(F501="X",D459,0)+IF(F503="X",D459,0)+IF(F505="X",D459,0)+IF(F507="X",D459,0)+IF(F509="X",D459,0)+IF(F511="X",D459,0)+IF(F513="X",D459,0)+IF(F515="X",D459,0)+IF(F517="X",D459,0)+IF(F519="X",D459,0)+IF(F521="X",D459,0)+IF(F523="X",D459,0)</f>
        <v>0</v>
      </c>
      <c r="H529" s="468"/>
      <c r="I529" s="469">
        <f>IF(G463="X",D461,0)+IF(G465="X",D461,0)+IF(G467="X",D461,0)+IF(G469="X",D461,0)+IF(G471="X",D461,0)+IF(G473="X",D461,0)+IF(G475="X",D461,0)+IF(G477="X",D461,0)+IF(G479="X",D461,0)+IF(G481="X",D461,0)+IF(G483="X",D461,0)+IF(G485="X",D461,0)+IF(G487="X",D461,0)+IF(G489="X",D461,0)+IF(G491="X",D461,0)+IF(G493="X",D461,0)+IF(G495="X",D461,0)+IF(G497="X",D461,0)+IF(G499="X",D461,0)+IF(G501="X",D461,0)+IF(G503="X",D461,0)+IF(G505="X",D461,0)+IF(G507="X",D461,0)+IF(G509="X",D461,0)+IF(G511="X",D461,0)+IF(G513="X",D461,0)+IF(G515="X",D461,0)+IF(G517="X",D461,0)+IF(G519="X",D461,0)+IF(G521="X",D461,0)+IF(G523="X",D461,0)</f>
        <v>1.3888888888888888E-2</v>
      </c>
      <c r="J529" s="470"/>
      <c r="K529" s="471"/>
      <c r="L529" s="171"/>
      <c r="O529" s="199" t="s">
        <v>16</v>
      </c>
      <c r="P529" s="200"/>
      <c r="Q529" s="203">
        <f>Q455</f>
        <v>1.3340277777777771</v>
      </c>
      <c r="R529" s="198">
        <f>R455</f>
        <v>1.0465277777777777</v>
      </c>
      <c r="S529" s="189">
        <f>S455</f>
        <v>1.3513888888888888</v>
      </c>
      <c r="U529" s="350">
        <f>U525+V525</f>
        <v>5.8624999999999998</v>
      </c>
      <c r="V529" s="351"/>
      <c r="AC529" s="331"/>
      <c r="AD529" s="450"/>
      <c r="AF529" s="331"/>
      <c r="AG529" s="450"/>
    </row>
    <row r="530" spans="1:33" ht="15.75" thickBot="1" x14ac:dyDescent="0.3">
      <c r="C530" s="386" t="s">
        <v>17</v>
      </c>
      <c r="D530" s="387"/>
      <c r="E530" s="33">
        <f>K462+K464+K466+K468+K470+K472+K474+K476+K478+K480+K482+K484+K486+K488+K490+K492+K494+K496+K498+K500+K502+K504+K506+K508+K510+K512+K514+K516+K518+K520+K522</f>
        <v>0</v>
      </c>
      <c r="I530" s="224"/>
      <c r="J530" s="224"/>
      <c r="K530" s="224"/>
      <c r="L530" s="30"/>
      <c r="O530" s="190" t="s">
        <v>84</v>
      </c>
      <c r="P530" s="191"/>
      <c r="U530" s="352"/>
      <c r="V530" s="353"/>
      <c r="AC530" s="314">
        <v>262</v>
      </c>
      <c r="AD530" s="449">
        <f t="shared" ref="AD530" si="596">IF(OR(E652="C",E652="Cr"),S652,0)</f>
        <v>0</v>
      </c>
      <c r="AF530" s="314">
        <v>262</v>
      </c>
      <c r="AG530" s="449">
        <f t="shared" ref="AG530" si="597">LARGE($AD$8:$AD$738,AF530)</f>
        <v>0</v>
      </c>
    </row>
    <row r="531" spans="1:33" ht="15.75" thickBot="1" x14ac:dyDescent="0.3">
      <c r="C531" s="390" t="s">
        <v>18</v>
      </c>
      <c r="D531" s="391"/>
      <c r="E531" s="33">
        <f>K463+K465+K467+K469+K471+K473+K475+K477+K479+K481+K483+K485+K487+K489+K491+K493+K495+K497+K499+K501+K503+K505+K507+K509+K511+K513+K515+K517+K519+K521+K523</f>
        <v>0</v>
      </c>
      <c r="I531" s="224" t="str">
        <f>IF(E531="repos",1,"")</f>
        <v/>
      </c>
      <c r="J531" s="224"/>
      <c r="K531" s="224"/>
      <c r="L531" s="30"/>
      <c r="P531" s="449">
        <f>P458+P525-P528-P529-P530</f>
        <v>3.4541666666666653</v>
      </c>
      <c r="Q531" s="202" t="s">
        <v>83</v>
      </c>
      <c r="R531" s="197" t="s">
        <v>16</v>
      </c>
      <c r="S531" s="188" t="s">
        <v>84</v>
      </c>
      <c r="U531" s="319">
        <f>U527+V527</f>
        <v>20</v>
      </c>
      <c r="V531" s="321"/>
      <c r="AC531" s="331"/>
      <c r="AD531" s="450"/>
      <c r="AF531" s="331"/>
      <c r="AG531" s="450"/>
    </row>
    <row r="532" spans="1:33" ht="15.75" thickBot="1" x14ac:dyDescent="0.3">
      <c r="C532" s="508" t="s">
        <v>80</v>
      </c>
      <c r="D532" s="509"/>
      <c r="E532" s="124">
        <f>B525-E526-E527-E528-E529-E530-E531</f>
        <v>20</v>
      </c>
      <c r="I532" s="224"/>
      <c r="J532" s="224"/>
      <c r="K532" s="224"/>
      <c r="L532" s="30"/>
      <c r="P532" s="450"/>
      <c r="Q532" s="203">
        <f>Q529+H526+G528+I528+N525-P528</f>
        <v>1.0423611111111104</v>
      </c>
      <c r="R532" s="198">
        <f>R529+H525+I529-P529</f>
        <v>1.0604166666666666</v>
      </c>
      <c r="S532" s="189">
        <f>S529+G529-P530</f>
        <v>1.3513888888888888</v>
      </c>
      <c r="U532" s="325"/>
      <c r="V532" s="327"/>
      <c r="AC532" s="314">
        <v>263</v>
      </c>
      <c r="AD532" s="449">
        <f t="shared" ref="AD532" si="598">IF(OR(E654="C",E654="Cr"),S654,0)</f>
        <v>0</v>
      </c>
      <c r="AF532" s="314">
        <v>263</v>
      </c>
      <c r="AG532" s="449">
        <f t="shared" ref="AG532" si="599">LARGE($AD$8:$AD$738,AF532)</f>
        <v>0</v>
      </c>
    </row>
    <row r="533" spans="1:33" ht="19.5" thickBot="1" x14ac:dyDescent="0.3">
      <c r="C533" s="30"/>
      <c r="D533" s="30"/>
      <c r="E533" s="30"/>
      <c r="I533" s="224"/>
      <c r="J533" s="224"/>
      <c r="K533" s="224"/>
      <c r="L533" s="30"/>
      <c r="U533" s="241"/>
      <c r="V533" s="241"/>
      <c r="AC533" s="331"/>
      <c r="AD533" s="450"/>
      <c r="AF533" s="331"/>
      <c r="AG533" s="450"/>
    </row>
    <row r="534" spans="1:33" ht="15.75" thickBot="1" x14ac:dyDescent="0.3">
      <c r="B534" s="155"/>
      <c r="C534" s="155"/>
      <c r="D534" s="155"/>
      <c r="E534" s="155"/>
      <c r="F534" s="156"/>
      <c r="G534" s="156"/>
      <c r="H534" s="156"/>
      <c r="I534" s="157" t="str">
        <f>IF(E534="repos",1,"")</f>
        <v/>
      </c>
      <c r="J534" s="157"/>
      <c r="K534" s="157"/>
      <c r="L534" s="157"/>
      <c r="M534" s="155"/>
      <c r="N534" s="155"/>
      <c r="O534" s="158"/>
      <c r="P534" s="155"/>
      <c r="Q534" s="159"/>
      <c r="R534" s="159"/>
      <c r="S534" s="159"/>
      <c r="T534" s="159"/>
      <c r="U534" s="155"/>
      <c r="V534" s="155"/>
      <c r="W534" s="155"/>
      <c r="X534" s="155"/>
      <c r="Y534" s="155"/>
      <c r="AC534" s="314">
        <v>264</v>
      </c>
      <c r="AD534" s="449">
        <f t="shared" ref="AD534" si="600">IF(OR(E656="C",E656="Cr"),S656,0)</f>
        <v>0</v>
      </c>
      <c r="AF534" s="314">
        <v>264</v>
      </c>
      <c r="AG534" s="449">
        <f t="shared" ref="AG534" si="601">LARGE($AD$8:$AD$738,AF534)</f>
        <v>0</v>
      </c>
    </row>
    <row r="535" spans="1:33" ht="15.75" thickBot="1" x14ac:dyDescent="0.3">
      <c r="B535" s="74"/>
      <c r="C535" s="74"/>
      <c r="D535" s="74"/>
      <c r="E535" s="74"/>
      <c r="F535" s="160"/>
      <c r="G535" s="160"/>
      <c r="H535" s="160"/>
      <c r="I535" s="30"/>
      <c r="J535" s="30"/>
      <c r="K535" s="30"/>
      <c r="L535" s="30"/>
      <c r="M535" s="74"/>
      <c r="N535" s="153">
        <v>1.0416666666666666E-2</v>
      </c>
      <c r="O535" s="161"/>
      <c r="P535" s="181">
        <f>P531</f>
        <v>3.4541666666666653</v>
      </c>
      <c r="Q535" s="162"/>
      <c r="R535" s="162"/>
      <c r="S535" s="162"/>
      <c r="U535" s="74"/>
      <c r="V535" s="74"/>
      <c r="W535" s="74"/>
      <c r="X535" s="74"/>
      <c r="Y535" s="74"/>
      <c r="AC535" s="331"/>
      <c r="AD535" s="450"/>
      <c r="AF535" s="331"/>
      <c r="AG535" s="450"/>
    </row>
    <row r="536" spans="1:33" ht="15.75" thickBot="1" x14ac:dyDescent="0.3">
      <c r="B536" s="386" t="s">
        <v>74</v>
      </c>
      <c r="C536" s="387"/>
      <c r="D536" s="153">
        <v>0.29166666666666669</v>
      </c>
      <c r="E536" s="2"/>
      <c r="F536" s="386" t="s">
        <v>54</v>
      </c>
      <c r="G536" s="482"/>
      <c r="H536" s="387"/>
      <c r="I536" s="224"/>
      <c r="J536" s="224"/>
      <c r="K536" s="224"/>
      <c r="L536" s="30"/>
      <c r="M536" s="314" t="s">
        <v>0</v>
      </c>
      <c r="N536" s="228" t="s">
        <v>49</v>
      </c>
      <c r="O536" s="4" t="s">
        <v>1</v>
      </c>
      <c r="P536" s="314" t="s">
        <v>73</v>
      </c>
      <c r="Q536" s="41" t="s">
        <v>61</v>
      </c>
      <c r="R536" s="42" t="s">
        <v>62</v>
      </c>
      <c r="S536" s="238" t="s">
        <v>1</v>
      </c>
      <c r="T536" s="167"/>
      <c r="X536" s="228" t="s">
        <v>69</v>
      </c>
      <c r="AC536" s="314">
        <v>265</v>
      </c>
      <c r="AD536" s="449">
        <f t="shared" ref="AD536" si="602">IF(OR(E658="C",E658="Cr"),S658,0)</f>
        <v>0.27638888888888891</v>
      </c>
      <c r="AF536" s="314">
        <v>265</v>
      </c>
      <c r="AG536" s="449">
        <f t="shared" ref="AG536" si="603">LARGE($AD$8:$AD$738,AF536)</f>
        <v>0</v>
      </c>
    </row>
    <row r="537" spans="1:33" ht="15.75" thickBot="1" x14ac:dyDescent="0.3">
      <c r="B537" s="386" t="s">
        <v>78</v>
      </c>
      <c r="C537" s="387"/>
      <c r="D537" s="153">
        <v>4.1666666666666664E-2</v>
      </c>
      <c r="E537" s="2"/>
      <c r="F537" s="220" t="s">
        <v>43</v>
      </c>
      <c r="G537" s="221" t="s">
        <v>76</v>
      </c>
      <c r="H537" s="11" t="s">
        <v>88</v>
      </c>
      <c r="I537" s="10" t="s">
        <v>53</v>
      </c>
      <c r="J537" s="11" t="s">
        <v>54</v>
      </c>
      <c r="K537" s="11" t="s">
        <v>56</v>
      </c>
      <c r="L537" s="306" t="s">
        <v>100</v>
      </c>
      <c r="M537" s="312"/>
      <c r="N537" s="231" t="s">
        <v>50</v>
      </c>
      <c r="O537" s="6" t="s">
        <v>2</v>
      </c>
      <c r="P537" s="312"/>
      <c r="Q537" s="309" t="s">
        <v>63</v>
      </c>
      <c r="R537" s="310"/>
      <c r="S537" s="37" t="s">
        <v>64</v>
      </c>
      <c r="T537" s="167"/>
      <c r="X537" s="231" t="s">
        <v>70</v>
      </c>
      <c r="AC537" s="331"/>
      <c r="AD537" s="450"/>
      <c r="AF537" s="331"/>
      <c r="AG537" s="450"/>
    </row>
    <row r="538" spans="1:33" ht="15.75" thickBot="1" x14ac:dyDescent="0.3">
      <c r="B538" s="386" t="s">
        <v>79</v>
      </c>
      <c r="C538" s="387"/>
      <c r="D538" s="153">
        <v>1.3888888888888888E-2</v>
      </c>
      <c r="E538" s="2"/>
      <c r="F538" s="225" t="s">
        <v>75</v>
      </c>
      <c r="G538" s="226" t="s">
        <v>77</v>
      </c>
      <c r="H538" s="11" t="s">
        <v>89</v>
      </c>
      <c r="I538" s="11" t="s">
        <v>15</v>
      </c>
      <c r="J538" s="11" t="s">
        <v>55</v>
      </c>
      <c r="K538" s="32" t="s">
        <v>57</v>
      </c>
      <c r="L538" s="303"/>
      <c r="M538" s="331"/>
      <c r="N538" s="231"/>
      <c r="O538" s="6" t="s">
        <v>3</v>
      </c>
      <c r="P538" s="331"/>
      <c r="Q538" s="249"/>
      <c r="R538" s="250"/>
      <c r="S538" s="239" t="s">
        <v>65</v>
      </c>
      <c r="T538" s="167"/>
      <c r="X538" s="229" t="s">
        <v>71</v>
      </c>
      <c r="AC538" s="314">
        <v>266</v>
      </c>
      <c r="AD538" s="449">
        <f t="shared" ref="AD538" si="604">IF(OR(E660="C",E660="Cr"),S660,0)</f>
        <v>0</v>
      </c>
      <c r="AF538" s="314">
        <v>266</v>
      </c>
      <c r="AG538" s="449">
        <f t="shared" ref="AG538" si="605">LARGE($AD$8:$AD$738,AF538)</f>
        <v>0</v>
      </c>
    </row>
    <row r="539" spans="1:33" ht="15" customHeight="1" thickBot="1" x14ac:dyDescent="0.3">
      <c r="A539" s="228"/>
      <c r="B539" s="314" t="s">
        <v>10</v>
      </c>
      <c r="C539" s="314">
        <v>1</v>
      </c>
      <c r="D539" s="314" t="s">
        <v>25</v>
      </c>
      <c r="E539" s="380" t="s">
        <v>16</v>
      </c>
      <c r="F539" s="208"/>
      <c r="G539" s="207"/>
      <c r="H539" s="196"/>
      <c r="I539" s="231">
        <f>IF(E539="repos",1,0)</f>
        <v>0</v>
      </c>
      <c r="J539" s="231">
        <f>IF(E539="S",1,0)</f>
        <v>0</v>
      </c>
      <c r="K539" s="231">
        <f>IF(E539="FO",1,0)</f>
        <v>0</v>
      </c>
      <c r="L539" s="302">
        <f>IF(AND(B539="dim",M539=130),1,0)</f>
        <v>0</v>
      </c>
      <c r="M539" s="234">
        <v>36</v>
      </c>
      <c r="N539" s="243"/>
      <c r="O539" s="56"/>
      <c r="P539" s="476">
        <f>IF(F539="X",D536,0)+IF(F540="X",D536,0)+IF(G539="X",D537,0)+IF(G540="X",D538,0)+H539+H540+IF(N539&lt;N535,0,N539)+IF(N540&lt;N535,0,N540)</f>
        <v>0</v>
      </c>
      <c r="Q539" s="111"/>
      <c r="R539" s="112"/>
      <c r="S539" s="374">
        <f>(R539-Q539)+(R540-Q540)</f>
        <v>0</v>
      </c>
      <c r="T539" s="167"/>
      <c r="X539" s="380">
        <f t="shared" ref="X539:X599" si="606">IF(OR(E539="C",E539="Cr",E539="FO"),1,0)</f>
        <v>0</v>
      </c>
      <c r="Z539" s="314">
        <v>213</v>
      </c>
      <c r="AA539" s="460">
        <f t="shared" ref="AA539" si="607">IF(OR(E539="C",E539="Cr"),S539,0)</f>
        <v>0</v>
      </c>
      <c r="AC539" s="331"/>
      <c r="AD539" s="450"/>
      <c r="AF539" s="331"/>
      <c r="AG539" s="450"/>
    </row>
    <row r="540" spans="1:33" ht="15.75" customHeight="1" thickBot="1" x14ac:dyDescent="0.3">
      <c r="A540" s="229"/>
      <c r="B540" s="331"/>
      <c r="C540" s="331"/>
      <c r="D540" s="331"/>
      <c r="E540" s="381"/>
      <c r="F540" s="260" t="str">
        <f>IF(AND(A539="X",B539="dim"),"",IF(AND(A539="X",E539="TC"),"",IF(A539="X","X","")))</f>
        <v/>
      </c>
      <c r="G540" s="194"/>
      <c r="H540" s="211"/>
      <c r="I540" s="229">
        <f>IF(E539="CA",1,0)</f>
        <v>0</v>
      </c>
      <c r="J540" s="229">
        <f>IF(E539="TC",1,0)</f>
        <v>1</v>
      </c>
      <c r="K540" s="229">
        <f>IF(E539="FNO",1,0)</f>
        <v>0</v>
      </c>
      <c r="L540" s="299"/>
      <c r="M540" s="235"/>
      <c r="N540" s="244"/>
      <c r="O540" s="107"/>
      <c r="P540" s="477"/>
      <c r="Q540" s="113"/>
      <c r="R540" s="114"/>
      <c r="S540" s="375"/>
      <c r="T540" s="167"/>
      <c r="X540" s="381"/>
      <c r="Z540" s="331"/>
      <c r="AA540" s="461"/>
      <c r="AC540" s="314">
        <v>267</v>
      </c>
      <c r="AD540" s="449">
        <f t="shared" ref="AD540" si="608">IF(OR(E662="C",E662="Cr"),S662,0)</f>
        <v>0</v>
      </c>
      <c r="AF540" s="314">
        <v>267</v>
      </c>
      <c r="AG540" s="449">
        <f t="shared" ref="AG540" si="609">LARGE($AD$8:$AD$738,AF540)</f>
        <v>0</v>
      </c>
    </row>
    <row r="541" spans="1:33" ht="15" customHeight="1" thickBot="1" x14ac:dyDescent="0.3">
      <c r="A541" s="228"/>
      <c r="B541" s="314" t="s">
        <v>11</v>
      </c>
      <c r="C541" s="314">
        <v>2</v>
      </c>
      <c r="D541" s="314" t="s">
        <v>25</v>
      </c>
      <c r="E541" s="334" t="s">
        <v>94</v>
      </c>
      <c r="F541" s="208"/>
      <c r="G541" s="207"/>
      <c r="H541" s="196"/>
      <c r="I541" s="231">
        <f>IF(E541="repos",1,0)</f>
        <v>1</v>
      </c>
      <c r="J541" s="231">
        <f>IF(E541="S",1,0)</f>
        <v>0</v>
      </c>
      <c r="K541" s="231">
        <f>IF(E541="FO",1,0)</f>
        <v>0</v>
      </c>
      <c r="L541" s="302">
        <f>IF(AND(B541="dim",M541=130),1,0)</f>
        <v>0</v>
      </c>
      <c r="M541" s="234">
        <v>660</v>
      </c>
      <c r="N541" s="243"/>
      <c r="O541" s="115"/>
      <c r="P541" s="476">
        <f>IF(F541="X",D536,0)+IF(F542="X",D536,0)+IF(G541="X",D537,0)+IF(G542="X",D538,0)+H541+H542+IF(N541&lt;N535,0,N541)+IF(N542&lt;N535,0,N542)</f>
        <v>0</v>
      </c>
      <c r="Q541" s="111"/>
      <c r="R541" s="112"/>
      <c r="S541" s="374">
        <f>(R541-Q541)+(R542-Q542)</f>
        <v>0</v>
      </c>
      <c r="T541" s="167"/>
      <c r="X541" s="380">
        <f t="shared" si="606"/>
        <v>0</v>
      </c>
      <c r="Z541" s="314">
        <v>214</v>
      </c>
      <c r="AA541" s="460">
        <f t="shared" ref="AA541" si="610">IF(OR(E541="C",E541="Cr"),S541,0)</f>
        <v>0</v>
      </c>
      <c r="AC541" s="331"/>
      <c r="AD541" s="450"/>
      <c r="AF541" s="331"/>
      <c r="AG541" s="450"/>
    </row>
    <row r="542" spans="1:33" ht="15.75" customHeight="1" thickBot="1" x14ac:dyDescent="0.3">
      <c r="A542" s="229"/>
      <c r="B542" s="331"/>
      <c r="C542" s="331"/>
      <c r="D542" s="331"/>
      <c r="E542" s="329"/>
      <c r="F542" s="260" t="str">
        <f>IF(AND(A541="X",B541="dim"),"",IF(AND(A541="X",E541="TC"),"",IF(A541="X","X","")))</f>
        <v/>
      </c>
      <c r="G542" s="194"/>
      <c r="H542" s="211"/>
      <c r="I542" s="229">
        <f>IF(E541="CA",1,0)</f>
        <v>0</v>
      </c>
      <c r="J542" s="229">
        <f>IF(E541="TC",1,0)</f>
        <v>0</v>
      </c>
      <c r="K542" s="229">
        <f>IF(E541="FNO",1,0)</f>
        <v>0</v>
      </c>
      <c r="L542" s="299"/>
      <c r="M542" s="235"/>
      <c r="N542" s="244"/>
      <c r="O542" s="107"/>
      <c r="P542" s="477"/>
      <c r="Q542" s="113"/>
      <c r="R542" s="114"/>
      <c r="S542" s="375"/>
      <c r="T542" s="167"/>
      <c r="X542" s="381"/>
      <c r="Z542" s="331"/>
      <c r="AA542" s="461"/>
      <c r="AC542" s="314">
        <v>268</v>
      </c>
      <c r="AD542" s="449">
        <f t="shared" ref="AD542" si="611">IF(OR(E664="C",E664="Cr"),S664,0)</f>
        <v>0.28819444444444442</v>
      </c>
      <c r="AF542" s="314">
        <v>268</v>
      </c>
      <c r="AG542" s="449">
        <f t="shared" ref="AG542" si="612">LARGE($AD$8:$AD$738,AF542)</f>
        <v>0</v>
      </c>
    </row>
    <row r="543" spans="1:33" ht="15" customHeight="1" thickBot="1" x14ac:dyDescent="0.3">
      <c r="A543" s="228"/>
      <c r="B543" s="314" t="s">
        <v>12</v>
      </c>
      <c r="C543" s="314">
        <v>3</v>
      </c>
      <c r="D543" s="314" t="s">
        <v>25</v>
      </c>
      <c r="E543" s="334" t="s">
        <v>94</v>
      </c>
      <c r="F543" s="208"/>
      <c r="G543" s="207"/>
      <c r="H543" s="196"/>
      <c r="I543" s="231">
        <f>IF(E543="repos",1,0)</f>
        <v>1</v>
      </c>
      <c r="J543" s="231">
        <f>IF(E543="S",1,0)</f>
        <v>0</v>
      </c>
      <c r="K543" s="231">
        <f>IF(E543="FO",1,0)</f>
        <v>0</v>
      </c>
      <c r="L543" s="302">
        <f>IF(AND(B543="dim",M543=130),1,0)</f>
        <v>0</v>
      </c>
      <c r="M543" s="234">
        <v>660</v>
      </c>
      <c r="N543" s="243"/>
      <c r="O543" s="115"/>
      <c r="P543" s="476">
        <f>IF(F543="X",D536,0)+IF(F544="X",D536,0)+IF(G543="X",D537,0)+IF(G544="X",D538,0)+H543+H544+IF(N543&lt;N535,0,N543)+IF(N544&lt;N535,0,N544)</f>
        <v>0</v>
      </c>
      <c r="Q543" s="111"/>
      <c r="R543" s="112"/>
      <c r="S543" s="374">
        <f>(R543-Q543)+(R544-Q544)</f>
        <v>0</v>
      </c>
      <c r="T543" s="167"/>
      <c r="X543" s="380">
        <f t="shared" si="606"/>
        <v>0</v>
      </c>
      <c r="Z543" s="314">
        <v>215</v>
      </c>
      <c r="AA543" s="460">
        <f t="shared" ref="AA543" si="613">IF(OR(E543="C",E543="Cr"),S543,0)</f>
        <v>0</v>
      </c>
      <c r="AC543" s="331"/>
      <c r="AD543" s="450"/>
      <c r="AF543" s="331"/>
      <c r="AG543" s="450"/>
    </row>
    <row r="544" spans="1:33" ht="15.75" customHeight="1" thickBot="1" x14ac:dyDescent="0.3">
      <c r="A544" s="229"/>
      <c r="B544" s="331"/>
      <c r="C544" s="331"/>
      <c r="D544" s="331"/>
      <c r="E544" s="329"/>
      <c r="F544" s="260" t="str">
        <f>IF(AND(A543="X",B543="dim"),"",IF(AND(A543="X",E543="TC"),"",IF(A543="X","X","")))</f>
        <v/>
      </c>
      <c r="G544" s="194"/>
      <c r="H544" s="211"/>
      <c r="I544" s="229">
        <f>IF(E543="CA",1,0)</f>
        <v>0</v>
      </c>
      <c r="J544" s="229">
        <f>IF(E543="TC",1,0)</f>
        <v>0</v>
      </c>
      <c r="K544" s="229">
        <f>IF(E543="FNO",1,0)</f>
        <v>0</v>
      </c>
      <c r="L544" s="299"/>
      <c r="M544" s="235"/>
      <c r="N544" s="244"/>
      <c r="O544" s="107"/>
      <c r="P544" s="477"/>
      <c r="Q544" s="113"/>
      <c r="R544" s="114"/>
      <c r="S544" s="375"/>
      <c r="T544" s="167"/>
      <c r="X544" s="381"/>
      <c r="Z544" s="331"/>
      <c r="AA544" s="461"/>
      <c r="AC544" s="314">
        <v>269</v>
      </c>
      <c r="AD544" s="449">
        <f t="shared" ref="AD544" si="614">IF(OR(E666="C",E666="Cr"),S666,0)</f>
        <v>0.28819444444444442</v>
      </c>
      <c r="AF544" s="314">
        <v>269</v>
      </c>
      <c r="AG544" s="449">
        <f t="shared" ref="AG544" si="615">LARGE($AD$8:$AD$738,AF544)</f>
        <v>0</v>
      </c>
    </row>
    <row r="545" spans="1:33" ht="15" customHeight="1" thickBot="1" x14ac:dyDescent="0.3">
      <c r="A545" s="228"/>
      <c r="B545" s="314" t="s">
        <v>4</v>
      </c>
      <c r="C545" s="314">
        <v>4</v>
      </c>
      <c r="D545" s="314" t="s">
        <v>25</v>
      </c>
      <c r="E545" s="380" t="s">
        <v>15</v>
      </c>
      <c r="F545" s="208"/>
      <c r="G545" s="207"/>
      <c r="H545" s="196"/>
      <c r="I545" s="231">
        <f>IF(E545="repos",1,0)</f>
        <v>0</v>
      </c>
      <c r="J545" s="231">
        <f>IF(E545="S",1,0)</f>
        <v>0</v>
      </c>
      <c r="K545" s="231">
        <f>IF(E545="FO",1,0)</f>
        <v>0</v>
      </c>
      <c r="L545" s="302">
        <f>IF(AND(B545="dim",M545=130),1,0)</f>
        <v>0</v>
      </c>
      <c r="M545" s="234">
        <v>700</v>
      </c>
      <c r="N545" s="243"/>
      <c r="O545" s="56"/>
      <c r="P545" s="476">
        <f>IF(F545="X",D536,0)+IF(F546="X",D536,0)+IF(G545="X",D537,0)+IF(G546="X",D538,0)+H545+H546+IF(N545&lt;N535,0,N545)+IF(N546&lt;N535,0,N546)</f>
        <v>0</v>
      </c>
      <c r="Q545" s="111"/>
      <c r="R545" s="112"/>
      <c r="S545" s="374">
        <f>(R545-Q545)+(R546-Q546)</f>
        <v>0</v>
      </c>
      <c r="T545" s="167"/>
      <c r="X545" s="380">
        <f t="shared" si="606"/>
        <v>0</v>
      </c>
      <c r="Z545" s="314">
        <v>216</v>
      </c>
      <c r="AA545" s="460">
        <f t="shared" ref="AA545" si="616">IF(OR(E545="C",E545="Cr"),S545,0)</f>
        <v>0</v>
      </c>
      <c r="AC545" s="331"/>
      <c r="AD545" s="450"/>
      <c r="AF545" s="331"/>
      <c r="AG545" s="450"/>
    </row>
    <row r="546" spans="1:33" ht="15.75" customHeight="1" thickBot="1" x14ac:dyDescent="0.3">
      <c r="A546" s="229"/>
      <c r="B546" s="331"/>
      <c r="C546" s="331"/>
      <c r="D546" s="331"/>
      <c r="E546" s="381"/>
      <c r="F546" s="260" t="str">
        <f>IF(AND(A545="X",B545="dim"),"",IF(AND(A545="X",E545="TC"),"",IF(A545="X","X","")))</f>
        <v/>
      </c>
      <c r="G546" s="194"/>
      <c r="H546" s="211"/>
      <c r="I546" s="229">
        <f>IF(E545="CA",1,0)</f>
        <v>1</v>
      </c>
      <c r="J546" s="229">
        <f>IF(E545="TC",1,0)</f>
        <v>0</v>
      </c>
      <c r="K546" s="229">
        <f>IF(E545="FNO",1,0)</f>
        <v>0</v>
      </c>
      <c r="L546" s="299"/>
      <c r="M546" s="235"/>
      <c r="N546" s="244"/>
      <c r="O546" s="107"/>
      <c r="P546" s="477"/>
      <c r="Q546" s="113"/>
      <c r="R546" s="114"/>
      <c r="S546" s="375"/>
      <c r="T546" s="167"/>
      <c r="X546" s="381"/>
      <c r="Z546" s="331"/>
      <c r="AA546" s="461"/>
      <c r="AC546" s="314">
        <v>270</v>
      </c>
      <c r="AD546" s="449">
        <f t="shared" ref="AD546" si="617">IF(OR(E668="C",E668="Cr"),S668,0)</f>
        <v>0.25555555555555554</v>
      </c>
      <c r="AF546" s="314">
        <v>270</v>
      </c>
      <c r="AG546" s="449">
        <f t="shared" ref="AG546" si="618">LARGE($AD$8:$AD$738,AF546)</f>
        <v>0</v>
      </c>
    </row>
    <row r="547" spans="1:33" ht="15" customHeight="1" thickBot="1" x14ac:dyDescent="0.3">
      <c r="A547" s="228"/>
      <c r="B547" s="314" t="s">
        <v>6</v>
      </c>
      <c r="C547" s="314">
        <v>5</v>
      </c>
      <c r="D547" s="314" t="s">
        <v>25</v>
      </c>
      <c r="E547" s="380" t="s">
        <v>15</v>
      </c>
      <c r="F547" s="208"/>
      <c r="G547" s="207"/>
      <c r="H547" s="196"/>
      <c r="I547" s="231">
        <f>IF(E547="repos",1,0)</f>
        <v>0</v>
      </c>
      <c r="J547" s="231">
        <f>IF(E547="S",1,0)</f>
        <v>0</v>
      </c>
      <c r="K547" s="231">
        <f>IF(E547="FO",1,0)</f>
        <v>0</v>
      </c>
      <c r="L547" s="302">
        <f>IF(AND(B547="dim",M547=130),1,0)</f>
        <v>0</v>
      </c>
      <c r="M547" s="234">
        <v>700</v>
      </c>
      <c r="N547" s="243"/>
      <c r="O547" s="56"/>
      <c r="P547" s="476">
        <f>IF(F547="X",D536,0)+IF(F548="X",D536,0)+IF(G547="X",D537,0)+IF(G548="X",D538,0)+H547+H548+IF(N547&lt;N535,0,N547)+IF(N548&lt;N535,0,N548)</f>
        <v>0</v>
      </c>
      <c r="Q547" s="111"/>
      <c r="R547" s="112"/>
      <c r="S547" s="374">
        <f>(R547-Q547)+(R548-Q548)</f>
        <v>0</v>
      </c>
      <c r="T547" s="167"/>
      <c r="X547" s="380">
        <f t="shared" si="606"/>
        <v>0</v>
      </c>
      <c r="Z547" s="314">
        <v>217</v>
      </c>
      <c r="AA547" s="460">
        <f t="shared" ref="AA547" si="619">IF(OR(E547="C",E547="Cr"),S547,0)</f>
        <v>0</v>
      </c>
      <c r="AC547" s="331"/>
      <c r="AD547" s="450"/>
      <c r="AF547" s="331"/>
      <c r="AG547" s="450"/>
    </row>
    <row r="548" spans="1:33" ht="15.75" customHeight="1" thickBot="1" x14ac:dyDescent="0.3">
      <c r="A548" s="229"/>
      <c r="B548" s="331"/>
      <c r="C548" s="331"/>
      <c r="D548" s="331"/>
      <c r="E548" s="381"/>
      <c r="F548" s="260" t="str">
        <f>IF(AND(A547="X",B547="dim"),"",IF(AND(A547="X",E547="TC"),"",IF(A547="X","X","")))</f>
        <v/>
      </c>
      <c r="G548" s="194"/>
      <c r="H548" s="211"/>
      <c r="I548" s="229">
        <f>IF(E547="CA",1,0)</f>
        <v>1</v>
      </c>
      <c r="J548" s="229">
        <f>IF(E547="TC",1,0)</f>
        <v>0</v>
      </c>
      <c r="K548" s="229">
        <f>IF(E547="FNO",1,0)</f>
        <v>0</v>
      </c>
      <c r="L548" s="299"/>
      <c r="M548" s="235"/>
      <c r="N548" s="244"/>
      <c r="O548" s="107"/>
      <c r="P548" s="477"/>
      <c r="Q548" s="113"/>
      <c r="R548" s="114"/>
      <c r="S548" s="375"/>
      <c r="T548" s="167"/>
      <c r="X548" s="381"/>
      <c r="Z548" s="331"/>
      <c r="AA548" s="461"/>
      <c r="AC548" s="314">
        <v>271</v>
      </c>
      <c r="AD548" s="449">
        <f t="shared" ref="AD548" si="620">IF(OR(E670="C",E670="Cr"),S670,0)</f>
        <v>0.28819444444444442</v>
      </c>
      <c r="AF548" s="314">
        <v>271</v>
      </c>
      <c r="AG548" s="449">
        <f t="shared" ref="AG548" si="621">LARGE($AD$8:$AD$738,AF548)</f>
        <v>0</v>
      </c>
    </row>
    <row r="549" spans="1:33" ht="15" customHeight="1" thickBot="1" x14ac:dyDescent="0.3">
      <c r="A549" s="228"/>
      <c r="B549" s="314" t="s">
        <v>8</v>
      </c>
      <c r="C549" s="314">
        <v>6</v>
      </c>
      <c r="D549" s="314" t="s">
        <v>25</v>
      </c>
      <c r="E549" s="380" t="s">
        <v>15</v>
      </c>
      <c r="F549" s="208"/>
      <c r="G549" s="207"/>
      <c r="H549" s="196"/>
      <c r="I549" s="231">
        <f>IF(E549="repos",1,0)</f>
        <v>0</v>
      </c>
      <c r="J549" s="231">
        <f>IF(E549="S",1,0)</f>
        <v>0</v>
      </c>
      <c r="K549" s="231">
        <f>IF(E549="FO",1,0)</f>
        <v>0</v>
      </c>
      <c r="L549" s="302">
        <f>IF(AND(B549="dim",M549=130),1,0)</f>
        <v>0</v>
      </c>
      <c r="M549" s="234">
        <v>700</v>
      </c>
      <c r="N549" s="243"/>
      <c r="O549" s="56"/>
      <c r="P549" s="476">
        <f>IF(F549="X",D536,0)+IF(F550="X",D536,0)+IF(G549="X",D537,0)+IF(G550="X",D538,0)+H549+H550+IF(N549&lt;N535,0,N549)+IF(N550&lt;N535,0,N550)</f>
        <v>0</v>
      </c>
      <c r="Q549" s="111"/>
      <c r="R549" s="112"/>
      <c r="S549" s="374">
        <f>(R549-Q549)+(R550-Q550)</f>
        <v>0</v>
      </c>
      <c r="T549" s="167"/>
      <c r="X549" s="380">
        <f t="shared" si="606"/>
        <v>0</v>
      </c>
      <c r="Z549" s="314">
        <v>218</v>
      </c>
      <c r="AA549" s="460">
        <f t="shared" ref="AA549" si="622">IF(OR(E549="C",E549="Cr"),S549,0)</f>
        <v>0</v>
      </c>
      <c r="AC549" s="331"/>
      <c r="AD549" s="450"/>
      <c r="AF549" s="331"/>
      <c r="AG549" s="450"/>
    </row>
    <row r="550" spans="1:33" ht="15.75" customHeight="1" thickBot="1" x14ac:dyDescent="0.3">
      <c r="A550" s="229"/>
      <c r="B550" s="331"/>
      <c r="C550" s="331"/>
      <c r="D550" s="331"/>
      <c r="E550" s="381"/>
      <c r="F550" s="260" t="str">
        <f>IF(AND(A549="X",B549="dim"),"",IF(AND(A549="X",E549="TC"),"",IF(A549="X","X","")))</f>
        <v/>
      </c>
      <c r="G550" s="194"/>
      <c r="H550" s="211"/>
      <c r="I550" s="229">
        <f>IF(E549="CA",1,0)</f>
        <v>1</v>
      </c>
      <c r="J550" s="229">
        <f>IF(E549="TC",1,0)</f>
        <v>0</v>
      </c>
      <c r="K550" s="229">
        <f>IF(E549="FNO",1,0)</f>
        <v>0</v>
      </c>
      <c r="L550" s="299"/>
      <c r="M550" s="235"/>
      <c r="N550" s="244"/>
      <c r="O550" s="107"/>
      <c r="P550" s="477"/>
      <c r="Q550" s="113"/>
      <c r="R550" s="114"/>
      <c r="S550" s="375"/>
      <c r="T550" s="167"/>
      <c r="X550" s="381"/>
      <c r="Z550" s="331"/>
      <c r="AA550" s="461"/>
      <c r="AC550" s="314">
        <v>272</v>
      </c>
      <c r="AD550" s="449">
        <f t="shared" ref="AD550" si="623">IF(OR(E672="C",E672="Cr"),S672,0)</f>
        <v>0.25486111111111109</v>
      </c>
      <c r="AF550" s="314">
        <v>272</v>
      </c>
      <c r="AG550" s="449">
        <f t="shared" ref="AG550" si="624">LARGE($AD$8:$AD$738,AF550)</f>
        <v>0</v>
      </c>
    </row>
    <row r="551" spans="1:33" ht="15" customHeight="1" thickBot="1" x14ac:dyDescent="0.3">
      <c r="A551" s="228"/>
      <c r="B551" s="314" t="s">
        <v>9</v>
      </c>
      <c r="C551" s="314">
        <v>7</v>
      </c>
      <c r="D551" s="314" t="s">
        <v>25</v>
      </c>
      <c r="E551" s="380" t="s">
        <v>15</v>
      </c>
      <c r="F551" s="208"/>
      <c r="G551" s="207"/>
      <c r="H551" s="196"/>
      <c r="I551" s="231">
        <f>IF(E551="repos",1,0)</f>
        <v>0</v>
      </c>
      <c r="J551" s="231">
        <f>IF(E551="S",1,0)</f>
        <v>0</v>
      </c>
      <c r="K551" s="231">
        <f>IF(E551="FO",1,0)</f>
        <v>0</v>
      </c>
      <c r="L551" s="302">
        <f>IF(AND(B551="dim",M551=130),1,0)</f>
        <v>0</v>
      </c>
      <c r="M551" s="234">
        <v>700</v>
      </c>
      <c r="N551" s="243"/>
      <c r="O551" s="56"/>
      <c r="P551" s="476">
        <f>IF(F551="X",D536,0)+IF(F552="X",D536,0)+IF(G551="X",D537,0)+IF(G552="X",D538,0)+H551+H552+IF(N551&lt;N535,0,N551)+IF(N552&lt;N535,0,N552)</f>
        <v>0</v>
      </c>
      <c r="Q551" s="111"/>
      <c r="R551" s="112"/>
      <c r="S551" s="374">
        <f>(R551-Q551)+(R552-Q552)</f>
        <v>0</v>
      </c>
      <c r="T551" s="167"/>
      <c r="X551" s="380">
        <f t="shared" si="606"/>
        <v>0</v>
      </c>
      <c r="Z551" s="314">
        <v>219</v>
      </c>
      <c r="AA551" s="460">
        <f t="shared" ref="AA551" si="625">IF(OR(E551="C",E551="Cr"),S551,0)</f>
        <v>0</v>
      </c>
      <c r="AC551" s="331"/>
      <c r="AD551" s="450"/>
      <c r="AF551" s="331"/>
      <c r="AG551" s="450"/>
    </row>
    <row r="552" spans="1:33" ht="15.75" customHeight="1" thickBot="1" x14ac:dyDescent="0.3">
      <c r="A552" s="229"/>
      <c r="B552" s="331"/>
      <c r="C552" s="331"/>
      <c r="D552" s="331"/>
      <c r="E552" s="381"/>
      <c r="F552" s="260" t="str">
        <f>IF(AND(A551="X",B551="dim"),"",IF(AND(A551="X",E551="TC"),"",IF(A551="X","X","")))</f>
        <v/>
      </c>
      <c r="G552" s="194"/>
      <c r="H552" s="211"/>
      <c r="I552" s="229">
        <f>IF(E551="CA",1,0)</f>
        <v>1</v>
      </c>
      <c r="J552" s="229">
        <f>IF(E551="TC",1,0)</f>
        <v>0</v>
      </c>
      <c r="K552" s="229">
        <f>IF(E551="FNO",1,0)</f>
        <v>0</v>
      </c>
      <c r="L552" s="299"/>
      <c r="M552" s="235"/>
      <c r="N552" s="244"/>
      <c r="O552" s="107"/>
      <c r="P552" s="477"/>
      <c r="Q552" s="113"/>
      <c r="R552" s="114"/>
      <c r="S552" s="375"/>
      <c r="T552" s="167"/>
      <c r="X552" s="381"/>
      <c r="Z552" s="331"/>
      <c r="AA552" s="461"/>
      <c r="AC552" s="314">
        <v>273</v>
      </c>
      <c r="AD552" s="449">
        <f t="shared" ref="AD552" si="626">IF(OR(E674="C",E674="Cr"),S674,0)</f>
        <v>0.3125</v>
      </c>
      <c r="AF552" s="314">
        <v>273</v>
      </c>
      <c r="AG552" s="449">
        <f t="shared" ref="AG552" si="627">LARGE($AD$8:$AD$738,AF552)</f>
        <v>0</v>
      </c>
    </row>
    <row r="553" spans="1:33" ht="15" customHeight="1" thickBot="1" x14ac:dyDescent="0.3">
      <c r="A553" s="228"/>
      <c r="B553" s="314" t="s">
        <v>10</v>
      </c>
      <c r="C553" s="314">
        <v>8</v>
      </c>
      <c r="D553" s="314" t="s">
        <v>25</v>
      </c>
      <c r="E553" s="380" t="s">
        <v>15</v>
      </c>
      <c r="F553" s="208"/>
      <c r="G553" s="207"/>
      <c r="H553" s="196"/>
      <c r="I553" s="231">
        <f>IF(E553="repos",1,0)</f>
        <v>0</v>
      </c>
      <c r="J553" s="231">
        <f>IF(E553="S",1,0)</f>
        <v>0</v>
      </c>
      <c r="K553" s="231">
        <f>IF(E553="FO",1,0)</f>
        <v>0</v>
      </c>
      <c r="L553" s="302">
        <f>IF(AND(B553="dim",M553=130),1,0)</f>
        <v>0</v>
      </c>
      <c r="M553" s="234">
        <v>700</v>
      </c>
      <c r="N553" s="243"/>
      <c r="O553" s="56"/>
      <c r="P553" s="476">
        <f>IF(F553="X",D536,0)+IF(F554="X",D536,0)+IF(G553="X",D537,0)+IF(G554="X",D538,0)+H553+H554+IF(N553&lt;N535,0,N553)+IF(N554&lt;N535,0,N554)</f>
        <v>0</v>
      </c>
      <c r="Q553" s="111"/>
      <c r="R553" s="112"/>
      <c r="S553" s="374">
        <f>(R553-Q553)+(R554-Q554)</f>
        <v>0</v>
      </c>
      <c r="T553" s="167"/>
      <c r="X553" s="380">
        <f t="shared" si="606"/>
        <v>0</v>
      </c>
      <c r="Z553" s="314">
        <v>220</v>
      </c>
      <c r="AA553" s="460">
        <f>IF(OR(E553="C",E553="Cr"),S553,0)</f>
        <v>0</v>
      </c>
      <c r="AC553" s="331"/>
      <c r="AD553" s="450"/>
      <c r="AF553" s="331"/>
      <c r="AG553" s="450"/>
    </row>
    <row r="554" spans="1:33" ht="15.75" customHeight="1" thickBot="1" x14ac:dyDescent="0.3">
      <c r="A554" s="229"/>
      <c r="B554" s="331"/>
      <c r="C554" s="331"/>
      <c r="D554" s="331"/>
      <c r="E554" s="381"/>
      <c r="F554" s="260" t="str">
        <f>IF(AND(A553="X",B553="dim"),"",IF(AND(A553="X",E553="TC"),"",IF(A553="X","X","")))</f>
        <v/>
      </c>
      <c r="G554" s="194"/>
      <c r="H554" s="211"/>
      <c r="I554" s="229">
        <f>IF(E553="CA",1,0)</f>
        <v>1</v>
      </c>
      <c r="J554" s="229">
        <f>IF(E553="TC",1,0)</f>
        <v>0</v>
      </c>
      <c r="K554" s="229">
        <f>IF(E553="FNO",1,0)</f>
        <v>0</v>
      </c>
      <c r="L554" s="299"/>
      <c r="M554" s="235"/>
      <c r="N554" s="244"/>
      <c r="O554" s="107"/>
      <c r="P554" s="477"/>
      <c r="Q554" s="113"/>
      <c r="R554" s="114"/>
      <c r="S554" s="375"/>
      <c r="T554" s="167"/>
      <c r="X554" s="381"/>
      <c r="Z554" s="331"/>
      <c r="AA554" s="461"/>
      <c r="AC554" s="314">
        <v>274</v>
      </c>
      <c r="AD554" s="449">
        <f>IF(OR(E691="C",E691="Cr"),S691,0)</f>
        <v>0</v>
      </c>
      <c r="AF554" s="314">
        <v>274</v>
      </c>
      <c r="AG554" s="449">
        <f t="shared" ref="AG554" si="628">LARGE($AD$8:$AD$738,AF554)</f>
        <v>0</v>
      </c>
    </row>
    <row r="555" spans="1:33" ht="15" customHeight="1" thickBot="1" x14ac:dyDescent="0.3">
      <c r="A555" s="228"/>
      <c r="B555" s="314" t="s">
        <v>11</v>
      </c>
      <c r="C555" s="314">
        <v>9</v>
      </c>
      <c r="D555" s="314" t="s">
        <v>25</v>
      </c>
      <c r="E555" s="380" t="s">
        <v>15</v>
      </c>
      <c r="F555" s="208"/>
      <c r="G555" s="207"/>
      <c r="H555" s="196"/>
      <c r="I555" s="231">
        <f>IF(E555="repos",1,0)</f>
        <v>0</v>
      </c>
      <c r="J555" s="231">
        <f>IF(E555="S",1,0)</f>
        <v>0</v>
      </c>
      <c r="K555" s="231">
        <f>IF(E555="FO",1,0)</f>
        <v>0</v>
      </c>
      <c r="L555" s="302">
        <f>IF(AND(B555="dim",M555=130),1,0)</f>
        <v>0</v>
      </c>
      <c r="M555" s="234">
        <v>700</v>
      </c>
      <c r="N555" s="243"/>
      <c r="O555" s="115"/>
      <c r="P555" s="476">
        <f>IF(F555="X",D536,0)+IF(F556="X",D536,0)+IF(G555="X",D537,0)+IF(G556="X",D538,0)+H555+H556+IF(N555&lt;N535,0,N555)+IF(N556&lt;N535,0,N556)</f>
        <v>0</v>
      </c>
      <c r="Q555" s="111"/>
      <c r="R555" s="112"/>
      <c r="S555" s="374">
        <f>(R555-Q555)+(R556-Q556)</f>
        <v>0</v>
      </c>
      <c r="T555" s="167"/>
      <c r="X555" s="380">
        <f t="shared" si="606"/>
        <v>0</v>
      </c>
      <c r="Z555" s="314">
        <v>221</v>
      </c>
      <c r="AA555" s="460">
        <f>IF(OR(E555="C",E555="Cr"),S555,0)</f>
        <v>0</v>
      </c>
      <c r="AC555" s="331"/>
      <c r="AD555" s="450"/>
      <c r="AF555" s="331"/>
      <c r="AG555" s="450"/>
    </row>
    <row r="556" spans="1:33" ht="15.75" customHeight="1" thickBot="1" x14ac:dyDescent="0.3">
      <c r="A556" s="229"/>
      <c r="B556" s="331"/>
      <c r="C556" s="331"/>
      <c r="D556" s="331"/>
      <c r="E556" s="381"/>
      <c r="F556" s="260" t="str">
        <f>IF(AND(A555="X",B555="dim"),"",IF(AND(A555="X",E555="TC"),"",IF(A555="X","X","")))</f>
        <v/>
      </c>
      <c r="G556" s="194"/>
      <c r="H556" s="211"/>
      <c r="I556" s="229">
        <f>IF(E555="CA",1,0)</f>
        <v>1</v>
      </c>
      <c r="J556" s="229">
        <f>IF(E555="TC",1,0)</f>
        <v>0</v>
      </c>
      <c r="K556" s="229">
        <f>IF(E555="FNO",1,0)</f>
        <v>0</v>
      </c>
      <c r="L556" s="299"/>
      <c r="M556" s="235"/>
      <c r="N556" s="244"/>
      <c r="O556" s="107"/>
      <c r="P556" s="477"/>
      <c r="Q556" s="113"/>
      <c r="R556" s="114"/>
      <c r="S556" s="375"/>
      <c r="T556" s="167"/>
      <c r="X556" s="381"/>
      <c r="Z556" s="331"/>
      <c r="AA556" s="461"/>
      <c r="AC556" s="314">
        <v>275</v>
      </c>
      <c r="AD556" s="449">
        <f t="shared" ref="AD556" si="629">IF(OR(E693="C",E693="Cr"),S693,0)</f>
        <v>0.28819444444444442</v>
      </c>
      <c r="AF556" s="314">
        <v>275</v>
      </c>
      <c r="AG556" s="449">
        <f t="shared" ref="AG556" si="630">LARGE($AD$8:$AD$738,AF556)</f>
        <v>0</v>
      </c>
    </row>
    <row r="557" spans="1:33" ht="15" customHeight="1" thickBot="1" x14ac:dyDescent="0.3">
      <c r="A557" s="228"/>
      <c r="B557" s="314" t="s">
        <v>12</v>
      </c>
      <c r="C557" s="314">
        <v>10</v>
      </c>
      <c r="D557" s="314" t="s">
        <v>25</v>
      </c>
      <c r="E557" s="334" t="s">
        <v>94</v>
      </c>
      <c r="F557" s="208"/>
      <c r="G557" s="207"/>
      <c r="H557" s="196"/>
      <c r="I557" s="231">
        <f>IF(E557="repos",1,0)</f>
        <v>1</v>
      </c>
      <c r="J557" s="231">
        <f>IF(E557="S",1,0)</f>
        <v>0</v>
      </c>
      <c r="K557" s="231">
        <f>IF(E557="FO",1,0)</f>
        <v>0</v>
      </c>
      <c r="L557" s="302">
        <f>IF(AND(B557="dim",M557=130),1,0)</f>
        <v>0</v>
      </c>
      <c r="M557" s="234">
        <v>660</v>
      </c>
      <c r="N557" s="243"/>
      <c r="O557" s="115"/>
      <c r="P557" s="476">
        <f>IF(F557="X",D536,0)+IF(F558="X",D536,0)+IF(G557="X",D537,0)+IF(G558="X",D538,0)+H557+H558+IF(N557&lt;N535,0,N557)+IF(N558&lt;N535,0,N558)</f>
        <v>0</v>
      </c>
      <c r="Q557" s="111"/>
      <c r="R557" s="112"/>
      <c r="S557" s="374">
        <f>(R557-Q557)+(R558-Q558)</f>
        <v>0</v>
      </c>
      <c r="T557" s="167"/>
      <c r="X557" s="380">
        <f t="shared" si="606"/>
        <v>0</v>
      </c>
      <c r="Z557" s="314">
        <v>222</v>
      </c>
      <c r="AA557" s="460">
        <f>IF(OR(E557="C",E557="Cr"),S557,0)</f>
        <v>0</v>
      </c>
      <c r="AC557" s="331"/>
      <c r="AD557" s="450"/>
      <c r="AF557" s="331"/>
      <c r="AG557" s="450"/>
    </row>
    <row r="558" spans="1:33" ht="15.75" customHeight="1" thickBot="1" x14ac:dyDescent="0.3">
      <c r="A558" s="229"/>
      <c r="B558" s="331"/>
      <c r="C558" s="331"/>
      <c r="D558" s="331"/>
      <c r="E558" s="329"/>
      <c r="F558" s="260" t="str">
        <f>IF(AND(A557="X",B557="dim"),"",IF(AND(A557="X",E557="TC"),"",IF(A557="X","X","")))</f>
        <v/>
      </c>
      <c r="G558" s="194"/>
      <c r="H558" s="211"/>
      <c r="I558" s="229">
        <f>IF(E557="CA",1,0)</f>
        <v>0</v>
      </c>
      <c r="J558" s="229">
        <f>IF(E557="TC",1,0)</f>
        <v>0</v>
      </c>
      <c r="K558" s="229">
        <f>IF(E557="FNO",1,0)</f>
        <v>0</v>
      </c>
      <c r="L558" s="299"/>
      <c r="M558" s="235"/>
      <c r="N558" s="244"/>
      <c r="O558" s="107"/>
      <c r="P558" s="477"/>
      <c r="Q558" s="113"/>
      <c r="R558" s="114"/>
      <c r="S558" s="375"/>
      <c r="T558" s="167"/>
      <c r="X558" s="381"/>
      <c r="Z558" s="331"/>
      <c r="AA558" s="461"/>
      <c r="AC558" s="314">
        <v>276</v>
      </c>
      <c r="AD558" s="449">
        <f t="shared" ref="AD558" si="631">IF(OR(E695="C",E695="Cr"),S695,0)</f>
        <v>0.28819444444444442</v>
      </c>
      <c r="AF558" s="314">
        <v>276</v>
      </c>
      <c r="AG558" s="449">
        <f t="shared" ref="AG558" si="632">LARGE($AD$8:$AD$738,AF558)</f>
        <v>0</v>
      </c>
    </row>
    <row r="559" spans="1:33" ht="15" customHeight="1" thickBot="1" x14ac:dyDescent="0.3">
      <c r="A559" s="228"/>
      <c r="B559" s="314" t="s">
        <v>4</v>
      </c>
      <c r="C559" s="314">
        <v>11</v>
      </c>
      <c r="D559" s="314" t="s">
        <v>25</v>
      </c>
      <c r="E559" s="334" t="s">
        <v>94</v>
      </c>
      <c r="F559" s="208"/>
      <c r="G559" s="207"/>
      <c r="H559" s="196"/>
      <c r="I559" s="231">
        <f>IF(E559="repos",1,0)</f>
        <v>1</v>
      </c>
      <c r="J559" s="231">
        <f>IF(E559="S",1,0)</f>
        <v>0</v>
      </c>
      <c r="K559" s="231">
        <f>IF(E559="FO",1,0)</f>
        <v>0</v>
      </c>
      <c r="L559" s="302">
        <f>IF(AND(B559="dim",M559=130),1,0)</f>
        <v>0</v>
      </c>
      <c r="M559" s="234">
        <v>660</v>
      </c>
      <c r="N559" s="243"/>
      <c r="O559" s="56"/>
      <c r="P559" s="476">
        <f>IF(F559="X",D536,0)+IF(F560="X",D536,0)+IF(G559="X",D537,0)+IF(G560="X",D538,0)+H559+H560+IF(N559&lt;N535,0,N559)+IF(N560&lt;N535,0,N560)</f>
        <v>0</v>
      </c>
      <c r="Q559" s="111"/>
      <c r="R559" s="112"/>
      <c r="S559" s="374">
        <f>(R559-Q559)+(R560-Q560)</f>
        <v>0</v>
      </c>
      <c r="T559" s="167"/>
      <c r="X559" s="380">
        <f t="shared" si="606"/>
        <v>0</v>
      </c>
      <c r="Z559" s="462">
        <v>223</v>
      </c>
      <c r="AA559" s="460">
        <f>IF(OR(E559="C",E559="Cr"),S559,0)</f>
        <v>0</v>
      </c>
      <c r="AC559" s="331"/>
      <c r="AD559" s="450"/>
      <c r="AF559" s="331"/>
      <c r="AG559" s="450"/>
    </row>
    <row r="560" spans="1:33" ht="15.75" customHeight="1" thickBot="1" x14ac:dyDescent="0.3">
      <c r="A560" s="229"/>
      <c r="B560" s="331"/>
      <c r="C560" s="331"/>
      <c r="D560" s="331"/>
      <c r="E560" s="329"/>
      <c r="F560" s="260" t="str">
        <f>IF(AND(A559="X",B559="dim"),"",IF(AND(A559="X",E559="TC"),"",IF(A559="X","X","")))</f>
        <v/>
      </c>
      <c r="G560" s="194"/>
      <c r="H560" s="211"/>
      <c r="I560" s="229">
        <f>IF(E559="CA",1,0)</f>
        <v>0</v>
      </c>
      <c r="J560" s="229">
        <f>IF(E559="TC",1,0)</f>
        <v>0</v>
      </c>
      <c r="K560" s="229">
        <f>IF(E559="FNO",1,0)</f>
        <v>0</v>
      </c>
      <c r="L560" s="299"/>
      <c r="M560" s="235"/>
      <c r="N560" s="244"/>
      <c r="O560" s="107"/>
      <c r="P560" s="477"/>
      <c r="Q560" s="113"/>
      <c r="R560" s="114"/>
      <c r="S560" s="375"/>
      <c r="T560" s="167"/>
      <c r="X560" s="381"/>
      <c r="Z560" s="463"/>
      <c r="AA560" s="461"/>
      <c r="AC560" s="462">
        <v>277</v>
      </c>
      <c r="AD560" s="449">
        <f t="shared" ref="AD560" si="633">IF(OR(E697="C",E697="Cr"),S697,0)</f>
        <v>0.28819444444444442</v>
      </c>
      <c r="AF560" s="462">
        <v>277</v>
      </c>
      <c r="AG560" s="449">
        <f t="shared" ref="AG560" si="634">LARGE($AD$8:$AD$738,AF560)</f>
        <v>0</v>
      </c>
    </row>
    <row r="561" spans="1:33" ht="15" customHeight="1" thickBot="1" x14ac:dyDescent="0.3">
      <c r="A561" s="228"/>
      <c r="B561" s="314" t="s">
        <v>6</v>
      </c>
      <c r="C561" s="314">
        <v>12</v>
      </c>
      <c r="D561" s="314" t="s">
        <v>25</v>
      </c>
      <c r="E561" s="380" t="s">
        <v>15</v>
      </c>
      <c r="F561" s="208"/>
      <c r="G561" s="207"/>
      <c r="H561" s="196"/>
      <c r="I561" s="231">
        <f>IF(E561="repos",1,0)</f>
        <v>0</v>
      </c>
      <c r="J561" s="231">
        <f>IF(E561="S",1,0)</f>
        <v>0</v>
      </c>
      <c r="K561" s="231">
        <f>IF(E561="FO",1,0)</f>
        <v>0</v>
      </c>
      <c r="L561" s="302">
        <f>IF(AND(B561="dim",M561=130),1,0)</f>
        <v>0</v>
      </c>
      <c r="M561" s="234">
        <v>700</v>
      </c>
      <c r="N561" s="243"/>
      <c r="O561" s="56"/>
      <c r="P561" s="476">
        <f>IF(F561="X",D536,0)+IF(F562="X",D536,0)+IF(G561="X",D537,0)+IF(G562="X",D538,0)+H561+H562+IF(N561&lt;N535,0,N561)+IF(N562&lt;N535,0,N562)</f>
        <v>0</v>
      </c>
      <c r="Q561" s="111"/>
      <c r="R561" s="112"/>
      <c r="S561" s="374">
        <f>(R561-Q561)+(R562-Q562)</f>
        <v>0</v>
      </c>
      <c r="T561" s="167"/>
      <c r="X561" s="380">
        <f t="shared" si="606"/>
        <v>0</v>
      </c>
      <c r="Z561" s="314">
        <v>224</v>
      </c>
      <c r="AA561" s="460">
        <f>IF(OR(E561="C",E561="Cr"),S561,0)</f>
        <v>0</v>
      </c>
      <c r="AC561" s="463"/>
      <c r="AD561" s="450"/>
      <c r="AF561" s="463"/>
      <c r="AG561" s="450"/>
    </row>
    <row r="562" spans="1:33" ht="15.75" customHeight="1" thickBot="1" x14ac:dyDescent="0.3">
      <c r="A562" s="229"/>
      <c r="B562" s="331"/>
      <c r="C562" s="331"/>
      <c r="D562" s="331"/>
      <c r="E562" s="381"/>
      <c r="F562" s="260" t="str">
        <f>IF(AND(A561="X",B561="dim"),"",IF(AND(A561="X",E561="TC"),"",IF(A561="X","X","")))</f>
        <v/>
      </c>
      <c r="G562" s="194"/>
      <c r="H562" s="211"/>
      <c r="I562" s="229">
        <f>IF(E561="CA",1,0)</f>
        <v>1</v>
      </c>
      <c r="J562" s="229">
        <f>IF(E561="TC",1,0)</f>
        <v>0</v>
      </c>
      <c r="K562" s="229">
        <f>IF(E561="FNO",1,0)</f>
        <v>0</v>
      </c>
      <c r="L562" s="299"/>
      <c r="M562" s="235"/>
      <c r="N562" s="244"/>
      <c r="O562" s="107"/>
      <c r="P562" s="477"/>
      <c r="Q562" s="113"/>
      <c r="R562" s="114"/>
      <c r="S562" s="375"/>
      <c r="T562" s="167"/>
      <c r="X562" s="381"/>
      <c r="Z562" s="331"/>
      <c r="AA562" s="461"/>
      <c r="AC562" s="314">
        <v>278</v>
      </c>
      <c r="AD562" s="449">
        <f t="shared" ref="AD562" si="635">IF(OR(E699="C",E699="Cr"),S699,0)</f>
        <v>0.28819444444444442</v>
      </c>
      <c r="AF562" s="314">
        <v>278</v>
      </c>
      <c r="AG562" s="449">
        <f t="shared" ref="AG562" si="636">LARGE($AD$8:$AD$738,AF562)</f>
        <v>0</v>
      </c>
    </row>
    <row r="563" spans="1:33" ht="15" customHeight="1" thickBot="1" x14ac:dyDescent="0.3">
      <c r="A563" s="228"/>
      <c r="B563" s="314" t="s">
        <v>8</v>
      </c>
      <c r="C563" s="314">
        <v>13</v>
      </c>
      <c r="D563" s="314" t="s">
        <v>25</v>
      </c>
      <c r="E563" s="380" t="s">
        <v>15</v>
      </c>
      <c r="F563" s="208"/>
      <c r="G563" s="207"/>
      <c r="H563" s="196"/>
      <c r="I563" s="231">
        <f>IF(E563="repos",1,0)</f>
        <v>0</v>
      </c>
      <c r="J563" s="231">
        <f>IF(E563="S",1,0)</f>
        <v>0</v>
      </c>
      <c r="K563" s="231">
        <f>IF(E563="FO",1,0)</f>
        <v>0</v>
      </c>
      <c r="L563" s="302">
        <f>IF(AND(B563="dim",M563=130),1,0)</f>
        <v>0</v>
      </c>
      <c r="M563" s="234">
        <v>700</v>
      </c>
      <c r="N563" s="243"/>
      <c r="O563" s="56"/>
      <c r="P563" s="476">
        <f>IF(F563="X",D536,0)+IF(F564="X",D536,0)+IF(G563="X",D537,0)+IF(G564="X",D538,0)+H563+H564+IF(N563&lt;N535,0,N563)+IF(N564&lt;N535,0,N564)</f>
        <v>0</v>
      </c>
      <c r="Q563" s="111"/>
      <c r="R563" s="112"/>
      <c r="S563" s="374">
        <f>(R563-Q563)+(R564-Q564)</f>
        <v>0</v>
      </c>
      <c r="T563" s="167"/>
      <c r="X563" s="380">
        <f t="shared" si="606"/>
        <v>0</v>
      </c>
      <c r="Z563" s="314">
        <v>225</v>
      </c>
      <c r="AA563" s="460">
        <f>IF(OR(E563="C",E563="Cr"),S563,0)</f>
        <v>0</v>
      </c>
      <c r="AC563" s="331"/>
      <c r="AD563" s="450"/>
      <c r="AF563" s="331"/>
      <c r="AG563" s="450"/>
    </row>
    <row r="564" spans="1:33" ht="15.75" customHeight="1" thickBot="1" x14ac:dyDescent="0.3">
      <c r="A564" s="229"/>
      <c r="B564" s="331"/>
      <c r="C564" s="331"/>
      <c r="D564" s="331"/>
      <c r="E564" s="381"/>
      <c r="F564" s="260" t="str">
        <f>IF(AND(A563="X",B563="dim"),"",IF(AND(A563="X",E563="TC"),"",IF(A563="X","X","")))</f>
        <v/>
      </c>
      <c r="G564" s="194"/>
      <c r="H564" s="211"/>
      <c r="I564" s="229">
        <f>IF(E563="CA",1,0)</f>
        <v>1</v>
      </c>
      <c r="J564" s="229">
        <f>IF(E563="TC",1,0)</f>
        <v>0</v>
      </c>
      <c r="K564" s="229">
        <f>IF(E563="FNO",1,0)</f>
        <v>0</v>
      </c>
      <c r="L564" s="299"/>
      <c r="M564" s="235"/>
      <c r="N564" s="244"/>
      <c r="O564" s="107"/>
      <c r="P564" s="477"/>
      <c r="Q564" s="113"/>
      <c r="R564" s="114"/>
      <c r="S564" s="375"/>
      <c r="T564" s="167"/>
      <c r="X564" s="381"/>
      <c r="Z564" s="331"/>
      <c r="AA564" s="461"/>
      <c r="AC564" s="314">
        <v>279</v>
      </c>
      <c r="AD564" s="449">
        <f t="shared" ref="AD564" si="637">IF(OR(E701="C",E701="Cr"),S701,0)</f>
        <v>0.25069444444444444</v>
      </c>
      <c r="AF564" s="314">
        <v>279</v>
      </c>
      <c r="AG564" s="449">
        <f t="shared" ref="AG564" si="638">LARGE($AD$8:$AD$738,AF564)</f>
        <v>0</v>
      </c>
    </row>
    <row r="565" spans="1:33" ht="15" customHeight="1" thickBot="1" x14ac:dyDescent="0.3">
      <c r="A565" s="228"/>
      <c r="B565" s="314" t="s">
        <v>9</v>
      </c>
      <c r="C565" s="314">
        <v>14</v>
      </c>
      <c r="D565" s="314" t="s">
        <v>25</v>
      </c>
      <c r="E565" s="380" t="s">
        <v>15</v>
      </c>
      <c r="F565" s="208"/>
      <c r="G565" s="207"/>
      <c r="H565" s="196"/>
      <c r="I565" s="231">
        <f>IF(E565="repos",1,0)</f>
        <v>0</v>
      </c>
      <c r="J565" s="231">
        <f>IF(E565="S",1,0)</f>
        <v>0</v>
      </c>
      <c r="K565" s="231">
        <f>IF(E565="FO",1,0)</f>
        <v>0</v>
      </c>
      <c r="L565" s="302">
        <f>IF(AND(B565="dim",M565=130),1,0)</f>
        <v>0</v>
      </c>
      <c r="M565" s="234">
        <v>700</v>
      </c>
      <c r="N565" s="243"/>
      <c r="O565" s="56"/>
      <c r="P565" s="476">
        <f>IF(F565="X",D536,0)+IF(F566="X",D536,0)+IF(G565="X",D537,0)+IF(G566="X",D538,0)+H565+H566+IF(N565&lt;N535,0,N565)+IF(N566&lt;N535,0,N566)</f>
        <v>0</v>
      </c>
      <c r="Q565" s="111"/>
      <c r="R565" s="112"/>
      <c r="S565" s="374">
        <f>(R565-Q565)+(R566-Q566)</f>
        <v>0</v>
      </c>
      <c r="T565" s="167"/>
      <c r="X565" s="380">
        <f t="shared" si="606"/>
        <v>0</v>
      </c>
      <c r="Z565" s="314">
        <v>226</v>
      </c>
      <c r="AA565" s="460">
        <f>IF(OR(E565="C",E565="Cr"),S565,0)</f>
        <v>0</v>
      </c>
      <c r="AC565" s="331"/>
      <c r="AD565" s="450"/>
      <c r="AF565" s="331"/>
      <c r="AG565" s="450"/>
    </row>
    <row r="566" spans="1:33" ht="15.75" customHeight="1" thickBot="1" x14ac:dyDescent="0.3">
      <c r="A566" s="229"/>
      <c r="B566" s="331"/>
      <c r="C566" s="331"/>
      <c r="D566" s="331"/>
      <c r="E566" s="381"/>
      <c r="F566" s="260" t="str">
        <f>IF(AND(A565="X",B565="dim"),"",IF(AND(A565="X",E565="TC"),"",IF(A565="X","X","")))</f>
        <v/>
      </c>
      <c r="G566" s="194"/>
      <c r="H566" s="211"/>
      <c r="I566" s="229">
        <f>IF(E565="CA",1,0)</f>
        <v>1</v>
      </c>
      <c r="J566" s="229">
        <f>IF(E565="TC",1,0)</f>
        <v>0</v>
      </c>
      <c r="K566" s="229">
        <f>IF(E565="FNO",1,0)</f>
        <v>0</v>
      </c>
      <c r="L566" s="299"/>
      <c r="M566" s="235"/>
      <c r="N566" s="244"/>
      <c r="O566" s="107"/>
      <c r="P566" s="477"/>
      <c r="Q566" s="113"/>
      <c r="R566" s="114"/>
      <c r="S566" s="375"/>
      <c r="T566" s="167"/>
      <c r="X566" s="381"/>
      <c r="Z566" s="331"/>
      <c r="AA566" s="461"/>
      <c r="AC566" s="314">
        <v>280</v>
      </c>
      <c r="AD566" s="449">
        <f t="shared" ref="AD566" si="639">IF(OR(E703="C",E703="Cr"),S703,0)</f>
        <v>0.28888888888888886</v>
      </c>
      <c r="AF566" s="314">
        <v>280</v>
      </c>
      <c r="AG566" s="449">
        <f t="shared" ref="AG566" si="640">LARGE($AD$8:$AD$738,AF566)</f>
        <v>0</v>
      </c>
    </row>
    <row r="567" spans="1:33" ht="15" customHeight="1" thickBot="1" x14ac:dyDescent="0.3">
      <c r="A567" s="254" t="s">
        <v>72</v>
      </c>
      <c r="B567" s="520" t="s">
        <v>10</v>
      </c>
      <c r="C567" s="520">
        <v>15</v>
      </c>
      <c r="D567" s="520" t="s">
        <v>25</v>
      </c>
      <c r="E567" s="380" t="s">
        <v>16</v>
      </c>
      <c r="F567" s="208"/>
      <c r="G567" s="207"/>
      <c r="H567" s="196"/>
      <c r="I567" s="231">
        <f>IF(E567="repos",1,0)</f>
        <v>0</v>
      </c>
      <c r="J567" s="231">
        <f>IF(E567="S",1,0)</f>
        <v>0</v>
      </c>
      <c r="K567" s="231">
        <f>IF(E567="FO",1,0)</f>
        <v>0</v>
      </c>
      <c r="L567" s="302">
        <f>IF(AND(B567="dim",M567=130),1,0)</f>
        <v>0</v>
      </c>
      <c r="M567" s="234">
        <v>31</v>
      </c>
      <c r="N567" s="243"/>
      <c r="O567" s="56"/>
      <c r="P567" s="476">
        <f>IF(F567="X",D536,0)+IF(F568="X",D536,0)+IF(G567="X",D537,0)+IF(G568="X",D538,0)+H567+H568+IF(N567&lt;N535,0,N567)+IF(N568&lt;N535,0,N568)</f>
        <v>0</v>
      </c>
      <c r="Q567" s="111"/>
      <c r="R567" s="112"/>
      <c r="S567" s="374">
        <f>(R567-Q567)+(R568-Q568)</f>
        <v>0</v>
      </c>
      <c r="T567" s="167"/>
      <c r="X567" s="380">
        <f t="shared" si="606"/>
        <v>0</v>
      </c>
      <c r="Z567" s="314">
        <v>227</v>
      </c>
      <c r="AA567" s="460">
        <f>IF(OR(E567="C",E567="Cr"),S567,0)</f>
        <v>0</v>
      </c>
      <c r="AC567" s="331"/>
      <c r="AD567" s="450"/>
      <c r="AF567" s="331"/>
      <c r="AG567" s="450"/>
    </row>
    <row r="568" spans="1:33" ht="15.75" customHeight="1" thickBot="1" x14ac:dyDescent="0.3">
      <c r="A568" s="255"/>
      <c r="B568" s="521"/>
      <c r="C568" s="521"/>
      <c r="D568" s="521"/>
      <c r="E568" s="381"/>
      <c r="F568" s="260" t="str">
        <f>IF(AND(A567="X",B567="dim"),"",IF(AND(A567="X",E567="TC"),"",IF(A567="X","X","")))</f>
        <v/>
      </c>
      <c r="G568" s="194"/>
      <c r="H568" s="211"/>
      <c r="I568" s="229">
        <f>IF(E567="CA",1,0)</f>
        <v>0</v>
      </c>
      <c r="J568" s="229">
        <f>IF(E567="TC",1,0)</f>
        <v>1</v>
      </c>
      <c r="K568" s="229">
        <f>IF(E567="FNO",1,0)</f>
        <v>0</v>
      </c>
      <c r="L568" s="299"/>
      <c r="M568" s="235"/>
      <c r="N568" s="244"/>
      <c r="O568" s="107"/>
      <c r="P568" s="477"/>
      <c r="Q568" s="113"/>
      <c r="R568" s="114"/>
      <c r="S568" s="375"/>
      <c r="T568" s="167"/>
      <c r="X568" s="381"/>
      <c r="Z568" s="331"/>
      <c r="AA568" s="461"/>
      <c r="AC568" s="314">
        <v>281</v>
      </c>
      <c r="AD568" s="449">
        <f t="shared" ref="AD568" si="641">IF(OR(E705="C",E705="Cr"),S705,0)</f>
        <v>0</v>
      </c>
      <c r="AF568" s="314">
        <v>281</v>
      </c>
      <c r="AG568" s="449">
        <f t="shared" ref="AG568" si="642">LARGE($AD$8:$AD$738,AF568)</f>
        <v>0</v>
      </c>
    </row>
    <row r="569" spans="1:33" ht="15" customHeight="1" thickBot="1" x14ac:dyDescent="0.3">
      <c r="A569" s="228"/>
      <c r="B569" s="314" t="s">
        <v>11</v>
      </c>
      <c r="C569" s="314">
        <v>16</v>
      </c>
      <c r="D569" s="314" t="s">
        <v>25</v>
      </c>
      <c r="E569" s="380" t="s">
        <v>15</v>
      </c>
      <c r="F569" s="208"/>
      <c r="G569" s="207"/>
      <c r="H569" s="196"/>
      <c r="I569" s="231">
        <f>IF(E569="repos",1,0)</f>
        <v>0</v>
      </c>
      <c r="J569" s="231">
        <f>IF(E569="S",1,0)</f>
        <v>0</v>
      </c>
      <c r="K569" s="231">
        <f>IF(E569="FO",1,0)</f>
        <v>0</v>
      </c>
      <c r="L569" s="302">
        <f>IF(AND(B569="dim",M569=130),1,0)</f>
        <v>0</v>
      </c>
      <c r="M569" s="234">
        <v>700</v>
      </c>
      <c r="N569" s="243"/>
      <c r="O569" s="56"/>
      <c r="P569" s="476">
        <f>IF(F569="X",D536,0)+IF(F570="X",D536,0)+IF(G569="X",D537,0)+IF(G570="X",D538,0)+H569+H570+IF(N569&lt;N535,0,N569)+IF(N570&lt;N535,0,N570)</f>
        <v>0</v>
      </c>
      <c r="Q569" s="111"/>
      <c r="R569" s="112"/>
      <c r="S569" s="374">
        <f>(R569-Q569)+(R570-Q570)</f>
        <v>0</v>
      </c>
      <c r="T569" s="167"/>
      <c r="X569" s="380">
        <f t="shared" si="606"/>
        <v>0</v>
      </c>
      <c r="Z569" s="314">
        <v>228</v>
      </c>
      <c r="AA569" s="460">
        <f>IF(OR(E569="C",E569="Cr"),S569,0)</f>
        <v>0</v>
      </c>
      <c r="AC569" s="331"/>
      <c r="AD569" s="450"/>
      <c r="AF569" s="331"/>
      <c r="AG569" s="450"/>
    </row>
    <row r="570" spans="1:33" ht="15.75" customHeight="1" thickBot="1" x14ac:dyDescent="0.3">
      <c r="A570" s="229"/>
      <c r="B570" s="331"/>
      <c r="C570" s="331"/>
      <c r="D570" s="331"/>
      <c r="E570" s="381"/>
      <c r="F570" s="260" t="str">
        <f>IF(AND(A569="X",B569="dim"),"",IF(AND(A569="X",E569="TC"),"",IF(A569="X","X","")))</f>
        <v/>
      </c>
      <c r="G570" s="194"/>
      <c r="H570" s="211"/>
      <c r="I570" s="229">
        <f>IF(E569="CA",1,0)</f>
        <v>1</v>
      </c>
      <c r="J570" s="229">
        <f>IF(E569="TC",1,0)</f>
        <v>0</v>
      </c>
      <c r="K570" s="229">
        <f>IF(E569="FNO",1,0)</f>
        <v>0</v>
      </c>
      <c r="L570" s="299"/>
      <c r="M570" s="235"/>
      <c r="N570" s="244"/>
      <c r="O570" s="107"/>
      <c r="P570" s="477"/>
      <c r="Q570" s="113"/>
      <c r="R570" s="114"/>
      <c r="S570" s="375"/>
      <c r="T570" s="167"/>
      <c r="X570" s="381"/>
      <c r="Z570" s="331"/>
      <c r="AA570" s="461"/>
      <c r="AC570" s="314">
        <v>282</v>
      </c>
      <c r="AD570" s="449">
        <f t="shared" ref="AD570" si="643">IF(OR(E707="C",E707="Cr"),S707,0)</f>
        <v>0.27569444444444446</v>
      </c>
      <c r="AF570" s="314">
        <v>282</v>
      </c>
      <c r="AG570" s="449">
        <f t="shared" ref="AG570" si="644">LARGE($AD$8:$AD$738,AF570)</f>
        <v>0</v>
      </c>
    </row>
    <row r="571" spans="1:33" ht="15" customHeight="1" thickBot="1" x14ac:dyDescent="0.3">
      <c r="A571" s="228"/>
      <c r="B571" s="314" t="s">
        <v>12</v>
      </c>
      <c r="C571" s="314">
        <v>17</v>
      </c>
      <c r="D571" s="314" t="s">
        <v>25</v>
      </c>
      <c r="E571" s="380" t="s">
        <v>15</v>
      </c>
      <c r="F571" s="208"/>
      <c r="G571" s="207"/>
      <c r="H571" s="196"/>
      <c r="I571" s="231">
        <f>IF(E571="repos",1,0)</f>
        <v>0</v>
      </c>
      <c r="J571" s="231">
        <f>IF(E571="S",1,0)</f>
        <v>0</v>
      </c>
      <c r="K571" s="231">
        <f>IF(E571="FO",1,0)</f>
        <v>0</v>
      </c>
      <c r="L571" s="302">
        <f>IF(AND(B571="dim",M571=130),1,0)</f>
        <v>0</v>
      </c>
      <c r="M571" s="234">
        <v>700</v>
      </c>
      <c r="N571" s="243"/>
      <c r="O571" s="56"/>
      <c r="P571" s="476">
        <f>IF(F571="X",D536,0)+IF(F572="X",D536,0)+IF(G571="X",D537,0)+IF(G572="X",D538,0)+H571+H572+IF(N571&lt;N535,0,N571)+IF(N572&lt;N535,0,N572)</f>
        <v>0</v>
      </c>
      <c r="Q571" s="111"/>
      <c r="R571" s="112"/>
      <c r="S571" s="374">
        <f>(R571-Q571)+(R572-Q572)</f>
        <v>0</v>
      </c>
      <c r="T571" s="167"/>
      <c r="X571" s="380">
        <f t="shared" si="606"/>
        <v>0</v>
      </c>
      <c r="Z571" s="314">
        <v>229</v>
      </c>
      <c r="AA571" s="460">
        <f>IF(OR(E571="C",E571="Cr"),S571,0)</f>
        <v>0</v>
      </c>
      <c r="AC571" s="331"/>
      <c r="AD571" s="450"/>
      <c r="AF571" s="331"/>
      <c r="AG571" s="450"/>
    </row>
    <row r="572" spans="1:33" ht="15.75" customHeight="1" thickBot="1" x14ac:dyDescent="0.3">
      <c r="A572" s="229"/>
      <c r="B572" s="331"/>
      <c r="C572" s="331"/>
      <c r="D572" s="331"/>
      <c r="E572" s="381"/>
      <c r="F572" s="260" t="str">
        <f>IF(AND(A571="X",B571="dim"),"",IF(AND(A571="X",E571="TC"),"",IF(A571="X","X","")))</f>
        <v/>
      </c>
      <c r="G572" s="194"/>
      <c r="H572" s="211"/>
      <c r="I572" s="229">
        <f>IF(E571="CA",1,0)</f>
        <v>1</v>
      </c>
      <c r="J572" s="229">
        <f>IF(E571="TC",1,0)</f>
        <v>0</v>
      </c>
      <c r="K572" s="229">
        <f>IF(E571="FNO",1,0)</f>
        <v>0</v>
      </c>
      <c r="L572" s="299"/>
      <c r="M572" s="235"/>
      <c r="N572" s="244"/>
      <c r="O572" s="107"/>
      <c r="P572" s="477"/>
      <c r="Q572" s="113"/>
      <c r="R572" s="114"/>
      <c r="S572" s="375"/>
      <c r="T572" s="167"/>
      <c r="X572" s="381"/>
      <c r="Z572" s="331"/>
      <c r="AA572" s="461"/>
      <c r="AC572" s="314">
        <v>283</v>
      </c>
      <c r="AD572" s="449">
        <f t="shared" ref="AD572" si="645">IF(OR(E709="C",E709="Cr"),S709,0)</f>
        <v>0.2298611111111111</v>
      </c>
      <c r="AF572" s="314">
        <v>283</v>
      </c>
      <c r="AG572" s="449">
        <f t="shared" ref="AG572" si="646">LARGE($AD$8:$AD$738,AF572)</f>
        <v>0</v>
      </c>
    </row>
    <row r="573" spans="1:33" ht="15" customHeight="1" thickBot="1" x14ac:dyDescent="0.3">
      <c r="A573" s="228"/>
      <c r="B573" s="314" t="s">
        <v>4</v>
      </c>
      <c r="C573" s="314">
        <v>18</v>
      </c>
      <c r="D573" s="314" t="s">
        <v>25</v>
      </c>
      <c r="E573" s="334" t="s">
        <v>94</v>
      </c>
      <c r="F573" s="208"/>
      <c r="G573" s="207"/>
      <c r="H573" s="196"/>
      <c r="I573" s="231">
        <f>IF(E573="repos",1,0)</f>
        <v>1</v>
      </c>
      <c r="J573" s="231">
        <f>IF(E573="S",1,0)</f>
        <v>0</v>
      </c>
      <c r="K573" s="231">
        <f>IF(E573="FO",1,0)</f>
        <v>0</v>
      </c>
      <c r="L573" s="302">
        <f>IF(AND(B573="dim",M573=130),1,0)</f>
        <v>0</v>
      </c>
      <c r="M573" s="234">
        <v>660</v>
      </c>
      <c r="N573" s="243"/>
      <c r="O573" s="56"/>
      <c r="P573" s="476">
        <f>IF(F573="X",D536,0)+IF(F574="X",D536,0)+IF(G573="X",D537,0)+IF(G574="X",D538,0)+H573+H574+IF(N573&lt;N535,0,N573)+IF(N574&lt;N535,0,N574)</f>
        <v>0</v>
      </c>
      <c r="Q573" s="111"/>
      <c r="R573" s="112"/>
      <c r="S573" s="374">
        <f>(R573-Q573)+(R574-Q574)</f>
        <v>0</v>
      </c>
      <c r="T573" s="167"/>
      <c r="X573" s="380">
        <f t="shared" si="606"/>
        <v>0</v>
      </c>
      <c r="Z573" s="314">
        <v>230</v>
      </c>
      <c r="AA573" s="460">
        <f>IF(OR(E573="C",E573="Cr"),S573,0)</f>
        <v>0</v>
      </c>
      <c r="AC573" s="331"/>
      <c r="AD573" s="450"/>
      <c r="AF573" s="331"/>
      <c r="AG573" s="450"/>
    </row>
    <row r="574" spans="1:33" ht="15.75" customHeight="1" thickBot="1" x14ac:dyDescent="0.3">
      <c r="A574" s="229"/>
      <c r="B574" s="331"/>
      <c r="C574" s="331"/>
      <c r="D574" s="331"/>
      <c r="E574" s="329"/>
      <c r="F574" s="260" t="str">
        <f>IF(AND(A573="X",B573="dim"),"",IF(AND(A573="X",E573="TC"),"",IF(A573="X","X","")))</f>
        <v/>
      </c>
      <c r="G574" s="194"/>
      <c r="H574" s="211"/>
      <c r="I574" s="229">
        <f>IF(E573="CA",1,0)</f>
        <v>0</v>
      </c>
      <c r="J574" s="229">
        <f>IF(E573="TC",1,0)</f>
        <v>0</v>
      </c>
      <c r="K574" s="229">
        <f>IF(E573="FNO",1,0)</f>
        <v>0</v>
      </c>
      <c r="L574" s="299"/>
      <c r="M574" s="235"/>
      <c r="N574" s="244"/>
      <c r="O574" s="107"/>
      <c r="P574" s="477"/>
      <c r="Q574" s="113"/>
      <c r="R574" s="114"/>
      <c r="S574" s="375"/>
      <c r="T574" s="167"/>
      <c r="X574" s="381"/>
      <c r="Z574" s="331"/>
      <c r="AA574" s="461"/>
      <c r="AC574" s="314">
        <v>284</v>
      </c>
      <c r="AD574" s="449">
        <f t="shared" ref="AD574" si="647">IF(OR(E711="C",E711="Cr"),S711,0)</f>
        <v>0</v>
      </c>
      <c r="AF574" s="314">
        <v>284</v>
      </c>
      <c r="AG574" s="449">
        <f t="shared" ref="AG574" si="648">LARGE($AD$8:$AD$738,AF574)</f>
        <v>0</v>
      </c>
    </row>
    <row r="575" spans="1:33" ht="15" customHeight="1" thickBot="1" x14ac:dyDescent="0.3">
      <c r="A575" s="228"/>
      <c r="B575" s="314" t="s">
        <v>6</v>
      </c>
      <c r="C575" s="314">
        <v>19</v>
      </c>
      <c r="D575" s="314" t="s">
        <v>25</v>
      </c>
      <c r="E575" s="334" t="s">
        <v>94</v>
      </c>
      <c r="F575" s="208"/>
      <c r="G575" s="207"/>
      <c r="H575" s="196"/>
      <c r="I575" s="231">
        <f>IF(E575="repos",1,0)</f>
        <v>1</v>
      </c>
      <c r="J575" s="231">
        <f>IF(E575="S",1,0)</f>
        <v>0</v>
      </c>
      <c r="K575" s="231">
        <f>IF(E575="FO",1,0)</f>
        <v>0</v>
      </c>
      <c r="L575" s="302">
        <f>IF(AND(B575="dim",M575=130),1,0)</f>
        <v>0</v>
      </c>
      <c r="M575" s="234">
        <v>660</v>
      </c>
      <c r="N575" s="243"/>
      <c r="O575" s="56"/>
      <c r="P575" s="476">
        <f>IF(F575="X",D536,0)+IF(F576="X",D536,0)+IF(G575="X",D537,0)+IF(G576="X",D538,0)+H575+H576+IF(N575&lt;N535,0,N575)+IF(N576&lt;N535,0,N576)</f>
        <v>0</v>
      </c>
      <c r="Q575" s="111"/>
      <c r="R575" s="112"/>
      <c r="S575" s="374">
        <f>(R575-Q575)+(R576-Q576)</f>
        <v>0</v>
      </c>
      <c r="T575" s="167"/>
      <c r="X575" s="380">
        <f t="shared" si="606"/>
        <v>0</v>
      </c>
      <c r="Z575" s="314">
        <v>231</v>
      </c>
      <c r="AA575" s="460">
        <f>IF(OR(E575="C",E575="Cr"),S575,0)</f>
        <v>0</v>
      </c>
      <c r="AC575" s="331"/>
      <c r="AD575" s="450"/>
      <c r="AF575" s="331"/>
      <c r="AG575" s="450"/>
    </row>
    <row r="576" spans="1:33" ht="15.75" customHeight="1" thickBot="1" x14ac:dyDescent="0.3">
      <c r="A576" s="229"/>
      <c r="B576" s="331"/>
      <c r="C576" s="331"/>
      <c r="D576" s="331"/>
      <c r="E576" s="329"/>
      <c r="F576" s="260" t="str">
        <f>IF(AND(A575="X",B575="dim"),"",IF(AND(A575="X",E575="TC"),"",IF(A575="X","X","")))</f>
        <v/>
      </c>
      <c r="G576" s="194"/>
      <c r="H576" s="211"/>
      <c r="I576" s="229">
        <f>IF(E575="CA",1,0)</f>
        <v>0</v>
      </c>
      <c r="J576" s="229">
        <f>IF(E575="TC",1,0)</f>
        <v>0</v>
      </c>
      <c r="K576" s="229">
        <f>IF(E575="FNO",1,0)</f>
        <v>0</v>
      </c>
      <c r="L576" s="299"/>
      <c r="M576" s="235"/>
      <c r="N576" s="244"/>
      <c r="O576" s="107"/>
      <c r="P576" s="477"/>
      <c r="Q576" s="113"/>
      <c r="R576" s="114"/>
      <c r="S576" s="375"/>
      <c r="T576" s="167"/>
      <c r="X576" s="381"/>
      <c r="Z576" s="331"/>
      <c r="AA576" s="461"/>
      <c r="AC576" s="314">
        <v>285</v>
      </c>
      <c r="AD576" s="449">
        <f t="shared" ref="AD576" si="649">IF(OR(E713="C",E713="Cr"),S713,0)</f>
        <v>0.27569444444444446</v>
      </c>
      <c r="AF576" s="314">
        <v>285</v>
      </c>
      <c r="AG576" s="449">
        <f t="shared" ref="AG576" si="650">LARGE($AD$8:$AD$738,AF576)</f>
        <v>0</v>
      </c>
    </row>
    <row r="577" spans="1:33" ht="15" customHeight="1" thickBot="1" x14ac:dyDescent="0.3">
      <c r="A577" s="228"/>
      <c r="B577" s="314" t="s">
        <v>8</v>
      </c>
      <c r="C577" s="314">
        <v>20</v>
      </c>
      <c r="D577" s="314" t="s">
        <v>25</v>
      </c>
      <c r="E577" s="334" t="s">
        <v>94</v>
      </c>
      <c r="F577" s="208"/>
      <c r="G577" s="207"/>
      <c r="H577" s="196"/>
      <c r="I577" s="231">
        <f>IF(E577="repos",1,0)</f>
        <v>1</v>
      </c>
      <c r="J577" s="231">
        <f>IF(E577="S",1,0)</f>
        <v>0</v>
      </c>
      <c r="K577" s="231">
        <f>IF(E577="FO",1,0)</f>
        <v>0</v>
      </c>
      <c r="L577" s="302">
        <f>IF(AND(B577="dim",M577=130),1,0)</f>
        <v>0</v>
      </c>
      <c r="M577" s="234">
        <v>660</v>
      </c>
      <c r="N577" s="243"/>
      <c r="O577" s="56"/>
      <c r="P577" s="476">
        <f>IF(F577="X",D536,0)+IF(F578="X",D536,0)+IF(G577="X",D537,0)+IF(G578="X",D538,0)+H577+H578+IF(N577&lt;N535,0,N577)+IF(N578&lt;N535,0,N578)</f>
        <v>0</v>
      </c>
      <c r="Q577" s="111"/>
      <c r="R577" s="112"/>
      <c r="S577" s="374">
        <f>(R577-Q577)+(R578-Q578)</f>
        <v>0</v>
      </c>
      <c r="T577" s="167"/>
      <c r="X577" s="380">
        <f t="shared" si="606"/>
        <v>0</v>
      </c>
      <c r="Z577" s="314">
        <v>232</v>
      </c>
      <c r="AA577" s="460">
        <f>IF(OR(E577="C",E577="Cr"),S577,0)</f>
        <v>0</v>
      </c>
      <c r="AC577" s="331"/>
      <c r="AD577" s="450"/>
      <c r="AF577" s="331"/>
      <c r="AG577" s="450"/>
    </row>
    <row r="578" spans="1:33" ht="15.75" customHeight="1" thickBot="1" x14ac:dyDescent="0.3">
      <c r="A578" s="229"/>
      <c r="B578" s="331"/>
      <c r="C578" s="331"/>
      <c r="D578" s="331"/>
      <c r="E578" s="329"/>
      <c r="F578" s="260" t="str">
        <f>IF(AND(A577="X",B577="dim"),"",IF(AND(A577="X",E577="TC"),"",IF(A577="X","X","")))</f>
        <v/>
      </c>
      <c r="G578" s="194"/>
      <c r="H578" s="211"/>
      <c r="I578" s="229">
        <f>IF(E577="CA",1,0)</f>
        <v>0</v>
      </c>
      <c r="J578" s="229">
        <f>IF(E577="TC",1,0)</f>
        <v>0</v>
      </c>
      <c r="K578" s="229">
        <f>IF(E577="FNO",1,0)</f>
        <v>0</v>
      </c>
      <c r="L578" s="299"/>
      <c r="M578" s="235"/>
      <c r="N578" s="244"/>
      <c r="O578" s="107"/>
      <c r="P578" s="477"/>
      <c r="Q578" s="113"/>
      <c r="R578" s="114"/>
      <c r="S578" s="375"/>
      <c r="T578" s="167"/>
      <c r="X578" s="381"/>
      <c r="Z578" s="331"/>
      <c r="AA578" s="461"/>
      <c r="AC578" s="314">
        <v>286</v>
      </c>
      <c r="AD578" s="449">
        <f t="shared" ref="AD578" si="651">IF(OR(E715="C",E715="Cr"),S715,0)</f>
        <v>0.23472222222222225</v>
      </c>
      <c r="AF578" s="314">
        <v>286</v>
      </c>
      <c r="AG578" s="449">
        <f t="shared" ref="AG578" si="652">LARGE($AD$8:$AD$738,AF578)</f>
        <v>0</v>
      </c>
    </row>
    <row r="579" spans="1:33" ht="15" customHeight="1" thickBot="1" x14ac:dyDescent="0.3">
      <c r="A579" s="228"/>
      <c r="B579" s="314" t="s">
        <v>9</v>
      </c>
      <c r="C579" s="314">
        <v>21</v>
      </c>
      <c r="D579" s="314" t="s">
        <v>25</v>
      </c>
      <c r="E579" s="380" t="s">
        <v>15</v>
      </c>
      <c r="F579" s="208"/>
      <c r="G579" s="207"/>
      <c r="H579" s="196"/>
      <c r="I579" s="231">
        <f>IF(E579="repos",1,0)</f>
        <v>0</v>
      </c>
      <c r="J579" s="231">
        <f>IF(E579="S",1,0)</f>
        <v>0</v>
      </c>
      <c r="K579" s="231">
        <f>IF(E579="FO",1,0)</f>
        <v>0</v>
      </c>
      <c r="L579" s="302">
        <f>IF(AND(B579="dim",M579=130),1,0)</f>
        <v>0</v>
      </c>
      <c r="M579" s="234">
        <v>700</v>
      </c>
      <c r="N579" s="243"/>
      <c r="O579" s="56"/>
      <c r="P579" s="476">
        <f>IF(F579="X",D536,0)+IF(F580="X",D536,0)+IF(G579="X",D537,0)+IF(G580="X",D538,0)+H579+H580+IF(N579&lt;N535,0,N579)+IF(N580&lt;N535,0,N580)</f>
        <v>0</v>
      </c>
      <c r="Q579" s="111"/>
      <c r="R579" s="112"/>
      <c r="S579" s="374">
        <f>(R579-Q579)+(R580-Q580)</f>
        <v>0</v>
      </c>
      <c r="T579" s="167"/>
      <c r="X579" s="380">
        <f t="shared" si="606"/>
        <v>0</v>
      </c>
      <c r="Z579" s="314">
        <v>233</v>
      </c>
      <c r="AA579" s="460">
        <f>IF(OR(E579="C",E579="Cr"),S579,0)</f>
        <v>0</v>
      </c>
      <c r="AC579" s="331"/>
      <c r="AD579" s="450"/>
      <c r="AF579" s="331"/>
      <c r="AG579" s="450"/>
    </row>
    <row r="580" spans="1:33" ht="15.75" customHeight="1" thickBot="1" x14ac:dyDescent="0.3">
      <c r="A580" s="229"/>
      <c r="B580" s="331"/>
      <c r="C580" s="331"/>
      <c r="D580" s="331"/>
      <c r="E580" s="381"/>
      <c r="F580" s="260" t="str">
        <f>IF(AND(A579="X",B579="dim"),"",IF(AND(A579="X",E579="TC"),"",IF(A579="X","X","")))</f>
        <v/>
      </c>
      <c r="G580" s="194"/>
      <c r="H580" s="211"/>
      <c r="I580" s="229">
        <f>IF(E579="CA",1,0)</f>
        <v>1</v>
      </c>
      <c r="J580" s="229">
        <f>IF(E579="TC",1,0)</f>
        <v>0</v>
      </c>
      <c r="K580" s="229">
        <f>IF(E579="FNO",1,0)</f>
        <v>0</v>
      </c>
      <c r="L580" s="299"/>
      <c r="M580" s="235"/>
      <c r="N580" s="244"/>
      <c r="O580" s="105"/>
      <c r="P580" s="477"/>
      <c r="Q580" s="113"/>
      <c r="R580" s="114"/>
      <c r="S580" s="375"/>
      <c r="T580" s="167"/>
      <c r="X580" s="381"/>
      <c r="Z580" s="331"/>
      <c r="AA580" s="461"/>
      <c r="AC580" s="314">
        <v>287</v>
      </c>
      <c r="AD580" s="449">
        <f t="shared" ref="AD580" si="653">IF(OR(E717="C",E717="Cr"),S717,0)</f>
        <v>0.27986111111111112</v>
      </c>
      <c r="AF580" s="314">
        <v>287</v>
      </c>
      <c r="AG580" s="449">
        <f t="shared" ref="AG580" si="654">LARGE($AD$8:$AD$738,AF580)</f>
        <v>0</v>
      </c>
    </row>
    <row r="581" spans="1:33" ht="15" customHeight="1" thickBot="1" x14ac:dyDescent="0.3">
      <c r="A581" s="228"/>
      <c r="B581" s="314" t="s">
        <v>10</v>
      </c>
      <c r="C581" s="314">
        <v>22</v>
      </c>
      <c r="D581" s="314" t="s">
        <v>25</v>
      </c>
      <c r="E581" s="380" t="s">
        <v>15</v>
      </c>
      <c r="F581" s="208"/>
      <c r="G581" s="207"/>
      <c r="H581" s="196"/>
      <c r="I581" s="231">
        <f>IF(E581="repos",1,0)</f>
        <v>0</v>
      </c>
      <c r="J581" s="231">
        <f>IF(E581="S",1,0)</f>
        <v>0</v>
      </c>
      <c r="K581" s="231">
        <f>IF(E581="FO",1,0)</f>
        <v>0</v>
      </c>
      <c r="L581" s="302">
        <f>IF(AND(B581="dim",M581=130),1,0)</f>
        <v>0</v>
      </c>
      <c r="M581" s="234">
        <v>700</v>
      </c>
      <c r="N581" s="243"/>
      <c r="O581" s="56"/>
      <c r="P581" s="476">
        <f>IF(F581="X",D536,0)+IF(F582="X",D536,0)+IF(G581="X",D537,0)+IF(G582="X",D538,0)+H581+H582+IF(N581&lt;N535,0,N581)+IF(N582&lt;N535,0,N582)</f>
        <v>0</v>
      </c>
      <c r="Q581" s="111"/>
      <c r="R581" s="112"/>
      <c r="S581" s="374">
        <f>(R581-Q581)+(R582-Q582)</f>
        <v>0</v>
      </c>
      <c r="T581" s="167"/>
      <c r="X581" s="380">
        <f t="shared" si="606"/>
        <v>0</v>
      </c>
      <c r="Z581" s="314">
        <v>234</v>
      </c>
      <c r="AA581" s="460">
        <f>IF(OR(E581="C",E581="Cr"),S581,0)</f>
        <v>0</v>
      </c>
      <c r="AC581" s="331"/>
      <c r="AD581" s="450"/>
      <c r="AF581" s="331"/>
      <c r="AG581" s="450"/>
    </row>
    <row r="582" spans="1:33" ht="15.75" customHeight="1" thickBot="1" x14ac:dyDescent="0.3">
      <c r="A582" s="229"/>
      <c r="B582" s="331"/>
      <c r="C582" s="331"/>
      <c r="D582" s="331"/>
      <c r="E582" s="381"/>
      <c r="F582" s="260" t="str">
        <f>IF(AND(A581="X",B581="dim"),"",IF(AND(A581="X",E581="TC"),"",IF(A581="X","X","")))</f>
        <v/>
      </c>
      <c r="G582" s="194"/>
      <c r="H582" s="211"/>
      <c r="I582" s="229">
        <f>IF(E581="CA",1,0)</f>
        <v>1</v>
      </c>
      <c r="J582" s="229">
        <f>IF(E581="TC",1,0)</f>
        <v>0</v>
      </c>
      <c r="K582" s="229">
        <f>IF(E581="FNO",1,0)</f>
        <v>0</v>
      </c>
      <c r="L582" s="299"/>
      <c r="M582" s="235"/>
      <c r="N582" s="244"/>
      <c r="O582" s="107"/>
      <c r="P582" s="477"/>
      <c r="Q582" s="113"/>
      <c r="R582" s="114"/>
      <c r="S582" s="375"/>
      <c r="T582" s="167"/>
      <c r="X582" s="381"/>
      <c r="Z582" s="331"/>
      <c r="AA582" s="461"/>
      <c r="AC582" s="314">
        <v>288</v>
      </c>
      <c r="AD582" s="449">
        <f t="shared" ref="AD582" si="655">IF(OR(E719="C",E719="Cr"),S719,0)</f>
        <v>0</v>
      </c>
      <c r="AF582" s="314">
        <v>288</v>
      </c>
      <c r="AG582" s="449">
        <f t="shared" ref="AG582" si="656">LARGE($AD$8:$AD$738,AF582)</f>
        <v>0</v>
      </c>
    </row>
    <row r="583" spans="1:33" ht="15" customHeight="1" thickBot="1" x14ac:dyDescent="0.3">
      <c r="A583" s="228"/>
      <c r="B583" s="314" t="s">
        <v>11</v>
      </c>
      <c r="C583" s="314">
        <v>23</v>
      </c>
      <c r="D583" s="314" t="s">
        <v>25</v>
      </c>
      <c r="E583" s="380" t="s">
        <v>15</v>
      </c>
      <c r="F583" s="208"/>
      <c r="G583" s="207"/>
      <c r="H583" s="196"/>
      <c r="I583" s="231">
        <f>IF(E583="repos",1,0)</f>
        <v>0</v>
      </c>
      <c r="J583" s="231">
        <f>IF(E583="S",1,0)</f>
        <v>0</v>
      </c>
      <c r="K583" s="231">
        <f>IF(E583="FO",1,0)</f>
        <v>0</v>
      </c>
      <c r="L583" s="302">
        <f>IF(AND(B583="dim",M583=130),1,0)</f>
        <v>0</v>
      </c>
      <c r="M583" s="234">
        <v>700</v>
      </c>
      <c r="N583" s="243"/>
      <c r="O583" s="56"/>
      <c r="P583" s="476">
        <f>IF(F583="X",D536,0)+IF(F584="X",D536,0)+IF(G583="X",D537,0)+IF(G584="X",D538,0)+H583+H584+IF(N583&lt;N535,0,N583)+IF(N584&lt;N535,0,N584)</f>
        <v>0</v>
      </c>
      <c r="Q583" s="111"/>
      <c r="R583" s="112"/>
      <c r="S583" s="374">
        <f>(R583-Q583)+(R584-Q584)</f>
        <v>0</v>
      </c>
      <c r="T583" s="167"/>
      <c r="X583" s="380">
        <f t="shared" si="606"/>
        <v>0</v>
      </c>
      <c r="Z583" s="314">
        <v>235</v>
      </c>
      <c r="AA583" s="460">
        <f>IF(OR(E583="C",E583="Cr"),S583,0)</f>
        <v>0</v>
      </c>
      <c r="AC583" s="331"/>
      <c r="AD583" s="450"/>
      <c r="AF583" s="331"/>
      <c r="AG583" s="450"/>
    </row>
    <row r="584" spans="1:33" ht="15.75" customHeight="1" thickBot="1" x14ac:dyDescent="0.3">
      <c r="A584" s="229"/>
      <c r="B584" s="331"/>
      <c r="C584" s="331"/>
      <c r="D584" s="331"/>
      <c r="E584" s="381"/>
      <c r="F584" s="260" t="str">
        <f>IF(AND(A583="X",B583="dim"),"",IF(AND(A583="X",E583="TC"),"",IF(A583="X","X","")))</f>
        <v/>
      </c>
      <c r="G584" s="194"/>
      <c r="H584" s="211"/>
      <c r="I584" s="229">
        <f>IF(E583="CA",1,0)</f>
        <v>1</v>
      </c>
      <c r="J584" s="229">
        <f>IF(E583="TC",1,0)</f>
        <v>0</v>
      </c>
      <c r="K584" s="229">
        <f>IF(E583="FNO",1,0)</f>
        <v>0</v>
      </c>
      <c r="L584" s="299"/>
      <c r="M584" s="235"/>
      <c r="N584" s="244"/>
      <c r="O584" s="105"/>
      <c r="P584" s="477"/>
      <c r="Q584" s="113"/>
      <c r="R584" s="114"/>
      <c r="S584" s="375"/>
      <c r="T584" s="167"/>
      <c r="X584" s="381"/>
      <c r="Z584" s="331"/>
      <c r="AA584" s="461"/>
      <c r="AC584" s="314">
        <v>289</v>
      </c>
      <c r="AD584" s="449">
        <f t="shared" ref="AD584" si="657">IF(OR(E721="C",E721="Cr"),S721,0)</f>
        <v>0.29652777777777772</v>
      </c>
      <c r="AF584" s="314">
        <v>289</v>
      </c>
      <c r="AG584" s="449">
        <f t="shared" ref="AG584" si="658">LARGE($AD$8:$AD$738,AF584)</f>
        <v>0</v>
      </c>
    </row>
    <row r="585" spans="1:33" ht="15" customHeight="1" thickBot="1" x14ac:dyDescent="0.3">
      <c r="A585" s="228"/>
      <c r="B585" s="314" t="s">
        <v>12</v>
      </c>
      <c r="C585" s="314">
        <v>24</v>
      </c>
      <c r="D585" s="314" t="s">
        <v>25</v>
      </c>
      <c r="E585" s="380" t="s">
        <v>15</v>
      </c>
      <c r="F585" s="208"/>
      <c r="G585" s="207"/>
      <c r="H585" s="196"/>
      <c r="I585" s="231">
        <f>IF(E585="repos",1,0)</f>
        <v>0</v>
      </c>
      <c r="J585" s="231">
        <f>IF(E585="S",1,0)</f>
        <v>0</v>
      </c>
      <c r="K585" s="231">
        <f>IF(E585="FO",1,0)</f>
        <v>0</v>
      </c>
      <c r="L585" s="302">
        <f>IF(AND(B585="dim",M585=130),1,0)</f>
        <v>0</v>
      </c>
      <c r="M585" s="234">
        <v>700</v>
      </c>
      <c r="N585" s="243"/>
      <c r="O585" s="115"/>
      <c r="P585" s="476">
        <f>IF(F585="X",D536,0)+IF(F586="X",D536,0)+IF(G585="X",D537,0)+IF(G586="X",D538,0)+H585+H586+IF(N585&lt;N535,0,N585)+IF(N586&lt;N535,0,N586)</f>
        <v>0</v>
      </c>
      <c r="Q585" s="111"/>
      <c r="R585" s="112"/>
      <c r="S585" s="374">
        <f>(R585-Q585)+(R586-Q586)</f>
        <v>0</v>
      </c>
      <c r="T585" s="167"/>
      <c r="X585" s="380">
        <f t="shared" si="606"/>
        <v>0</v>
      </c>
      <c r="Z585" s="314">
        <v>236</v>
      </c>
      <c r="AA585" s="460">
        <f>IF(OR(E585="C",E585="Cr"),S585,0)</f>
        <v>0</v>
      </c>
      <c r="AC585" s="331"/>
      <c r="AD585" s="450"/>
      <c r="AF585" s="331"/>
      <c r="AG585" s="450"/>
    </row>
    <row r="586" spans="1:33" ht="15.75" customHeight="1" thickBot="1" x14ac:dyDescent="0.3">
      <c r="A586" s="229"/>
      <c r="B586" s="331"/>
      <c r="C586" s="331"/>
      <c r="D586" s="331"/>
      <c r="E586" s="381"/>
      <c r="F586" s="260" t="str">
        <f>IF(AND(A585="X",B585="dim"),"",IF(AND(A585="X",E585="TC"),"",IF(A585="X","X","")))</f>
        <v/>
      </c>
      <c r="G586" s="194"/>
      <c r="H586" s="211"/>
      <c r="I586" s="229">
        <f>IF(E585="CA",1,0)</f>
        <v>1</v>
      </c>
      <c r="J586" s="229">
        <f>IF(E585="TC",1,0)</f>
        <v>0</v>
      </c>
      <c r="K586" s="229">
        <f>IF(E585="FNO",1,0)</f>
        <v>0</v>
      </c>
      <c r="L586" s="299"/>
      <c r="M586" s="235"/>
      <c r="N586" s="244"/>
      <c r="O586" s="107"/>
      <c r="P586" s="477"/>
      <c r="Q586" s="113"/>
      <c r="R586" s="114"/>
      <c r="S586" s="375"/>
      <c r="T586" s="167"/>
      <c r="X586" s="381"/>
      <c r="Z586" s="331"/>
      <c r="AA586" s="461"/>
      <c r="AC586" s="314">
        <v>290</v>
      </c>
      <c r="AD586" s="449">
        <f t="shared" ref="AD586" si="659">IF(OR(E723="C",E723="Cr"),S723,0)</f>
        <v>0.29652777777777772</v>
      </c>
      <c r="AF586" s="314">
        <v>290</v>
      </c>
      <c r="AG586" s="449">
        <f t="shared" ref="AG586" si="660">LARGE($AD$8:$AD$738,AF586)</f>
        <v>0</v>
      </c>
    </row>
    <row r="587" spans="1:33" ht="15" customHeight="1" thickBot="1" x14ac:dyDescent="0.3">
      <c r="A587" s="228"/>
      <c r="B587" s="314" t="s">
        <v>4</v>
      </c>
      <c r="C587" s="314">
        <v>25</v>
      </c>
      <c r="D587" s="314" t="s">
        <v>25</v>
      </c>
      <c r="E587" s="380" t="s">
        <v>15</v>
      </c>
      <c r="F587" s="208"/>
      <c r="G587" s="207"/>
      <c r="H587" s="196"/>
      <c r="I587" s="231">
        <f>IF(E587="repos",1,0)</f>
        <v>0</v>
      </c>
      <c r="J587" s="231">
        <f>IF(E587="S",1,0)</f>
        <v>0</v>
      </c>
      <c r="K587" s="231">
        <f>IF(E587="FO",1,0)</f>
        <v>0</v>
      </c>
      <c r="L587" s="302">
        <f>IF(AND(B587="dim",M587=130),1,0)</f>
        <v>0</v>
      </c>
      <c r="M587" s="234">
        <v>700</v>
      </c>
      <c r="N587" s="243"/>
      <c r="O587" s="56"/>
      <c r="P587" s="476">
        <f>IF(F587="X",D536,0)+IF(F588="X",D536,0)+IF(G587="X",D537,0)+IF(G588="X",D538,0)+H587+H588+IF(N587&lt;N535,0,N587)+IF(N588&lt;N535,0,N588)</f>
        <v>0</v>
      </c>
      <c r="Q587" s="111"/>
      <c r="R587" s="112"/>
      <c r="S587" s="374">
        <f>(R587-Q587)+(R588-Q588)</f>
        <v>0</v>
      </c>
      <c r="T587" s="167"/>
      <c r="X587" s="380">
        <f t="shared" si="606"/>
        <v>0</v>
      </c>
      <c r="Z587" s="314">
        <v>237</v>
      </c>
      <c r="AA587" s="460">
        <f>IF(OR(E587="C",E587="Cr"),S587,0)</f>
        <v>0</v>
      </c>
      <c r="AC587" s="331"/>
      <c r="AD587" s="450"/>
      <c r="AF587" s="331"/>
      <c r="AG587" s="450"/>
    </row>
    <row r="588" spans="1:33" ht="15.75" customHeight="1" thickBot="1" x14ac:dyDescent="0.3">
      <c r="A588" s="229"/>
      <c r="B588" s="331"/>
      <c r="C588" s="331"/>
      <c r="D588" s="331"/>
      <c r="E588" s="381"/>
      <c r="F588" s="260" t="str">
        <f>IF(AND(A587="X",B587="dim"),"",IF(AND(A587="X",E587="TC"),"",IF(A587="X","X","")))</f>
        <v/>
      </c>
      <c r="G588" s="194"/>
      <c r="H588" s="211"/>
      <c r="I588" s="229">
        <f>IF(E587="CA",1,0)</f>
        <v>1</v>
      </c>
      <c r="J588" s="229">
        <f>IF(E587="TC",1,0)</f>
        <v>0</v>
      </c>
      <c r="K588" s="229">
        <f>IF(E587="FNO",1,0)</f>
        <v>0</v>
      </c>
      <c r="L588" s="299"/>
      <c r="M588" s="235"/>
      <c r="N588" s="244"/>
      <c r="O588" s="107"/>
      <c r="P588" s="477"/>
      <c r="Q588" s="113"/>
      <c r="R588" s="114"/>
      <c r="S588" s="375"/>
      <c r="T588" s="167"/>
      <c r="X588" s="381"/>
      <c r="Z588" s="331"/>
      <c r="AA588" s="461"/>
      <c r="AC588" s="314">
        <v>291</v>
      </c>
      <c r="AD588" s="449">
        <f t="shared" ref="AD588" si="661">IF(OR(E725="C",E725="Cr"),S725,0)</f>
        <v>0</v>
      </c>
      <c r="AF588" s="314">
        <v>291</v>
      </c>
      <c r="AG588" s="449">
        <f t="shared" ref="AG588" si="662">LARGE($AD$8:$AD$738,AF588)</f>
        <v>0</v>
      </c>
    </row>
    <row r="589" spans="1:33" ht="15" customHeight="1" thickBot="1" x14ac:dyDescent="0.3">
      <c r="A589" s="228"/>
      <c r="B589" s="314" t="s">
        <v>6</v>
      </c>
      <c r="C589" s="314">
        <v>26</v>
      </c>
      <c r="D589" s="314" t="s">
        <v>25</v>
      </c>
      <c r="E589" s="334" t="s">
        <v>94</v>
      </c>
      <c r="F589" s="208"/>
      <c r="G589" s="207"/>
      <c r="H589" s="196"/>
      <c r="I589" s="231">
        <f>IF(E589="repos",1,0)</f>
        <v>1</v>
      </c>
      <c r="J589" s="231">
        <f>IF(E589="S",1,0)</f>
        <v>0</v>
      </c>
      <c r="K589" s="231">
        <f>IF(E589="FO",1,0)</f>
        <v>0</v>
      </c>
      <c r="L589" s="302">
        <f>IF(AND(B589="dim",M589=130),1,0)</f>
        <v>0</v>
      </c>
      <c r="M589" s="234">
        <v>660</v>
      </c>
      <c r="N589" s="243"/>
      <c r="O589" s="56"/>
      <c r="P589" s="476">
        <f>IF(F589="X",D536,0)+IF(F590="X",D536,0)+IF(G589="X",D537,0)+IF(G590="X",D538,0)+H589+H590+IF(N589&lt;N535,0,N589)+IF(N590&lt;N535,0,N590)</f>
        <v>0</v>
      </c>
      <c r="Q589" s="111"/>
      <c r="R589" s="112"/>
      <c r="S589" s="374">
        <f>(R589-Q589)+(R590-Q590)</f>
        <v>0</v>
      </c>
      <c r="T589" s="167"/>
      <c r="X589" s="380">
        <f t="shared" si="606"/>
        <v>0</v>
      </c>
      <c r="Z589" s="314">
        <v>238</v>
      </c>
      <c r="AA589" s="460">
        <f>IF(OR(E589="C",E589="Cr"),S589,0)</f>
        <v>0</v>
      </c>
      <c r="AC589" s="331"/>
      <c r="AD589" s="450"/>
      <c r="AF589" s="331"/>
      <c r="AG589" s="450"/>
    </row>
    <row r="590" spans="1:33" ht="15.75" customHeight="1" thickBot="1" x14ac:dyDescent="0.3">
      <c r="A590" s="229"/>
      <c r="B590" s="331"/>
      <c r="C590" s="331"/>
      <c r="D590" s="331"/>
      <c r="E590" s="329"/>
      <c r="F590" s="260" t="str">
        <f>IF(AND(A589="X",B589="dim"),"",IF(AND(A589="X",E589="TC"),"",IF(A589="X","X","")))</f>
        <v/>
      </c>
      <c r="G590" s="194"/>
      <c r="H590" s="211"/>
      <c r="I590" s="229">
        <f>IF(E589="CA",1,0)</f>
        <v>0</v>
      </c>
      <c r="J590" s="229">
        <f>IF(E589="TC",1,0)</f>
        <v>0</v>
      </c>
      <c r="K590" s="229">
        <f>IF(E589="FNO",1,0)</f>
        <v>0</v>
      </c>
      <c r="L590" s="299"/>
      <c r="M590" s="235"/>
      <c r="N590" s="244"/>
      <c r="O590" s="107"/>
      <c r="P590" s="477"/>
      <c r="Q590" s="113"/>
      <c r="R590" s="114"/>
      <c r="S590" s="375"/>
      <c r="T590" s="167"/>
      <c r="X590" s="381"/>
      <c r="Z590" s="331"/>
      <c r="AA590" s="461"/>
      <c r="AC590" s="314">
        <v>292</v>
      </c>
      <c r="AD590" s="449">
        <f t="shared" ref="AD590" si="663">IF(OR(E727="C",E727="Cr"),S727,0)</f>
        <v>0</v>
      </c>
      <c r="AF590" s="314">
        <v>292</v>
      </c>
      <c r="AG590" s="449">
        <f t="shared" ref="AG590" si="664">LARGE($AD$8:$AD$738,AF590)</f>
        <v>0</v>
      </c>
    </row>
    <row r="591" spans="1:33" ht="15" customHeight="1" thickBot="1" x14ac:dyDescent="0.3">
      <c r="A591" s="228"/>
      <c r="B591" s="314" t="s">
        <v>8</v>
      </c>
      <c r="C591" s="314">
        <v>27</v>
      </c>
      <c r="D591" s="314" t="s">
        <v>25</v>
      </c>
      <c r="E591" s="334" t="s">
        <v>94</v>
      </c>
      <c r="F591" s="208"/>
      <c r="G591" s="207"/>
      <c r="H591" s="196"/>
      <c r="I591" s="231">
        <f>IF(E591="repos",1,0)</f>
        <v>1</v>
      </c>
      <c r="J591" s="231">
        <f>IF(E591="S",1,0)</f>
        <v>0</v>
      </c>
      <c r="K591" s="231">
        <f>IF(E591="FO",1,0)</f>
        <v>0</v>
      </c>
      <c r="L591" s="302">
        <f>IF(AND(B591="dim",M591=130),1,0)</f>
        <v>0</v>
      </c>
      <c r="M591" s="234">
        <v>660</v>
      </c>
      <c r="N591" s="243"/>
      <c r="O591" s="56"/>
      <c r="P591" s="476">
        <f>IF(F591="X",D536,0)+IF(F592="X",D536,0)+IF(G591="X",D537,0)+IF(G592="X",D538,0)+H591+H592+IF(N591&lt;N535,0,N591)+IF(N592&lt;N535,0,N592)</f>
        <v>0</v>
      </c>
      <c r="Q591" s="111"/>
      <c r="R591" s="112"/>
      <c r="S591" s="374">
        <f>(R591-Q591)+(R592-Q592)</f>
        <v>0</v>
      </c>
      <c r="T591" s="167"/>
      <c r="X591" s="380">
        <f t="shared" si="606"/>
        <v>0</v>
      </c>
      <c r="Z591" s="314">
        <v>239</v>
      </c>
      <c r="AA591" s="460">
        <f>IF(OR(E591="C",E591="Cr"),S591,0)</f>
        <v>0</v>
      </c>
      <c r="AC591" s="331"/>
      <c r="AD591" s="450"/>
      <c r="AF591" s="331"/>
      <c r="AG591" s="450"/>
    </row>
    <row r="592" spans="1:33" ht="15.75" customHeight="1" thickBot="1" x14ac:dyDescent="0.3">
      <c r="A592" s="229"/>
      <c r="B592" s="331"/>
      <c r="C592" s="331"/>
      <c r="D592" s="331"/>
      <c r="E592" s="329"/>
      <c r="F592" s="260" t="str">
        <f>IF(AND(A591="X",B591="dim"),"",IF(AND(A591="X",E591="TC"),"",IF(A591="X","X","")))</f>
        <v/>
      </c>
      <c r="G592" s="194"/>
      <c r="H592" s="211"/>
      <c r="I592" s="229">
        <f>IF(E591="CA",1,0)</f>
        <v>0</v>
      </c>
      <c r="J592" s="229">
        <f>IF(E591="TC",1,0)</f>
        <v>0</v>
      </c>
      <c r="K592" s="229">
        <f>IF(E591="FNO",1,0)</f>
        <v>0</v>
      </c>
      <c r="L592" s="299"/>
      <c r="M592" s="235"/>
      <c r="N592" s="244"/>
      <c r="O592" s="105"/>
      <c r="P592" s="477"/>
      <c r="Q592" s="113"/>
      <c r="R592" s="114"/>
      <c r="S592" s="375"/>
      <c r="T592" s="167"/>
      <c r="X592" s="381"/>
      <c r="Z592" s="331"/>
      <c r="AA592" s="461"/>
      <c r="AC592" s="314">
        <v>293</v>
      </c>
      <c r="AD592" s="449">
        <f t="shared" ref="AD592" si="665">IF(OR(E729="C",E729="Cr"),S729,0)</f>
        <v>0.2493055555555555</v>
      </c>
      <c r="AF592" s="314">
        <v>293</v>
      </c>
      <c r="AG592" s="449">
        <f t="shared" ref="AG592" si="666">LARGE($AD$8:$AD$738,AF592)</f>
        <v>0</v>
      </c>
    </row>
    <row r="593" spans="1:33" ht="15" customHeight="1" thickBot="1" x14ac:dyDescent="0.3">
      <c r="A593" s="228"/>
      <c r="B593" s="314" t="s">
        <v>9</v>
      </c>
      <c r="C593" s="314">
        <v>28</v>
      </c>
      <c r="D593" s="314" t="s">
        <v>25</v>
      </c>
      <c r="E593" s="380" t="s">
        <v>91</v>
      </c>
      <c r="F593" s="208"/>
      <c r="G593" s="207"/>
      <c r="H593" s="196"/>
      <c r="I593" s="231">
        <f>IF(E593="repos",1,0)</f>
        <v>0</v>
      </c>
      <c r="J593" s="231">
        <f>IF(E593="S",1,0)</f>
        <v>0</v>
      </c>
      <c r="K593" s="231">
        <f>IF(E593="FO",1,0)</f>
        <v>0</v>
      </c>
      <c r="L593" s="302">
        <f>IF(AND(B593="dim",M593=130),1,0)</f>
        <v>0</v>
      </c>
      <c r="M593" s="234">
        <v>132</v>
      </c>
      <c r="N593" s="243"/>
      <c r="O593" s="56">
        <v>0.27499999999999997</v>
      </c>
      <c r="P593" s="476">
        <f>IF(F593="X",D536,0)+IF(F594="X",D536,0)+IF(G593="X",D537,0)+IF(G594="X",D538,0)+H593+H594+IF(N593&lt;N535,0,N593)+IF(N594&lt;N535,0,N594)</f>
        <v>0</v>
      </c>
      <c r="Q593" s="111">
        <v>0.20486111111111113</v>
      </c>
      <c r="R593" s="112">
        <v>0.47986111111111113</v>
      </c>
      <c r="S593" s="360">
        <f>(R593-Q593)+(R594-Q594)</f>
        <v>0.27500000000000002</v>
      </c>
      <c r="T593" s="167"/>
      <c r="X593" s="380">
        <f t="shared" si="606"/>
        <v>1</v>
      </c>
      <c r="Z593" s="314">
        <v>240</v>
      </c>
      <c r="AA593" s="460">
        <f>IF(OR(E593="C",E593="Cr"),S593,0)</f>
        <v>0.27500000000000002</v>
      </c>
      <c r="AC593" s="331"/>
      <c r="AD593" s="450"/>
      <c r="AF593" s="331"/>
      <c r="AG593" s="450"/>
    </row>
    <row r="594" spans="1:33" ht="15.75" customHeight="1" thickBot="1" x14ac:dyDescent="0.3">
      <c r="A594" s="229"/>
      <c r="B594" s="331"/>
      <c r="C594" s="331"/>
      <c r="D594" s="331"/>
      <c r="E594" s="381"/>
      <c r="F594" s="260" t="str">
        <f>IF(AND(A593="X",B593="dim"),"",IF(AND(A593="X",E593="TC"),"",IF(A593="X","X","")))</f>
        <v/>
      </c>
      <c r="G594" s="194"/>
      <c r="H594" s="211"/>
      <c r="I594" s="229">
        <f>IF(E593="CA",1,0)</f>
        <v>0</v>
      </c>
      <c r="J594" s="229">
        <f>IF(E593="TC",1,0)</f>
        <v>0</v>
      </c>
      <c r="K594" s="229">
        <f>IF(E593="FNO",1,0)</f>
        <v>0</v>
      </c>
      <c r="L594" s="299"/>
      <c r="M594" s="235"/>
      <c r="N594" s="244"/>
      <c r="O594" s="107"/>
      <c r="P594" s="477"/>
      <c r="Q594" s="113"/>
      <c r="R594" s="114"/>
      <c r="S594" s="361"/>
      <c r="T594" s="167"/>
      <c r="X594" s="381"/>
      <c r="Z594" s="331"/>
      <c r="AA594" s="461"/>
      <c r="AC594" s="314">
        <v>294</v>
      </c>
      <c r="AD594" s="449">
        <f t="shared" ref="AD594" si="667">IF(OR(E731="C",E731="Cr"),S731,0)</f>
        <v>0.27986111111111112</v>
      </c>
      <c r="AF594" s="314">
        <v>294</v>
      </c>
      <c r="AG594" s="449">
        <f t="shared" ref="AG594" si="668">LARGE($AD$8:$AD$738,AF594)</f>
        <v>0</v>
      </c>
    </row>
    <row r="595" spans="1:33" ht="15" customHeight="1" thickBot="1" x14ac:dyDescent="0.3">
      <c r="A595" s="228"/>
      <c r="B595" s="314" t="s">
        <v>10</v>
      </c>
      <c r="C595" s="314">
        <v>29</v>
      </c>
      <c r="D595" s="314" t="s">
        <v>25</v>
      </c>
      <c r="E595" s="380" t="s">
        <v>91</v>
      </c>
      <c r="F595" s="208"/>
      <c r="G595" s="207"/>
      <c r="H595" s="196"/>
      <c r="I595" s="231">
        <f>IF(E595="repos",1,0)</f>
        <v>0</v>
      </c>
      <c r="J595" s="231">
        <f>IF(E595="S",1,0)</f>
        <v>0</v>
      </c>
      <c r="K595" s="231">
        <f>IF(E595="FO",1,0)</f>
        <v>0</v>
      </c>
      <c r="L595" s="302">
        <f>IF(AND(B595="dim",M595=130),1,0)</f>
        <v>0</v>
      </c>
      <c r="M595" s="234">
        <v>132</v>
      </c>
      <c r="N595" s="243"/>
      <c r="O595" s="56">
        <v>0.27499999999999997</v>
      </c>
      <c r="P595" s="476">
        <f>IF(F595="X",D536,0)+IF(F596="X",D536,0)+IF(G595="X",D537,0)+IF(G596="X",D538,0)+H595+H596+IF(N595&lt;N535,0,N595)+IF(N596&lt;N535,0,N596)</f>
        <v>0</v>
      </c>
      <c r="Q595" s="111">
        <v>0.20486111111111113</v>
      </c>
      <c r="R595" s="112">
        <v>0.47986111111111113</v>
      </c>
      <c r="S595" s="360">
        <f>(R595-Q595)+(R596-Q596)</f>
        <v>0.27500000000000002</v>
      </c>
      <c r="T595" s="167"/>
      <c r="X595" s="380">
        <f t="shared" si="606"/>
        <v>1</v>
      </c>
      <c r="Z595" s="314">
        <v>241</v>
      </c>
      <c r="AA595" s="460">
        <f>IF(OR(E595="C",E595="Cr"),S595,0)</f>
        <v>0.27500000000000002</v>
      </c>
      <c r="AC595" s="331"/>
      <c r="AD595" s="450"/>
      <c r="AF595" s="331"/>
      <c r="AG595" s="450"/>
    </row>
    <row r="596" spans="1:33" ht="15.75" customHeight="1" thickBot="1" x14ac:dyDescent="0.3">
      <c r="A596" s="229"/>
      <c r="B596" s="331"/>
      <c r="C596" s="331"/>
      <c r="D596" s="331"/>
      <c r="E596" s="381"/>
      <c r="F596" s="260" t="str">
        <f>IF(AND(A595="X",B595="dim"),"",IF(AND(A595="X",E595="TC"),"",IF(A595="X","X","")))</f>
        <v/>
      </c>
      <c r="G596" s="194"/>
      <c r="H596" s="211"/>
      <c r="I596" s="229">
        <f>IF(E595="CA",1,0)</f>
        <v>0</v>
      </c>
      <c r="J596" s="229">
        <f>IF(E595="TC",1,0)</f>
        <v>0</v>
      </c>
      <c r="K596" s="229">
        <f>IF(E595="FNO",1,0)</f>
        <v>0</v>
      </c>
      <c r="L596" s="299"/>
      <c r="M596" s="235"/>
      <c r="N596" s="244"/>
      <c r="O596" s="107"/>
      <c r="P596" s="477"/>
      <c r="Q596" s="113"/>
      <c r="R596" s="114"/>
      <c r="S596" s="361"/>
      <c r="T596" s="167"/>
      <c r="X596" s="381"/>
      <c r="Z596" s="331"/>
      <c r="AA596" s="461"/>
      <c r="AC596" s="314">
        <v>295</v>
      </c>
      <c r="AD596" s="449">
        <f t="shared" ref="AD596" si="669">IF(OR(E733="C",E733="Cr"),S733,0)</f>
        <v>0</v>
      </c>
      <c r="AF596" s="314">
        <v>295</v>
      </c>
      <c r="AG596" s="449">
        <f t="shared" ref="AG596" si="670">LARGE($AD$8:$AD$738,AF596)</f>
        <v>0</v>
      </c>
    </row>
    <row r="597" spans="1:33" ht="15" customHeight="1" thickBot="1" x14ac:dyDescent="0.3">
      <c r="A597" s="228"/>
      <c r="B597" s="314" t="s">
        <v>11</v>
      </c>
      <c r="C597" s="314">
        <v>30</v>
      </c>
      <c r="D597" s="314" t="s">
        <v>25</v>
      </c>
      <c r="E597" s="380" t="s">
        <v>91</v>
      </c>
      <c r="F597" s="208"/>
      <c r="G597" s="207"/>
      <c r="H597" s="196"/>
      <c r="I597" s="231">
        <f>IF(E597="repos",1,0)</f>
        <v>0</v>
      </c>
      <c r="J597" s="231">
        <f>IF(E597="S",1,0)</f>
        <v>0</v>
      </c>
      <c r="K597" s="231">
        <f>IF(E597="FO",1,0)</f>
        <v>0</v>
      </c>
      <c r="L597" s="302">
        <f>IF(AND(B597="dim",M597=130),1,0)</f>
        <v>0</v>
      </c>
      <c r="M597" s="234">
        <v>132</v>
      </c>
      <c r="N597" s="243"/>
      <c r="O597" s="56">
        <v>0.27499999999999997</v>
      </c>
      <c r="P597" s="476">
        <f>IF(F597="X",D536,0)+IF(F598="X",D536,0)+IF(G597="X",D537,0)+IF(G598="X",D538,0)+H597+H598+IF(N597&lt;N535,0,N597)+IF(N598&lt;N535,0,N598)</f>
        <v>0</v>
      </c>
      <c r="Q597" s="111">
        <v>0.20486111111111113</v>
      </c>
      <c r="R597" s="112">
        <v>0.47986111111111113</v>
      </c>
      <c r="S597" s="360">
        <f>(R597-Q597)+(R598-Q598)</f>
        <v>0.27500000000000002</v>
      </c>
      <c r="T597" s="167"/>
      <c r="X597" s="380">
        <f t="shared" si="606"/>
        <v>1</v>
      </c>
      <c r="Z597" s="314">
        <v>242</v>
      </c>
      <c r="AA597" s="460">
        <f>IF(OR(E597="C",E597="Cr"),S597,0)</f>
        <v>0.27500000000000002</v>
      </c>
      <c r="AC597" s="331"/>
      <c r="AD597" s="450"/>
      <c r="AF597" s="331"/>
      <c r="AG597" s="450"/>
    </row>
    <row r="598" spans="1:33" ht="15.75" customHeight="1" thickBot="1" x14ac:dyDescent="0.3">
      <c r="A598" s="229"/>
      <c r="B598" s="331"/>
      <c r="C598" s="331"/>
      <c r="D598" s="331"/>
      <c r="E598" s="381"/>
      <c r="F598" s="260" t="str">
        <f>IF(AND(A597="X",B597="dim"),"",IF(AND(A597="X",E597="TC"),"",IF(A597="X","X","")))</f>
        <v/>
      </c>
      <c r="G598" s="194"/>
      <c r="H598" s="205"/>
      <c r="I598" s="229">
        <f>IF(E597="CA",1,0)</f>
        <v>0</v>
      </c>
      <c r="J598" s="229">
        <f>IF(E597="TC",1,0)</f>
        <v>0</v>
      </c>
      <c r="K598" s="229">
        <f>IF(E597="FNO",1,0)</f>
        <v>0</v>
      </c>
      <c r="L598" s="302"/>
      <c r="M598" s="235"/>
      <c r="N598" s="244"/>
      <c r="O598" s="107"/>
      <c r="P598" s="477"/>
      <c r="Q598" s="113"/>
      <c r="R598" s="114"/>
      <c r="S598" s="361"/>
      <c r="T598" s="167"/>
      <c r="X598" s="381"/>
      <c r="Z598" s="331"/>
      <c r="AA598" s="461"/>
      <c r="AC598" s="314">
        <v>296</v>
      </c>
      <c r="AD598" s="449">
        <f t="shared" ref="AD598" si="671">IF(OR(E735="C",E735="Cr"),S735,0)</f>
        <v>0.25624999999999998</v>
      </c>
      <c r="AF598" s="314">
        <v>296</v>
      </c>
      <c r="AG598" s="449">
        <f t="shared" ref="AG598" si="672">LARGE($AD$8:$AD$738,AF598)</f>
        <v>0</v>
      </c>
    </row>
    <row r="599" spans="1:33" ht="15" customHeight="1" thickBot="1" x14ac:dyDescent="0.3">
      <c r="A599" s="228"/>
      <c r="B599" s="314" t="s">
        <v>12</v>
      </c>
      <c r="C599" s="314">
        <v>31</v>
      </c>
      <c r="D599" s="314" t="s">
        <v>25</v>
      </c>
      <c r="E599" s="380" t="s">
        <v>91</v>
      </c>
      <c r="F599" s="208"/>
      <c r="G599" s="207"/>
      <c r="H599" s="196"/>
      <c r="I599" s="231">
        <f>IF(E599="repos",1,0)</f>
        <v>0</v>
      </c>
      <c r="J599" s="231">
        <f>IF(E599="S",1,0)</f>
        <v>0</v>
      </c>
      <c r="K599" s="231">
        <f>IF(E599="FO",1,0)</f>
        <v>0</v>
      </c>
      <c r="L599" s="298">
        <f>IF(AND(B599="dim",M599=130),1,0)</f>
        <v>0</v>
      </c>
      <c r="M599" s="234">
        <v>132</v>
      </c>
      <c r="N599" s="243"/>
      <c r="O599" s="56">
        <v>0.27499999999999997</v>
      </c>
      <c r="P599" s="476">
        <f>IF(F599="X",D536,0)+IF(F600="X",D536,0)+IF(G599="X",D537,0)+IF(G600="X",D538,0)+H599+H600+IF(N599&lt;N535,0,N599)+IF(N600&lt;N535,0,N600)</f>
        <v>0</v>
      </c>
      <c r="Q599" s="111">
        <v>0.20486111111111113</v>
      </c>
      <c r="R599" s="112">
        <v>0.47986111111111113</v>
      </c>
      <c r="S599" s="360">
        <f>(R599-Q599)+(R600-Q600)</f>
        <v>0.27500000000000002</v>
      </c>
      <c r="T599" s="167"/>
      <c r="X599" s="380">
        <f t="shared" si="606"/>
        <v>1</v>
      </c>
      <c r="Z599" s="314">
        <v>243</v>
      </c>
      <c r="AA599" s="460">
        <f>IF(OR(E599="C",E599="Cr"),S599,0)</f>
        <v>0.27500000000000002</v>
      </c>
      <c r="AC599" s="331"/>
      <c r="AD599" s="450"/>
      <c r="AF599" s="331"/>
      <c r="AG599" s="450"/>
    </row>
    <row r="600" spans="1:33" ht="15.75" customHeight="1" thickBot="1" x14ac:dyDescent="0.3">
      <c r="A600" s="229"/>
      <c r="B600" s="331"/>
      <c r="C600" s="331"/>
      <c r="D600" s="331"/>
      <c r="E600" s="381"/>
      <c r="F600" s="260" t="str">
        <f>IF(AND(A599="X",B599="dim"),"",IF(AND(A599="X",E599="TC"),"",IF(A599="X","X","")))</f>
        <v/>
      </c>
      <c r="G600" s="194"/>
      <c r="H600" s="211"/>
      <c r="I600" s="229">
        <f>IF(E599="CA",1,0)</f>
        <v>0</v>
      </c>
      <c r="J600" s="229">
        <f>IF(E599="TC",1,0)</f>
        <v>0</v>
      </c>
      <c r="K600" s="229">
        <f>IF(E599="FNO",1,0)</f>
        <v>0</v>
      </c>
      <c r="L600" s="299"/>
      <c r="M600" s="235"/>
      <c r="N600" s="244"/>
      <c r="O600" s="107"/>
      <c r="P600" s="477"/>
      <c r="Q600" s="113"/>
      <c r="R600" s="114"/>
      <c r="S600" s="361"/>
      <c r="T600" s="167"/>
      <c r="X600" s="381"/>
      <c r="Z600" s="331"/>
      <c r="AA600" s="461"/>
      <c r="AC600" s="314">
        <v>297</v>
      </c>
      <c r="AD600" s="449">
        <f t="shared" ref="AD600" si="673">IF(OR(E737="C",E737="Cr"),S737,0)</f>
        <v>0.25972222222222224</v>
      </c>
      <c r="AF600" s="314">
        <v>297</v>
      </c>
      <c r="AG600" s="449">
        <f t="shared" ref="AG600" si="674">LARGE($AD$8:$AD$738,AF600)</f>
        <v>0</v>
      </c>
    </row>
    <row r="601" spans="1:33" ht="15.75" customHeight="1" thickBot="1" x14ac:dyDescent="0.3">
      <c r="B601" s="30"/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170"/>
      <c r="P601" s="171"/>
      <c r="Q601" s="167"/>
      <c r="R601" s="167"/>
      <c r="S601" s="167"/>
      <c r="T601" s="167"/>
      <c r="U601" s="96"/>
      <c r="V601" s="96"/>
      <c r="W601" s="96"/>
      <c r="X601" s="30"/>
      <c r="Y601" s="96"/>
      <c r="AC601" s="331"/>
      <c r="AD601" s="450"/>
      <c r="AF601" s="331"/>
      <c r="AG601" s="450"/>
    </row>
    <row r="602" spans="1:33" ht="15.75" customHeight="1" thickBot="1" x14ac:dyDescent="0.3">
      <c r="B602" s="314">
        <f>C599</f>
        <v>31</v>
      </c>
      <c r="C602" s="388" t="s">
        <v>13</v>
      </c>
      <c r="D602" s="389"/>
      <c r="E602" s="10">
        <v>9</v>
      </c>
      <c r="F602" s="258"/>
      <c r="G602" s="259"/>
      <c r="H602" s="196">
        <f>H543+H545+H547+H549+H551+H553+H555+H557+H559+H561+H563+H565+H567+H569+H571+H573+H575+H577+H579+H581+H583+H585+H587+H589+H591+H593+H595+H597+H599</f>
        <v>0</v>
      </c>
      <c r="I602" s="224" t="str">
        <f>IF(E602="repos",1,"")</f>
        <v/>
      </c>
      <c r="J602" s="224"/>
      <c r="K602" s="224"/>
      <c r="L602" s="306">
        <f>L539+L541+L543+L545+L547+L549+L551+L553+L555+L557+L559+L561+L563+L565+L567+L569+L571+L573+L575+L577+L579+L581+L583+L585+L587+L589+L591+L593+L595+L597+L599</f>
        <v>0</v>
      </c>
      <c r="M602" s="2"/>
      <c r="N602" s="474">
        <f>IF(N539&lt;N535,0,N539)+IF(N540&lt;N535,0,N540)+IF(N541&lt;N535,0,N541)+IF(N542&lt;N535,0,N542)+IF(N543&lt;N535,0,N543)+IF(N544&lt;N535,0,N544)+IF(N545&lt;N535,0,N545)+IF(N546&lt;N535,0,N546)+IF(N547&lt;N535,0,N547)+IF(N548&lt;N535,0,N548)+IF(N549&lt;N535,0,N549)+IF(N550&lt;N535,0,N550)+IF(N551&lt;N535,0,N551)+IF(N552&lt;N535,0,N552)+IF(N553&lt;N535,0,N553)+IF(N554&lt;N535,0,N554)+IF(N555&lt;N535,0,N555)+IF(N556&lt;N535,0,N556)+IF(N557&lt;N535,0,N557)+IF(N558&lt;N535,0,N558)+IF(N559&lt;N535,0,N559)+IF(N560&lt;N535,0,N560)+IF(N561&lt;N535,0,N561)+IF(N562&lt;N535,0,N562)+IF(N563&lt;N535,0,N563)+IF(N564&lt;N535,0,N564)+IF(N565&lt;N535,0,N565)+IF(N566&lt;N535,0,N566)+IF(N567&lt;N535,0,N567)+IF(N568&lt;N535,0,N568)+IF(N569&lt;N535,0,N569)+IF(N570&lt;N535,0,N570)+IF(N571&lt;N535,0,N571)+IF(N572&lt;N535,0,N572)+IF(N573&lt;N535,0,N573)+IF(N574&lt;N535,0,N574)+IF(N575&lt;N535,0,N575)+IF(N576&lt;N535,0,N576)+IF(N577&lt;N535,0,N577)+IF(N578&lt;N535,0,N578)+IF(N579&lt;N535,0,N579)+IF(N580&lt;N535,0,N580)+IF(N581&lt;N535,0,N581)+IF(N582&lt;N535,0,N582)+IF(N583&lt;N535,0,N583)+IF(N584&lt;N535,0,N584)+IF(N585&lt;N535,0,N585)+IF(N586&lt;N535,0,N586)+IF(N587&lt;N535,0,N587)+IF(N588&lt;N535,0,N588)+IF(N585&lt;N535,0,N589)+IF(N590&lt;N535,0,N590)+IF(N591&lt;N535,0,N591)+IF(N592&lt;N535,0,N592)+IF(N593&lt;N535,0,N593)+IF(N594&lt;N535,0,N594)+IF(N595&lt;N535,0,N595)+IF(N596&lt;N535,0,N596)+IF(N597&lt;N535,0,N597)+IF(N598&lt;N535,0,N598)+IF(N599&lt;N535,0,N599)+IF(N600&lt;N535,0,N600)</f>
        <v>0</v>
      </c>
      <c r="O602" s="370">
        <f>O539+O540+O541+O542+O543+O544+O545+O546+O547+O548+O549+O550+O551+O552+O553+O554+O555+O556+O557+O558+O559+O560+O561+O562+O563+O564+O565+O566+O567+O568+O569+O570+O571+O572+O573+O574+O575+O576+O577+O578+O579+O580+O581+O582+O583+O584+O585+O586+O587+O588+O589+O590+O591+O592+O593+O594+O595+O596+O597+O598+O599+O600</f>
        <v>1.0999999999999999</v>
      </c>
      <c r="P602" s="480">
        <f>P539+P541+P543+P545+P547+P549+P551+P553+P555+P557+P559+P561+P563+P565+P567+P569+P571+P573+P575+P577+P579+P581+P583+P585+P587+P589+P591+P593+P595+P597+P599</f>
        <v>0</v>
      </c>
      <c r="S602" s="370">
        <f>S539+S541+S543+S545+S547+S549+S551+S553+S555+S557+S559+S561+S563+S565+S567+S569+S571+S573+S575+S577+S579+S581+S583+S585+S587+S589+S591+S593+S595+S597+S599</f>
        <v>1.1000000000000001</v>
      </c>
      <c r="T602" s="176"/>
      <c r="U602" s="358">
        <f>S593+S595+S597+S599</f>
        <v>1.1000000000000001</v>
      </c>
      <c r="V602" s="506"/>
      <c r="X602" s="354">
        <f>SUM(X539:X600)</f>
        <v>4</v>
      </c>
      <c r="AC602" s="314">
        <v>298</v>
      </c>
      <c r="AD602" s="449">
        <f t="shared" ref="AD602" si="675">IF(OR(E739="C",E739="Cr"),S739,0)</f>
        <v>0.25694444444444442</v>
      </c>
      <c r="AF602" s="314">
        <v>298</v>
      </c>
      <c r="AG602" s="449">
        <f t="shared" ref="AG602" si="676">LARGE($AD$8:$AD$738,AF602)</f>
        <v>0</v>
      </c>
    </row>
    <row r="603" spans="1:33" ht="15.75" customHeight="1" thickBot="1" x14ac:dyDescent="0.3">
      <c r="B603" s="331"/>
      <c r="C603" s="386" t="s">
        <v>52</v>
      </c>
      <c r="D603" s="387"/>
      <c r="E603" s="33">
        <f>I539+I541+I543+I545+I547+I549+I551+I553+I555+I557+I559+I561+I563+I565+I567+I569+I571+I573+I575+I577+I579+I581+I583+I585+I587+I589+I591+I593+I595+I597+I599</f>
        <v>9</v>
      </c>
      <c r="F603" s="260">
        <f>IF(F540="X",1,0)+IF(F542="X",1,0)+IF(F544="X",1,0)+IF(F546="X",1,0)+IF(F548="X",1,0)+IF(F550="X",1,0)+IF(F552="X",1,0)+IF(F554="X",1,0)+IF(F556="X",1,0)+IF(F558="X",1,0)+IF(F560="X",1,0)+IF(F562="X",1,0)+IF(F564="X",1,0)+IF(F566="X",1,0)+IF(F568="X",1,0)+IF(F570="X",1,0)+IF(F572="X",1,0)+IF(F574="X",1,0)+IF(F576="X",1,0)+IF(F578="X",1,0)+IF(F580="X",1,0)+IF(F582="X",1,0)+IF(F584="X",1,0)+IF(F586="X",1,0)+IF(F588="X",1,0)+IF(F590="X",1,0)+IF(F592="X",1,0)+IF(F594="X",1,0)+IF(F596="X",1,0)+IF(F598="X",1,0)+IF(F600="X",1,0)</f>
        <v>0</v>
      </c>
      <c r="G603" s="261"/>
      <c r="H603" s="253">
        <f>H544+H546+H548+H550+H552+H554+H556+H558+H560+H562+H564+H566+H568+H570+H572+H574+H576+H578+H580+H582+H584+H586+H588+H590+H592+H594+H596+H598+H600</f>
        <v>0</v>
      </c>
      <c r="I603" s="224"/>
      <c r="J603" s="224"/>
      <c r="K603" s="224"/>
      <c r="L603" s="30"/>
      <c r="M603" s="2"/>
      <c r="N603" s="475"/>
      <c r="O603" s="371"/>
      <c r="P603" s="481"/>
      <c r="S603" s="371"/>
      <c r="T603" s="176"/>
      <c r="U603" s="359"/>
      <c r="V603" s="507"/>
      <c r="X603" s="355"/>
      <c r="AC603" s="331"/>
      <c r="AD603" s="450"/>
      <c r="AF603" s="331"/>
      <c r="AG603" s="450"/>
    </row>
    <row r="604" spans="1:33" ht="15.75" thickBot="1" x14ac:dyDescent="0.3">
      <c r="C604" s="386" t="s">
        <v>51</v>
      </c>
      <c r="D604" s="387"/>
      <c r="E604" s="33">
        <f>J539+J541+J543+J545+J547+J549+J551+J553+J555+J557+J559+J561+J563+J565+J567+J569+J571+J573+J575+J577+J579+J581+J583+J585+J587+J589+J591+J593+J595+J597+J599+J602</f>
        <v>0</v>
      </c>
      <c r="I604" s="224" t="str">
        <f>IF(E604="repos",1,"")</f>
        <v/>
      </c>
      <c r="J604" s="224"/>
      <c r="K604" s="224"/>
      <c r="L604" s="30"/>
      <c r="O604" s="405" t="s">
        <v>85</v>
      </c>
      <c r="P604" s="406"/>
      <c r="U604" s="354">
        <v>4</v>
      </c>
      <c r="V604" s="346"/>
      <c r="AC604" s="314">
        <v>299</v>
      </c>
      <c r="AD604" s="449">
        <f t="shared" ref="AD604" si="677">IF(OR(E741="C",E741="Cr"),S741,0)</f>
        <v>0.25624999999999998</v>
      </c>
      <c r="AF604" s="314">
        <v>299</v>
      </c>
      <c r="AG604" s="449">
        <f t="shared" ref="AG604" si="678">LARGE($AD$8:$AD$738,AF604)</f>
        <v>0</v>
      </c>
    </row>
    <row r="605" spans="1:33" ht="15.75" thickBot="1" x14ac:dyDescent="0.3">
      <c r="C605" s="386" t="s">
        <v>15</v>
      </c>
      <c r="D605" s="387"/>
      <c r="E605" s="33">
        <f>I540+I542+I544+I546+I548+I550+I552+I554+I556+I558+I560+I562+I564+I566+I568+I570+I572+I574+I576+I578+I580+I582+I584+I586+I588+I590+I592+I594+I596+I598+I600</f>
        <v>16</v>
      </c>
      <c r="G605" s="464">
        <f>IF(F539="X",D536,0)+IF(F541="X",D536,0)+IF(F543="X",D536,0)+IF(F545="X",D536,0)+IF(F547="X",D536,0)+IF(F549="X",D536,0)+IF(F551="X",D536,0)+IF(F553="X",D536,0)+IF(F555="X",D536,0)+IF(F557="X",D536,0)+IF(F559="X",D536,0)+IF(F561="X",D536,0)+IF(F563="X",D536,0)+IF(F565="X",D536,0)+IF(F567="X",D536,0)+IF(F569="X",D536,0)+IF(F571="X",D536,0)+IF(F573="X",D536,0)+IF(F575="X",D536,0)+IF(F577="X",D536,0)+IF(F579="X",D536,0)+IF(F581="X",D536,0)+IF(F583="X",D536,0)+IF(F585="X",D536,0)+IF(F587="X",D536,0)+IF(F589="X",D536,0)+IF(F591="X",D536,0)+IF(F593="X",D536,0)+IF(F595="X",D536,0)+IF(F597="X",D536,0)+IF(F599="X",D536,0)</f>
        <v>0</v>
      </c>
      <c r="H605" s="465"/>
      <c r="I605" s="464">
        <f>IF(G539="X",D537,0)+IF(G541="X",D537,0)+IF(G543="X",D537,0)+IF(G545="X",D537,0)+IF(G547="X",D537,0)+IF(G549="X",D537,0)+IF(G551="X",D537,0)+IF(G553="X",D537,0)+IF(G555="X",D537,0)+IF(G557="X",D537,0)+IF(G559="X",D537,0)+IF(G561="X",D537,0)+IF(G563="X",D537,0)+IF(G565="X",D537,0)+IF(G567="X",D537,0)+IF(G569="X",D537,0)+IF(G571="X",D537,0)+IF(G573="X",D537,0)+IF(G575="X",D537,0)+IF(G577="X",D537,0)+IF(G579="X",D537,0)+IF(G581="X",D537,0)+IF(G583="X",D537,0)+IF(G585="X",D537,0)+IF(G587="X",D537,0)+IF(G589="X",D537,0)+IF(G591="X",D537,0)+IF(G593="X",D537,0)+IF(G595="X",D537,0)+IF(G597="X",D537,0)+IF(G599="X",D537,0)</f>
        <v>0</v>
      </c>
      <c r="J605" s="466"/>
      <c r="K605" s="465"/>
      <c r="L605" s="171"/>
      <c r="O605" s="204" t="s">
        <v>83</v>
      </c>
      <c r="P605" s="205">
        <v>0.29166666666666669</v>
      </c>
      <c r="Q605" s="202" t="s">
        <v>83</v>
      </c>
      <c r="R605" s="197" t="s">
        <v>16</v>
      </c>
      <c r="S605" s="188" t="s">
        <v>84</v>
      </c>
      <c r="U605" s="355"/>
      <c r="V605" s="357"/>
      <c r="AC605" s="331"/>
      <c r="AD605" s="450"/>
      <c r="AF605" s="331"/>
      <c r="AG605" s="450"/>
    </row>
    <row r="606" spans="1:33" ht="15.75" thickBot="1" x14ac:dyDescent="0.3">
      <c r="C606" s="386" t="s">
        <v>16</v>
      </c>
      <c r="D606" s="387"/>
      <c r="E606" s="33">
        <f>J540+J542+J544+J546+J548+J550+J552+J554+J556+J558+J560+J562+J564+J566+J568+J570+J572+J574+J576+J578+J580+J582+J584+J586+J588+J590+J592+J594+J596+J598+J600</f>
        <v>2</v>
      </c>
      <c r="G606" s="467">
        <f>IF(F540="X",D536,0)+IF(F542="X",D536,0)+IF(F544="X",D536,0)+IF(F546="X",D536,0)+IF(F548="X",D536,0)+IF(F550="X",D536,0)+IF(F552="X",D536,0)+IF(F554="X",D536,0)+IF(F556="X",D536,0)+IF(F558="X",D536,0)+IF(F560="X",D536,0)+IF(F562="X",D536,0)+IF(F564="X",D536,0)+IF(F566="X",D536,0)+IF(F568="X",D536,0)+IF(F570="X",D536,0)+IF(F572="X",D536,0)+IF(F574="X",D536,0)+IF(F576="X",D536,0)+IF(F578="X",D536,0)+IF(F580="X",D536,0)+IF(F582="X",D536,0)+IF(F584="X",D536,0)+IF(F586="X",D536,0)+IF(F588="X",D536,0)+IF(F590="X",D536,0)+IF(F592="X",D536,0)+IF(F594="X",D536,0)+IF(F596="X",D536,0)+IF(F598="X",D536,0)+IF(F600="X",D536,0)</f>
        <v>0</v>
      </c>
      <c r="H606" s="468"/>
      <c r="I606" s="469">
        <f>IF(G540="X",D538,0)+IF(G542="X",D538,0)+IF(G544="X",D538,0)+IF(G546="X",D538,0)+IF(G548="X",D538,0)+IF(G550="X",D538,0)+IF(G552="X",D538,0)+IF(G554="X",D538,0)+IF(G556="X",D538,0)+IF(G558="X",D538,0)+IF(G560="X",D538,0)+IF(G562="X",D538,0)+IF(G564="X",D538,0)+IF(G566="X",D538,0)+IF(G568="X",D538,0)+IF(G570="X",D538,0)+IF(G572="X",D538,0)+IF(G574="X",D538,0)+IF(G576="X",D538,0)+IF(G578="X",D538,0)+IF(G580="X",D538,0)+IF(G582="X",D538,0)+IF(G584="X",D538,0)+IF(G586="X",D538,0)+IF(G588="X",D538,0)+IF(G590="X",D538,0)+IF(G592="X",D538,0)+IF(G594="X",D538,0)+IF(G596="X",D538,0)+IF(G598="X",D538,0)+IF(G600="X",D538,0)</f>
        <v>0</v>
      </c>
      <c r="J606" s="470"/>
      <c r="K606" s="471"/>
      <c r="L606" s="171"/>
      <c r="O606" s="199" t="s">
        <v>16</v>
      </c>
      <c r="P606" s="200"/>
      <c r="Q606" s="203">
        <f>Q532</f>
        <v>1.0423611111111104</v>
      </c>
      <c r="R606" s="198">
        <f>R532</f>
        <v>1.0604166666666666</v>
      </c>
      <c r="S606" s="189">
        <f>S532</f>
        <v>1.3513888888888888</v>
      </c>
      <c r="U606" s="350">
        <f>U602+V602</f>
        <v>1.1000000000000001</v>
      </c>
      <c r="V606" s="351"/>
      <c r="AC606" s="314">
        <v>300</v>
      </c>
      <c r="AD606" s="449">
        <f t="shared" ref="AD606" si="679">IF(OR(E743="C",E743="Cr"),S743,0)</f>
        <v>0</v>
      </c>
      <c r="AF606" s="314">
        <v>300</v>
      </c>
      <c r="AG606" s="449">
        <f t="shared" ref="AG606" si="680">LARGE($AD$8:$AD$738,AF606)</f>
        <v>0</v>
      </c>
    </row>
    <row r="607" spans="1:33" ht="15.75" thickBot="1" x14ac:dyDescent="0.3">
      <c r="C607" s="386" t="s">
        <v>17</v>
      </c>
      <c r="D607" s="387"/>
      <c r="E607" s="33">
        <f>K539+K541+K543+K545+K547+K549+K551+K553+K555+K557+K559+K561+K563+K565+K567+K569+K571+K573+K575+K577+K579+K581+K583+K585+K587+K589+K591+K593+K595+K597+K599</f>
        <v>0</v>
      </c>
      <c r="I607" s="224"/>
      <c r="J607" s="224"/>
      <c r="K607" s="224"/>
      <c r="L607" s="30"/>
      <c r="O607" s="190" t="s">
        <v>84</v>
      </c>
      <c r="P607" s="191"/>
      <c r="U607" s="352"/>
      <c r="V607" s="353"/>
      <c r="AC607" s="331"/>
      <c r="AD607" s="450"/>
      <c r="AF607" s="331"/>
      <c r="AG607" s="450"/>
    </row>
    <row r="608" spans="1:33" ht="15.75" thickBot="1" x14ac:dyDescent="0.3">
      <c r="C608" s="390" t="s">
        <v>18</v>
      </c>
      <c r="D608" s="391"/>
      <c r="E608" s="33">
        <f>K540+K542+K544+K546+K548+K550+K552+K554+K556+K558+K560+K562+K564+K566+K568+K570+K572+K574+K576+K578+K580+K582+K584+K586+K588+K590+K592+K594+K596+K598+K600</f>
        <v>0</v>
      </c>
      <c r="I608" s="224" t="str">
        <f>IF(E608="repos",1,"")</f>
        <v/>
      </c>
      <c r="J608" s="224"/>
      <c r="K608" s="224"/>
      <c r="L608" s="30"/>
      <c r="P608" s="449">
        <f>P535+P602-P605-P606-P607</f>
        <v>3.1624999999999988</v>
      </c>
      <c r="Q608" s="202" t="s">
        <v>83</v>
      </c>
      <c r="R608" s="197" t="s">
        <v>16</v>
      </c>
      <c r="S608" s="188" t="s">
        <v>84</v>
      </c>
      <c r="U608" s="319">
        <f>U604+V604</f>
        <v>4</v>
      </c>
      <c r="V608" s="321"/>
      <c r="AC608" s="314">
        <v>301</v>
      </c>
      <c r="AD608" s="449">
        <f t="shared" ref="AD608" si="681">IF(OR(E745="C",E745="Cr"),S745,0)</f>
        <v>0</v>
      </c>
      <c r="AF608" s="314">
        <v>301</v>
      </c>
      <c r="AG608" s="449">
        <f t="shared" ref="AG608" si="682">LARGE($AD$8:$AD$738,AF608)</f>
        <v>0</v>
      </c>
    </row>
    <row r="609" spans="1:33" ht="15.75" thickBot="1" x14ac:dyDescent="0.3">
      <c r="C609" s="508" t="s">
        <v>80</v>
      </c>
      <c r="D609" s="509"/>
      <c r="E609" s="124">
        <f>B602-E603-E604-E605-E606-E607-E608</f>
        <v>4</v>
      </c>
      <c r="I609" s="224"/>
      <c r="J609" s="224"/>
      <c r="K609" s="224"/>
      <c r="L609" s="30"/>
      <c r="P609" s="450"/>
      <c r="Q609" s="203">
        <f>Q606+H603+G605+I605+N602-P605</f>
        <v>0.75069444444444366</v>
      </c>
      <c r="R609" s="198">
        <f>R606+H602+I606-P606</f>
        <v>1.0604166666666666</v>
      </c>
      <c r="S609" s="189">
        <f>S606+G606-P607</f>
        <v>1.3513888888888888</v>
      </c>
      <c r="U609" s="325"/>
      <c r="V609" s="327"/>
      <c r="AC609" s="331"/>
      <c r="AD609" s="450"/>
      <c r="AF609" s="331"/>
      <c r="AG609" s="450"/>
    </row>
    <row r="610" spans="1:33" ht="18.75" x14ac:dyDescent="0.25">
      <c r="C610" s="30"/>
      <c r="D610" s="30"/>
      <c r="E610" s="30"/>
      <c r="I610" s="224"/>
      <c r="J610" s="224"/>
      <c r="K610" s="224"/>
      <c r="L610" s="30"/>
      <c r="U610" s="241"/>
      <c r="V610" s="241"/>
      <c r="AC610" s="314">
        <v>302</v>
      </c>
      <c r="AD610" s="449">
        <f t="shared" ref="AD610" si="683">IF(OR(E747="C",E747="Cr"),S747,0)</f>
        <v>0</v>
      </c>
      <c r="AF610" s="314">
        <v>302</v>
      </c>
      <c r="AG610" s="449">
        <f t="shared" ref="AG610" si="684">LARGE($AD$8:$AD$738,AF610)</f>
        <v>0</v>
      </c>
    </row>
    <row r="611" spans="1:33" ht="15.75" thickBot="1" x14ac:dyDescent="0.3">
      <c r="B611" s="155"/>
      <c r="C611" s="155"/>
      <c r="D611" s="155"/>
      <c r="E611" s="155"/>
      <c r="F611" s="156"/>
      <c r="G611" s="156"/>
      <c r="H611" s="156"/>
      <c r="I611" s="157" t="str">
        <f>IF(E611="repos",1,"")</f>
        <v/>
      </c>
      <c r="J611" s="157"/>
      <c r="K611" s="157"/>
      <c r="L611" s="157"/>
      <c r="M611" s="155"/>
      <c r="N611" s="155"/>
      <c r="O611" s="158"/>
      <c r="P611" s="155"/>
      <c r="Q611" s="159"/>
      <c r="R611" s="159"/>
      <c r="S611" s="159"/>
      <c r="T611" s="159"/>
      <c r="U611" s="155"/>
      <c r="V611" s="155"/>
      <c r="W611" s="155"/>
      <c r="X611" s="155"/>
      <c r="Y611" s="155"/>
      <c r="Z611" s="214"/>
      <c r="AA611" s="281"/>
      <c r="AC611" s="331"/>
      <c r="AD611" s="450"/>
      <c r="AF611" s="331"/>
      <c r="AG611" s="450"/>
    </row>
    <row r="612" spans="1:33" ht="15.75" thickBot="1" x14ac:dyDescent="0.3">
      <c r="B612" s="74"/>
      <c r="C612" s="74"/>
      <c r="D612" s="74"/>
      <c r="E612" s="74"/>
      <c r="F612" s="160"/>
      <c r="G612" s="160"/>
      <c r="H612" s="160"/>
      <c r="I612" s="30"/>
      <c r="J612" s="30"/>
      <c r="K612" s="30"/>
      <c r="L612" s="30"/>
      <c r="M612" s="74"/>
      <c r="N612" s="153">
        <v>1.0416666666666666E-2</v>
      </c>
      <c r="O612" s="161"/>
      <c r="P612" s="181">
        <f>P608</f>
        <v>3.1624999999999988</v>
      </c>
      <c r="Q612" s="162"/>
      <c r="R612" s="162"/>
      <c r="S612" s="162"/>
      <c r="U612" s="74"/>
      <c r="V612" s="74"/>
      <c r="W612" s="74"/>
      <c r="X612" s="74"/>
      <c r="Y612" s="74"/>
      <c r="AC612" s="314">
        <v>303</v>
      </c>
      <c r="AD612" s="449">
        <f t="shared" ref="AD612" si="685">IF(OR(E749="C",E749="Cr"),S749,0)</f>
        <v>0.20555555555555552</v>
      </c>
      <c r="AF612" s="314">
        <v>303</v>
      </c>
      <c r="AG612" s="449">
        <f t="shared" ref="AG612" si="686">LARGE($AD$8:$AD$738,AF612)</f>
        <v>0</v>
      </c>
    </row>
    <row r="613" spans="1:33" ht="15.75" thickBot="1" x14ac:dyDescent="0.3">
      <c r="B613" s="386" t="s">
        <v>74</v>
      </c>
      <c r="C613" s="387"/>
      <c r="D613" s="153">
        <v>0.27638888888888885</v>
      </c>
      <c r="E613" s="2"/>
      <c r="F613" s="386" t="s">
        <v>54</v>
      </c>
      <c r="G613" s="482"/>
      <c r="H613" s="387"/>
      <c r="I613" s="224"/>
      <c r="J613" s="224"/>
      <c r="K613" s="224"/>
      <c r="L613" s="30"/>
      <c r="M613" s="314" t="s">
        <v>0</v>
      </c>
      <c r="N613" s="228" t="s">
        <v>49</v>
      </c>
      <c r="O613" s="4" t="s">
        <v>1</v>
      </c>
      <c r="P613" s="314" t="s">
        <v>73</v>
      </c>
      <c r="Q613" s="41" t="s">
        <v>61</v>
      </c>
      <c r="R613" s="42" t="s">
        <v>62</v>
      </c>
      <c r="S613" s="238" t="s">
        <v>1</v>
      </c>
      <c r="T613" s="167"/>
      <c r="X613" s="228" t="s">
        <v>69</v>
      </c>
      <c r="AC613" s="331"/>
      <c r="AD613" s="450"/>
      <c r="AF613" s="331"/>
      <c r="AG613" s="450"/>
    </row>
    <row r="614" spans="1:33" ht="15.75" thickBot="1" x14ac:dyDescent="0.3">
      <c r="B614" s="386" t="s">
        <v>78</v>
      </c>
      <c r="C614" s="387"/>
      <c r="D614" s="153">
        <v>4.1666666666666664E-2</v>
      </c>
      <c r="E614" s="2"/>
      <c r="F614" s="220" t="s">
        <v>43</v>
      </c>
      <c r="G614" s="221" t="s">
        <v>76</v>
      </c>
      <c r="H614" s="11" t="s">
        <v>88</v>
      </c>
      <c r="I614" s="10" t="s">
        <v>53</v>
      </c>
      <c r="J614" s="11" t="s">
        <v>54</v>
      </c>
      <c r="K614" s="11" t="s">
        <v>56</v>
      </c>
      <c r="L614" s="306" t="s">
        <v>100</v>
      </c>
      <c r="M614" s="312"/>
      <c r="N614" s="231" t="s">
        <v>50</v>
      </c>
      <c r="O614" s="6" t="s">
        <v>2</v>
      </c>
      <c r="P614" s="312"/>
      <c r="Q614" s="309" t="s">
        <v>63</v>
      </c>
      <c r="R614" s="310"/>
      <c r="S614" s="37" t="s">
        <v>64</v>
      </c>
      <c r="T614" s="167"/>
      <c r="X614" s="231" t="s">
        <v>70</v>
      </c>
      <c r="AC614" s="314">
        <v>304</v>
      </c>
      <c r="AD614" s="449">
        <f t="shared" ref="AD614" si="687">IF(OR(E751="C",E751="Cr"),S751,0)</f>
        <v>0.28402777777777777</v>
      </c>
      <c r="AF614" s="314">
        <v>304</v>
      </c>
      <c r="AG614" s="449">
        <f t="shared" ref="AG614" si="688">LARGE($AD$8:$AD$738,AF614)</f>
        <v>0</v>
      </c>
    </row>
    <row r="615" spans="1:33" ht="15.75" thickBot="1" x14ac:dyDescent="0.3">
      <c r="B615" s="386" t="s">
        <v>79</v>
      </c>
      <c r="C615" s="387"/>
      <c r="D615" s="153">
        <v>1.3888888888888888E-2</v>
      </c>
      <c r="E615" s="2"/>
      <c r="F615" s="223" t="s">
        <v>75</v>
      </c>
      <c r="G615" s="224" t="s">
        <v>77</v>
      </c>
      <c r="H615" s="11" t="s">
        <v>89</v>
      </c>
      <c r="I615" s="11" t="s">
        <v>15</v>
      </c>
      <c r="J615" s="11" t="s">
        <v>55</v>
      </c>
      <c r="K615" s="32" t="s">
        <v>57</v>
      </c>
      <c r="L615" s="303"/>
      <c r="M615" s="331"/>
      <c r="N615" s="231"/>
      <c r="O615" s="6" t="s">
        <v>3</v>
      </c>
      <c r="P615" s="331"/>
      <c r="Q615" s="249"/>
      <c r="R615" s="250"/>
      <c r="S615" s="239" t="s">
        <v>65</v>
      </c>
      <c r="T615" s="167"/>
      <c r="X615" s="229" t="s">
        <v>71</v>
      </c>
      <c r="AC615" s="331"/>
      <c r="AD615" s="450"/>
      <c r="AF615" s="331"/>
      <c r="AG615" s="450"/>
    </row>
    <row r="616" spans="1:33" ht="15" customHeight="1" thickBot="1" x14ac:dyDescent="0.3">
      <c r="A616" s="228"/>
      <c r="B616" s="314" t="s">
        <v>4</v>
      </c>
      <c r="C616" s="314">
        <v>1</v>
      </c>
      <c r="D616" s="314" t="s">
        <v>26</v>
      </c>
      <c r="E616" s="483" t="s">
        <v>91</v>
      </c>
      <c r="F616" s="258"/>
      <c r="G616" s="259"/>
      <c r="H616" s="246"/>
      <c r="I616" s="242">
        <f>IF(E616="repos",1,0)</f>
        <v>0</v>
      </c>
      <c r="J616" s="242">
        <f>IF(E616="S",1,0)</f>
        <v>0</v>
      </c>
      <c r="K616" s="242">
        <f>IF(E616="FO",1,0)</f>
        <v>0</v>
      </c>
      <c r="L616" s="302">
        <f>IF(AND(B616="dim",M616=130),1,0)</f>
        <v>0</v>
      </c>
      <c r="M616" s="234">
        <v>132</v>
      </c>
      <c r="N616" s="243"/>
      <c r="O616" s="52">
        <v>0.27708333333333335</v>
      </c>
      <c r="P616" s="476">
        <f>IF(F616="X",D613,0)+IF(F617="X",D613,0)+IF(G616="X",D614,0)+IF(G617="X",D615,0)+H616+H617+IF(N616&lt;N612,0,N616)+IF(N617&lt;N612,0,N617)</f>
        <v>0</v>
      </c>
      <c r="Q616" s="111">
        <v>0.22291666666666665</v>
      </c>
      <c r="R616" s="112">
        <v>0.49722222222222223</v>
      </c>
      <c r="S616" s="374">
        <f>(R616-Q616)+(R617-Q617)</f>
        <v>0.27430555555555558</v>
      </c>
      <c r="T616" s="167"/>
      <c r="U616" s="74"/>
      <c r="V616" s="74"/>
      <c r="W616" s="74"/>
      <c r="X616" s="380">
        <f t="shared" ref="X616:X674" si="689">IF(OR(E616="C",E616="Cr",E616="FO"),1,0)</f>
        <v>1</v>
      </c>
      <c r="Z616" s="314">
        <v>244</v>
      </c>
      <c r="AA616" s="460">
        <f>IF(OR(E616="C",E616="Cr"),S616,0)</f>
        <v>0.27430555555555558</v>
      </c>
      <c r="AC616" s="314">
        <v>305</v>
      </c>
      <c r="AD616" s="449">
        <f>IF(OR(E768="C",E768="Cr"),S768,0)</f>
        <v>0</v>
      </c>
      <c r="AF616" s="314">
        <v>305</v>
      </c>
      <c r="AG616" s="449">
        <f t="shared" ref="AG616" si="690">LARGE($AD$8:$AD$738,AF616)</f>
        <v>0</v>
      </c>
    </row>
    <row r="617" spans="1:33" ht="15.75" customHeight="1" thickBot="1" x14ac:dyDescent="0.3">
      <c r="A617" s="229"/>
      <c r="B617" s="331"/>
      <c r="C617" s="331"/>
      <c r="D617" s="331"/>
      <c r="E617" s="484"/>
      <c r="F617" s="267" t="str">
        <f>IF(AND(A616="X",B616="dim"),"",IF(AND(A616="X",E616="TC"),"",IF(A616="X","X","")))</f>
        <v/>
      </c>
      <c r="G617" s="268"/>
      <c r="H617" s="211"/>
      <c r="I617" s="235">
        <f>IF(E616="CA",1,0)</f>
        <v>0</v>
      </c>
      <c r="J617" s="235">
        <f>IF(E616="TC",1,0)</f>
        <v>0</v>
      </c>
      <c r="K617" s="235">
        <f>IF(E616="FNO",1,0)</f>
        <v>0</v>
      </c>
      <c r="L617" s="299"/>
      <c r="M617" s="235"/>
      <c r="N617" s="244"/>
      <c r="O617" s="86"/>
      <c r="P617" s="477"/>
      <c r="Q617" s="113"/>
      <c r="R617" s="114"/>
      <c r="S617" s="375"/>
      <c r="T617" s="167"/>
      <c r="U617" s="74"/>
      <c r="V617" s="74"/>
      <c r="W617" s="74"/>
      <c r="X617" s="381"/>
      <c r="Z617" s="331"/>
      <c r="AA617" s="461"/>
      <c r="AC617" s="331"/>
      <c r="AD617" s="450"/>
      <c r="AF617" s="331"/>
      <c r="AG617" s="450"/>
    </row>
    <row r="618" spans="1:33" ht="15" customHeight="1" thickBot="1" x14ac:dyDescent="0.3">
      <c r="A618" s="228"/>
      <c r="B618" s="314" t="s">
        <v>6</v>
      </c>
      <c r="C618" s="314">
        <v>2</v>
      </c>
      <c r="D618" s="314" t="s">
        <v>26</v>
      </c>
      <c r="E618" s="483" t="s">
        <v>91</v>
      </c>
      <c r="F618" s="269"/>
      <c r="G618" s="270"/>
      <c r="H618" s="246"/>
      <c r="I618" s="242">
        <f>IF(E618="repos",1,0)</f>
        <v>0</v>
      </c>
      <c r="J618" s="242">
        <f>IF(E618="S",1,0)</f>
        <v>0</v>
      </c>
      <c r="K618" s="242">
        <f>IF(E618="FO",1,0)</f>
        <v>0</v>
      </c>
      <c r="L618" s="302">
        <f>IF(AND(B618="dim",M618=130),1,0)</f>
        <v>0</v>
      </c>
      <c r="M618" s="234">
        <v>130</v>
      </c>
      <c r="N618" s="243"/>
      <c r="O618" s="52">
        <v>0.29166666666666669</v>
      </c>
      <c r="P618" s="476">
        <f>IF(F618="X",D613,0)+IF(F619="X",D613,0)+IF(G618="X",D614,0)+IF(G619="X",D615,0)+H618+H619+IF(N618&lt;N612,0,N618)+IF(N619&lt;N612,0,N619)</f>
        <v>0</v>
      </c>
      <c r="Q618" s="111">
        <v>0.21249999999999999</v>
      </c>
      <c r="R618" s="112">
        <v>0.48125000000000001</v>
      </c>
      <c r="S618" s="374">
        <f>(R618-Q618)+(R619-Q619)</f>
        <v>0.26875000000000004</v>
      </c>
      <c r="T618" s="167"/>
      <c r="U618" s="74"/>
      <c r="V618" s="74"/>
      <c r="W618" s="74"/>
      <c r="X618" s="380">
        <f t="shared" si="689"/>
        <v>1</v>
      </c>
      <c r="Z618" s="314">
        <v>245</v>
      </c>
      <c r="AA618" s="460">
        <f>IF(OR(E618="C",E618="Cr"),S618,0)</f>
        <v>0.26875000000000004</v>
      </c>
      <c r="AC618" s="314">
        <v>306</v>
      </c>
      <c r="AD618" s="449">
        <f t="shared" ref="AD618" si="691">IF(OR(E770="C",E770="Cr"),S770,0)</f>
        <v>0.23750000000000007</v>
      </c>
      <c r="AF618" s="314">
        <v>306</v>
      </c>
      <c r="AG618" s="449">
        <f t="shared" ref="AG618" si="692">LARGE($AD$8:$AD$738,AF618)</f>
        <v>0</v>
      </c>
    </row>
    <row r="619" spans="1:33" ht="15.75" customHeight="1" thickBot="1" x14ac:dyDescent="0.3">
      <c r="A619" s="229"/>
      <c r="B619" s="331"/>
      <c r="C619" s="331"/>
      <c r="D619" s="331"/>
      <c r="E619" s="484"/>
      <c r="F619" s="267" t="str">
        <f>IF(AND(A618="X",B618="dim"),"",IF(AND(A618="X",E618="TC"),"",IF(A618="X","X","")))</f>
        <v/>
      </c>
      <c r="G619" s="268"/>
      <c r="H619" s="211"/>
      <c r="I619" s="235">
        <f>IF(E618="CA",1,0)</f>
        <v>0</v>
      </c>
      <c r="J619" s="235">
        <f>IF(E618="TC",1,0)</f>
        <v>0</v>
      </c>
      <c r="K619" s="235">
        <f>IF(E618="FNO",1,0)</f>
        <v>0</v>
      </c>
      <c r="L619" s="299"/>
      <c r="M619" s="235"/>
      <c r="N619" s="244"/>
      <c r="O619" s="86"/>
      <c r="P619" s="477"/>
      <c r="Q619" s="113"/>
      <c r="R619" s="114"/>
      <c r="S619" s="375"/>
      <c r="T619" s="167"/>
      <c r="U619" s="74"/>
      <c r="V619" s="74"/>
      <c r="W619" s="74"/>
      <c r="X619" s="381"/>
      <c r="Z619" s="331"/>
      <c r="AA619" s="461"/>
      <c r="AC619" s="331"/>
      <c r="AD619" s="450"/>
      <c r="AF619" s="331"/>
      <c r="AG619" s="450"/>
    </row>
    <row r="620" spans="1:33" ht="15" customHeight="1" thickBot="1" x14ac:dyDescent="0.3">
      <c r="A620" s="228"/>
      <c r="B620" s="314" t="s">
        <v>8</v>
      </c>
      <c r="C620" s="314">
        <v>3</v>
      </c>
      <c r="D620" s="314" t="s">
        <v>26</v>
      </c>
      <c r="E620" s="399" t="s">
        <v>94</v>
      </c>
      <c r="F620" s="269"/>
      <c r="G620" s="270"/>
      <c r="H620" s="246"/>
      <c r="I620" s="242">
        <f>IF(E620="repos",1,0)</f>
        <v>1</v>
      </c>
      <c r="J620" s="242">
        <f>IF(E620="S",1,0)</f>
        <v>0</v>
      </c>
      <c r="K620" s="242">
        <f>IF(E620="FO",1,0)</f>
        <v>0</v>
      </c>
      <c r="L620" s="302">
        <f>IF(AND(B620="dim",M620=130),1,0)</f>
        <v>0</v>
      </c>
      <c r="M620" s="234">
        <v>660</v>
      </c>
      <c r="N620" s="243"/>
      <c r="O620" s="56"/>
      <c r="P620" s="476">
        <f>IF(F620="X",D613,0)+IF(F621="X",D613,0)+IF(G620="X",D614,0)+IF(G621="X",D615,0)+H620+H621+IF(N620&lt;N612,0,N620)+IF(N621&lt;N612,0,N621)</f>
        <v>0</v>
      </c>
      <c r="Q620" s="111"/>
      <c r="R620" s="112"/>
      <c r="S620" s="374">
        <f>(R620-Q620)+(R621-Q621)</f>
        <v>0</v>
      </c>
      <c r="T620" s="167"/>
      <c r="U620" s="74"/>
      <c r="V620" s="74"/>
      <c r="W620" s="74"/>
      <c r="X620" s="380">
        <f t="shared" si="689"/>
        <v>0</v>
      </c>
      <c r="Z620" s="314">
        <v>246</v>
      </c>
      <c r="AA620" s="460">
        <f>IF(OR(E620="C",E620="Cr"),S620,0)</f>
        <v>0</v>
      </c>
      <c r="AC620" s="314">
        <v>307</v>
      </c>
      <c r="AD620" s="449">
        <f t="shared" ref="AD620" si="693">IF(OR(E772="C",E772="Cr"),S772,0)</f>
        <v>0</v>
      </c>
      <c r="AF620" s="314">
        <v>307</v>
      </c>
      <c r="AG620" s="449">
        <f t="shared" ref="AG620" si="694">LARGE($AD$8:$AD$738,AF620)</f>
        <v>0</v>
      </c>
    </row>
    <row r="621" spans="1:33" ht="15.75" customHeight="1" thickBot="1" x14ac:dyDescent="0.3">
      <c r="A621" s="229"/>
      <c r="B621" s="331"/>
      <c r="C621" s="331"/>
      <c r="D621" s="331"/>
      <c r="E621" s="401"/>
      <c r="F621" s="267" t="str">
        <f>IF(AND(A620="X",B620="dim"),"",IF(AND(A620="X",E620="TC"),"",IF(A620="X","X","")))</f>
        <v/>
      </c>
      <c r="G621" s="268"/>
      <c r="H621" s="211"/>
      <c r="I621" s="235">
        <f>IF(E620="CA",1,0)</f>
        <v>0</v>
      </c>
      <c r="J621" s="235">
        <f>IF(E620="TC",1,0)</f>
        <v>0</v>
      </c>
      <c r="K621" s="235">
        <f>IF(E620="FNO",1,0)</f>
        <v>0</v>
      </c>
      <c r="L621" s="299"/>
      <c r="M621" s="235"/>
      <c r="N621" s="244"/>
      <c r="O621" s="107"/>
      <c r="P621" s="477"/>
      <c r="Q621" s="113"/>
      <c r="R621" s="114"/>
      <c r="S621" s="375"/>
      <c r="T621" s="167"/>
      <c r="U621" s="74"/>
      <c r="V621" s="74"/>
      <c r="W621" s="74"/>
      <c r="X621" s="381"/>
      <c r="Z621" s="331"/>
      <c r="AA621" s="461"/>
      <c r="AC621" s="331"/>
      <c r="AD621" s="450"/>
      <c r="AF621" s="331"/>
      <c r="AG621" s="450"/>
    </row>
    <row r="622" spans="1:33" ht="15" customHeight="1" thickBot="1" x14ac:dyDescent="0.3">
      <c r="A622" s="228"/>
      <c r="B622" s="314" t="s">
        <v>9</v>
      </c>
      <c r="C622" s="314">
        <v>4</v>
      </c>
      <c r="D622" s="314" t="s">
        <v>26</v>
      </c>
      <c r="E622" s="399" t="s">
        <v>54</v>
      </c>
      <c r="F622" s="269" t="s">
        <v>93</v>
      </c>
      <c r="G622" s="270"/>
      <c r="H622" s="246">
        <v>2.7777777777777779E-3</v>
      </c>
      <c r="I622" s="242">
        <f>IF(E622="repos",1,0)</f>
        <v>0</v>
      </c>
      <c r="J622" s="242">
        <f>IF(E622="S",1,0)</f>
        <v>1</v>
      </c>
      <c r="K622" s="242">
        <f>IF(E622="FO",1,0)</f>
        <v>0</v>
      </c>
      <c r="L622" s="302">
        <f>IF(AND(B622="dim",M622=130),1,0)</f>
        <v>0</v>
      </c>
      <c r="M622" s="234">
        <v>132</v>
      </c>
      <c r="N622" s="243"/>
      <c r="O622" s="56"/>
      <c r="P622" s="476">
        <f>IF(F622="X",D613,0)+IF(F623="X",D613,0)+IF(G622="X",D614,0)+IF(G623="X",D615,0)+H622+H623+IF(N622&lt;N612,0,N622)+IF(N623&lt;N612,0,N623)</f>
        <v>0.27916666666666662</v>
      </c>
      <c r="Q622" s="111"/>
      <c r="R622" s="112"/>
      <c r="S622" s="374">
        <f>(R622-Q622)+(R623-Q623)</f>
        <v>0</v>
      </c>
      <c r="T622" s="167"/>
      <c r="U622" s="74"/>
      <c r="V622" s="74"/>
      <c r="W622" s="74"/>
      <c r="X622" s="380">
        <f t="shared" si="689"/>
        <v>0</v>
      </c>
      <c r="Z622" s="462">
        <v>247</v>
      </c>
      <c r="AA622" s="460">
        <f>IF(OR(E622="C",E622="Cr"),S622,0)</f>
        <v>0</v>
      </c>
      <c r="AC622" s="462">
        <v>308</v>
      </c>
      <c r="AD622" s="449">
        <f t="shared" ref="AD622" si="695">IF(OR(E774="C",E774="Cr"),S774,0)</f>
        <v>0</v>
      </c>
      <c r="AF622" s="462">
        <v>308</v>
      </c>
      <c r="AG622" s="449">
        <f t="shared" ref="AG622" si="696">LARGE($AD$8:$AD$738,AF622)</f>
        <v>0</v>
      </c>
    </row>
    <row r="623" spans="1:33" ht="15.75" customHeight="1" thickBot="1" x14ac:dyDescent="0.3">
      <c r="A623" s="229"/>
      <c r="B623" s="331"/>
      <c r="C623" s="331"/>
      <c r="D623" s="331"/>
      <c r="E623" s="401"/>
      <c r="F623" s="267" t="str">
        <f>IF(AND(A622="X",B622="dim"),"",IF(AND(A622="X",E622="TC"),"",IF(A622="X","X","")))</f>
        <v/>
      </c>
      <c r="G623" s="268"/>
      <c r="H623" s="211"/>
      <c r="I623" s="235">
        <f>IF(E622="CA",1,0)</f>
        <v>0</v>
      </c>
      <c r="J623" s="235">
        <f>IF(E622="TC",1,0)</f>
        <v>0</v>
      </c>
      <c r="K623" s="235">
        <f>IF(E622="FNO",1,0)</f>
        <v>0</v>
      </c>
      <c r="L623" s="299"/>
      <c r="M623" s="235"/>
      <c r="N623" s="244"/>
      <c r="O623" s="107"/>
      <c r="P623" s="477"/>
      <c r="Q623" s="113"/>
      <c r="R623" s="114"/>
      <c r="S623" s="375"/>
      <c r="T623" s="167"/>
      <c r="U623" s="74"/>
      <c r="V623" s="74"/>
      <c r="W623" s="74"/>
      <c r="X623" s="381"/>
      <c r="Z623" s="463"/>
      <c r="AA623" s="461"/>
      <c r="AC623" s="463"/>
      <c r="AD623" s="450"/>
      <c r="AF623" s="463"/>
      <c r="AG623" s="450"/>
    </row>
    <row r="624" spans="1:33" ht="15" customHeight="1" thickBot="1" x14ac:dyDescent="0.3">
      <c r="A624" s="228"/>
      <c r="B624" s="314" t="s">
        <v>10</v>
      </c>
      <c r="C624" s="314">
        <v>5</v>
      </c>
      <c r="D624" s="314" t="s">
        <v>26</v>
      </c>
      <c r="E624" s="483" t="s">
        <v>91</v>
      </c>
      <c r="F624" s="269"/>
      <c r="G624" s="270"/>
      <c r="H624" s="246"/>
      <c r="I624" s="242">
        <f>IF(E624="repos",1,0)</f>
        <v>0</v>
      </c>
      <c r="J624" s="242">
        <f>IF(E624="S",1,0)</f>
        <v>0</v>
      </c>
      <c r="K624" s="242">
        <f>IF(E624="FO",1,0)</f>
        <v>0</v>
      </c>
      <c r="L624" s="302">
        <f>IF(AND(B624="dim",M624=130),1,0)</f>
        <v>0</v>
      </c>
      <c r="M624" s="234">
        <v>130</v>
      </c>
      <c r="N624" s="243"/>
      <c r="O624" s="52">
        <v>0.25486111111111109</v>
      </c>
      <c r="P624" s="476">
        <f>IF(F624="X",D613,0)+IF(F625="X",D613,0)+IF(G624="X",D614,0)+IF(G625="X",D615,0)+H624+H625+IF(N624&lt;N612,0,N624)+IF(N625&lt;N612,0,N625)</f>
        <v>0</v>
      </c>
      <c r="Q624" s="111">
        <v>0.19791666666666666</v>
      </c>
      <c r="R624" s="112">
        <v>0.42083333333333334</v>
      </c>
      <c r="S624" s="374">
        <f>(R624-Q624)+(R625-Q625)</f>
        <v>0.22291666666666668</v>
      </c>
      <c r="T624" s="167"/>
      <c r="U624" s="74"/>
      <c r="V624" s="74"/>
      <c r="W624" s="74"/>
      <c r="X624" s="380">
        <f t="shared" si="689"/>
        <v>1</v>
      </c>
      <c r="Z624" s="314">
        <v>248</v>
      </c>
      <c r="AA624" s="460">
        <f>IF(OR(E624="C",E624="Cr"),S624,0)</f>
        <v>0.22291666666666668</v>
      </c>
      <c r="AC624" s="314">
        <v>309</v>
      </c>
      <c r="AD624" s="449">
        <f t="shared" ref="AD624" si="697">IF(OR(E776="C",E776="Cr"),S776,0)</f>
        <v>0</v>
      </c>
      <c r="AF624" s="314">
        <v>309</v>
      </c>
      <c r="AG624" s="449">
        <f t="shared" ref="AG624" si="698">LARGE($AD$8:$AD$738,AF624)</f>
        <v>0</v>
      </c>
    </row>
    <row r="625" spans="1:33" ht="15.75" customHeight="1" thickBot="1" x14ac:dyDescent="0.3">
      <c r="A625" s="229"/>
      <c r="B625" s="331"/>
      <c r="C625" s="331"/>
      <c r="D625" s="331"/>
      <c r="E625" s="484"/>
      <c r="F625" s="267" t="str">
        <f>IF(AND(A624="X",B624="dim"),"",IF(AND(A624="X",E624="TC"),"",IF(A624="X","X","")))</f>
        <v/>
      </c>
      <c r="G625" s="268"/>
      <c r="H625" s="211"/>
      <c r="I625" s="235">
        <f>IF(E624="CA",1,0)</f>
        <v>0</v>
      </c>
      <c r="J625" s="235">
        <f>IF(E624="TC",1,0)</f>
        <v>0</v>
      </c>
      <c r="K625" s="235">
        <f>IF(E624="FNO",1,0)</f>
        <v>0</v>
      </c>
      <c r="L625" s="299"/>
      <c r="M625" s="235"/>
      <c r="N625" s="244"/>
      <c r="O625" s="86"/>
      <c r="P625" s="477"/>
      <c r="Q625" s="113"/>
      <c r="R625" s="114"/>
      <c r="S625" s="375"/>
      <c r="T625" s="167"/>
      <c r="U625" s="74"/>
      <c r="V625" s="74"/>
      <c r="W625" s="74"/>
      <c r="X625" s="381"/>
      <c r="Z625" s="331"/>
      <c r="AA625" s="461"/>
      <c r="AC625" s="331"/>
      <c r="AD625" s="450"/>
      <c r="AF625" s="331"/>
      <c r="AG625" s="450"/>
    </row>
    <row r="626" spans="1:33" ht="15" customHeight="1" thickBot="1" x14ac:dyDescent="0.3">
      <c r="A626" s="228"/>
      <c r="B626" s="314" t="s">
        <v>11</v>
      </c>
      <c r="C626" s="314">
        <v>6</v>
      </c>
      <c r="D626" s="314" t="s">
        <v>26</v>
      </c>
      <c r="E626" s="483" t="s">
        <v>91</v>
      </c>
      <c r="F626" s="269"/>
      <c r="G626" s="270"/>
      <c r="H626" s="246"/>
      <c r="I626" s="242">
        <f>IF(E626="repos",1,0)</f>
        <v>0</v>
      </c>
      <c r="J626" s="242">
        <f>IF(E626="S",1,0)</f>
        <v>0</v>
      </c>
      <c r="K626" s="242">
        <f>IF(E626="FO",1,0)</f>
        <v>0</v>
      </c>
      <c r="L626" s="302">
        <f>IF(AND(B626="dim",M626=130),1,0)</f>
        <v>0</v>
      </c>
      <c r="M626" s="234">
        <v>130</v>
      </c>
      <c r="N626" s="243"/>
      <c r="O626" s="52">
        <v>0.25486111111111109</v>
      </c>
      <c r="P626" s="476">
        <f>IF(F626="X",D613,0)+IF(F627="X",D613,0)+IF(G626="X",D614,0)+IF(G627="X",D615,0)+H626+H627+IF(N626&lt;N612,0,N626)+IF(N627&lt;N612,0,N627)</f>
        <v>0</v>
      </c>
      <c r="Q626" s="111">
        <v>0.19791666666666666</v>
      </c>
      <c r="R626" s="112">
        <v>0.42083333333333334</v>
      </c>
      <c r="S626" s="374">
        <f>(R626-Q626)+(R627-Q627)</f>
        <v>0.22291666666666668</v>
      </c>
      <c r="T626" s="167"/>
      <c r="U626" s="74"/>
      <c r="V626" s="74"/>
      <c r="W626" s="74"/>
      <c r="X626" s="380">
        <f t="shared" si="689"/>
        <v>1</v>
      </c>
      <c r="Z626" s="314">
        <v>249</v>
      </c>
      <c r="AA626" s="460">
        <f>IF(OR(E626="C",E626="Cr"),S626,0)</f>
        <v>0.22291666666666668</v>
      </c>
      <c r="AC626" s="314">
        <v>310</v>
      </c>
      <c r="AD626" s="449">
        <f t="shared" ref="AD626" si="699">IF(OR(E778="C",E778="Cr"),S778,0)</f>
        <v>0.26388888888888895</v>
      </c>
      <c r="AF626" s="314">
        <v>310</v>
      </c>
      <c r="AG626" s="449">
        <f t="shared" ref="AG626" si="700">LARGE($AD$8:$AD$738,AF626)</f>
        <v>0</v>
      </c>
    </row>
    <row r="627" spans="1:33" ht="15.75" customHeight="1" thickBot="1" x14ac:dyDescent="0.3">
      <c r="A627" s="229"/>
      <c r="B627" s="331"/>
      <c r="C627" s="331"/>
      <c r="D627" s="331"/>
      <c r="E627" s="484"/>
      <c r="F627" s="267" t="str">
        <f>IF(AND(A626="X",B626="dim"),"",IF(AND(A626="X",E626="TC"),"",IF(A626="X","X","")))</f>
        <v/>
      </c>
      <c r="G627" s="268"/>
      <c r="H627" s="211"/>
      <c r="I627" s="235">
        <f>IF(E626="CA",1,0)</f>
        <v>0</v>
      </c>
      <c r="J627" s="235">
        <f>IF(E626="TC",1,0)</f>
        <v>0</v>
      </c>
      <c r="K627" s="235">
        <f>IF(E626="FNO",1,0)</f>
        <v>0</v>
      </c>
      <c r="L627" s="299"/>
      <c r="M627" s="235"/>
      <c r="N627" s="244"/>
      <c r="O627" s="86"/>
      <c r="P627" s="477"/>
      <c r="Q627" s="113"/>
      <c r="R627" s="114"/>
      <c r="S627" s="375"/>
      <c r="T627" s="167"/>
      <c r="U627" s="74"/>
      <c r="V627" s="74"/>
      <c r="W627" s="74"/>
      <c r="X627" s="381"/>
      <c r="Z627" s="331"/>
      <c r="AA627" s="461"/>
      <c r="AC627" s="331"/>
      <c r="AD627" s="450"/>
      <c r="AF627" s="331"/>
      <c r="AG627" s="450"/>
    </row>
    <row r="628" spans="1:33" ht="15" customHeight="1" thickBot="1" x14ac:dyDescent="0.3">
      <c r="A628" s="228"/>
      <c r="B628" s="314" t="s">
        <v>12</v>
      </c>
      <c r="C628" s="314">
        <v>7</v>
      </c>
      <c r="D628" s="314" t="s">
        <v>26</v>
      </c>
      <c r="E628" s="483" t="s">
        <v>91</v>
      </c>
      <c r="F628" s="269"/>
      <c r="G628" s="270"/>
      <c r="H628" s="246"/>
      <c r="I628" s="242">
        <f>IF(E628="repos",1,0)</f>
        <v>0</v>
      </c>
      <c r="J628" s="242">
        <f>IF(E628="S",1,0)</f>
        <v>0</v>
      </c>
      <c r="K628" s="242">
        <f>IF(E628="FO",1,0)</f>
        <v>0</v>
      </c>
      <c r="L628" s="302">
        <f>IF(AND(B628="dim",M628=130),1,0)</f>
        <v>0</v>
      </c>
      <c r="M628" s="234">
        <v>132</v>
      </c>
      <c r="N628" s="243"/>
      <c r="O628" s="56">
        <v>0.25625000000000003</v>
      </c>
      <c r="P628" s="476">
        <f>IF(F628="X",D613,0)+IF(F629="X",D613,0)+IF(G628="X",D614,0)+IF(G629="X",D615,0)+H628+H629+IF(N628&lt;N612,0,N628)+IF(N629&lt;N612,0,N629)</f>
        <v>0</v>
      </c>
      <c r="Q628" s="111">
        <v>0.20486111111111113</v>
      </c>
      <c r="R628" s="112">
        <v>0.46111111111111108</v>
      </c>
      <c r="S628" s="360">
        <f>(R628-Q628)+(R629-Q629)</f>
        <v>0.25624999999999998</v>
      </c>
      <c r="T628" s="167"/>
      <c r="U628" s="74"/>
      <c r="V628" s="74"/>
      <c r="W628" s="74"/>
      <c r="X628" s="380">
        <f t="shared" si="689"/>
        <v>1</v>
      </c>
      <c r="Z628" s="314">
        <v>250</v>
      </c>
      <c r="AA628" s="460">
        <f>IF(OR(E628="C",E628="Cr"),S628,0)</f>
        <v>0.25624999999999998</v>
      </c>
      <c r="AC628" s="314">
        <v>311</v>
      </c>
      <c r="AD628" s="449">
        <f t="shared" ref="AD628" si="701">IF(OR(E780="C",E780="Cr"),S780,0)</f>
        <v>0.26388888888888895</v>
      </c>
      <c r="AF628" s="314">
        <v>311</v>
      </c>
      <c r="AG628" s="449">
        <f t="shared" ref="AG628" si="702">LARGE($AD$8:$AD$738,AF628)</f>
        <v>0</v>
      </c>
    </row>
    <row r="629" spans="1:33" ht="15.75" customHeight="1" thickBot="1" x14ac:dyDescent="0.3">
      <c r="A629" s="229"/>
      <c r="B629" s="331"/>
      <c r="C629" s="331"/>
      <c r="D629" s="331"/>
      <c r="E629" s="484"/>
      <c r="F629" s="267" t="str">
        <f>IF(AND(A628="X",B628="dim"),"",IF(AND(A628="X",E628="TC"),"",IF(A628="X","X","")))</f>
        <v/>
      </c>
      <c r="G629" s="268"/>
      <c r="H629" s="211"/>
      <c r="I629" s="235">
        <f>IF(E628="CA",1,0)</f>
        <v>0</v>
      </c>
      <c r="J629" s="235">
        <f>IF(E628="TC",1,0)</f>
        <v>0</v>
      </c>
      <c r="K629" s="235">
        <f>IF(E628="FNO",1,0)</f>
        <v>0</v>
      </c>
      <c r="L629" s="299"/>
      <c r="M629" s="235"/>
      <c r="N629" s="244"/>
      <c r="O629" s="107"/>
      <c r="P629" s="477"/>
      <c r="Q629" s="113"/>
      <c r="R629" s="114"/>
      <c r="S629" s="361"/>
      <c r="T629" s="167"/>
      <c r="U629" s="74"/>
      <c r="V629" s="74"/>
      <c r="W629" s="74"/>
      <c r="X629" s="381"/>
      <c r="Z629" s="331"/>
      <c r="AA629" s="461"/>
      <c r="AC629" s="331"/>
      <c r="AD629" s="450"/>
      <c r="AF629" s="331"/>
      <c r="AG629" s="450"/>
    </row>
    <row r="630" spans="1:33" ht="15" customHeight="1" thickBot="1" x14ac:dyDescent="0.3">
      <c r="A630" s="228"/>
      <c r="B630" s="314" t="s">
        <v>4</v>
      </c>
      <c r="C630" s="314">
        <v>8</v>
      </c>
      <c r="D630" s="314" t="s">
        <v>26</v>
      </c>
      <c r="E630" s="483" t="s">
        <v>91</v>
      </c>
      <c r="F630" s="269"/>
      <c r="G630" s="270"/>
      <c r="H630" s="246"/>
      <c r="I630" s="242">
        <f>IF(E630="repos",1,0)</f>
        <v>0</v>
      </c>
      <c r="J630" s="242">
        <f>IF(E630="S",1,0)</f>
        <v>0</v>
      </c>
      <c r="K630" s="242">
        <f>IF(E630="FO",1,0)</f>
        <v>0</v>
      </c>
      <c r="L630" s="302">
        <f>IF(AND(B630="dim",M630=130),1,0)</f>
        <v>0</v>
      </c>
      <c r="M630" s="234">
        <v>132</v>
      </c>
      <c r="N630" s="243"/>
      <c r="O630" s="56">
        <v>0.25625000000000003</v>
      </c>
      <c r="P630" s="476">
        <f>IF(F630="X",D613,0)+IF(F631="X",D613,0)+IF(G630="X",D614,0)+IF(G631="X",D615,0)+H630+H631+IF(N630&lt;N612,0,N630)+IF(N631&lt;N612,0,N631)</f>
        <v>0</v>
      </c>
      <c r="Q630" s="111">
        <v>0.20486111111111113</v>
      </c>
      <c r="R630" s="112">
        <v>0.46111111111111108</v>
      </c>
      <c r="S630" s="360">
        <f>(R630-Q630)+(R631-Q631)</f>
        <v>0.25624999999999998</v>
      </c>
      <c r="T630" s="167"/>
      <c r="U630" s="74"/>
      <c r="V630" s="74"/>
      <c r="W630" s="74"/>
      <c r="X630" s="380">
        <f t="shared" si="689"/>
        <v>1</v>
      </c>
      <c r="Z630" s="314">
        <v>251</v>
      </c>
      <c r="AA630" s="460">
        <f>IF(OR(E630="C",E630="Cr"),S630,0)</f>
        <v>0.25624999999999998</v>
      </c>
      <c r="AC630" s="314">
        <v>312</v>
      </c>
      <c r="AD630" s="449">
        <f t="shared" ref="AD630" si="703">IF(OR(E782="C",E782="Cr"),S782,0)</f>
        <v>0.26388888888888895</v>
      </c>
      <c r="AF630" s="314">
        <v>312</v>
      </c>
      <c r="AG630" s="449">
        <f t="shared" ref="AG630" si="704">LARGE($AD$8:$AD$738,AF630)</f>
        <v>0</v>
      </c>
    </row>
    <row r="631" spans="1:33" ht="15.75" customHeight="1" thickBot="1" x14ac:dyDescent="0.3">
      <c r="A631" s="229"/>
      <c r="B631" s="331"/>
      <c r="C631" s="331"/>
      <c r="D631" s="331"/>
      <c r="E631" s="484"/>
      <c r="F631" s="267" t="str">
        <f>IF(AND(A630="X",B630="dim"),"",IF(AND(A630="X",E630="TC"),"",IF(A630="X","X","")))</f>
        <v/>
      </c>
      <c r="G631" s="268"/>
      <c r="H631" s="211"/>
      <c r="I631" s="235">
        <f>IF(E630="CA",1,0)</f>
        <v>0</v>
      </c>
      <c r="J631" s="235">
        <f>IF(E630="TC",1,0)</f>
        <v>0</v>
      </c>
      <c r="K631" s="235">
        <f>IF(E630="FNO",1,0)</f>
        <v>0</v>
      </c>
      <c r="L631" s="299"/>
      <c r="M631" s="235"/>
      <c r="N631" s="244"/>
      <c r="O631" s="107"/>
      <c r="P631" s="477"/>
      <c r="Q631" s="113"/>
      <c r="R631" s="114"/>
      <c r="S631" s="361"/>
      <c r="T631" s="167"/>
      <c r="U631" s="74"/>
      <c r="V631" s="74"/>
      <c r="W631" s="74"/>
      <c r="X631" s="381"/>
      <c r="Z631" s="331"/>
      <c r="AA631" s="461"/>
      <c r="AC631" s="331"/>
      <c r="AD631" s="450"/>
      <c r="AF631" s="331"/>
      <c r="AG631" s="450"/>
    </row>
    <row r="632" spans="1:33" ht="15" customHeight="1" thickBot="1" x14ac:dyDescent="0.3">
      <c r="A632" s="228"/>
      <c r="B632" s="314" t="s">
        <v>6</v>
      </c>
      <c r="C632" s="314">
        <v>9</v>
      </c>
      <c r="D632" s="314" t="s">
        <v>26</v>
      </c>
      <c r="E632" s="483" t="s">
        <v>91</v>
      </c>
      <c r="F632" s="269"/>
      <c r="G632" s="270"/>
      <c r="H632" s="246"/>
      <c r="I632" s="242">
        <f>IF(E632="repos",1,0)</f>
        <v>0</v>
      </c>
      <c r="J632" s="242">
        <f>IF(E632="S",1,0)</f>
        <v>0</v>
      </c>
      <c r="K632" s="242">
        <f>IF(E632="FO",1,0)</f>
        <v>0</v>
      </c>
      <c r="L632" s="302">
        <f>IF(AND(B632="dim",M632=130),1,0)</f>
        <v>0</v>
      </c>
      <c r="M632" s="234">
        <v>132</v>
      </c>
      <c r="N632" s="243"/>
      <c r="O632" s="52">
        <v>0.2388888888888889</v>
      </c>
      <c r="P632" s="476">
        <f>IF(F632="X",D613,0)+IF(F633="X",D613,0)+IF(G632="X",D614,0)+IF(G633="X",D615,0)+H632+H633+IF(N632&lt;N612,0,N632)+IF(N633&lt;N612,0,N633)</f>
        <v>0</v>
      </c>
      <c r="Q632" s="111">
        <v>0.18402777777777779</v>
      </c>
      <c r="R632" s="112">
        <v>0.4201388888888889</v>
      </c>
      <c r="S632" s="374">
        <f>(R632-Q632)+(R633-Q633)</f>
        <v>0.2361111111111111</v>
      </c>
      <c r="T632" s="167"/>
      <c r="U632" s="74"/>
      <c r="V632" s="74"/>
      <c r="W632" s="74"/>
      <c r="X632" s="380">
        <f t="shared" si="689"/>
        <v>1</v>
      </c>
      <c r="Z632" s="314">
        <v>252</v>
      </c>
      <c r="AA632" s="460">
        <f>IF(OR(E632="C",E632="Cr"),S632,0)</f>
        <v>0.2361111111111111</v>
      </c>
      <c r="AC632" s="314">
        <v>313</v>
      </c>
      <c r="AD632" s="449">
        <f t="shared" ref="AD632" si="705">IF(OR(E784="C",E784="Cr"),S784,0)</f>
        <v>0.26388888888888895</v>
      </c>
      <c r="AF632" s="314">
        <v>313</v>
      </c>
      <c r="AG632" s="449">
        <f t="shared" ref="AG632" si="706">LARGE($AD$8:$AD$738,AF632)</f>
        <v>0</v>
      </c>
    </row>
    <row r="633" spans="1:33" ht="15.75" customHeight="1" thickBot="1" x14ac:dyDescent="0.3">
      <c r="A633" s="229"/>
      <c r="B633" s="331"/>
      <c r="C633" s="331"/>
      <c r="D633" s="331"/>
      <c r="E633" s="484"/>
      <c r="F633" s="267" t="str">
        <f>IF(AND(A632="X",B632="dim"),"",IF(AND(A632="X",E632="TC"),"",IF(A632="X","X","")))</f>
        <v/>
      </c>
      <c r="G633" s="268"/>
      <c r="H633" s="211"/>
      <c r="I633" s="235">
        <f>IF(E632="CA",1,0)</f>
        <v>0</v>
      </c>
      <c r="J633" s="235">
        <f>IF(E632="TC",1,0)</f>
        <v>0</v>
      </c>
      <c r="K633" s="235">
        <f>IF(E632="FNO",1,0)</f>
        <v>0</v>
      </c>
      <c r="L633" s="299"/>
      <c r="M633" s="235"/>
      <c r="N633" s="244"/>
      <c r="O633" s="86"/>
      <c r="P633" s="477"/>
      <c r="Q633" s="113"/>
      <c r="R633" s="114"/>
      <c r="S633" s="375"/>
      <c r="T633" s="167"/>
      <c r="U633" s="74"/>
      <c r="V633" s="74"/>
      <c r="W633" s="74"/>
      <c r="X633" s="381"/>
      <c r="Z633" s="331"/>
      <c r="AA633" s="461"/>
      <c r="AC633" s="331"/>
      <c r="AD633" s="450"/>
      <c r="AF633" s="331"/>
      <c r="AG633" s="450"/>
    </row>
    <row r="634" spans="1:33" ht="15" customHeight="1" thickBot="1" x14ac:dyDescent="0.3">
      <c r="A634" s="228"/>
      <c r="B634" s="314" t="s">
        <v>8</v>
      </c>
      <c r="C634" s="314">
        <v>10</v>
      </c>
      <c r="D634" s="314" t="s">
        <v>26</v>
      </c>
      <c r="E634" s="399" t="s">
        <v>94</v>
      </c>
      <c r="F634" s="269"/>
      <c r="G634" s="270"/>
      <c r="H634" s="246"/>
      <c r="I634" s="242">
        <f>IF(E634="repos",1,0)</f>
        <v>1</v>
      </c>
      <c r="J634" s="242">
        <f>IF(E634="S",1,0)</f>
        <v>0</v>
      </c>
      <c r="K634" s="242">
        <f>IF(E634="FO",1,0)</f>
        <v>0</v>
      </c>
      <c r="L634" s="302">
        <f>IF(AND(B634="dim",M634=130),1,0)</f>
        <v>0</v>
      </c>
      <c r="M634" s="234">
        <v>660</v>
      </c>
      <c r="N634" s="243"/>
      <c r="O634" s="115"/>
      <c r="P634" s="476">
        <f>IF(F634="X",D613,0)+IF(F635="X",D613,0)+IF(G634="X",D614,0)+IF(G635="X",D615,0)+H634+H635+IF(N634&lt;N612,0,N634)+IF(N635&lt;N612,0,N635)</f>
        <v>0</v>
      </c>
      <c r="Q634" s="111"/>
      <c r="R634" s="112"/>
      <c r="S634" s="374">
        <f>(R634-Q634)+(R635-Q635)</f>
        <v>0</v>
      </c>
      <c r="T634" s="167"/>
      <c r="U634" s="74"/>
      <c r="V634" s="74"/>
      <c r="W634" s="74"/>
      <c r="X634" s="380">
        <f t="shared" si="689"/>
        <v>0</v>
      </c>
      <c r="Z634" s="314">
        <v>253</v>
      </c>
      <c r="AA634" s="460">
        <f>IF(OR(E634="C",E634="Cr"),S634,0)</f>
        <v>0</v>
      </c>
      <c r="AC634" s="314">
        <v>314</v>
      </c>
      <c r="AD634" s="449">
        <f t="shared" ref="AD634" si="707">IF(OR(E786="C",E786="Cr"),S786,0)</f>
        <v>0.26388888888888895</v>
      </c>
      <c r="AF634" s="314">
        <v>314</v>
      </c>
      <c r="AG634" s="449">
        <f t="shared" ref="AG634" si="708">LARGE($AD$8:$AD$738,AF634)</f>
        <v>0</v>
      </c>
    </row>
    <row r="635" spans="1:33" ht="15.75" customHeight="1" thickBot="1" x14ac:dyDescent="0.3">
      <c r="A635" s="229"/>
      <c r="B635" s="331"/>
      <c r="C635" s="331"/>
      <c r="D635" s="331"/>
      <c r="E635" s="401"/>
      <c r="F635" s="267" t="str">
        <f>IF(AND(A634="X",B634="dim"),"",IF(AND(A634="X",E634="TC"),"",IF(A634="X","X","")))</f>
        <v/>
      </c>
      <c r="G635" s="268"/>
      <c r="H635" s="211"/>
      <c r="I635" s="235">
        <f>IF(E634="CA",1,0)</f>
        <v>0</v>
      </c>
      <c r="J635" s="235">
        <f>IF(E634="TC",1,0)</f>
        <v>0</v>
      </c>
      <c r="K635" s="235">
        <f>IF(E634="FNO",1,0)</f>
        <v>0</v>
      </c>
      <c r="L635" s="299"/>
      <c r="M635" s="235"/>
      <c r="N635" s="244"/>
      <c r="O635" s="107"/>
      <c r="P635" s="477"/>
      <c r="Q635" s="113"/>
      <c r="R635" s="114"/>
      <c r="S635" s="375"/>
      <c r="T635" s="167"/>
      <c r="U635" s="74"/>
      <c r="V635" s="74"/>
      <c r="W635" s="74"/>
      <c r="X635" s="381"/>
      <c r="Z635" s="331"/>
      <c r="AA635" s="461"/>
      <c r="AC635" s="331"/>
      <c r="AD635" s="450"/>
      <c r="AF635" s="331"/>
      <c r="AG635" s="450"/>
    </row>
    <row r="636" spans="1:33" ht="15" customHeight="1" thickBot="1" x14ac:dyDescent="0.3">
      <c r="A636" s="228"/>
      <c r="B636" s="314" t="s">
        <v>9</v>
      </c>
      <c r="C636" s="314">
        <v>11</v>
      </c>
      <c r="D636" s="314" t="s">
        <v>26</v>
      </c>
      <c r="E636" s="399" t="s">
        <v>54</v>
      </c>
      <c r="F636" s="269" t="s">
        <v>93</v>
      </c>
      <c r="G636" s="270"/>
      <c r="H636" s="246">
        <v>2.0833333333333332E-2</v>
      </c>
      <c r="I636" s="242">
        <f>IF(E636="repos",1,0)</f>
        <v>0</v>
      </c>
      <c r="J636" s="242">
        <f>IF(E636="S",1,0)</f>
        <v>1</v>
      </c>
      <c r="K636" s="242">
        <f>IF(E636="FO",1,0)</f>
        <v>0</v>
      </c>
      <c r="L636" s="302">
        <f>IF(AND(B636="dim",M636=130),1,0)</f>
        <v>0</v>
      </c>
      <c r="M636" s="234">
        <v>130</v>
      </c>
      <c r="N636" s="243"/>
      <c r="O636" s="56"/>
      <c r="P636" s="476">
        <f>IF(F636="X",D613,0)+IF(F637="X",D613,0)+IF(G636="X",D614,0)+IF(G637="X",D615,0)+H636+H637+IF(N636&lt;N612,0,N636)+IF(N637&lt;N612,0,N637)</f>
        <v>0.29722222222222217</v>
      </c>
      <c r="Q636" s="111"/>
      <c r="R636" s="112"/>
      <c r="S636" s="374">
        <f>(R636-Q636)+(R637-Q637)</f>
        <v>0</v>
      </c>
      <c r="T636" s="167"/>
      <c r="U636" s="74"/>
      <c r="V636" s="74"/>
      <c r="W636" s="74"/>
      <c r="X636" s="380">
        <f t="shared" si="689"/>
        <v>0</v>
      </c>
      <c r="Z636" s="314">
        <v>254</v>
      </c>
      <c r="AA636" s="460">
        <f>IF(OR(E636="C",E636="Cr"),S636,0)</f>
        <v>0</v>
      </c>
      <c r="AC636" s="314">
        <v>315</v>
      </c>
      <c r="AD636" s="449">
        <f t="shared" ref="AD636" si="709">IF(OR(E788="C",E788="Cr"),S788,0)</f>
        <v>0</v>
      </c>
      <c r="AF636" s="314">
        <v>315</v>
      </c>
      <c r="AG636" s="449">
        <f t="shared" ref="AG636" si="710">LARGE($AD$8:$AD$738,AF636)</f>
        <v>0</v>
      </c>
    </row>
    <row r="637" spans="1:33" ht="15.75" customHeight="1" thickBot="1" x14ac:dyDescent="0.3">
      <c r="A637" s="229"/>
      <c r="B637" s="331"/>
      <c r="C637" s="331"/>
      <c r="D637" s="331"/>
      <c r="E637" s="401"/>
      <c r="F637" s="267" t="str">
        <f>IF(AND(A636="X",B636="dim"),"",IF(AND(A636="X",E636="TC"),"",IF(A636="X","X","")))</f>
        <v/>
      </c>
      <c r="G637" s="268"/>
      <c r="H637" s="211"/>
      <c r="I637" s="235">
        <f>IF(E636="CA",1,0)</f>
        <v>0</v>
      </c>
      <c r="J637" s="235">
        <f>IF(E636="TC",1,0)</f>
        <v>0</v>
      </c>
      <c r="K637" s="235">
        <f>IF(E636="FNO",1,0)</f>
        <v>0</v>
      </c>
      <c r="L637" s="299"/>
      <c r="M637" s="235"/>
      <c r="N637" s="244"/>
      <c r="O637" s="107"/>
      <c r="P637" s="477"/>
      <c r="Q637" s="113"/>
      <c r="R637" s="114"/>
      <c r="S637" s="375"/>
      <c r="T637" s="167"/>
      <c r="U637" s="74"/>
      <c r="V637" s="74"/>
      <c r="W637" s="74"/>
      <c r="X637" s="381"/>
      <c r="Z637" s="331"/>
      <c r="AA637" s="461"/>
      <c r="AC637" s="331"/>
      <c r="AD637" s="450"/>
      <c r="AF637" s="331"/>
      <c r="AG637" s="450"/>
    </row>
    <row r="638" spans="1:33" ht="15" customHeight="1" thickBot="1" x14ac:dyDescent="0.3">
      <c r="A638" s="228"/>
      <c r="B638" s="314" t="s">
        <v>10</v>
      </c>
      <c r="C638" s="314">
        <v>12</v>
      </c>
      <c r="D638" s="314" t="s">
        <v>26</v>
      </c>
      <c r="E638" s="399" t="s">
        <v>94</v>
      </c>
      <c r="F638" s="269"/>
      <c r="G638" s="270"/>
      <c r="H638" s="246"/>
      <c r="I638" s="242">
        <f>IF(E638="repos",1,0)</f>
        <v>1</v>
      </c>
      <c r="J638" s="242">
        <f>IF(E638="S",1,0)</f>
        <v>0</v>
      </c>
      <c r="K638" s="242">
        <f>IF(E638="FO",1,0)</f>
        <v>0</v>
      </c>
      <c r="L638" s="302">
        <f>IF(AND(B638="dim",M638=130),1,0)</f>
        <v>0</v>
      </c>
      <c r="M638" s="234">
        <v>660</v>
      </c>
      <c r="N638" s="243"/>
      <c r="O638" s="56"/>
      <c r="P638" s="476">
        <f>IF(F638="X",D613,0)+IF(F639="X",D613,0)+IF(G638="X",D614,0)+IF(G639="X",D615,0)+H638+H639+IF(N638&lt;N612,0,N638)+IF(N639&lt;N612,0,N639)</f>
        <v>0</v>
      </c>
      <c r="Q638" s="111"/>
      <c r="R638" s="112"/>
      <c r="S638" s="374">
        <f>(R638-Q638)+(R639-Q639)</f>
        <v>0</v>
      </c>
      <c r="T638" s="167"/>
      <c r="U638" s="74"/>
      <c r="V638" s="74"/>
      <c r="W638" s="74"/>
      <c r="X638" s="380">
        <f t="shared" si="689"/>
        <v>0</v>
      </c>
      <c r="Z638" s="314">
        <v>255</v>
      </c>
      <c r="AA638" s="460">
        <f>IF(OR(E638="C",E638="Cr"),S638,0)</f>
        <v>0</v>
      </c>
      <c r="AC638" s="314">
        <v>316</v>
      </c>
      <c r="AD638" s="449">
        <f t="shared" ref="AD638" si="711">IF(OR(E790="C",E790="Cr"),S790,0)</f>
        <v>0</v>
      </c>
      <c r="AF638" s="314">
        <v>316</v>
      </c>
      <c r="AG638" s="449">
        <f t="shared" ref="AG638" si="712">LARGE($AD$8:$AD$738,AF638)</f>
        <v>0</v>
      </c>
    </row>
    <row r="639" spans="1:33" ht="15.75" customHeight="1" thickBot="1" x14ac:dyDescent="0.3">
      <c r="A639" s="229"/>
      <c r="B639" s="331"/>
      <c r="C639" s="331"/>
      <c r="D639" s="331"/>
      <c r="E639" s="401"/>
      <c r="F639" s="267" t="str">
        <f>IF(AND(A638="X",B638="dim"),"",IF(AND(A638="X",E638="TC"),"",IF(A638="X","X","")))</f>
        <v/>
      </c>
      <c r="G639" s="268"/>
      <c r="H639" s="211"/>
      <c r="I639" s="235">
        <f>IF(E638="CA",1,0)</f>
        <v>0</v>
      </c>
      <c r="J639" s="235">
        <f>IF(E638="TC",1,0)</f>
        <v>0</v>
      </c>
      <c r="K639" s="235">
        <f>IF(E638="FNO",1,0)</f>
        <v>0</v>
      </c>
      <c r="L639" s="299"/>
      <c r="M639" s="235"/>
      <c r="N639" s="244"/>
      <c r="O639" s="107"/>
      <c r="P639" s="477"/>
      <c r="Q639" s="113"/>
      <c r="R639" s="114"/>
      <c r="S639" s="375"/>
      <c r="T639" s="167"/>
      <c r="U639" s="74"/>
      <c r="V639" s="74"/>
      <c r="W639" s="74"/>
      <c r="X639" s="381"/>
      <c r="Z639" s="331"/>
      <c r="AA639" s="461"/>
      <c r="AC639" s="331"/>
      <c r="AD639" s="450"/>
      <c r="AF639" s="331"/>
      <c r="AG639" s="450"/>
    </row>
    <row r="640" spans="1:33" ht="15" customHeight="1" thickBot="1" x14ac:dyDescent="0.3">
      <c r="A640" s="228"/>
      <c r="B640" s="314" t="s">
        <v>11</v>
      </c>
      <c r="C640" s="314">
        <v>13</v>
      </c>
      <c r="D640" s="314" t="s">
        <v>26</v>
      </c>
      <c r="E640" s="483" t="s">
        <v>91</v>
      </c>
      <c r="F640" s="269"/>
      <c r="G640" s="270" t="s">
        <v>93</v>
      </c>
      <c r="H640" s="246"/>
      <c r="I640" s="242">
        <f>IF(E640="repos",1,0)</f>
        <v>0</v>
      </c>
      <c r="J640" s="242">
        <f>IF(E640="S",1,0)</f>
        <v>0</v>
      </c>
      <c r="K640" s="242">
        <f>IF(E640="FO",1,0)</f>
        <v>0</v>
      </c>
      <c r="L640" s="302">
        <f>IF(AND(B640="dim",M640=130),1,0)</f>
        <v>0</v>
      </c>
      <c r="M640" s="234">
        <v>132</v>
      </c>
      <c r="N640" s="243"/>
      <c r="O640" s="52">
        <v>0.24027777777777778</v>
      </c>
      <c r="P640" s="476">
        <f>IF(F640="X",D613,0)+IF(F641="X",D613,0)+IF(G640="X",D614,0)+IF(G641="X",D615,0)+H640+H641+IF(N640&lt;N612,0,N640)+IF(N641&lt;N612,0,N641)</f>
        <v>4.1666666666666664E-2</v>
      </c>
      <c r="Q640" s="111">
        <v>0.23194444444444443</v>
      </c>
      <c r="R640" s="112">
        <v>0.4694444444444445</v>
      </c>
      <c r="S640" s="374">
        <f>(R640-Q640)+(R641-Q641)</f>
        <v>0.23750000000000007</v>
      </c>
      <c r="T640" s="167"/>
      <c r="U640" s="74"/>
      <c r="V640" s="74"/>
      <c r="W640" s="74"/>
      <c r="X640" s="380">
        <f t="shared" si="689"/>
        <v>1</v>
      </c>
      <c r="Z640" s="314">
        <v>256</v>
      </c>
      <c r="AA640" s="460">
        <f>IF(OR(E640="C",E640="Cr"),S640,0)</f>
        <v>0.23750000000000007</v>
      </c>
      <c r="AC640" s="314">
        <v>317</v>
      </c>
      <c r="AD640" s="449">
        <f t="shared" ref="AD640" si="713">IF(OR(E792="C",E792="Cr"),S792,0)</f>
        <v>0</v>
      </c>
      <c r="AF640" s="314">
        <v>317</v>
      </c>
      <c r="AG640" s="449">
        <f t="shared" ref="AG640" si="714">LARGE($AD$8:$AD$738,AF640)</f>
        <v>0</v>
      </c>
    </row>
    <row r="641" spans="1:33" ht="15.75" customHeight="1" thickBot="1" x14ac:dyDescent="0.3">
      <c r="A641" s="229"/>
      <c r="B641" s="331"/>
      <c r="C641" s="331"/>
      <c r="D641" s="331"/>
      <c r="E641" s="484"/>
      <c r="F641" s="267" t="str">
        <f>IF(AND(A640="X",B640="dim"),"",IF(AND(A640="X",E640="TC"),"",IF(A640="X","X","")))</f>
        <v/>
      </c>
      <c r="G641" s="268"/>
      <c r="H641" s="211"/>
      <c r="I641" s="235">
        <f>IF(E640="CA",1,0)</f>
        <v>0</v>
      </c>
      <c r="J641" s="235">
        <f>IF(E640="TC",1,0)</f>
        <v>0</v>
      </c>
      <c r="K641" s="235">
        <f>IF(E640="FNO",1,0)</f>
        <v>0</v>
      </c>
      <c r="L641" s="299"/>
      <c r="M641" s="235"/>
      <c r="N641" s="244"/>
      <c r="O641" s="86"/>
      <c r="P641" s="477"/>
      <c r="Q641" s="113"/>
      <c r="R641" s="114"/>
      <c r="S641" s="375"/>
      <c r="T641" s="167"/>
      <c r="U641" s="74"/>
      <c r="V641" s="74"/>
      <c r="W641" s="74"/>
      <c r="X641" s="381"/>
      <c r="Z641" s="331"/>
      <c r="AA641" s="461"/>
      <c r="AC641" s="331"/>
      <c r="AD641" s="450"/>
      <c r="AF641" s="331"/>
      <c r="AG641" s="450"/>
    </row>
    <row r="642" spans="1:33" ht="15" customHeight="1" thickBot="1" x14ac:dyDescent="0.3">
      <c r="A642" s="228"/>
      <c r="B642" s="314" t="s">
        <v>12</v>
      </c>
      <c r="C642" s="314">
        <v>14</v>
      </c>
      <c r="D642" s="314" t="s">
        <v>26</v>
      </c>
      <c r="E642" s="483" t="s">
        <v>91</v>
      </c>
      <c r="F642" s="269"/>
      <c r="G642" s="270"/>
      <c r="H642" s="246"/>
      <c r="I642" s="242">
        <f>IF(E642="repos",1,0)</f>
        <v>0</v>
      </c>
      <c r="J642" s="242">
        <f>IF(E642="S",1,0)</f>
        <v>0</v>
      </c>
      <c r="K642" s="242">
        <f>IF(E642="FO",1,0)</f>
        <v>0</v>
      </c>
      <c r="L642" s="302">
        <f>IF(AND(B642="dim",M642=130),1,0)</f>
        <v>0</v>
      </c>
      <c r="M642" s="234">
        <v>132</v>
      </c>
      <c r="N642" s="243"/>
      <c r="O642" s="52">
        <v>0.24027777777777778</v>
      </c>
      <c r="P642" s="476">
        <f>IF(F642="X",D613,0)+IF(F643="X",D613,0)+IF(G642="X",D614,0)+IF(G643="X",D615,0)+H642+H643+IF(N642&lt;N612,0,N642)+IF(N643&lt;N612,0,N643)</f>
        <v>0</v>
      </c>
      <c r="Q642" s="111">
        <v>0.23194444444444443</v>
      </c>
      <c r="R642" s="112">
        <v>0.4694444444444445</v>
      </c>
      <c r="S642" s="374">
        <f>(R642-Q642)+(R643-Q643)</f>
        <v>0.23750000000000007</v>
      </c>
      <c r="T642" s="167"/>
      <c r="U642" s="74"/>
      <c r="V642" s="74"/>
      <c r="W642" s="74"/>
      <c r="X642" s="380">
        <f t="shared" si="689"/>
        <v>1</v>
      </c>
      <c r="Z642" s="314">
        <v>257</v>
      </c>
      <c r="AA642" s="460">
        <f>IF(OR(E642="C",E642="Cr"),S642,0)</f>
        <v>0.23750000000000007</v>
      </c>
      <c r="AC642" s="314">
        <v>318</v>
      </c>
      <c r="AD642" s="449">
        <f t="shared" ref="AD642" si="715">IF(OR(E794="C",E794="Cr"),S794,0)</f>
        <v>0.19305555555555554</v>
      </c>
      <c r="AF642" s="314">
        <v>318</v>
      </c>
      <c r="AG642" s="449">
        <f t="shared" ref="AG642" si="716">LARGE($AD$8:$AD$738,AF642)</f>
        <v>0</v>
      </c>
    </row>
    <row r="643" spans="1:33" ht="15.75" customHeight="1" thickBot="1" x14ac:dyDescent="0.3">
      <c r="A643" s="229"/>
      <c r="B643" s="331"/>
      <c r="C643" s="331"/>
      <c r="D643" s="331"/>
      <c r="E643" s="484"/>
      <c r="F643" s="267" t="str">
        <f>IF(AND(A642="X",B642="dim"),"",IF(AND(A642="X",E642="TC"),"",IF(A642="X","X","")))</f>
        <v/>
      </c>
      <c r="G643" s="268"/>
      <c r="H643" s="211"/>
      <c r="I643" s="235">
        <f>IF(E642="CA",1,0)</f>
        <v>0</v>
      </c>
      <c r="J643" s="235">
        <f>IF(E642="TC",1,0)</f>
        <v>0</v>
      </c>
      <c r="K643" s="235">
        <f>IF(E642="FNO",1,0)</f>
        <v>0</v>
      </c>
      <c r="L643" s="299"/>
      <c r="M643" s="235"/>
      <c r="N643" s="244"/>
      <c r="O643" s="86"/>
      <c r="P643" s="477"/>
      <c r="Q643" s="113"/>
      <c r="R643" s="114"/>
      <c r="S643" s="375"/>
      <c r="T643" s="167"/>
      <c r="U643" s="74"/>
      <c r="V643" s="74"/>
      <c r="W643" s="74"/>
      <c r="X643" s="381"/>
      <c r="Z643" s="331"/>
      <c r="AA643" s="461"/>
      <c r="AC643" s="331"/>
      <c r="AD643" s="450"/>
      <c r="AF643" s="331"/>
      <c r="AG643" s="450"/>
    </row>
    <row r="644" spans="1:33" ht="15" customHeight="1" thickBot="1" x14ac:dyDescent="0.3">
      <c r="A644" s="228"/>
      <c r="B644" s="314" t="s">
        <v>4</v>
      </c>
      <c r="C644" s="314">
        <v>15</v>
      </c>
      <c r="D644" s="314" t="s">
        <v>26</v>
      </c>
      <c r="E644" s="483" t="s">
        <v>91</v>
      </c>
      <c r="F644" s="269"/>
      <c r="G644" s="270"/>
      <c r="H644" s="246"/>
      <c r="I644" s="242">
        <f>IF(E644="repos",1,0)</f>
        <v>0</v>
      </c>
      <c r="J644" s="242">
        <f>IF(E644="S",1,0)</f>
        <v>0</v>
      </c>
      <c r="K644" s="242">
        <f>IF(E644="FO",1,0)</f>
        <v>0</v>
      </c>
      <c r="L644" s="302">
        <f>IF(AND(B644="dim",M644=130),1,0)</f>
        <v>0</v>
      </c>
      <c r="M644" s="234">
        <v>132</v>
      </c>
      <c r="N644" s="243"/>
      <c r="O644" s="52">
        <v>0.24027777777777778</v>
      </c>
      <c r="P644" s="476">
        <f>IF(F644="X",D613,0)+IF(F645="X",D613,0)+IF(G644="X",D614,0)+IF(G645="X",D615,0)+H644+H645+IF(N644&lt;N612,0,N644)+IF(N645&lt;N612,0,N645)</f>
        <v>0</v>
      </c>
      <c r="Q644" s="111">
        <v>0.23194444444444443</v>
      </c>
      <c r="R644" s="112">
        <v>0.4694444444444445</v>
      </c>
      <c r="S644" s="374">
        <f>(R644-Q644)+(R645-Q645)</f>
        <v>0.23750000000000007</v>
      </c>
      <c r="T644" s="167"/>
      <c r="U644" s="74"/>
      <c r="V644" s="74"/>
      <c r="W644" s="74"/>
      <c r="X644" s="380">
        <f t="shared" si="689"/>
        <v>1</v>
      </c>
      <c r="Z644" s="314">
        <v>258</v>
      </c>
      <c r="AA644" s="460">
        <f>IF(OR(E644="C",E644="Cr"),S644,0)</f>
        <v>0.23750000000000007</v>
      </c>
      <c r="AC644" s="314">
        <v>319</v>
      </c>
      <c r="AD644" s="449">
        <f t="shared" ref="AD644" si="717">IF(OR(E796="C",E796="Cr"),S796,0)</f>
        <v>0.3041666666666667</v>
      </c>
      <c r="AF644" s="314">
        <v>319</v>
      </c>
      <c r="AG644" s="449">
        <f t="shared" ref="AG644" si="718">LARGE($AD$8:$AD$738,AF644)</f>
        <v>0</v>
      </c>
    </row>
    <row r="645" spans="1:33" ht="15.75" customHeight="1" thickBot="1" x14ac:dyDescent="0.3">
      <c r="A645" s="229"/>
      <c r="B645" s="331"/>
      <c r="C645" s="331"/>
      <c r="D645" s="331"/>
      <c r="E645" s="484"/>
      <c r="F645" s="267" t="str">
        <f>IF(AND(A644="X",B644="dim"),"",IF(AND(A644="X",E644="TC"),"",IF(A644="X","X","")))</f>
        <v/>
      </c>
      <c r="G645" s="268"/>
      <c r="H645" s="211"/>
      <c r="I645" s="235">
        <f>IF(E644="CA",1,0)</f>
        <v>0</v>
      </c>
      <c r="J645" s="235">
        <f>IF(E644="TC",1,0)</f>
        <v>0</v>
      </c>
      <c r="K645" s="235">
        <f>IF(E644="FNO",1,0)</f>
        <v>0</v>
      </c>
      <c r="L645" s="299"/>
      <c r="M645" s="235"/>
      <c r="N645" s="244"/>
      <c r="O645" s="86"/>
      <c r="P645" s="477"/>
      <c r="Q645" s="113"/>
      <c r="R645" s="114"/>
      <c r="S645" s="375"/>
      <c r="T645" s="167"/>
      <c r="U645" s="74"/>
      <c r="V645" s="74"/>
      <c r="W645" s="74"/>
      <c r="X645" s="381"/>
      <c r="Z645" s="331"/>
      <c r="AA645" s="461"/>
      <c r="AC645" s="331"/>
      <c r="AD645" s="450"/>
      <c r="AF645" s="331"/>
      <c r="AG645" s="450"/>
    </row>
    <row r="646" spans="1:33" ht="15" customHeight="1" thickBot="1" x14ac:dyDescent="0.3">
      <c r="A646" s="228"/>
      <c r="B646" s="314" t="s">
        <v>6</v>
      </c>
      <c r="C646" s="314">
        <v>16</v>
      </c>
      <c r="D646" s="314" t="s">
        <v>26</v>
      </c>
      <c r="E646" s="483" t="s">
        <v>91</v>
      </c>
      <c r="F646" s="269"/>
      <c r="G646" s="270"/>
      <c r="H646" s="246"/>
      <c r="I646" s="242">
        <f>IF(E646="repos",1,0)</f>
        <v>0</v>
      </c>
      <c r="J646" s="242">
        <f>IF(E646="S",1,0)</f>
        <v>0</v>
      </c>
      <c r="K646" s="242">
        <f>IF(E646="FO",1,0)</f>
        <v>0</v>
      </c>
      <c r="L646" s="302">
        <f>IF(AND(B646="dim",M646=130),1,0)</f>
        <v>0</v>
      </c>
      <c r="M646" s="234">
        <v>132</v>
      </c>
      <c r="N646" s="243"/>
      <c r="O646" s="52">
        <v>0.30138888888888887</v>
      </c>
      <c r="P646" s="476">
        <f>IF(F646="X",D613,0)+IF(F647="X",D613,0)+IF(G646="X",D614,0)+IF(G647="X",D615,0)+H646+H647+IF(N646&lt;N612,0,N646)+IF(N647&lt;N612,0,N647)</f>
        <v>0</v>
      </c>
      <c r="Q646" s="111">
        <v>0.21875</v>
      </c>
      <c r="R646" s="112">
        <v>0.51736111111111105</v>
      </c>
      <c r="S646" s="374">
        <f>(R646-Q646)+(R647-Q647)</f>
        <v>0.29861111111111105</v>
      </c>
      <c r="T646" s="167"/>
      <c r="U646" s="74"/>
      <c r="V646" s="74"/>
      <c r="W646" s="74"/>
      <c r="X646" s="380">
        <f t="shared" si="689"/>
        <v>1</v>
      </c>
      <c r="Z646" s="314">
        <v>259</v>
      </c>
      <c r="AA646" s="460">
        <f>IF(OR(E646="C",E646="Cr"),S646,0)</f>
        <v>0.29861111111111105</v>
      </c>
      <c r="AC646" s="314">
        <v>320</v>
      </c>
      <c r="AD646" s="449">
        <f t="shared" ref="AD646" si="719">IF(OR(E798="C",E798="Cr"),S798,0)</f>
        <v>0.19305555555555554</v>
      </c>
      <c r="AF646" s="314">
        <v>320</v>
      </c>
      <c r="AG646" s="449">
        <f t="shared" ref="AG646" si="720">LARGE($AD$8:$AD$738,AF646)</f>
        <v>0</v>
      </c>
    </row>
    <row r="647" spans="1:33" ht="15.75" customHeight="1" thickBot="1" x14ac:dyDescent="0.3">
      <c r="A647" s="229"/>
      <c r="B647" s="331"/>
      <c r="C647" s="331"/>
      <c r="D647" s="331"/>
      <c r="E647" s="484"/>
      <c r="F647" s="267" t="str">
        <f>IF(AND(A646="X",B646="dim"),"",IF(AND(A646="X",E646="TC"),"",IF(A646="X","X","")))</f>
        <v/>
      </c>
      <c r="G647" s="268"/>
      <c r="H647" s="211"/>
      <c r="I647" s="235">
        <f>IF(E646="CA",1,0)</f>
        <v>0</v>
      </c>
      <c r="J647" s="235">
        <f>IF(E646="TC",1,0)</f>
        <v>0</v>
      </c>
      <c r="K647" s="235">
        <f>IF(E646="FNO",1,0)</f>
        <v>0</v>
      </c>
      <c r="L647" s="299"/>
      <c r="M647" s="235"/>
      <c r="N647" s="244"/>
      <c r="O647" s="86"/>
      <c r="P647" s="477"/>
      <c r="Q647" s="113"/>
      <c r="R647" s="114"/>
      <c r="S647" s="375"/>
      <c r="T647" s="167"/>
      <c r="U647" s="74"/>
      <c r="V647" s="74"/>
      <c r="W647" s="74"/>
      <c r="X647" s="381"/>
      <c r="Z647" s="331"/>
      <c r="AA647" s="461"/>
      <c r="AC647" s="331"/>
      <c r="AD647" s="450"/>
      <c r="AF647" s="331"/>
      <c r="AG647" s="450"/>
    </row>
    <row r="648" spans="1:33" ht="15" customHeight="1" thickBot="1" x14ac:dyDescent="0.3">
      <c r="A648" s="228"/>
      <c r="B648" s="314" t="s">
        <v>8</v>
      </c>
      <c r="C648" s="314">
        <v>17</v>
      </c>
      <c r="D648" s="314" t="s">
        <v>26</v>
      </c>
      <c r="E648" s="483" t="s">
        <v>94</v>
      </c>
      <c r="F648" s="269"/>
      <c r="G648" s="270"/>
      <c r="H648" s="246"/>
      <c r="I648" s="242">
        <f>IF(E648="repos",1,0)</f>
        <v>1</v>
      </c>
      <c r="J648" s="242">
        <f>IF(E648="S",1,0)</f>
        <v>0</v>
      </c>
      <c r="K648" s="242">
        <f>IF(E648="FO",1,0)</f>
        <v>0</v>
      </c>
      <c r="L648" s="302">
        <f>IF(AND(B648="dim",M648=130),1,0)</f>
        <v>0</v>
      </c>
      <c r="M648" s="234">
        <v>661</v>
      </c>
      <c r="N648" s="243"/>
      <c r="O648" s="56"/>
      <c r="P648" s="476">
        <f>IF(F648="X",D613,0)+IF(F649="X",D613,0)+IF(G648="X",D614,0)+IF(G649="X",D615,0)+H648+H649+IF(N648&lt;N612,0,N648)+IF(N649&lt;N612,0,N649)</f>
        <v>0</v>
      </c>
      <c r="Q648" s="111"/>
      <c r="R648" s="112"/>
      <c r="S648" s="374">
        <f>(R648-Q648)+(R649-Q649)</f>
        <v>0</v>
      </c>
      <c r="T648" s="167"/>
      <c r="U648" s="74"/>
      <c r="V648" s="74"/>
      <c r="W648" s="74"/>
      <c r="X648" s="380">
        <f t="shared" si="689"/>
        <v>0</v>
      </c>
      <c r="Z648" s="314">
        <v>260</v>
      </c>
      <c r="AA648" s="460">
        <f>IF(OR(E648="C",E648="Cr"),S648,0)</f>
        <v>0</v>
      </c>
      <c r="AC648" s="314">
        <v>321</v>
      </c>
      <c r="AD648" s="449">
        <f t="shared" ref="AD648" si="721">IF(OR(E800="C",E800="Cr"),S800,0)</f>
        <v>0.19305555555555554</v>
      </c>
      <c r="AF648" s="314">
        <v>321</v>
      </c>
      <c r="AG648" s="449">
        <f t="shared" ref="AG648" si="722">LARGE($AD$8:$AD$738,AF648)</f>
        <v>0</v>
      </c>
    </row>
    <row r="649" spans="1:33" ht="15.75" customHeight="1" thickBot="1" x14ac:dyDescent="0.3">
      <c r="A649" s="229"/>
      <c r="B649" s="331"/>
      <c r="C649" s="331"/>
      <c r="D649" s="331"/>
      <c r="E649" s="484"/>
      <c r="F649" s="267" t="str">
        <f>IF(AND(A648="X",B648="dim"),"",IF(AND(A648="X",E648="TC"),"",IF(A648="X","X","")))</f>
        <v/>
      </c>
      <c r="G649" s="268"/>
      <c r="H649" s="211"/>
      <c r="I649" s="235">
        <f>IF(E648="CA",1,0)</f>
        <v>0</v>
      </c>
      <c r="J649" s="235">
        <f>IF(E648="TC",1,0)</f>
        <v>0</v>
      </c>
      <c r="K649" s="235">
        <f>IF(E648="FNO",1,0)</f>
        <v>0</v>
      </c>
      <c r="L649" s="299"/>
      <c r="M649" s="235"/>
      <c r="N649" s="244"/>
      <c r="O649" s="107"/>
      <c r="P649" s="477"/>
      <c r="Q649" s="113"/>
      <c r="R649" s="114"/>
      <c r="S649" s="375"/>
      <c r="T649" s="167"/>
      <c r="U649" s="74"/>
      <c r="V649" s="74"/>
      <c r="W649" s="74"/>
      <c r="X649" s="381"/>
      <c r="Z649" s="331"/>
      <c r="AA649" s="461"/>
      <c r="AC649" s="331"/>
      <c r="AD649" s="450"/>
      <c r="AF649" s="331"/>
      <c r="AG649" s="450"/>
    </row>
    <row r="650" spans="1:33" ht="15" customHeight="1" thickBot="1" x14ac:dyDescent="0.3">
      <c r="A650" s="228"/>
      <c r="B650" s="314" t="s">
        <v>9</v>
      </c>
      <c r="C650" s="314">
        <v>18</v>
      </c>
      <c r="D650" s="314" t="s">
        <v>26</v>
      </c>
      <c r="E650" s="483" t="s">
        <v>91</v>
      </c>
      <c r="F650" s="269"/>
      <c r="G650" s="270"/>
      <c r="H650" s="246"/>
      <c r="I650" s="242">
        <f>IF(E650="repos",1,0)</f>
        <v>0</v>
      </c>
      <c r="J650" s="242">
        <f>IF(E650="S",1,0)</f>
        <v>0</v>
      </c>
      <c r="K650" s="242">
        <f>IF(E650="FO",1,0)</f>
        <v>0</v>
      </c>
      <c r="L650" s="302">
        <f>IF(AND(B650="dim",M650=130),1,0)</f>
        <v>0</v>
      </c>
      <c r="M650" s="234">
        <v>132</v>
      </c>
      <c r="N650" s="243"/>
      <c r="O650" s="56">
        <v>0.20486111111111113</v>
      </c>
      <c r="P650" s="476">
        <f>IF(F650="X",D613,0)+IF(F651="X",D613,0)+IF(G650="X",D614,0)+IF(G651="X",D615,0)+H650+H651+IF(N650&lt;N612,0,N650)+IF(N651&lt;N612,0,N651)</f>
        <v>0</v>
      </c>
      <c r="Q650" s="111">
        <v>0.22847222222222222</v>
      </c>
      <c r="R650" s="112">
        <v>0.43333333333333335</v>
      </c>
      <c r="S650" s="360">
        <f>(R650-Q650)+(R651-Q651)</f>
        <v>0.20486111111111113</v>
      </c>
      <c r="T650" s="167"/>
      <c r="U650" s="74"/>
      <c r="V650" s="74"/>
      <c r="W650" s="74"/>
      <c r="X650" s="380">
        <f t="shared" si="689"/>
        <v>1</v>
      </c>
      <c r="Z650" s="314">
        <v>261</v>
      </c>
      <c r="AA650" s="460">
        <f>IF(OR(E650="C",E650="Cr"),S650,0)</f>
        <v>0.20486111111111113</v>
      </c>
      <c r="AC650" s="314">
        <v>322</v>
      </c>
      <c r="AD650" s="449">
        <f t="shared" ref="AD650" si="723">IF(OR(E802="C",E802="Cr"),S802,0)</f>
        <v>0</v>
      </c>
      <c r="AF650" s="314">
        <v>322</v>
      </c>
      <c r="AG650" s="449">
        <f t="shared" ref="AG650" si="724">LARGE($AD$8:$AD$738,AF650)</f>
        <v>0</v>
      </c>
    </row>
    <row r="651" spans="1:33" ht="15.75" customHeight="1" thickBot="1" x14ac:dyDescent="0.3">
      <c r="A651" s="229"/>
      <c r="B651" s="331"/>
      <c r="C651" s="331"/>
      <c r="D651" s="331"/>
      <c r="E651" s="484"/>
      <c r="F651" s="267" t="str">
        <f>IF(AND(A650="X",B650="dim"),"",IF(AND(A650="X",E650="TC"),"",IF(A650="X","X","")))</f>
        <v/>
      </c>
      <c r="G651" s="268"/>
      <c r="H651" s="211"/>
      <c r="I651" s="235">
        <f>IF(E650="CA",1,0)</f>
        <v>0</v>
      </c>
      <c r="J651" s="235">
        <f>IF(E650="TC",1,0)</f>
        <v>0</v>
      </c>
      <c r="K651" s="235">
        <f>IF(E650="FNO",1,0)</f>
        <v>0</v>
      </c>
      <c r="L651" s="299"/>
      <c r="M651" s="235"/>
      <c r="N651" s="244"/>
      <c r="O651" s="107"/>
      <c r="P651" s="477"/>
      <c r="Q651" s="113"/>
      <c r="R651" s="114"/>
      <c r="S651" s="361"/>
      <c r="T651" s="167"/>
      <c r="U651" s="74"/>
      <c r="V651" s="74"/>
      <c r="W651" s="74"/>
      <c r="X651" s="381"/>
      <c r="Z651" s="331"/>
      <c r="AA651" s="461"/>
      <c r="AC651" s="331"/>
      <c r="AD651" s="450"/>
      <c r="AF651" s="331"/>
      <c r="AG651" s="450"/>
    </row>
    <row r="652" spans="1:33" ht="15" customHeight="1" thickBot="1" x14ac:dyDescent="0.3">
      <c r="A652" s="228"/>
      <c r="B652" s="314" t="s">
        <v>10</v>
      </c>
      <c r="C652" s="314">
        <v>19</v>
      </c>
      <c r="D652" s="314" t="s">
        <v>26</v>
      </c>
      <c r="E652" s="399" t="s">
        <v>94</v>
      </c>
      <c r="F652" s="269"/>
      <c r="G652" s="270"/>
      <c r="H652" s="246"/>
      <c r="I652" s="242">
        <f>IF(E652="repos",1,0)</f>
        <v>1</v>
      </c>
      <c r="J652" s="242">
        <f>IF(E652="S",1,0)</f>
        <v>0</v>
      </c>
      <c r="K652" s="242">
        <f>IF(E652="FO",1,0)</f>
        <v>0</v>
      </c>
      <c r="L652" s="302">
        <f>IF(AND(B652="dim",M652=130),1,0)</f>
        <v>0</v>
      </c>
      <c r="M652" s="234">
        <v>660</v>
      </c>
      <c r="N652" s="243"/>
      <c r="O652" s="56"/>
      <c r="P652" s="476">
        <f>IF(F652="X",D613,0)+IF(F653="X",D613,0)+IF(G652="X",D614,0)+IF(G653="X",D615,0)+H652+H653+IF(N652&lt;N612,0,N652)+IF(N653&lt;N612,0,N653)</f>
        <v>0</v>
      </c>
      <c r="Q652" s="111"/>
      <c r="R652" s="112"/>
      <c r="S652" s="374">
        <f>(R652-Q652)+(R653-Q653)</f>
        <v>0</v>
      </c>
      <c r="T652" s="167"/>
      <c r="U652" s="74"/>
      <c r="V652" s="74"/>
      <c r="W652" s="74"/>
      <c r="X652" s="380">
        <f t="shared" si="689"/>
        <v>0</v>
      </c>
      <c r="Z652" s="314">
        <v>262</v>
      </c>
      <c r="AA652" s="460">
        <f>IF(OR(E652="C",E652="Cr"),S652,0)</f>
        <v>0</v>
      </c>
      <c r="AC652" s="314">
        <v>323</v>
      </c>
      <c r="AD652" s="449">
        <f t="shared" ref="AD652" si="725">IF(OR(E804="C",E804="Cr"),S804,0)</f>
        <v>0</v>
      </c>
      <c r="AF652" s="314">
        <v>323</v>
      </c>
      <c r="AG652" s="449">
        <f t="shared" ref="AG652" si="726">LARGE($AD$8:$AD$738,AF652)</f>
        <v>0</v>
      </c>
    </row>
    <row r="653" spans="1:33" ht="15.75" customHeight="1" thickBot="1" x14ac:dyDescent="0.3">
      <c r="A653" s="229"/>
      <c r="B653" s="331"/>
      <c r="C653" s="331"/>
      <c r="D653" s="331"/>
      <c r="E653" s="401"/>
      <c r="F653" s="267" t="str">
        <f>IF(AND(A652="X",B652="dim"),"",IF(AND(A652="X",E652="TC"),"",IF(A652="X","X","")))</f>
        <v/>
      </c>
      <c r="G653" s="268"/>
      <c r="H653" s="211"/>
      <c r="I653" s="235">
        <f>IF(E652="CA",1,0)</f>
        <v>0</v>
      </c>
      <c r="J653" s="235">
        <f>IF(E652="TC",1,0)</f>
        <v>0</v>
      </c>
      <c r="K653" s="235">
        <f>IF(E652="FNO",1,0)</f>
        <v>0</v>
      </c>
      <c r="L653" s="299"/>
      <c r="M653" s="235"/>
      <c r="N653" s="244"/>
      <c r="O653" s="105"/>
      <c r="P653" s="477"/>
      <c r="Q653" s="113"/>
      <c r="R653" s="114"/>
      <c r="S653" s="375"/>
      <c r="T653" s="167"/>
      <c r="U653" s="74"/>
      <c r="V653" s="74"/>
      <c r="W653" s="74"/>
      <c r="X653" s="381"/>
      <c r="Z653" s="331"/>
      <c r="AA653" s="461"/>
      <c r="AC653" s="331"/>
      <c r="AD653" s="450"/>
      <c r="AF653" s="331"/>
      <c r="AG653" s="450"/>
    </row>
    <row r="654" spans="1:33" ht="15" customHeight="1" thickBot="1" x14ac:dyDescent="0.3">
      <c r="A654" s="228"/>
      <c r="B654" s="314" t="s">
        <v>11</v>
      </c>
      <c r="C654" s="314">
        <v>20</v>
      </c>
      <c r="D654" s="314" t="s">
        <v>26</v>
      </c>
      <c r="E654" s="399" t="s">
        <v>94</v>
      </c>
      <c r="F654" s="269"/>
      <c r="G654" s="270"/>
      <c r="H654" s="246"/>
      <c r="I654" s="242">
        <f>IF(E654="repos",1,0)</f>
        <v>1</v>
      </c>
      <c r="J654" s="242">
        <f>IF(E654="S",1,0)</f>
        <v>0</v>
      </c>
      <c r="K654" s="242">
        <f>IF(E654="FO",1,0)</f>
        <v>0</v>
      </c>
      <c r="L654" s="302">
        <f>IF(AND(B654="dim",M654=130),1,0)</f>
        <v>0</v>
      </c>
      <c r="M654" s="234">
        <v>660</v>
      </c>
      <c r="N654" s="243"/>
      <c r="O654" s="56"/>
      <c r="P654" s="476">
        <f>IF(F654="X",D613,0)+IF(F655="X",D613,0)+IF(G654="X",D614,0)+IF(G655="X",D615,0)+H654+H655+IF(N654&lt;N612,0,N654)+IF(N655&lt;N612,0,N655)</f>
        <v>0</v>
      </c>
      <c r="Q654" s="111"/>
      <c r="R654" s="112"/>
      <c r="S654" s="374">
        <f>(R654-Q654)+(R655-Q655)</f>
        <v>0</v>
      </c>
      <c r="T654" s="167"/>
      <c r="U654" s="74"/>
      <c r="V654" s="74"/>
      <c r="W654" s="74"/>
      <c r="X654" s="380">
        <f t="shared" si="689"/>
        <v>0</v>
      </c>
      <c r="Z654" s="314">
        <v>263</v>
      </c>
      <c r="AA654" s="460">
        <f>IF(OR(E654="C",E654="Cr"),S654,0)</f>
        <v>0</v>
      </c>
      <c r="AC654" s="314">
        <v>324</v>
      </c>
      <c r="AD654" s="449">
        <f t="shared" ref="AD654" si="727">IF(OR(E806="C",E806="Cr"),S806,0)</f>
        <v>0</v>
      </c>
      <c r="AF654" s="314">
        <v>324</v>
      </c>
      <c r="AG654" s="449">
        <f t="shared" ref="AG654" si="728">LARGE($AD$8:$AD$738,AF654)</f>
        <v>0</v>
      </c>
    </row>
    <row r="655" spans="1:33" ht="15.75" customHeight="1" thickBot="1" x14ac:dyDescent="0.3">
      <c r="A655" s="229"/>
      <c r="B655" s="331"/>
      <c r="C655" s="331"/>
      <c r="D655" s="331"/>
      <c r="E655" s="401"/>
      <c r="F655" s="267" t="str">
        <f>IF(AND(A654="X",B654="dim"),"",IF(AND(A654="X",E654="TC"),"",IF(A654="X","X","")))</f>
        <v/>
      </c>
      <c r="G655" s="268"/>
      <c r="H655" s="211"/>
      <c r="I655" s="235">
        <f>IF(E654="CA",1,0)</f>
        <v>0</v>
      </c>
      <c r="J655" s="235">
        <f>IF(E654="TC",1,0)</f>
        <v>0</v>
      </c>
      <c r="K655" s="235">
        <f>IF(E654="FNO",1,0)</f>
        <v>0</v>
      </c>
      <c r="L655" s="299"/>
      <c r="M655" s="235"/>
      <c r="N655" s="244"/>
      <c r="O655" s="105"/>
      <c r="P655" s="477"/>
      <c r="Q655" s="113"/>
      <c r="R655" s="114"/>
      <c r="S655" s="375"/>
      <c r="T655" s="167"/>
      <c r="U655" s="74"/>
      <c r="V655" s="74"/>
      <c r="W655" s="74"/>
      <c r="X655" s="381"/>
      <c r="Z655" s="331"/>
      <c r="AA655" s="461"/>
      <c r="AC655" s="331"/>
      <c r="AD655" s="450"/>
      <c r="AF655" s="331"/>
      <c r="AG655" s="450"/>
    </row>
    <row r="656" spans="1:33" ht="15" customHeight="1" thickBot="1" x14ac:dyDescent="0.3">
      <c r="A656" s="228"/>
      <c r="B656" s="314" t="s">
        <v>12</v>
      </c>
      <c r="C656" s="314">
        <v>21</v>
      </c>
      <c r="D656" s="314" t="s">
        <v>26</v>
      </c>
      <c r="E656" s="483" t="s">
        <v>16</v>
      </c>
      <c r="F656" s="269"/>
      <c r="G656" s="270"/>
      <c r="H656" s="246"/>
      <c r="I656" s="242">
        <f>IF(E656="repos",1,0)</f>
        <v>0</v>
      </c>
      <c r="J656" s="242">
        <f>IF(E656="S",1,0)</f>
        <v>0</v>
      </c>
      <c r="K656" s="242">
        <f>IF(E656="FO",1,0)</f>
        <v>0</v>
      </c>
      <c r="L656" s="302">
        <f>IF(AND(B656="dim",M656=130),1,0)</f>
        <v>0</v>
      </c>
      <c r="M656" s="234">
        <v>36</v>
      </c>
      <c r="N656" s="243"/>
      <c r="O656" s="56"/>
      <c r="P656" s="476">
        <f>IF(F656="X",D613,0)+IF(F657="X",D613,0)+IF(G656="X",D614,0)+IF(G657="X",D615,0)+H656+H657+IF(N656&lt;N612,0,N656)+IF(N657&lt;N612,0,N657)</f>
        <v>0</v>
      </c>
      <c r="Q656" s="111"/>
      <c r="R656" s="112"/>
      <c r="S656" s="374">
        <f>(R656-Q656)+(R657-Q657)</f>
        <v>0</v>
      </c>
      <c r="T656" s="167"/>
      <c r="U656" s="74"/>
      <c r="V656" s="74"/>
      <c r="W656" s="74"/>
      <c r="X656" s="380">
        <f t="shared" si="689"/>
        <v>0</v>
      </c>
      <c r="Z656" s="314">
        <v>264</v>
      </c>
      <c r="AA656" s="460">
        <f>IF(OR(E656="C",E656="Cr"),S656,0)</f>
        <v>0</v>
      </c>
      <c r="AC656" s="314">
        <v>325</v>
      </c>
      <c r="AD656" s="449">
        <f t="shared" ref="AD656" si="729">IF(OR(E808="C",E808="Cr"),S808,0)</f>
        <v>0</v>
      </c>
      <c r="AF656" s="314">
        <v>325</v>
      </c>
      <c r="AG656" s="449">
        <f t="shared" ref="AG656" si="730">LARGE($AD$8:$AD$738,AF656)</f>
        <v>0</v>
      </c>
    </row>
    <row r="657" spans="1:33" ht="15.75" customHeight="1" thickBot="1" x14ac:dyDescent="0.3">
      <c r="A657" s="229"/>
      <c r="B657" s="331"/>
      <c r="C657" s="331"/>
      <c r="D657" s="331"/>
      <c r="E657" s="484"/>
      <c r="F657" s="267" t="str">
        <f>IF(AND(A656="X",B656="dim"),"",IF(AND(A656="X",E656="TC"),"",IF(A656="X","X","")))</f>
        <v/>
      </c>
      <c r="G657" s="268"/>
      <c r="H657" s="211"/>
      <c r="I657" s="235">
        <f>IF(E656="CA",1,0)</f>
        <v>0</v>
      </c>
      <c r="J657" s="235">
        <f>IF(E656="TC",1,0)</f>
        <v>1</v>
      </c>
      <c r="K657" s="235">
        <f>IF(E656="FNO",1,0)</f>
        <v>0</v>
      </c>
      <c r="L657" s="299"/>
      <c r="M657" s="235"/>
      <c r="N657" s="244"/>
      <c r="O657" s="105"/>
      <c r="P657" s="477"/>
      <c r="Q657" s="113"/>
      <c r="R657" s="114"/>
      <c r="S657" s="375"/>
      <c r="T657" s="167"/>
      <c r="U657" s="74"/>
      <c r="V657" s="74"/>
      <c r="W657" s="74"/>
      <c r="X657" s="381"/>
      <c r="Z657" s="331"/>
      <c r="AA657" s="461"/>
      <c r="AC657" s="331"/>
      <c r="AD657" s="450"/>
      <c r="AF657" s="331"/>
      <c r="AG657" s="450"/>
    </row>
    <row r="658" spans="1:33" ht="15" customHeight="1" thickBot="1" x14ac:dyDescent="0.3">
      <c r="A658" s="228"/>
      <c r="B658" s="314" t="s">
        <v>4</v>
      </c>
      <c r="C658" s="314">
        <v>22</v>
      </c>
      <c r="D658" s="314" t="s">
        <v>26</v>
      </c>
      <c r="E658" s="483" t="s">
        <v>95</v>
      </c>
      <c r="F658" s="269"/>
      <c r="G658" s="270"/>
      <c r="H658" s="246"/>
      <c r="I658" s="242">
        <f>IF(E658="repos",1,0)</f>
        <v>0</v>
      </c>
      <c r="J658" s="242">
        <f>IF(E658="S",1,0)</f>
        <v>0</v>
      </c>
      <c r="K658" s="242">
        <f>IF(E658="FO",1,0)</f>
        <v>0</v>
      </c>
      <c r="L658" s="302">
        <f>IF(AND(B658="dim",M658=130),1,0)</f>
        <v>0</v>
      </c>
      <c r="M658" s="234">
        <v>51</v>
      </c>
      <c r="N658" s="243"/>
      <c r="O658" s="56">
        <v>0.27638888888888885</v>
      </c>
      <c r="P658" s="476">
        <f>IF(F658="X",D613,0)+IF(F659="X",D613,0)+IF(G658="X",D614,0)+IF(G659="X",D615,0)+H658+H659+IF(N658&lt;N612,0,N658)+IF(N659&lt;N612,0,N659)</f>
        <v>0</v>
      </c>
      <c r="Q658" s="111">
        <v>0.25</v>
      </c>
      <c r="R658" s="112">
        <v>0.52638888888888891</v>
      </c>
      <c r="S658" s="366">
        <f>(R658-Q658)+(R659-Q659)</f>
        <v>0.27638888888888891</v>
      </c>
      <c r="T658" s="167"/>
      <c r="U658" s="74"/>
      <c r="V658" s="74"/>
      <c r="W658" s="74"/>
      <c r="X658" s="380">
        <f t="shared" si="689"/>
        <v>1</v>
      </c>
      <c r="Z658" s="314">
        <v>265</v>
      </c>
      <c r="AA658" s="460">
        <f>IF(OR(E658="C",E658="Cr"),S658,0)</f>
        <v>0.27638888888888891</v>
      </c>
      <c r="AC658" s="314">
        <v>326</v>
      </c>
      <c r="AD658" s="449">
        <f t="shared" ref="AD658" si="731">IF(OR(E810="C",E810="Cr"),S810,0)</f>
        <v>0.19305555555555554</v>
      </c>
      <c r="AF658" s="314">
        <v>326</v>
      </c>
      <c r="AG658" s="449">
        <f t="shared" ref="AG658" si="732">LARGE($AD$8:$AD$738,AF658)</f>
        <v>0</v>
      </c>
    </row>
    <row r="659" spans="1:33" ht="15.75" customHeight="1" thickBot="1" x14ac:dyDescent="0.3">
      <c r="A659" s="229"/>
      <c r="B659" s="331"/>
      <c r="C659" s="331"/>
      <c r="D659" s="331"/>
      <c r="E659" s="484"/>
      <c r="F659" s="267" t="str">
        <f>IF(AND(A658="X",B658="dim"),"",IF(AND(A658="X",E658="TC"),"",IF(A658="X","X","")))</f>
        <v/>
      </c>
      <c r="G659" s="268"/>
      <c r="H659" s="211"/>
      <c r="I659" s="235">
        <f>IF(E658="CA",1,0)</f>
        <v>0</v>
      </c>
      <c r="J659" s="235">
        <f>IF(E658="TC",1,0)</f>
        <v>0</v>
      </c>
      <c r="K659" s="235">
        <f>IF(E658="FNO",1,0)</f>
        <v>0</v>
      </c>
      <c r="L659" s="299"/>
      <c r="M659" s="235"/>
      <c r="N659" s="244"/>
      <c r="O659" s="105"/>
      <c r="P659" s="477"/>
      <c r="Q659" s="113"/>
      <c r="R659" s="114"/>
      <c r="S659" s="367"/>
      <c r="T659" s="167"/>
      <c r="U659" s="74"/>
      <c r="V659" s="74"/>
      <c r="W659" s="74"/>
      <c r="X659" s="381"/>
      <c r="Z659" s="331"/>
      <c r="AA659" s="461"/>
      <c r="AC659" s="331"/>
      <c r="AD659" s="450"/>
      <c r="AF659" s="331"/>
      <c r="AG659" s="450"/>
    </row>
    <row r="660" spans="1:33" ht="15" customHeight="1" thickBot="1" x14ac:dyDescent="0.3">
      <c r="A660" s="228"/>
      <c r="B660" s="314" t="s">
        <v>6</v>
      </c>
      <c r="C660" s="314">
        <v>23</v>
      </c>
      <c r="D660" s="314" t="s">
        <v>26</v>
      </c>
      <c r="E660" s="399" t="s">
        <v>94</v>
      </c>
      <c r="F660" s="269"/>
      <c r="G660" s="270"/>
      <c r="H660" s="246"/>
      <c r="I660" s="242">
        <f>IF(E660="repos",1,0)</f>
        <v>1</v>
      </c>
      <c r="J660" s="242">
        <f>IF(E660="S",1,0)</f>
        <v>0</v>
      </c>
      <c r="K660" s="242">
        <f>IF(E660="FO",1,0)</f>
        <v>0</v>
      </c>
      <c r="L660" s="302">
        <f>IF(AND(B660="dim",M660=130),1,0)</f>
        <v>0</v>
      </c>
      <c r="M660" s="234">
        <v>660</v>
      </c>
      <c r="N660" s="243"/>
      <c r="O660" s="56"/>
      <c r="P660" s="476">
        <f>IF(F660="X",D613,0)+IF(F661="X",D613,0)+IF(G660="X",D614,0)+IF(G661="X",D615,0)+H660+H661+IF(N660&lt;N612,0,N660)+IF(N661&lt;N612,0,N661)</f>
        <v>0</v>
      </c>
      <c r="Q660" s="111"/>
      <c r="R660" s="112"/>
      <c r="S660" s="374">
        <f>(R660-Q660)+(R661-Q661)</f>
        <v>0</v>
      </c>
      <c r="T660" s="167"/>
      <c r="U660" s="74"/>
      <c r="V660" s="74"/>
      <c r="W660" s="74"/>
      <c r="X660" s="380">
        <f t="shared" si="689"/>
        <v>0</v>
      </c>
      <c r="Z660" s="314">
        <v>266</v>
      </c>
      <c r="AA660" s="460">
        <f>IF(OR(E660="C",E660="Cr"),S660,0)</f>
        <v>0</v>
      </c>
      <c r="AC660" s="314">
        <v>327</v>
      </c>
      <c r="AD660" s="449">
        <f t="shared" ref="AD660" si="733">IF(OR(E812="C",E812="Cr"),S812,0)</f>
        <v>0.19305555555555554</v>
      </c>
      <c r="AF660" s="314">
        <v>327</v>
      </c>
      <c r="AG660" s="449">
        <f t="shared" ref="AG660" si="734">LARGE($AD$8:$AD$738,AF660)</f>
        <v>0</v>
      </c>
    </row>
    <row r="661" spans="1:33" ht="15.75" customHeight="1" thickBot="1" x14ac:dyDescent="0.3">
      <c r="A661" s="229"/>
      <c r="B661" s="331"/>
      <c r="C661" s="331"/>
      <c r="D661" s="331"/>
      <c r="E661" s="401"/>
      <c r="F661" s="267" t="str">
        <f>IF(AND(A660="X",B660="dim"),"",IF(AND(A660="X",E660="TC"),"",IF(A660="X","X","")))</f>
        <v/>
      </c>
      <c r="G661" s="268"/>
      <c r="H661" s="211"/>
      <c r="I661" s="235">
        <f>IF(E660="CA",1,0)</f>
        <v>0</v>
      </c>
      <c r="J661" s="235">
        <f>IF(E660="TC",1,0)</f>
        <v>0</v>
      </c>
      <c r="K661" s="235">
        <f>IF(E660="FNO",1,0)</f>
        <v>0</v>
      </c>
      <c r="L661" s="299"/>
      <c r="M661" s="235"/>
      <c r="N661" s="244"/>
      <c r="O661" s="107"/>
      <c r="P661" s="477"/>
      <c r="Q661" s="113"/>
      <c r="R661" s="114"/>
      <c r="S661" s="375"/>
      <c r="T661" s="167"/>
      <c r="U661" s="74"/>
      <c r="V661" s="74"/>
      <c r="W661" s="74"/>
      <c r="X661" s="381"/>
      <c r="Z661" s="331"/>
      <c r="AA661" s="461"/>
      <c r="AC661" s="331"/>
      <c r="AD661" s="450"/>
      <c r="AF661" s="331"/>
      <c r="AG661" s="450"/>
    </row>
    <row r="662" spans="1:33" ht="15" customHeight="1" thickBot="1" x14ac:dyDescent="0.3">
      <c r="A662" s="228"/>
      <c r="B662" s="314" t="s">
        <v>8</v>
      </c>
      <c r="C662" s="314">
        <v>24</v>
      </c>
      <c r="D662" s="314" t="s">
        <v>26</v>
      </c>
      <c r="E662" s="399" t="s">
        <v>94</v>
      </c>
      <c r="F662" s="269"/>
      <c r="G662" s="270"/>
      <c r="H662" s="246"/>
      <c r="I662" s="242">
        <f>IF(E662="repos",1,0)</f>
        <v>1</v>
      </c>
      <c r="J662" s="242">
        <f>IF(E662="S",1,0)</f>
        <v>0</v>
      </c>
      <c r="K662" s="242">
        <f>IF(E662="FO",1,0)</f>
        <v>0</v>
      </c>
      <c r="L662" s="302">
        <f>IF(AND(B662="dim",M662=130),1,0)</f>
        <v>0</v>
      </c>
      <c r="M662" s="234">
        <v>660</v>
      </c>
      <c r="N662" s="243"/>
      <c r="O662" s="56"/>
      <c r="P662" s="476">
        <f>IF(F662="X",D613,0)+IF(F663="X",D613,0)+IF(G662="X",D614,0)+IF(G663="X",D615,0)+H662+H663+IF(N662&lt;N612,0,N662)+IF(N663&lt;N612,0,N663)</f>
        <v>0</v>
      </c>
      <c r="Q662" s="111"/>
      <c r="R662" s="112"/>
      <c r="S662" s="374">
        <f>(R662-Q662)+(R663-Q663)</f>
        <v>0</v>
      </c>
      <c r="T662" s="167"/>
      <c r="U662" s="74"/>
      <c r="V662" s="74"/>
      <c r="W662" s="74"/>
      <c r="X662" s="380">
        <f t="shared" si="689"/>
        <v>0</v>
      </c>
      <c r="Z662" s="314">
        <v>267</v>
      </c>
      <c r="AA662" s="460">
        <f>IF(OR(E662="C",E662="Cr"),S662,0)</f>
        <v>0</v>
      </c>
      <c r="AC662" s="314">
        <v>328</v>
      </c>
      <c r="AD662" s="449">
        <f t="shared" ref="AD662" si="735">IF(OR(E814="C",E814="Cr"),S814,0)</f>
        <v>0.19305555555555554</v>
      </c>
      <c r="AF662" s="314">
        <v>328</v>
      </c>
      <c r="AG662" s="449">
        <f t="shared" ref="AG662" si="736">LARGE($AD$8:$AD$738,AF662)</f>
        <v>0</v>
      </c>
    </row>
    <row r="663" spans="1:33" ht="15.75" customHeight="1" thickBot="1" x14ac:dyDescent="0.3">
      <c r="A663" s="229"/>
      <c r="B663" s="331"/>
      <c r="C663" s="331"/>
      <c r="D663" s="331"/>
      <c r="E663" s="401"/>
      <c r="F663" s="267" t="str">
        <f>IF(AND(A662="X",B662="dim"),"",IF(AND(A662="X",E662="TC"),"",IF(A662="X","X","")))</f>
        <v/>
      </c>
      <c r="G663" s="268"/>
      <c r="H663" s="211"/>
      <c r="I663" s="235">
        <f>IF(E662="CA",1,0)</f>
        <v>0</v>
      </c>
      <c r="J663" s="235">
        <f>IF(E662="TC",1,0)</f>
        <v>0</v>
      </c>
      <c r="K663" s="235">
        <f>IF(E662="FNO",1,0)</f>
        <v>0</v>
      </c>
      <c r="L663" s="299"/>
      <c r="M663" s="235"/>
      <c r="N663" s="244"/>
      <c r="O663" s="107"/>
      <c r="P663" s="477"/>
      <c r="Q663" s="113"/>
      <c r="R663" s="114"/>
      <c r="S663" s="375"/>
      <c r="T663" s="167"/>
      <c r="U663" s="74"/>
      <c r="V663" s="74"/>
      <c r="W663" s="74"/>
      <c r="X663" s="381"/>
      <c r="Z663" s="331"/>
      <c r="AA663" s="461"/>
      <c r="AC663" s="331"/>
      <c r="AD663" s="450"/>
      <c r="AF663" s="331"/>
      <c r="AG663" s="450"/>
    </row>
    <row r="664" spans="1:33" ht="15" customHeight="1" thickBot="1" x14ac:dyDescent="0.3">
      <c r="A664" s="228"/>
      <c r="B664" s="314" t="s">
        <v>9</v>
      </c>
      <c r="C664" s="314">
        <v>25</v>
      </c>
      <c r="D664" s="314" t="s">
        <v>26</v>
      </c>
      <c r="E664" s="483" t="s">
        <v>91</v>
      </c>
      <c r="F664" s="269"/>
      <c r="G664" s="270"/>
      <c r="H664" s="246"/>
      <c r="I664" s="242">
        <f>IF(E664="repos",1,0)</f>
        <v>0</v>
      </c>
      <c r="J664" s="242">
        <f>IF(E664="S",1,0)</f>
        <v>0</v>
      </c>
      <c r="K664" s="242">
        <f>IF(E664="FO",1,0)</f>
        <v>0</v>
      </c>
      <c r="L664" s="302">
        <f>IF(AND(B664="dim",M664=130),1,0)</f>
        <v>0</v>
      </c>
      <c r="M664" s="234">
        <v>132</v>
      </c>
      <c r="N664" s="243"/>
      <c r="O664" s="52">
        <v>0.29375000000000001</v>
      </c>
      <c r="P664" s="476">
        <f>IF(F664="X",D613,0)+IF(F665="X",D613,0)+IF(G664="X",D614,0)+IF(G665="X",D615,0)+H664+H665+IF(N664&lt;N612,0,N664)+IF(N665&lt;N612,0,N665)</f>
        <v>0</v>
      </c>
      <c r="Q664" s="111">
        <v>0.25347222222222221</v>
      </c>
      <c r="R664" s="112">
        <v>0.54166666666666663</v>
      </c>
      <c r="S664" s="374">
        <f>(R664-Q664)+(R665-Q665)</f>
        <v>0.28819444444444442</v>
      </c>
      <c r="T664" s="167"/>
      <c r="U664" s="74"/>
      <c r="V664" s="74"/>
      <c r="W664" s="74"/>
      <c r="X664" s="380">
        <f t="shared" si="689"/>
        <v>1</v>
      </c>
      <c r="Z664" s="314">
        <v>268</v>
      </c>
      <c r="AA664" s="460">
        <f>IF(OR(E664="C",E664="Cr"),S664,0)</f>
        <v>0.28819444444444442</v>
      </c>
      <c r="AC664" s="314">
        <v>329</v>
      </c>
      <c r="AD664" s="449">
        <f t="shared" ref="AD664" si="737">IF(OR(E816="C",E816="Cr"),S816,0)</f>
        <v>0</v>
      </c>
      <c r="AF664" s="314">
        <v>329</v>
      </c>
      <c r="AG664" s="449">
        <f t="shared" ref="AG664" si="738">LARGE($AD$8:$AD$738,AF664)</f>
        <v>0</v>
      </c>
    </row>
    <row r="665" spans="1:33" ht="15.75" customHeight="1" thickBot="1" x14ac:dyDescent="0.3">
      <c r="A665" s="229"/>
      <c r="B665" s="331"/>
      <c r="C665" s="331"/>
      <c r="D665" s="331"/>
      <c r="E665" s="484"/>
      <c r="F665" s="267" t="str">
        <f>IF(AND(A664="X",B664="dim"),"",IF(AND(A664="X",E664="TC"),"",IF(A664="X","X","")))</f>
        <v/>
      </c>
      <c r="G665" s="268"/>
      <c r="H665" s="211"/>
      <c r="I665" s="235">
        <f>IF(E664="CA",1,0)</f>
        <v>0</v>
      </c>
      <c r="J665" s="235">
        <f>IF(E664="TC",1,0)</f>
        <v>0</v>
      </c>
      <c r="K665" s="235">
        <f>IF(E664="FNO",1,0)</f>
        <v>0</v>
      </c>
      <c r="L665" s="299"/>
      <c r="M665" s="235"/>
      <c r="N665" s="244"/>
      <c r="O665" s="50"/>
      <c r="P665" s="477"/>
      <c r="Q665" s="113"/>
      <c r="R665" s="114"/>
      <c r="S665" s="375"/>
      <c r="T665" s="167"/>
      <c r="U665" s="74"/>
      <c r="V665" s="74"/>
      <c r="W665" s="74"/>
      <c r="X665" s="381"/>
      <c r="Z665" s="331"/>
      <c r="AA665" s="461"/>
      <c r="AC665" s="331"/>
      <c r="AD665" s="450"/>
      <c r="AF665" s="331"/>
      <c r="AG665" s="450"/>
    </row>
    <row r="666" spans="1:33" ht="15" customHeight="1" thickBot="1" x14ac:dyDescent="0.3">
      <c r="A666" s="228"/>
      <c r="B666" s="314" t="s">
        <v>10</v>
      </c>
      <c r="C666" s="314">
        <v>26</v>
      </c>
      <c r="D666" s="314" t="s">
        <v>26</v>
      </c>
      <c r="E666" s="483" t="s">
        <v>91</v>
      </c>
      <c r="F666" s="269"/>
      <c r="G666" s="270"/>
      <c r="H666" s="246"/>
      <c r="I666" s="242">
        <f>IF(E666="repos",1,0)</f>
        <v>0</v>
      </c>
      <c r="J666" s="242">
        <f>IF(E666="S",1,0)</f>
        <v>0</v>
      </c>
      <c r="K666" s="242">
        <f>IF(E666="FO",1,0)</f>
        <v>0</v>
      </c>
      <c r="L666" s="302">
        <f>IF(AND(B666="dim",M666=130),1,0)</f>
        <v>0</v>
      </c>
      <c r="M666" s="234">
        <v>132</v>
      </c>
      <c r="N666" s="243"/>
      <c r="O666" s="52">
        <v>0.29375000000000001</v>
      </c>
      <c r="P666" s="476">
        <f>IF(F666="X",D613,0)+IF(F667="X",D613,0)+IF(G666="X",D614,0)+IF(G667="X",D615,0)+H666+H667+IF(N666&lt;N612,0,N666)+IF(N667&lt;N612,0,N667)</f>
        <v>0</v>
      </c>
      <c r="Q666" s="111">
        <v>0.25347222222222221</v>
      </c>
      <c r="R666" s="112">
        <v>0.54166666666666663</v>
      </c>
      <c r="S666" s="374">
        <f>(R666-Q666)+(R667-Q667)</f>
        <v>0.28819444444444442</v>
      </c>
      <c r="T666" s="167"/>
      <c r="U666" s="74"/>
      <c r="V666" s="74"/>
      <c r="W666" s="74"/>
      <c r="X666" s="380">
        <f t="shared" si="689"/>
        <v>1</v>
      </c>
      <c r="Z666" s="314">
        <v>269</v>
      </c>
      <c r="AA666" s="460">
        <f t="shared" ref="AA666" si="739">IF(OR(E666="C",E666="Cr"),S666,0)</f>
        <v>0.28819444444444442</v>
      </c>
      <c r="AC666" s="314">
        <v>330</v>
      </c>
      <c r="AD666" s="449">
        <f t="shared" ref="AD666" si="740">IF(OR(E818="C",E818="Cr"),S818,0)</f>
        <v>0</v>
      </c>
      <c r="AF666" s="314">
        <v>330</v>
      </c>
      <c r="AG666" s="449">
        <f t="shared" ref="AG666" si="741">LARGE($AD$8:$AD$738,AF666)</f>
        <v>0</v>
      </c>
    </row>
    <row r="667" spans="1:33" ht="15.75" customHeight="1" thickBot="1" x14ac:dyDescent="0.3">
      <c r="A667" s="229"/>
      <c r="B667" s="331"/>
      <c r="C667" s="331"/>
      <c r="D667" s="331"/>
      <c r="E667" s="484"/>
      <c r="F667" s="267" t="str">
        <f>IF(AND(A666="X",B666="dim"),"",IF(AND(A666="X",E666="TC"),"",IF(A666="X","X","")))</f>
        <v/>
      </c>
      <c r="G667" s="268"/>
      <c r="H667" s="211"/>
      <c r="I667" s="235">
        <f>IF(E666="CA",1,0)</f>
        <v>0</v>
      </c>
      <c r="J667" s="235">
        <f>IF(E666="TC",1,0)</f>
        <v>0</v>
      </c>
      <c r="K667" s="235">
        <f>IF(E666="FNO",1,0)</f>
        <v>0</v>
      </c>
      <c r="L667" s="299"/>
      <c r="M667" s="235"/>
      <c r="N667" s="244"/>
      <c r="O667" s="86"/>
      <c r="P667" s="477"/>
      <c r="Q667" s="113"/>
      <c r="R667" s="114"/>
      <c r="S667" s="375"/>
      <c r="T667" s="167"/>
      <c r="U667" s="74"/>
      <c r="V667" s="74"/>
      <c r="W667" s="74"/>
      <c r="X667" s="381"/>
      <c r="Z667" s="331"/>
      <c r="AA667" s="461"/>
      <c r="AC667" s="331"/>
      <c r="AD667" s="450"/>
      <c r="AF667" s="331"/>
      <c r="AG667" s="450"/>
    </row>
    <row r="668" spans="1:33" ht="15" customHeight="1" thickBot="1" x14ac:dyDescent="0.3">
      <c r="A668" s="228"/>
      <c r="B668" s="314" t="s">
        <v>11</v>
      </c>
      <c r="C668" s="314">
        <v>27</v>
      </c>
      <c r="D668" s="314" t="s">
        <v>26</v>
      </c>
      <c r="E668" s="483" t="s">
        <v>91</v>
      </c>
      <c r="F668" s="269"/>
      <c r="G668" s="270"/>
      <c r="H668" s="246"/>
      <c r="I668" s="242">
        <f>IF(E668="repos",1,0)</f>
        <v>0</v>
      </c>
      <c r="J668" s="242">
        <f>IF(E668="S",1,0)</f>
        <v>0</v>
      </c>
      <c r="K668" s="242">
        <f>IF(E668="FO",1,0)</f>
        <v>0</v>
      </c>
      <c r="L668" s="302">
        <f>IF(AND(B668="dim",M668=130),1,0)</f>
        <v>0</v>
      </c>
      <c r="M668" s="234">
        <v>132</v>
      </c>
      <c r="N668" s="243"/>
      <c r="O668" s="56">
        <v>0.25555555555555559</v>
      </c>
      <c r="P668" s="476">
        <f>IF(F668="X",D613,0)+IF(F669="X",D613,0)+IF(G668="X",D614,0)+IF(G669="X",D615,0)+H668+H669+IF(N668&lt;N612,0,N668)+IF(N669&lt;N612,0,N669)</f>
        <v>0</v>
      </c>
      <c r="Q668" s="111">
        <v>0.19444444444444445</v>
      </c>
      <c r="R668" s="112">
        <v>0.45</v>
      </c>
      <c r="S668" s="360">
        <f>(R668-Q668)+(R669-Q669)</f>
        <v>0.25555555555555554</v>
      </c>
      <c r="T668" s="167"/>
      <c r="U668" s="74"/>
      <c r="V668" s="74"/>
      <c r="W668" s="74"/>
      <c r="X668" s="380">
        <f t="shared" si="689"/>
        <v>1</v>
      </c>
      <c r="Z668" s="314">
        <v>270</v>
      </c>
      <c r="AA668" s="460">
        <f t="shared" ref="AA668" si="742">IF(OR(E668="C",E668="Cr"),S668,0)</f>
        <v>0.25555555555555554</v>
      </c>
      <c r="AC668" s="314">
        <v>331</v>
      </c>
      <c r="AD668" s="449">
        <f t="shared" ref="AD668" si="743">IF(OR(E820="C",E820="Cr"),S820,0)</f>
        <v>0</v>
      </c>
      <c r="AF668" s="314">
        <v>331</v>
      </c>
      <c r="AG668" s="449">
        <f t="shared" ref="AG668" si="744">LARGE($AD$8:$AD$738,AF668)</f>
        <v>0</v>
      </c>
    </row>
    <row r="669" spans="1:33" ht="15.75" customHeight="1" thickBot="1" x14ac:dyDescent="0.3">
      <c r="A669" s="229"/>
      <c r="B669" s="331"/>
      <c r="C669" s="331"/>
      <c r="D669" s="331"/>
      <c r="E669" s="484"/>
      <c r="F669" s="267" t="str">
        <f>IF(AND(A668="X",B668="dim"),"",IF(AND(A668="X",E668="TC"),"",IF(A668="X","X","")))</f>
        <v/>
      </c>
      <c r="G669" s="268"/>
      <c r="H669" s="211"/>
      <c r="I669" s="235">
        <f>IF(E668="CA",1,0)</f>
        <v>0</v>
      </c>
      <c r="J669" s="235">
        <f>IF(E668="TC",1,0)</f>
        <v>0</v>
      </c>
      <c r="K669" s="235">
        <f>IF(E668="FNO",1,0)</f>
        <v>0</v>
      </c>
      <c r="L669" s="299"/>
      <c r="M669" s="235"/>
      <c r="N669" s="244"/>
      <c r="O669" s="107"/>
      <c r="P669" s="477"/>
      <c r="Q669" s="113"/>
      <c r="R669" s="114"/>
      <c r="S669" s="361"/>
      <c r="T669" s="167"/>
      <c r="U669" s="74"/>
      <c r="V669" s="74"/>
      <c r="W669" s="74"/>
      <c r="X669" s="381"/>
      <c r="Z669" s="331"/>
      <c r="AA669" s="461"/>
      <c r="AC669" s="331"/>
      <c r="AD669" s="450"/>
      <c r="AF669" s="331"/>
      <c r="AG669" s="450"/>
    </row>
    <row r="670" spans="1:33" ht="15" customHeight="1" thickBot="1" x14ac:dyDescent="0.3">
      <c r="A670" s="228"/>
      <c r="B670" s="314" t="s">
        <v>12</v>
      </c>
      <c r="C670" s="314">
        <v>28</v>
      </c>
      <c r="D670" s="314" t="s">
        <v>26</v>
      </c>
      <c r="E670" s="483" t="s">
        <v>91</v>
      </c>
      <c r="F670" s="269"/>
      <c r="G670" s="270"/>
      <c r="H670" s="246"/>
      <c r="I670" s="242">
        <f>IF(E670="repos",1,0)</f>
        <v>0</v>
      </c>
      <c r="J670" s="242">
        <f>IF(E670="S",1,0)</f>
        <v>0</v>
      </c>
      <c r="K670" s="242">
        <f>IF(E670="FO",1,0)</f>
        <v>0</v>
      </c>
      <c r="L670" s="302">
        <f>IF(AND(B670="dim",M670=130),1,0)</f>
        <v>0</v>
      </c>
      <c r="M670" s="234">
        <v>132</v>
      </c>
      <c r="N670" s="243"/>
      <c r="O670" s="52">
        <v>0.29375000000000001</v>
      </c>
      <c r="P670" s="476">
        <f>IF(F670="X",D613,0)+IF(F671="X",D613,0)+IF(G670="X",D614,0)+IF(G671="X",D615,0)+H670+H671+IF(N670&lt;N612,0,N670)+IF(N671&lt;N612,0,N671)</f>
        <v>0</v>
      </c>
      <c r="Q670" s="111">
        <v>0.25347222222222221</v>
      </c>
      <c r="R670" s="112">
        <v>0.54166666666666663</v>
      </c>
      <c r="S670" s="374">
        <f>(R670-Q670)+(R671-Q671)</f>
        <v>0.28819444444444442</v>
      </c>
      <c r="T670" s="167"/>
      <c r="U670" s="74"/>
      <c r="V670" s="74"/>
      <c r="W670" s="74"/>
      <c r="X670" s="380">
        <f t="shared" si="689"/>
        <v>1</v>
      </c>
      <c r="Z670" s="314">
        <v>271</v>
      </c>
      <c r="AA670" s="460">
        <f t="shared" ref="AA670" si="745">IF(OR(E670="C",E670="Cr"),S670,0)</f>
        <v>0.28819444444444442</v>
      </c>
      <c r="AC670" s="314">
        <v>332</v>
      </c>
      <c r="AD670" s="449">
        <f t="shared" ref="AD670" si="746">IF(OR(E822="C",E822="Cr"),S822,0)</f>
        <v>0</v>
      </c>
      <c r="AF670" s="314">
        <v>332</v>
      </c>
      <c r="AG670" s="449">
        <f t="shared" ref="AG670" si="747">LARGE($AD$8:$AD$738,AF670)</f>
        <v>0</v>
      </c>
    </row>
    <row r="671" spans="1:33" ht="15.75" customHeight="1" thickBot="1" x14ac:dyDescent="0.3">
      <c r="A671" s="229"/>
      <c r="B671" s="331"/>
      <c r="C671" s="331"/>
      <c r="D671" s="331"/>
      <c r="E671" s="484"/>
      <c r="F671" s="267" t="str">
        <f>IF(AND(A670="X",B670="dim"),"",IF(AND(A670="X",E670="TC"),"",IF(A670="X","X","")))</f>
        <v/>
      </c>
      <c r="G671" s="268"/>
      <c r="H671" s="211"/>
      <c r="I671" s="235">
        <f>IF(E670="CA",1,0)</f>
        <v>0</v>
      </c>
      <c r="J671" s="235">
        <f>IF(E670="TC",1,0)</f>
        <v>0</v>
      </c>
      <c r="K671" s="235">
        <f>IF(E670="FNO",1,0)</f>
        <v>0</v>
      </c>
      <c r="L671" s="299"/>
      <c r="M671" s="235"/>
      <c r="N671" s="244"/>
      <c r="O671" s="86"/>
      <c r="P671" s="477"/>
      <c r="Q671" s="113"/>
      <c r="R671" s="114"/>
      <c r="S671" s="375"/>
      <c r="T671" s="167"/>
      <c r="U671" s="74"/>
      <c r="V671" s="74"/>
      <c r="W671" s="74"/>
      <c r="X671" s="381"/>
      <c r="Z671" s="331"/>
      <c r="AA671" s="461"/>
      <c r="AC671" s="331"/>
      <c r="AD671" s="450"/>
      <c r="AF671" s="331"/>
      <c r="AG671" s="450"/>
    </row>
    <row r="672" spans="1:33" ht="15" customHeight="1" thickBot="1" x14ac:dyDescent="0.3">
      <c r="A672" s="228"/>
      <c r="B672" s="314" t="s">
        <v>4</v>
      </c>
      <c r="C672" s="314">
        <v>29</v>
      </c>
      <c r="D672" s="314" t="s">
        <v>26</v>
      </c>
      <c r="E672" s="483" t="s">
        <v>91</v>
      </c>
      <c r="F672" s="269"/>
      <c r="G672" s="270"/>
      <c r="H672" s="246"/>
      <c r="I672" s="242">
        <f>IF(E672="repos",1,0)</f>
        <v>0</v>
      </c>
      <c r="J672" s="242">
        <f>IF(E672="S",1,0)</f>
        <v>0</v>
      </c>
      <c r="K672" s="242">
        <f>IF(E672="FO",1,0)</f>
        <v>0</v>
      </c>
      <c r="L672" s="302">
        <f>IF(AND(B672="dim",M672=130),1,0)</f>
        <v>0</v>
      </c>
      <c r="M672" s="234">
        <v>132</v>
      </c>
      <c r="N672" s="243"/>
      <c r="O672" s="56">
        <v>0.25486111111111109</v>
      </c>
      <c r="P672" s="476">
        <f>IF(F672="X",D613,0)+IF(F673="X",D613,0)+IF(G672="X",D614,0)+IF(G673="X",D615,0)+H672+H673+IF(N672&lt;N612,0,N672)+IF(N673&lt;N612,0,N673)</f>
        <v>0</v>
      </c>
      <c r="Q672" s="111">
        <v>0.18402777777777779</v>
      </c>
      <c r="R672" s="112">
        <v>0.43888888888888888</v>
      </c>
      <c r="S672" s="360">
        <f>(R672-Q672)+(R673-Q673)</f>
        <v>0.25486111111111109</v>
      </c>
      <c r="T672" s="167"/>
      <c r="U672" s="74"/>
      <c r="V672" s="74"/>
      <c r="W672" s="74"/>
      <c r="X672" s="380">
        <f t="shared" si="689"/>
        <v>1</v>
      </c>
      <c r="Z672" s="314">
        <v>272</v>
      </c>
      <c r="AA672" s="460">
        <f t="shared" ref="AA672" si="748">IF(OR(E672="C",E672="Cr"),S672,0)</f>
        <v>0.25486111111111109</v>
      </c>
      <c r="AC672" s="314">
        <v>333</v>
      </c>
      <c r="AD672" s="449">
        <f t="shared" ref="AD672" si="749">IF(OR(E824="C",E824="Cr"),S824,0)</f>
        <v>0</v>
      </c>
      <c r="AF672" s="314">
        <v>333</v>
      </c>
      <c r="AG672" s="449">
        <f t="shared" ref="AG672" si="750">LARGE($AD$8:$AD$738,AF672)</f>
        <v>0</v>
      </c>
    </row>
    <row r="673" spans="1:33" ht="15.75" customHeight="1" thickBot="1" x14ac:dyDescent="0.3">
      <c r="A673" s="229"/>
      <c r="B673" s="331"/>
      <c r="C673" s="331"/>
      <c r="D673" s="331"/>
      <c r="E673" s="484"/>
      <c r="F673" s="267" t="str">
        <f>IF(AND(A672="X",B672="dim"),"",IF(AND(A672="X",E672="TC"),"",IF(A672="X","X","")))</f>
        <v/>
      </c>
      <c r="G673" s="268"/>
      <c r="H673" s="211"/>
      <c r="I673" s="235">
        <f>IF(E672="CA",1,0)</f>
        <v>0</v>
      </c>
      <c r="J673" s="235">
        <f>IF(E672="TC",1,0)</f>
        <v>0</v>
      </c>
      <c r="K673" s="235">
        <f>IF(E672="FNO",1,0)</f>
        <v>0</v>
      </c>
      <c r="L673" s="299"/>
      <c r="M673" s="235"/>
      <c r="N673" s="244"/>
      <c r="O673" s="107"/>
      <c r="P673" s="477"/>
      <c r="Q673" s="113"/>
      <c r="R673" s="114"/>
      <c r="S673" s="361"/>
      <c r="T673" s="167"/>
      <c r="U673" s="74"/>
      <c r="V673" s="74"/>
      <c r="W673" s="74"/>
      <c r="X673" s="381"/>
      <c r="Z673" s="331"/>
      <c r="AA673" s="461"/>
      <c r="AC673" s="331"/>
      <c r="AD673" s="450"/>
      <c r="AF673" s="331"/>
      <c r="AG673" s="450"/>
    </row>
    <row r="674" spans="1:33" ht="15" customHeight="1" thickBot="1" x14ac:dyDescent="0.3">
      <c r="A674" s="228"/>
      <c r="B674" s="314" t="s">
        <v>6</v>
      </c>
      <c r="C674" s="314">
        <v>30</v>
      </c>
      <c r="D674" s="314" t="s">
        <v>26</v>
      </c>
      <c r="E674" s="399" t="s">
        <v>91</v>
      </c>
      <c r="F674" s="269"/>
      <c r="G674" s="270"/>
      <c r="H674" s="246"/>
      <c r="I674" s="242">
        <f>IF(E674="repos",1,0)</f>
        <v>0</v>
      </c>
      <c r="J674" s="242">
        <f>IF(E674="S",1,0)</f>
        <v>0</v>
      </c>
      <c r="K674" s="242">
        <f>IF(E674="FO",1,0)</f>
        <v>0</v>
      </c>
      <c r="L674" s="298">
        <f>IF(AND(B674="dim",M674=130),1,0)</f>
        <v>0</v>
      </c>
      <c r="M674" s="234">
        <v>130</v>
      </c>
      <c r="N674" s="243"/>
      <c r="O674" s="52">
        <v>0.34513888888888888</v>
      </c>
      <c r="P674" s="476">
        <f>IF(F674="X",D613,0)+IF(F675="X",D613,0)+IF(G674="X",D614,0)+IF(G675="X",D615,0)+H674+H675+IF(N674&lt;N612,0,N674)+IF(N675&lt;N612,0,N675)</f>
        <v>0</v>
      </c>
      <c r="Q674" s="111">
        <v>0.19652777777777777</v>
      </c>
      <c r="R674" s="112">
        <v>0.50902777777777775</v>
      </c>
      <c r="S674" s="374">
        <f>(R674-Q674)+(R675-Q675)</f>
        <v>0.3125</v>
      </c>
      <c r="T674" s="167"/>
      <c r="U674" s="74"/>
      <c r="V674" s="74"/>
      <c r="W674" s="74"/>
      <c r="X674" s="380">
        <f t="shared" si="689"/>
        <v>1</v>
      </c>
      <c r="Z674" s="314">
        <v>273</v>
      </c>
      <c r="AA674" s="460">
        <f t="shared" ref="AA674" si="751">IF(OR(E674="C",E674="Cr"),S674,0)</f>
        <v>0.3125</v>
      </c>
      <c r="AC674" s="314">
        <v>334</v>
      </c>
      <c r="AD674" s="449">
        <f t="shared" ref="AD674" si="752">IF(OR(E826="C",E826="Cr"),S826,0)</f>
        <v>0</v>
      </c>
      <c r="AF674" s="314">
        <v>334</v>
      </c>
      <c r="AG674" s="449">
        <f t="shared" ref="AG674" si="753">LARGE($AD$8:$AD$738,AF674)</f>
        <v>0</v>
      </c>
    </row>
    <row r="675" spans="1:33" ht="15.75" customHeight="1" thickBot="1" x14ac:dyDescent="0.3">
      <c r="A675" s="229"/>
      <c r="B675" s="331"/>
      <c r="C675" s="331"/>
      <c r="D675" s="331"/>
      <c r="E675" s="401"/>
      <c r="F675" s="260" t="str">
        <f>IF(AND(A674="X",B674="dim"),"",IF(AND(A674="X",E674="TC"),"",IF(A674="X","X","")))</f>
        <v/>
      </c>
      <c r="G675" s="261"/>
      <c r="H675" s="245"/>
      <c r="I675" s="235">
        <f>IF(E674="CA",1,0)</f>
        <v>0</v>
      </c>
      <c r="J675" s="235">
        <f>IF(E674="TC",1,0)</f>
        <v>0</v>
      </c>
      <c r="K675" s="235">
        <f>IF(E674="FNO",1,0)</f>
        <v>0</v>
      </c>
      <c r="L675" s="299"/>
      <c r="M675" s="235"/>
      <c r="N675" s="244"/>
      <c r="O675" s="50"/>
      <c r="P675" s="477"/>
      <c r="Q675" s="113"/>
      <c r="R675" s="114"/>
      <c r="S675" s="375"/>
      <c r="T675" s="167"/>
      <c r="U675" s="74"/>
      <c r="V675" s="74"/>
      <c r="W675" s="74"/>
      <c r="X675" s="381"/>
      <c r="Z675" s="331"/>
      <c r="AA675" s="461"/>
      <c r="AC675" s="331"/>
      <c r="AD675" s="450"/>
      <c r="AF675" s="331"/>
      <c r="AG675" s="450"/>
    </row>
    <row r="676" spans="1:33" ht="15.75" customHeight="1" thickBot="1" x14ac:dyDescent="0.3">
      <c r="A676" s="224"/>
      <c r="B676" s="30"/>
      <c r="C676" s="30"/>
      <c r="D676" s="30"/>
      <c r="E676" s="30"/>
      <c r="F676" s="30"/>
      <c r="G676" s="30"/>
      <c r="H676" s="178"/>
      <c r="I676" s="30"/>
      <c r="J676" s="30"/>
      <c r="K676" s="30"/>
      <c r="L676" s="30"/>
      <c r="M676" s="30"/>
      <c r="N676" s="30"/>
      <c r="O676" s="170"/>
      <c r="P676" s="171"/>
      <c r="Q676" s="167"/>
      <c r="R676" s="167"/>
      <c r="S676" s="167"/>
      <c r="T676" s="167"/>
      <c r="U676" s="96"/>
      <c r="V676" s="96"/>
      <c r="W676" s="96"/>
      <c r="X676" s="30"/>
      <c r="Y676" s="96"/>
      <c r="AC676" s="314">
        <v>335</v>
      </c>
      <c r="AD676" s="449">
        <f>IF(OR(E843="C",E843="Cr"),S843,0)</f>
        <v>0</v>
      </c>
      <c r="AF676" s="314">
        <v>335</v>
      </c>
      <c r="AG676" s="449">
        <f t="shared" ref="AG676" si="754">LARGE($AD$8:$AD$738,AF676)</f>
        <v>0</v>
      </c>
    </row>
    <row r="677" spans="1:33" ht="15.75" customHeight="1" thickBot="1" x14ac:dyDescent="0.3">
      <c r="A677" s="224"/>
      <c r="B677" s="314">
        <f>C674</f>
        <v>30</v>
      </c>
      <c r="C677" s="388" t="s">
        <v>13</v>
      </c>
      <c r="D677" s="389"/>
      <c r="E677" s="10">
        <v>10</v>
      </c>
      <c r="F677" s="258"/>
      <c r="G677" s="259"/>
      <c r="H677" s="196">
        <f>H618+H620+H622+H624+H626+H628+H630+H632+H634+H636+H638+H640+H642+H644+H646+H648+H650+H652+H654+H656+H658+H660+H662+H664+H666+H668+H670+H672+H674</f>
        <v>2.361111111111111E-2</v>
      </c>
      <c r="I677" s="224" t="str">
        <f>IF(E677="repos",1,"")</f>
        <v/>
      </c>
      <c r="J677" s="224"/>
      <c r="K677" s="224"/>
      <c r="L677" s="306">
        <f>L616+L618+L620+L622+L624+L626+L628+L630+L632+L634+L636+L638+L640+L642+L644+L646+L648+L650+L652+L654+L656+L658+L660+L662+L664+L666+L668+L670+L672+L674</f>
        <v>0</v>
      </c>
      <c r="M677" s="2"/>
      <c r="N677" s="474">
        <f>IF(N616&lt;N612,0,N616)+IF(N617&lt;N612,0,N617)+IF(N618&lt;N612,0,N618)+IF(N619&lt;N612,0,N619)+IF(N620&lt;N612,0,N620)+IF(N621&lt;N612,0,N621)+IF(N622&lt;N612,0,N622)+IF(N623&lt;N612,0,N623)+IF(N624&lt;N612,0,N624)+IF(N625&lt;N612,0,N625)+IF(N626&lt;N612,0,N626)+IF(N627&lt;N612,0,N627)+IF(N628&lt;N612,0,N628)+IF(N629&lt;N612,0,N629)+IF(N630&lt;N612,0,N630)+IF(N631&lt;N612,0,N631)+IF(N632&lt;N612,0,N632)+IF(N633&lt;N612,0,N633)+IF(N634&lt;N612,0,N634)+IF(N635&lt;N612,0,N635)+IF(N636&lt;N612,0,N636)+IF(N637&lt;N612,0,N637)+IF(N638&lt;N612,0,N638)+IF(N639&lt;N612,0,N639)+IF(N640&lt;N612,0,N640)+IF(N641&lt;N612,0,N641)+IF(N642&lt;N612,0,N642)+IF(N643&lt;N612,0,N643)+IF(N644&lt;N612,0,N644)+IF(N645&lt;N612,0,N645)+IF(N646&lt;N612,0,N646)+IF(N647&lt;N612,0,N647)+IF(N648&lt;N612,0,N648)+IF(N649&lt;N612,0,N649)+IF(N650&lt;N612,0,N650)+IF(N651&lt;N612,0,N651)+IF(N652&lt;N612,0,N652)+IF(N653&lt;N612,0,N653)+IF(N654&lt;N612,0,N654)+IF(N655&lt;N612,0,N655)+IF(N656&lt;N612,0,N656)+IF(N657&lt;N612,0,N657)+IF(N658&lt;N612,0,N658)+IF(N659&lt;N612,0,N659)+IF(N660&lt;N612,0,N660)+IF(N661&lt;N612,0,N661)+IF(N662&lt;N612,0,N662)+IF(N663&lt;N612,0,N663)+IF(N664&lt;N612,0,N664)+IF(N665&lt;N612,0,N665)+IF(N666&lt;N612,0,N666)+IF(N667&lt;N612,0,N667)+IF(N668&lt;N612,0,N668)+IF(N669&lt;N612,0,N669)+IF(N670&lt;N612,0,N670)+IF(N671&lt;N612,0,N671)+IF(N672&lt;N612,0,N672)+IF(N673&lt;N612,0,N673)+IF(N674&lt;N612,0,N674)+IF(N675&lt;N612,0,N675)</f>
        <v>0</v>
      </c>
      <c r="O677" s="370">
        <f>O616+O617+O618+O619+O620+O621+O622+O623+O624+O625+O626+O627+O628+O629+O630+O631+O632+O633+O634+O635+O636+O637+O638+O639+O640+O641+O642+O643+O644+O645+O646+O647+O648+O649+O650+O651+O652+O653+O654+O655+O656+O657+O658+O659+O660+O661+O662+O663+O664+O665+O666+O667+O668+O669+O670+O671+O672+O673+O674+O675</f>
        <v>5.0701388888888905</v>
      </c>
      <c r="P677" s="480">
        <f>P616+P618+P620+P622+P624+P626+P628+P630+P632+P634+P636+P638+P640+P642+P644+P646+P648+P650+P652+P654+P656+P658+P660+P662+P664+P666+P668+P670+P672+P674</f>
        <v>0.61805555555555547</v>
      </c>
      <c r="S677" s="370">
        <f>S616+S618+S620+S622+S624+S626+S628+S630+S632+S634+S636+S638+S640+S642+S644+S646+S648+S650+S652+S654+S656+S658+S660+S662+S664+S666+S668+S670+S672+S674</f>
        <v>4.9173611111111128</v>
      </c>
      <c r="T677" s="176"/>
      <c r="U677" s="358">
        <f>O616+O618+O624+O626+S628+S630+O632+O640+O642+O644+O646+S650+O664+O666+S668+O670+S672+O674</f>
        <v>4.7937500000000002</v>
      </c>
      <c r="V677" s="506">
        <f>S658</f>
        <v>0.27638888888888891</v>
      </c>
      <c r="X677" s="354">
        <f>SUM(X616:X675)</f>
        <v>19</v>
      </c>
      <c r="AC677" s="331"/>
      <c r="AD677" s="450"/>
      <c r="AF677" s="331"/>
      <c r="AG677" s="450"/>
    </row>
    <row r="678" spans="1:33" ht="15.75" customHeight="1" thickBot="1" x14ac:dyDescent="0.3">
      <c r="B678" s="331"/>
      <c r="C678" s="386" t="s">
        <v>52</v>
      </c>
      <c r="D678" s="387"/>
      <c r="E678" s="33">
        <f>I616+I618+I620+I622+I624+I626+I628+I630+I632+I634+I636+I638+I640+I642+I644+I646+I648+I650+I652+I654+I656+I658+I660+I662+I664+I666+I668+I670+I672+I674</f>
        <v>8</v>
      </c>
      <c r="F678" s="260">
        <f>IF(F615="X",1,0)+IF(F617="X",1,0)+IF(F619="X",1,0)+IF(F621="X",1,0)+IF(F623="X",1,0)+IF(F625="X",1,0)+IF(F627="X",1,0)+IF(F629="X",1,0)+IF(F631="X",1,0)+IF(F633="X",1,0)+IF(F635="X",1,0)+IF(F637="X",1,0)+IF(F639="X",1,0)+IF(F641="X",1,0)+IF(F643="X",1,0)+IF(F645="X",1,0)+IF(F647="X",1,0)+IF(F649="X",1,0)+IF(F651="X",1,0)+IF(F653="X",1,0)+IF(F655="X",1,0)+IF(F657="X",1,0)+IF(F659="X",1,0)+IF(F661="X",1,0)+IF(F663="X",1,0)+IF(F665="X",1,0)+IF(F667="X",1,0)+IF(F669="X",1,0)+IF(F671="X",1,0)+IF(F673="X",1,0)+IF(F675="X",1,0)</f>
        <v>0</v>
      </c>
      <c r="G678" s="261"/>
      <c r="H678" s="253">
        <f>H619+H621+H623+H625+H627+H629+H631+H633+H635+H637+H639+H641+H643+H645+H647+H649+H651+H653+H655+H657+H659+H661+H663+H665+H667+H669+H671+H673+H675</f>
        <v>0</v>
      </c>
      <c r="I678" s="224"/>
      <c r="J678" s="224"/>
      <c r="K678" s="224"/>
      <c r="L678" s="30"/>
      <c r="M678" s="2"/>
      <c r="N678" s="475"/>
      <c r="O678" s="371"/>
      <c r="P678" s="481"/>
      <c r="S678" s="371"/>
      <c r="T678" s="176"/>
      <c r="U678" s="359"/>
      <c r="V678" s="507"/>
      <c r="X678" s="355"/>
      <c r="AC678" s="314">
        <v>336</v>
      </c>
      <c r="AD678" s="449">
        <f t="shared" ref="AD678" si="755">IF(OR(E845="C",E845="Cr"),S845,0)</f>
        <v>0.29861111111111116</v>
      </c>
      <c r="AF678" s="314">
        <v>336</v>
      </c>
      <c r="AG678" s="449">
        <f t="shared" ref="AG678" si="756">LARGE($AD$8:$AD$738,AF678)</f>
        <v>0</v>
      </c>
    </row>
    <row r="679" spans="1:33" ht="15.75" thickBot="1" x14ac:dyDescent="0.3">
      <c r="C679" s="386" t="s">
        <v>51</v>
      </c>
      <c r="D679" s="387"/>
      <c r="E679" s="33">
        <f>J616+J618+J620+J622+J624+J626+J628+J630+J632+J634+J636+J638+J640+J642+J644+J646+J648+J650+J652+J654+J656+J658+J660+J662+J664+J666+J668+J670+J672+J674</f>
        <v>2</v>
      </c>
      <c r="F679" s="224"/>
      <c r="G679" s="224"/>
      <c r="H679" s="224"/>
      <c r="I679" s="224" t="str">
        <f>IF(E679="repos",1,"")</f>
        <v/>
      </c>
      <c r="J679" s="224"/>
      <c r="K679" s="224"/>
      <c r="L679" s="30"/>
      <c r="O679" s="405" t="s">
        <v>85</v>
      </c>
      <c r="P679" s="406"/>
      <c r="U679" s="354">
        <v>18</v>
      </c>
      <c r="V679" s="346">
        <v>1</v>
      </c>
      <c r="AC679" s="331"/>
      <c r="AD679" s="450"/>
      <c r="AF679" s="331"/>
      <c r="AG679" s="450"/>
    </row>
    <row r="680" spans="1:33" ht="15.75" thickBot="1" x14ac:dyDescent="0.3">
      <c r="C680" s="386" t="s">
        <v>15</v>
      </c>
      <c r="D680" s="387"/>
      <c r="E680" s="33">
        <f>I617+I619+I621+I623+I625+I627+I629+I631+I633+I635+I637+I639+I641+I643+I645+I647+I649+I651+I653+I655+I657+I659+I661+I663+I665+I667+I669+I671+I673+I675</f>
        <v>0</v>
      </c>
      <c r="F680" s="224"/>
      <c r="G680" s="464">
        <f>IF(F616="X",D613,0)+IF(F618="X",D613,0)+IF(F620="X",D613,0)+IF(F622="X",D613,0)+IF(F624="X",D613,0)+IF(F626="X",D613,0)+IF(F628="X",D613,0)+IF(F630="X",D613,0)+IF(F632="X",D613,0)+IF(F634="X",D613,0)+IF(F636="X",D613,0)+IF(F638="X",D613,0)+IF(F640="X",D613,0)+IF(F642="X",D613,0)+IF(F644="X",D613,0)+IF(F646="X",D613,0)+IF(F648="X",D613,0)+IF(F650="X",D613,0)+IF(F652="X",D613,0)+IF(F654="X",D613,0)+IF(F656="X",D613,0)+IF(F658="X",D613,0)+IF(F660="X",D613,0)+IF(F662="X",D613,0)+IF(F664="X",D613,0)+IF(F666="X",D613,0)+IF(F668="X",D613,0)+IF(F670="X",D613,0)+IF(F672="X",D613,0)+IF(F674="X",D613,0)</f>
        <v>0.5527777777777777</v>
      </c>
      <c r="H680" s="465"/>
      <c r="I680" s="464">
        <f>IF(G616="X",D614,0)+IF(G618="X",D614,0)+IF(G620="X",D614,0)+IF(G622="X",D614,0)+IF(G624="X",D614,0)+IF(G626="X",D614,0)+IF(G628="X",D614,0)+IF(G630="X",D614,0)+IF(G632="X",D614,0)+IF(G634="X",D614,0)+IF(G636="X",D614,0)+IF(G638="X",D614,0)+IF(G640="X",D614,0)+IF(G642="X",D614,0)+IF(G644="X",D614,0)+IF(G646="X",D614,0)+IF(G648="X",D614,0)+IF(G650="X",D614,0)+IF(G652="X",D614,0)+IF(G654="X",D614,0)+IF(G656="X",D614,0)+IF(G658="X",D614,0)+IF(G660="X",D614,0)+IF(G662="X",D614,0)+IF(G664="X",D614,0)+IF(G666="X",D614,0)+IF(G668="X",D614,0)+IF(G670="X",D614,0)+IF(G672="X",D614,0)+IF(G674="X",D614,0)</f>
        <v>4.1666666666666664E-2</v>
      </c>
      <c r="J680" s="466"/>
      <c r="K680" s="465"/>
      <c r="L680" s="171"/>
      <c r="O680" s="204" t="s">
        <v>83</v>
      </c>
      <c r="P680" s="205">
        <v>0.27638888888888891</v>
      </c>
      <c r="Q680" s="202" t="s">
        <v>83</v>
      </c>
      <c r="R680" s="197" t="s">
        <v>16</v>
      </c>
      <c r="S680" s="188" t="s">
        <v>84</v>
      </c>
      <c r="U680" s="355"/>
      <c r="V680" s="357"/>
      <c r="AC680" s="314">
        <v>337</v>
      </c>
      <c r="AD680" s="449">
        <f t="shared" ref="AD680" si="757">IF(OR(E847="C",E847="Cr"),S847,0)</f>
        <v>0</v>
      </c>
      <c r="AF680" s="314">
        <v>337</v>
      </c>
      <c r="AG680" s="449">
        <f t="shared" ref="AG680" si="758">LARGE($AD$8:$AD$738,AF680)</f>
        <v>0</v>
      </c>
    </row>
    <row r="681" spans="1:33" ht="15.75" thickBot="1" x14ac:dyDescent="0.3">
      <c r="C681" s="386" t="s">
        <v>16</v>
      </c>
      <c r="D681" s="387"/>
      <c r="E681" s="33">
        <f>J617+J619+J621+J623+J625+J627+J629+J631+J633+J635+J637+J639+J641+J643+J645+J647+J649+J651+J653+J655+J657+J659+J661+J663+J665+J667+J669+J671+J673+J675</f>
        <v>1</v>
      </c>
      <c r="F681" s="224"/>
      <c r="G681" s="467">
        <f>IF(F617="X",D613,0)+IF(F619="X",D613,0)+IF(F621="X",D613,0)+IF(F623="X",D613,0)+IF(F625="X",D613,0)+IF(F627="X",D613,0)+IF(F629="X",D613,0)+IF(F631="X",D613,0)+IF(F633="X",D613,0)+IF(F635="X",D613,0)+IF(F637="X",D613,0)+IF(F639="X",D613,0)+IF(F641="X",D613,0)+IF(F643="X",D613,0)+IF(F645="X",D613,0)+IF(F647="X",D613,0)+IF(F649="X",D613,0)+IF(F651="X",D613,0)+IF(F653="X",D613,0)+IF(F655="X",D613,0)+IF(F657="X",D613,0)+IF(F659="X",D613,0)+IF(F661="X",D613,0)+IF(F663="X",D613,0)+IF(F665="X",D613,0)+IF(F667="X",D613,0)+IF(F669="X",D613,0)+IF(F671="X",D613,0)+IF(F673="X",D613,0)+IF(F675="X",D613,0)</f>
        <v>0</v>
      </c>
      <c r="H681" s="468"/>
      <c r="I681" s="469">
        <f>IF(G617="X",D615,0)+IF(G619="X",D615,0)+IF(G621="X",D615,0)+IF(G623="X",D615,0)+IF(G625="X",D615,0)+IF(G627="X",D615,0)+IF(G629="X",D615,0)+IF(G631="X",D615,0)+IF(G633="X",D615,0)+IF(G635="X",D615,0)+IF(G637="X",D615,0)+IF(G639="X",D615,0)+IF(G641="X",D615,0)+IF(G643="X",D615,0)+IF(G645="X",D615,0)+IF(G647="X",D615,0)+IF(G649="X",D615,0)+IF(G651="X",D615,0)+IF(G653="X",D615,0)+IF(G655="X",D615,0)+IF(G657="X",D615,0)+IF(G659="X",D615,0)+IF(G661="X",D615,0)+IF(G663="X",D615,0)+IF(G665="X",D615,0)+IF(G667="X",D615,0)+IF(G669="X",D615,0)+IF(G671="X",D615,0)+IF(G673="X",D615,0)+IF(G675="X",D615,0)</f>
        <v>0</v>
      </c>
      <c r="J681" s="470"/>
      <c r="K681" s="471"/>
      <c r="L681" s="171"/>
      <c r="O681" s="199" t="s">
        <v>16</v>
      </c>
      <c r="P681" s="200"/>
      <c r="Q681" s="203">
        <f>Q609</f>
        <v>0.75069444444444366</v>
      </c>
      <c r="R681" s="198">
        <f>R609</f>
        <v>1.0604166666666666</v>
      </c>
      <c r="S681" s="189">
        <f>S609</f>
        <v>1.3513888888888888</v>
      </c>
      <c r="U681" s="350">
        <f>U677+V677</f>
        <v>5.0701388888888888</v>
      </c>
      <c r="V681" s="351"/>
      <c r="AC681" s="331"/>
      <c r="AD681" s="450"/>
      <c r="AF681" s="331"/>
      <c r="AG681" s="450"/>
    </row>
    <row r="682" spans="1:33" ht="15.75" thickBot="1" x14ac:dyDescent="0.3">
      <c r="C682" s="386" t="s">
        <v>17</v>
      </c>
      <c r="D682" s="387"/>
      <c r="E682" s="33">
        <f>K616+K618+K620+K622+K624+K626+K628+K630+K632+K634+K636+K638+K640+K642+K644+K646+K648+K650+K652+K654+K656+K658+K660+K662+K664+K666+K668+K670+K672+K674</f>
        <v>0</v>
      </c>
      <c r="F682" s="224"/>
      <c r="G682" s="224"/>
      <c r="H682" s="224"/>
      <c r="I682" s="224"/>
      <c r="J682" s="224"/>
      <c r="K682" s="224"/>
      <c r="L682" s="30"/>
      <c r="O682" s="190" t="s">
        <v>84</v>
      </c>
      <c r="P682" s="191"/>
      <c r="U682" s="352"/>
      <c r="V682" s="353"/>
      <c r="AC682" s="462">
        <v>338</v>
      </c>
      <c r="AD682" s="449">
        <f t="shared" ref="AD682" si="759">IF(OR(E849="C",E849="Cr"),S849,0)</f>
        <v>0.3041666666666667</v>
      </c>
      <c r="AF682" s="462">
        <v>338</v>
      </c>
      <c r="AG682" s="449">
        <f t="shared" ref="AG682" si="760">LARGE($AD$8:$AD$738,AF682)</f>
        <v>0</v>
      </c>
    </row>
    <row r="683" spans="1:33" ht="15.75" thickBot="1" x14ac:dyDescent="0.3">
      <c r="C683" s="390" t="s">
        <v>18</v>
      </c>
      <c r="D683" s="391"/>
      <c r="E683" s="33">
        <f>K617+K619+K621+K623+K625+K627+K629+K631+K633+K635+K637+K639+K641+K643+K645+K647+K649+K651+K653+K655+K657+K659+K661+K663+K665+K667+K669+K671+K673+K675</f>
        <v>0</v>
      </c>
      <c r="I683" s="224" t="str">
        <f>IF(E683="repos",1,"")</f>
        <v/>
      </c>
      <c r="J683" s="224"/>
      <c r="K683" s="224"/>
      <c r="L683" s="30"/>
      <c r="P683" s="449">
        <f>P612+P677-P680-P681-P682</f>
        <v>3.5041666666666651</v>
      </c>
      <c r="Q683" s="202" t="s">
        <v>83</v>
      </c>
      <c r="R683" s="197" t="s">
        <v>16</v>
      </c>
      <c r="S683" s="188" t="s">
        <v>84</v>
      </c>
      <c r="U683" s="319">
        <f>U679+V679</f>
        <v>19</v>
      </c>
      <c r="V683" s="321"/>
      <c r="AC683" s="463"/>
      <c r="AD683" s="450"/>
      <c r="AF683" s="463"/>
      <c r="AG683" s="450"/>
    </row>
    <row r="684" spans="1:33" ht="15.75" thickBot="1" x14ac:dyDescent="0.3">
      <c r="C684" s="508" t="s">
        <v>80</v>
      </c>
      <c r="D684" s="509"/>
      <c r="E684" s="124">
        <f>B677-E678-E679-E680-E681-E682-E683</f>
        <v>19</v>
      </c>
      <c r="I684" s="224"/>
      <c r="J684" s="224"/>
      <c r="K684" s="224"/>
      <c r="L684" s="30"/>
      <c r="P684" s="450"/>
      <c r="Q684" s="203">
        <f>Q681+H678+G680+I680+N677-P680</f>
        <v>1.0687499999999992</v>
      </c>
      <c r="R684" s="198">
        <f>R681+H677+I681-P681</f>
        <v>1.0840277777777776</v>
      </c>
      <c r="S684" s="189">
        <f>S681+G681-P682</f>
        <v>1.3513888888888888</v>
      </c>
      <c r="U684" s="325"/>
      <c r="V684" s="327"/>
      <c r="AC684" s="314">
        <v>339</v>
      </c>
      <c r="AD684" s="449">
        <f t="shared" ref="AD684" si="761">IF(OR(E851="C",E851="Cr"),S851,0)</f>
        <v>0.3041666666666667</v>
      </c>
      <c r="AF684" s="314">
        <v>339</v>
      </c>
      <c r="AG684" s="449">
        <f t="shared" ref="AG684" si="762">LARGE($AD$8:$AD$738,AF684)</f>
        <v>0</v>
      </c>
    </row>
    <row r="685" spans="1:33" ht="19.5" thickBot="1" x14ac:dyDescent="0.3">
      <c r="C685" s="30"/>
      <c r="D685" s="30"/>
      <c r="E685" s="30"/>
      <c r="I685" s="224"/>
      <c r="J685" s="224"/>
      <c r="K685" s="224"/>
      <c r="L685" s="30"/>
      <c r="U685" s="241"/>
      <c r="V685" s="241"/>
      <c r="AC685" s="331"/>
      <c r="AD685" s="450"/>
      <c r="AF685" s="331"/>
      <c r="AG685" s="450"/>
    </row>
    <row r="686" spans="1:33" ht="15.75" thickBot="1" x14ac:dyDescent="0.3">
      <c r="B686" s="155"/>
      <c r="C686" s="155"/>
      <c r="D686" s="155"/>
      <c r="E686" s="155"/>
      <c r="F686" s="156"/>
      <c r="G686" s="156"/>
      <c r="H686" s="156"/>
      <c r="I686" s="157" t="str">
        <f>IF(E686="repos",1,"")</f>
        <v/>
      </c>
      <c r="J686" s="157"/>
      <c r="K686" s="157"/>
      <c r="L686" s="157"/>
      <c r="M686" s="155"/>
      <c r="N686" s="155"/>
      <c r="O686" s="158"/>
      <c r="P686" s="155"/>
      <c r="Q686" s="159"/>
      <c r="R686" s="159"/>
      <c r="S686" s="159"/>
      <c r="T686" s="159"/>
      <c r="U686" s="155"/>
      <c r="V686" s="155"/>
      <c r="W686" s="155"/>
      <c r="X686" s="155"/>
      <c r="Y686" s="155"/>
      <c r="AC686" s="314">
        <v>340</v>
      </c>
      <c r="AD686" s="449">
        <f t="shared" ref="AD686" si="763">IF(OR(E853="C",E853="Cr"),S853,0)</f>
        <v>0.3041666666666667</v>
      </c>
      <c r="AF686" s="314">
        <v>340</v>
      </c>
      <c r="AG686" s="449">
        <f t="shared" ref="AG686" si="764">LARGE($AD$8:$AD$738,AF686)</f>
        <v>0</v>
      </c>
    </row>
    <row r="687" spans="1:33" ht="15.75" thickBot="1" x14ac:dyDescent="0.3">
      <c r="B687" s="74"/>
      <c r="C687" s="74"/>
      <c r="D687" s="74"/>
      <c r="E687" s="74"/>
      <c r="F687" s="160"/>
      <c r="G687" s="160"/>
      <c r="H687" s="160"/>
      <c r="I687" s="30"/>
      <c r="J687" s="30"/>
      <c r="K687" s="30"/>
      <c r="L687" s="30"/>
      <c r="M687" s="74"/>
      <c r="N687" s="153">
        <v>1.0416666666666666E-2</v>
      </c>
      <c r="O687" s="161"/>
      <c r="P687" s="181">
        <f>P683</f>
        <v>3.5041666666666651</v>
      </c>
      <c r="Q687" s="162"/>
      <c r="R687" s="162"/>
      <c r="S687" s="162"/>
      <c r="U687" s="74"/>
      <c r="V687" s="74"/>
      <c r="W687" s="74"/>
      <c r="X687" s="74"/>
      <c r="Y687" s="74"/>
      <c r="AC687" s="331"/>
      <c r="AD687" s="450"/>
      <c r="AF687" s="331"/>
      <c r="AG687" s="450"/>
    </row>
    <row r="688" spans="1:33" ht="15.75" thickBot="1" x14ac:dyDescent="0.3">
      <c r="B688" s="386" t="s">
        <v>74</v>
      </c>
      <c r="C688" s="387"/>
      <c r="D688" s="153">
        <v>0.27638888888888885</v>
      </c>
      <c r="E688" s="2"/>
      <c r="F688" s="386" t="s">
        <v>54</v>
      </c>
      <c r="G688" s="482"/>
      <c r="H688" s="387"/>
      <c r="I688" s="224"/>
      <c r="J688" s="224"/>
      <c r="K688" s="224"/>
      <c r="L688" s="30"/>
      <c r="M688" s="314" t="s">
        <v>0</v>
      </c>
      <c r="N688" s="228" t="s">
        <v>49</v>
      </c>
      <c r="O688" s="4" t="s">
        <v>1</v>
      </c>
      <c r="P688" s="314" t="s">
        <v>73</v>
      </c>
      <c r="Q688" s="41" t="s">
        <v>61</v>
      </c>
      <c r="R688" s="42" t="s">
        <v>62</v>
      </c>
      <c r="S688" s="238" t="s">
        <v>1</v>
      </c>
      <c r="T688" s="167"/>
      <c r="X688" s="228" t="s">
        <v>69</v>
      </c>
      <c r="AC688" s="314">
        <v>341</v>
      </c>
      <c r="AD688" s="449">
        <f t="shared" ref="AD688" si="765">IF(OR(E855="C",E855="Cr"),S855,0)</f>
        <v>0</v>
      </c>
      <c r="AF688" s="314">
        <v>341</v>
      </c>
      <c r="AG688" s="449">
        <f t="shared" ref="AG688" si="766">LARGE($AD$8:$AD$738,AF688)</f>
        <v>0</v>
      </c>
    </row>
    <row r="689" spans="1:33" ht="15.75" thickBot="1" x14ac:dyDescent="0.3">
      <c r="B689" s="386" t="s">
        <v>78</v>
      </c>
      <c r="C689" s="387"/>
      <c r="D689" s="153">
        <v>4.1666666666666664E-2</v>
      </c>
      <c r="E689" s="2"/>
      <c r="F689" s="220" t="s">
        <v>43</v>
      </c>
      <c r="G689" s="221" t="s">
        <v>76</v>
      </c>
      <c r="H689" s="11" t="s">
        <v>88</v>
      </c>
      <c r="I689" s="10" t="s">
        <v>53</v>
      </c>
      <c r="J689" s="11" t="s">
        <v>54</v>
      </c>
      <c r="K689" s="11" t="s">
        <v>56</v>
      </c>
      <c r="L689" s="306" t="s">
        <v>100</v>
      </c>
      <c r="M689" s="312"/>
      <c r="N689" s="231" t="s">
        <v>50</v>
      </c>
      <c r="O689" s="6" t="s">
        <v>2</v>
      </c>
      <c r="P689" s="312"/>
      <c r="Q689" s="309" t="s">
        <v>63</v>
      </c>
      <c r="R689" s="310"/>
      <c r="S689" s="37" t="s">
        <v>64</v>
      </c>
      <c r="T689" s="167"/>
      <c r="X689" s="231" t="s">
        <v>70</v>
      </c>
      <c r="AC689" s="331"/>
      <c r="AD689" s="450"/>
      <c r="AF689" s="331"/>
      <c r="AG689" s="450"/>
    </row>
    <row r="690" spans="1:33" ht="15.75" thickBot="1" x14ac:dyDescent="0.3">
      <c r="B690" s="386" t="s">
        <v>79</v>
      </c>
      <c r="C690" s="387"/>
      <c r="D690" s="153">
        <v>1.3888888888888888E-2</v>
      </c>
      <c r="E690" s="2"/>
      <c r="F690" s="223" t="s">
        <v>75</v>
      </c>
      <c r="G690" s="224" t="s">
        <v>77</v>
      </c>
      <c r="H690" s="11" t="s">
        <v>89</v>
      </c>
      <c r="I690" s="11" t="s">
        <v>15</v>
      </c>
      <c r="J690" s="11" t="s">
        <v>55</v>
      </c>
      <c r="K690" s="32" t="s">
        <v>57</v>
      </c>
      <c r="L690" s="303"/>
      <c r="M690" s="331"/>
      <c r="N690" s="231"/>
      <c r="O690" s="6" t="s">
        <v>3</v>
      </c>
      <c r="P690" s="331"/>
      <c r="Q690" s="249"/>
      <c r="R690" s="250"/>
      <c r="S690" s="239" t="s">
        <v>65</v>
      </c>
      <c r="T690" s="167"/>
      <c r="X690" s="229" t="s">
        <v>71</v>
      </c>
      <c r="AC690" s="314">
        <v>342</v>
      </c>
      <c r="AD690" s="449">
        <f t="shared" ref="AD690" si="767">IF(OR(E857="C",E857="Cr"),S857,0)</f>
        <v>0</v>
      </c>
      <c r="AF690" s="314">
        <v>342</v>
      </c>
      <c r="AG690" s="449">
        <f t="shared" ref="AG690" si="768">LARGE($AD$8:$AD$738,AF690)</f>
        <v>0</v>
      </c>
    </row>
    <row r="691" spans="1:33" ht="15" customHeight="1" thickBot="1" x14ac:dyDescent="0.3">
      <c r="A691" s="228"/>
      <c r="B691" s="314" t="s">
        <v>8</v>
      </c>
      <c r="C691" s="314">
        <v>1</v>
      </c>
      <c r="D691" s="314" t="s">
        <v>27</v>
      </c>
      <c r="E691" s="399" t="s">
        <v>94</v>
      </c>
      <c r="F691" s="258"/>
      <c r="G691" s="259"/>
      <c r="H691" s="246"/>
      <c r="I691" s="231">
        <f>IF(E691="repos",1,0)</f>
        <v>1</v>
      </c>
      <c r="J691" s="231">
        <f>IF(E691="S",1,0)</f>
        <v>0</v>
      </c>
      <c r="K691" s="231">
        <f>IF(E691="FO",1,0)</f>
        <v>0</v>
      </c>
      <c r="L691" s="302">
        <f>IF(AND(B691="dim",M691=130),1,0)</f>
        <v>0</v>
      </c>
      <c r="M691" s="234">
        <v>660</v>
      </c>
      <c r="N691" s="243"/>
      <c r="O691" s="56"/>
      <c r="P691" s="476">
        <f>IF(F691="X",D688,0)+IF(F692="X",D688,0)+IF(G691="X",D689,0)+IF(G692="X",D690,0)+H691+H692+IF(N691&lt;N687,0,N691)+IF(N692&lt;N687,0,N692)</f>
        <v>0</v>
      </c>
      <c r="Q691" s="111"/>
      <c r="R691" s="112"/>
      <c r="S691" s="374">
        <f>(R691-Q691)+(R692-Q692)</f>
        <v>0</v>
      </c>
      <c r="T691" s="167"/>
      <c r="U691" s="74"/>
      <c r="V691" s="74"/>
      <c r="W691" s="74"/>
      <c r="X691" s="380">
        <f t="shared" ref="X691:X751" si="769">IF(OR(E691="C",E691="Cr",E691="FO"),1,0)</f>
        <v>0</v>
      </c>
      <c r="Z691" s="314">
        <v>274</v>
      </c>
      <c r="AA691" s="460">
        <f>IF(OR(E691="C",E691="Cr"),S691,0)</f>
        <v>0</v>
      </c>
      <c r="AC691" s="331"/>
      <c r="AD691" s="450"/>
      <c r="AF691" s="331"/>
      <c r="AG691" s="450"/>
    </row>
    <row r="692" spans="1:33" ht="15.75" customHeight="1" thickBot="1" x14ac:dyDescent="0.3">
      <c r="A692" s="229"/>
      <c r="B692" s="331"/>
      <c r="C692" s="331"/>
      <c r="D692" s="331"/>
      <c r="E692" s="401"/>
      <c r="F692" s="267" t="str">
        <f>IF(AND(A691="X",B691="dim"),"",IF(AND(A691="X",E691="TC"),"",IF(A691="X","X","")))</f>
        <v/>
      </c>
      <c r="G692" s="268"/>
      <c r="H692" s="211"/>
      <c r="I692" s="229">
        <f>IF(E691="CA",1,0)</f>
        <v>0</v>
      </c>
      <c r="J692" s="229">
        <f>IF(E691="TC",1,0)</f>
        <v>0</v>
      </c>
      <c r="K692" s="229">
        <f>IF(E691="FNO",1,0)</f>
        <v>0</v>
      </c>
      <c r="L692" s="299"/>
      <c r="M692" s="235"/>
      <c r="N692" s="244"/>
      <c r="O692" s="107"/>
      <c r="P692" s="477"/>
      <c r="Q692" s="113"/>
      <c r="R692" s="114"/>
      <c r="S692" s="375"/>
      <c r="T692" s="167"/>
      <c r="U692" s="74"/>
      <c r="V692" s="74"/>
      <c r="W692" s="74"/>
      <c r="X692" s="381"/>
      <c r="Z692" s="331"/>
      <c r="AA692" s="461"/>
      <c r="AC692" s="314">
        <v>343</v>
      </c>
      <c r="AD692" s="449">
        <f t="shared" ref="AD692" si="770">IF(OR(E859="C",E859="Cr"),S859,0)</f>
        <v>0</v>
      </c>
      <c r="AF692" s="314">
        <v>343</v>
      </c>
      <c r="AG692" s="449">
        <f t="shared" ref="AG692" si="771">LARGE($AD$8:$AD$738,AF692)</f>
        <v>0</v>
      </c>
    </row>
    <row r="693" spans="1:33" ht="15" customHeight="1" thickBot="1" x14ac:dyDescent="0.3">
      <c r="A693" s="228"/>
      <c r="B693" s="314" t="s">
        <v>9</v>
      </c>
      <c r="C693" s="314">
        <v>2</v>
      </c>
      <c r="D693" s="314" t="s">
        <v>27</v>
      </c>
      <c r="E693" s="483" t="s">
        <v>91</v>
      </c>
      <c r="F693" s="269"/>
      <c r="G693" s="270"/>
      <c r="H693" s="246"/>
      <c r="I693" s="231">
        <f>IF(E693="repos",1,0)</f>
        <v>0</v>
      </c>
      <c r="J693" s="231">
        <f>IF(E693="S",1,0)</f>
        <v>0</v>
      </c>
      <c r="K693" s="231">
        <f>IF(E693="FO",1,0)</f>
        <v>0</v>
      </c>
      <c r="L693" s="302">
        <f>IF(AND(B693="dim",M693=130),1,0)</f>
        <v>0</v>
      </c>
      <c r="M693" s="234">
        <v>132</v>
      </c>
      <c r="N693" s="243"/>
      <c r="O693" s="52">
        <v>0.29375000000000001</v>
      </c>
      <c r="P693" s="476">
        <f>IF(F693="X",D688,0)+IF(F694="X",D688,0)+IF(G693="X",D689,0)+IF(G694="X",D690,0)+H693+H694+IF(N693&lt;N687,0,N693)+IF(N694&lt;N687,0,N694)</f>
        <v>0</v>
      </c>
      <c r="Q693" s="111">
        <v>0.25347222222222221</v>
      </c>
      <c r="R693" s="112">
        <v>0.54166666666666663</v>
      </c>
      <c r="S693" s="374">
        <f>(R693-Q693)+(R694-Q694)</f>
        <v>0.28819444444444442</v>
      </c>
      <c r="T693" s="167"/>
      <c r="U693" s="74"/>
      <c r="V693" s="74"/>
      <c r="W693" s="74"/>
      <c r="X693" s="380">
        <f t="shared" si="769"/>
        <v>1</v>
      </c>
      <c r="Z693" s="314">
        <v>275</v>
      </c>
      <c r="AA693" s="460">
        <f>IF(OR(E693="C",E693="Cr"),S693,0)</f>
        <v>0.28819444444444442</v>
      </c>
      <c r="AC693" s="331"/>
      <c r="AD693" s="450"/>
      <c r="AF693" s="331"/>
      <c r="AG693" s="450"/>
    </row>
    <row r="694" spans="1:33" ht="15.75" customHeight="1" thickBot="1" x14ac:dyDescent="0.3">
      <c r="A694" s="229"/>
      <c r="B694" s="331"/>
      <c r="C694" s="331"/>
      <c r="D694" s="331"/>
      <c r="E694" s="484"/>
      <c r="F694" s="267" t="str">
        <f>IF(AND(A693="X",B693="dim"),"",IF(AND(A693="X",E693="TC"),"",IF(A693="X","X","")))</f>
        <v/>
      </c>
      <c r="G694" s="268"/>
      <c r="H694" s="211"/>
      <c r="I694" s="229">
        <f>IF(E693="CA",1,0)</f>
        <v>0</v>
      </c>
      <c r="J694" s="229">
        <f>IF(E693="TC",1,0)</f>
        <v>0</v>
      </c>
      <c r="K694" s="229">
        <f>IF(E693="FNO",1,0)</f>
        <v>0</v>
      </c>
      <c r="L694" s="299"/>
      <c r="M694" s="235"/>
      <c r="N694" s="244"/>
      <c r="O694" s="86"/>
      <c r="P694" s="477"/>
      <c r="Q694" s="113"/>
      <c r="R694" s="114"/>
      <c r="S694" s="375"/>
      <c r="T694" s="167"/>
      <c r="U694" s="74"/>
      <c r="V694" s="74"/>
      <c r="W694" s="74"/>
      <c r="X694" s="381"/>
      <c r="Z694" s="331"/>
      <c r="AA694" s="461"/>
      <c r="AC694" s="314">
        <v>344</v>
      </c>
      <c r="AD694" s="449">
        <f t="shared" ref="AD694" si="772">IF(OR(E861="C",E861="Cr"),S861,0)</f>
        <v>0</v>
      </c>
      <c r="AF694" s="314">
        <v>344</v>
      </c>
      <c r="AG694" s="449">
        <f t="shared" ref="AG694" si="773">LARGE($AD$8:$AD$738,AF694)</f>
        <v>0</v>
      </c>
    </row>
    <row r="695" spans="1:33" ht="15" customHeight="1" thickBot="1" x14ac:dyDescent="0.3">
      <c r="A695" s="228"/>
      <c r="B695" s="314" t="s">
        <v>10</v>
      </c>
      <c r="C695" s="314">
        <v>3</v>
      </c>
      <c r="D695" s="314" t="s">
        <v>27</v>
      </c>
      <c r="E695" s="483" t="s">
        <v>91</v>
      </c>
      <c r="F695" s="269"/>
      <c r="G695" s="270"/>
      <c r="H695" s="246"/>
      <c r="I695" s="231">
        <f>IF(E695="repos",1,0)</f>
        <v>0</v>
      </c>
      <c r="J695" s="231">
        <f>IF(E695="S",1,0)</f>
        <v>0</v>
      </c>
      <c r="K695" s="231">
        <f>IF(E695="FO",1,0)</f>
        <v>0</v>
      </c>
      <c r="L695" s="302">
        <f>IF(AND(B695="dim",M695=130),1,0)</f>
        <v>0</v>
      </c>
      <c r="M695" s="234">
        <v>132</v>
      </c>
      <c r="N695" s="243"/>
      <c r="O695" s="52">
        <v>0.29375000000000001</v>
      </c>
      <c r="P695" s="476">
        <f>IF(F695="X",D688,0)+IF(F696="X",D688,0)+IF(G695="X",D689,0)+IF(G696="X",D690,0)+H695+H696+IF(N695&lt;N687,0,N695)+IF(N696&lt;N687,0,N696)</f>
        <v>0</v>
      </c>
      <c r="Q695" s="111">
        <v>0.25347222222222221</v>
      </c>
      <c r="R695" s="112">
        <v>0.54166666666666663</v>
      </c>
      <c r="S695" s="374">
        <f>(R695-Q695)+(R696-Q696)</f>
        <v>0.28819444444444442</v>
      </c>
      <c r="T695" s="167"/>
      <c r="U695" s="74"/>
      <c r="V695" s="74"/>
      <c r="W695" s="74"/>
      <c r="X695" s="380">
        <f t="shared" si="769"/>
        <v>1</v>
      </c>
      <c r="Z695" s="314">
        <v>276</v>
      </c>
      <c r="AA695" s="460">
        <f>IF(OR(E695="C",E695="Cr"),S695,0)</f>
        <v>0.28819444444444442</v>
      </c>
      <c r="AC695" s="331"/>
      <c r="AD695" s="450"/>
      <c r="AF695" s="331"/>
      <c r="AG695" s="450"/>
    </row>
    <row r="696" spans="1:33" ht="15.75" customHeight="1" thickBot="1" x14ac:dyDescent="0.3">
      <c r="A696" s="229"/>
      <c r="B696" s="331"/>
      <c r="C696" s="331"/>
      <c r="D696" s="331"/>
      <c r="E696" s="484"/>
      <c r="F696" s="267" t="str">
        <f>IF(AND(A695="X",B695="dim"),"",IF(AND(A695="X",E695="TC"),"",IF(A695="X","X","")))</f>
        <v/>
      </c>
      <c r="G696" s="268"/>
      <c r="H696" s="211"/>
      <c r="I696" s="229">
        <f>IF(E695="CA",1,0)</f>
        <v>0</v>
      </c>
      <c r="J696" s="229">
        <f>IF(E695="TC",1,0)</f>
        <v>0</v>
      </c>
      <c r="K696" s="229">
        <f>IF(E695="FNO",1,0)</f>
        <v>0</v>
      </c>
      <c r="L696" s="299"/>
      <c r="M696" s="235"/>
      <c r="N696" s="244"/>
      <c r="O696" s="86"/>
      <c r="P696" s="477"/>
      <c r="Q696" s="113"/>
      <c r="R696" s="114"/>
      <c r="S696" s="375"/>
      <c r="T696" s="167"/>
      <c r="U696" s="74"/>
      <c r="V696" s="74"/>
      <c r="W696" s="74"/>
      <c r="X696" s="381"/>
      <c r="Z696" s="331"/>
      <c r="AA696" s="461"/>
      <c r="AC696" s="314">
        <v>345</v>
      </c>
      <c r="AD696" s="449">
        <f t="shared" ref="AD696" si="774">IF(OR(E863="C",E863="Cr"),S863,0)</f>
        <v>0.26388888888888895</v>
      </c>
      <c r="AF696" s="314">
        <v>345</v>
      </c>
      <c r="AG696" s="449">
        <f t="shared" ref="AG696" si="775">LARGE($AD$8:$AD$738,AF696)</f>
        <v>0</v>
      </c>
    </row>
    <row r="697" spans="1:33" ht="15" customHeight="1" thickBot="1" x14ac:dyDescent="0.3">
      <c r="A697" s="228"/>
      <c r="B697" s="314" t="s">
        <v>11</v>
      </c>
      <c r="C697" s="314">
        <v>4</v>
      </c>
      <c r="D697" s="314" t="s">
        <v>27</v>
      </c>
      <c r="E697" s="483" t="s">
        <v>91</v>
      </c>
      <c r="F697" s="269"/>
      <c r="G697" s="270"/>
      <c r="H697" s="246"/>
      <c r="I697" s="231">
        <f>IF(E697="repos",1,0)</f>
        <v>0</v>
      </c>
      <c r="J697" s="231">
        <f>IF(E697="S",1,0)</f>
        <v>0</v>
      </c>
      <c r="K697" s="231">
        <f>IF(E697="FO",1,0)</f>
        <v>0</v>
      </c>
      <c r="L697" s="302">
        <f>IF(AND(B697="dim",M697=130),1,0)</f>
        <v>0</v>
      </c>
      <c r="M697" s="234">
        <v>132</v>
      </c>
      <c r="N697" s="243"/>
      <c r="O697" s="52">
        <v>0.29375000000000001</v>
      </c>
      <c r="P697" s="476">
        <f>IF(F697="X",D688,0)+IF(F698="X",D688,0)+IF(G697="X",D689,0)+IF(G698="X",D690,0)+H697+H698+IF(N697&lt;N687,0,N697)+IF(N698&lt;N687,0,N698)</f>
        <v>0</v>
      </c>
      <c r="Q697" s="111">
        <v>0.25347222222222221</v>
      </c>
      <c r="R697" s="112">
        <v>0.54166666666666663</v>
      </c>
      <c r="S697" s="374">
        <f>(R697-Q697)+(R698-Q698)</f>
        <v>0.28819444444444442</v>
      </c>
      <c r="T697" s="167"/>
      <c r="U697" s="74"/>
      <c r="V697" s="74"/>
      <c r="W697" s="74"/>
      <c r="X697" s="380">
        <f t="shared" si="769"/>
        <v>1</v>
      </c>
      <c r="Z697" s="462">
        <v>277</v>
      </c>
      <c r="AA697" s="460">
        <f>IF(OR(E697="C",E697="Cr"),S697,0)</f>
        <v>0.28819444444444442</v>
      </c>
      <c r="AC697" s="331"/>
      <c r="AD697" s="450"/>
      <c r="AF697" s="331"/>
      <c r="AG697" s="450"/>
    </row>
    <row r="698" spans="1:33" ht="15.75" customHeight="1" thickBot="1" x14ac:dyDescent="0.3">
      <c r="A698" s="229"/>
      <c r="B698" s="331"/>
      <c r="C698" s="331"/>
      <c r="D698" s="331"/>
      <c r="E698" s="484"/>
      <c r="F698" s="267" t="str">
        <f>IF(AND(A697="X",B697="dim"),"",IF(AND(A697="X",E697="TC"),"",IF(A697="X","X","")))</f>
        <v/>
      </c>
      <c r="G698" s="268"/>
      <c r="H698" s="211"/>
      <c r="I698" s="229">
        <f>IF(E697="CA",1,0)</f>
        <v>0</v>
      </c>
      <c r="J698" s="229">
        <f>IF(E697="TC",1,0)</f>
        <v>0</v>
      </c>
      <c r="K698" s="229">
        <f>IF(E697="FNO",1,0)</f>
        <v>0</v>
      </c>
      <c r="L698" s="299"/>
      <c r="M698" s="235"/>
      <c r="N698" s="244"/>
      <c r="O698" s="86"/>
      <c r="P698" s="477"/>
      <c r="Q698" s="113"/>
      <c r="R698" s="114"/>
      <c r="S698" s="375"/>
      <c r="T698" s="167"/>
      <c r="U698" s="74"/>
      <c r="V698" s="74"/>
      <c r="W698" s="74"/>
      <c r="X698" s="381"/>
      <c r="Z698" s="463"/>
      <c r="AA698" s="461"/>
      <c r="AC698" s="314">
        <v>346</v>
      </c>
      <c r="AD698" s="449">
        <f t="shared" ref="AD698" si="776">IF(OR(E865="C",E865="Cr"),S865,0)</f>
        <v>0.26388888888888895</v>
      </c>
      <c r="AF698" s="314">
        <v>346</v>
      </c>
      <c r="AG698" s="449">
        <f t="shared" ref="AG698" si="777">LARGE($AD$8:$AD$738,AF698)</f>
        <v>0</v>
      </c>
    </row>
    <row r="699" spans="1:33" ht="15" customHeight="1" thickBot="1" x14ac:dyDescent="0.3">
      <c r="A699" s="228"/>
      <c r="B699" s="314" t="s">
        <v>12</v>
      </c>
      <c r="C699" s="314">
        <v>5</v>
      </c>
      <c r="D699" s="314" t="s">
        <v>27</v>
      </c>
      <c r="E699" s="483" t="s">
        <v>91</v>
      </c>
      <c r="F699" s="269"/>
      <c r="G699" s="270"/>
      <c r="H699" s="246"/>
      <c r="I699" s="231">
        <f>IF(E699="repos",1,0)</f>
        <v>0</v>
      </c>
      <c r="J699" s="231">
        <f>IF(E699="S",1,0)</f>
        <v>0</v>
      </c>
      <c r="K699" s="231">
        <f>IF(E699="FO",1,0)</f>
        <v>0</v>
      </c>
      <c r="L699" s="302">
        <f>IF(AND(B699="dim",M699=130),1,0)</f>
        <v>0</v>
      </c>
      <c r="M699" s="234">
        <v>132</v>
      </c>
      <c r="N699" s="243"/>
      <c r="O699" s="52">
        <v>0.29375000000000001</v>
      </c>
      <c r="P699" s="476">
        <f>IF(F699="X",D688,0)+IF(F700="X",D688,0)+IF(G699="X",D689,0)+IF(G700="X",D690,0)+H699+H700+IF(N699&lt;N687,0,N699)+IF(N700&lt;N687,0,N700)</f>
        <v>0</v>
      </c>
      <c r="Q699" s="111">
        <v>0.25347222222222221</v>
      </c>
      <c r="R699" s="112">
        <v>0.54166666666666663</v>
      </c>
      <c r="S699" s="374">
        <f>(R699-Q699)+(R700-Q700)</f>
        <v>0.28819444444444442</v>
      </c>
      <c r="T699" s="167"/>
      <c r="U699" s="74"/>
      <c r="V699" s="74"/>
      <c r="W699" s="74"/>
      <c r="X699" s="380">
        <f t="shared" si="769"/>
        <v>1</v>
      </c>
      <c r="Z699" s="314">
        <v>278</v>
      </c>
      <c r="AA699" s="460">
        <f>IF(OR(E699="C",E699="Cr"),S699,0)</f>
        <v>0.28819444444444442</v>
      </c>
      <c r="AC699" s="331"/>
      <c r="AD699" s="450"/>
      <c r="AF699" s="331"/>
      <c r="AG699" s="450"/>
    </row>
    <row r="700" spans="1:33" ht="15.75" customHeight="1" thickBot="1" x14ac:dyDescent="0.3">
      <c r="A700" s="229"/>
      <c r="B700" s="331"/>
      <c r="C700" s="331"/>
      <c r="D700" s="331"/>
      <c r="E700" s="484"/>
      <c r="F700" s="267" t="str">
        <f>IF(AND(A699="X",B699="dim"),"",IF(AND(A699="X",E699="TC"),"",IF(A699="X","X","")))</f>
        <v/>
      </c>
      <c r="G700" s="268"/>
      <c r="H700" s="211"/>
      <c r="I700" s="229">
        <f>IF(E699="CA",1,0)</f>
        <v>0</v>
      </c>
      <c r="J700" s="229">
        <f>IF(E699="TC",1,0)</f>
        <v>0</v>
      </c>
      <c r="K700" s="229">
        <f>IF(E699="FNO",1,0)</f>
        <v>0</v>
      </c>
      <c r="L700" s="299"/>
      <c r="M700" s="235"/>
      <c r="N700" s="244"/>
      <c r="O700" s="86"/>
      <c r="P700" s="477"/>
      <c r="Q700" s="113"/>
      <c r="R700" s="114"/>
      <c r="S700" s="375"/>
      <c r="T700" s="167"/>
      <c r="U700" s="74"/>
      <c r="V700" s="74"/>
      <c r="W700" s="74"/>
      <c r="X700" s="381"/>
      <c r="Z700" s="331"/>
      <c r="AA700" s="461"/>
      <c r="AC700" s="314">
        <v>347</v>
      </c>
      <c r="AD700" s="449">
        <f t="shared" ref="AD700" si="778">IF(OR(E867="C",E867="Cr"),S867,0)</f>
        <v>0.26388888888888895</v>
      </c>
      <c r="AF700" s="314">
        <v>347</v>
      </c>
      <c r="AG700" s="449">
        <f t="shared" ref="AG700" si="779">LARGE($AD$8:$AD$738,AF700)</f>
        <v>0</v>
      </c>
    </row>
    <row r="701" spans="1:33" ht="15" customHeight="1" thickBot="1" x14ac:dyDescent="0.3">
      <c r="A701" s="228"/>
      <c r="B701" s="314" t="s">
        <v>4</v>
      </c>
      <c r="C701" s="314">
        <v>6</v>
      </c>
      <c r="D701" s="314" t="s">
        <v>27</v>
      </c>
      <c r="E701" s="483" t="s">
        <v>91</v>
      </c>
      <c r="F701" s="269"/>
      <c r="G701" s="270"/>
      <c r="H701" s="246"/>
      <c r="I701" s="231">
        <f>IF(E701="repos",1,0)</f>
        <v>0</v>
      </c>
      <c r="J701" s="231">
        <f>IF(E701="S",1,0)</f>
        <v>0</v>
      </c>
      <c r="K701" s="231">
        <f>IF(E701="FO",1,0)</f>
        <v>0</v>
      </c>
      <c r="L701" s="302">
        <f>IF(AND(B701="dim",M701=130),1,0)</f>
        <v>0</v>
      </c>
      <c r="M701" s="234">
        <v>132</v>
      </c>
      <c r="N701" s="243"/>
      <c r="O701" s="52">
        <v>0.25347222222222221</v>
      </c>
      <c r="P701" s="476">
        <f>IF(F701="X",D688,0)+IF(F702="X",D688,0)+IF(G701="X",D689,0)+IF(G702="X",D690,0)+H701+H702+IF(N701&lt;N687,0,N701)+IF(N702&lt;N687,0,N702)</f>
        <v>0</v>
      </c>
      <c r="Q701" s="111">
        <v>0.24652777777777779</v>
      </c>
      <c r="R701" s="112">
        <v>0.49722222222222223</v>
      </c>
      <c r="S701" s="374">
        <f>(R701-Q701)+(R702-Q702)</f>
        <v>0.25069444444444444</v>
      </c>
      <c r="T701" s="167"/>
      <c r="U701" s="74"/>
      <c r="V701" s="74"/>
      <c r="W701" s="74"/>
      <c r="X701" s="380">
        <f t="shared" si="769"/>
        <v>1</v>
      </c>
      <c r="Z701" s="314">
        <v>279</v>
      </c>
      <c r="AA701" s="460">
        <f>IF(OR(E701="C",E701="Cr"),S701,0)</f>
        <v>0.25069444444444444</v>
      </c>
      <c r="AC701" s="331"/>
      <c r="AD701" s="450"/>
      <c r="AF701" s="331"/>
      <c r="AG701" s="450"/>
    </row>
    <row r="702" spans="1:33" ht="15.75" customHeight="1" thickBot="1" x14ac:dyDescent="0.3">
      <c r="A702" s="229"/>
      <c r="B702" s="331"/>
      <c r="C702" s="331"/>
      <c r="D702" s="331"/>
      <c r="E702" s="484"/>
      <c r="F702" s="267" t="str">
        <f>IF(AND(A701="X",B701="dim"),"",IF(AND(A701="X",E701="TC"),"",IF(A701="X","X","")))</f>
        <v/>
      </c>
      <c r="G702" s="268"/>
      <c r="H702" s="211"/>
      <c r="I702" s="229">
        <f>IF(E701="CA",1,0)</f>
        <v>0</v>
      </c>
      <c r="J702" s="229">
        <f>IF(E701="TC",1,0)</f>
        <v>0</v>
      </c>
      <c r="K702" s="229">
        <f>IF(E701="FNO",1,0)</f>
        <v>0</v>
      </c>
      <c r="L702" s="299"/>
      <c r="M702" s="235"/>
      <c r="N702" s="244"/>
      <c r="O702" s="86"/>
      <c r="P702" s="477"/>
      <c r="Q702" s="113"/>
      <c r="R702" s="114"/>
      <c r="S702" s="375"/>
      <c r="T702" s="167"/>
      <c r="U702" s="74"/>
      <c r="V702" s="74"/>
      <c r="W702" s="74"/>
      <c r="X702" s="381"/>
      <c r="Z702" s="331"/>
      <c r="AA702" s="461"/>
      <c r="AC702" s="314">
        <v>348</v>
      </c>
      <c r="AD702" s="449">
        <f t="shared" ref="AD702" si="780">IF(OR(E869="C",E869="Cr"),S869,0)</f>
        <v>0.26388888888888895</v>
      </c>
      <c r="AF702" s="314">
        <v>348</v>
      </c>
      <c r="AG702" s="449">
        <f t="shared" ref="AG702" si="781">LARGE($AD$8:$AD$738,AF702)</f>
        <v>0</v>
      </c>
    </row>
    <row r="703" spans="1:33" ht="15" customHeight="1" thickBot="1" x14ac:dyDescent="0.3">
      <c r="A703" s="228"/>
      <c r="B703" s="314" t="s">
        <v>6</v>
      </c>
      <c r="C703" s="314">
        <v>7</v>
      </c>
      <c r="D703" s="314" t="s">
        <v>27</v>
      </c>
      <c r="E703" s="399" t="s">
        <v>91</v>
      </c>
      <c r="F703" s="269"/>
      <c r="G703" s="270"/>
      <c r="H703" s="246"/>
      <c r="I703" s="231">
        <f>IF(E703="repos",1,0)</f>
        <v>0</v>
      </c>
      <c r="J703" s="231">
        <f>IF(E703="S",1,0)</f>
        <v>0</v>
      </c>
      <c r="K703" s="231">
        <f>IF(E703="FO",1,0)</f>
        <v>0</v>
      </c>
      <c r="L703" s="302">
        <f>IF(AND(B703="dim",M703=130),1,0)</f>
        <v>0</v>
      </c>
      <c r="M703" s="234">
        <v>132</v>
      </c>
      <c r="N703" s="243"/>
      <c r="O703" s="52">
        <v>0.29444444444444445</v>
      </c>
      <c r="P703" s="476">
        <f>IF(F703="X",D688,0)+IF(F704="X",D688,0)+IF(G703="X",D689,0)+IF(G704="X",D690,0)+H703+H704+IF(N703&lt;N687,0,N703)+IF(N704&lt;N687,0,N704)</f>
        <v>0</v>
      </c>
      <c r="Q703" s="111">
        <v>0.20833333333333334</v>
      </c>
      <c r="R703" s="112">
        <v>0.49722222222222223</v>
      </c>
      <c r="S703" s="374">
        <f>(R703-Q703)+(R704-Q704)</f>
        <v>0.28888888888888886</v>
      </c>
      <c r="T703" s="167"/>
      <c r="U703" s="74"/>
      <c r="V703" s="74"/>
      <c r="W703" s="74"/>
      <c r="X703" s="380">
        <f t="shared" si="769"/>
        <v>1</v>
      </c>
      <c r="Z703" s="314">
        <v>280</v>
      </c>
      <c r="AA703" s="460">
        <f>IF(OR(E703="C",E703="Cr"),S703,0)</f>
        <v>0.28888888888888886</v>
      </c>
      <c r="AC703" s="331"/>
      <c r="AD703" s="450"/>
      <c r="AF703" s="331"/>
      <c r="AG703" s="450"/>
    </row>
    <row r="704" spans="1:33" ht="15.75" customHeight="1" thickBot="1" x14ac:dyDescent="0.3">
      <c r="A704" s="229"/>
      <c r="B704" s="331"/>
      <c r="C704" s="331"/>
      <c r="D704" s="331"/>
      <c r="E704" s="401"/>
      <c r="F704" s="267" t="str">
        <f>IF(AND(A703="X",B703="dim"),"",IF(AND(A703="X",E703="TC"),"",IF(A703="X","X","")))</f>
        <v/>
      </c>
      <c r="G704" s="268"/>
      <c r="H704" s="211"/>
      <c r="I704" s="229">
        <f>IF(E703="CA",1,0)</f>
        <v>0</v>
      </c>
      <c r="J704" s="229">
        <f>IF(E703="TC",1,0)</f>
        <v>0</v>
      </c>
      <c r="K704" s="229">
        <f>IF(E703="FNO",1,0)</f>
        <v>0</v>
      </c>
      <c r="L704" s="299"/>
      <c r="M704" s="235"/>
      <c r="N704" s="244"/>
      <c r="O704" s="86"/>
      <c r="P704" s="477"/>
      <c r="Q704" s="113"/>
      <c r="R704" s="114"/>
      <c r="S704" s="375"/>
      <c r="T704" s="167"/>
      <c r="U704" s="74"/>
      <c r="V704" s="74"/>
      <c r="W704" s="74"/>
      <c r="X704" s="381"/>
      <c r="Z704" s="331"/>
      <c r="AA704" s="461"/>
      <c r="AC704" s="314">
        <v>349</v>
      </c>
      <c r="AD704" s="449">
        <f t="shared" ref="AD704" si="782">IF(OR(E871="C",E871="Cr"),S871,0)</f>
        <v>0.2993055555555556</v>
      </c>
      <c r="AF704" s="314">
        <v>349</v>
      </c>
      <c r="AG704" s="449">
        <f t="shared" ref="AG704" si="783">LARGE($AD$8:$AD$738,AF704)</f>
        <v>0</v>
      </c>
    </row>
    <row r="705" spans="1:33" ht="15" customHeight="1" thickBot="1" x14ac:dyDescent="0.3">
      <c r="A705" s="228"/>
      <c r="B705" s="314" t="s">
        <v>8</v>
      </c>
      <c r="C705" s="314">
        <v>8</v>
      </c>
      <c r="D705" s="314" t="s">
        <v>27</v>
      </c>
      <c r="E705" s="399" t="s">
        <v>94</v>
      </c>
      <c r="F705" s="269"/>
      <c r="G705" s="270"/>
      <c r="H705" s="246"/>
      <c r="I705" s="231">
        <f>IF(E705="repos",1,0)</f>
        <v>1</v>
      </c>
      <c r="J705" s="231">
        <f>IF(E705="S",1,0)</f>
        <v>0</v>
      </c>
      <c r="K705" s="231">
        <f>IF(E705="FO",1,0)</f>
        <v>0</v>
      </c>
      <c r="L705" s="302">
        <f>IF(AND(B705="dim",M705=130),1,0)</f>
        <v>0</v>
      </c>
      <c r="M705" s="234">
        <v>660</v>
      </c>
      <c r="N705" s="243"/>
      <c r="O705" s="56"/>
      <c r="P705" s="476">
        <f>IF(F705="X",D688,0)+IF(F706="X",D688,0)+IF(G705="X",D689,0)+IF(G706="X",D690,0)+H705+H706+IF(N705&lt;N687,0,N705)+IF(N706&lt;N687,0,N706)</f>
        <v>0</v>
      </c>
      <c r="Q705" s="111"/>
      <c r="R705" s="112"/>
      <c r="S705" s="374">
        <f>(R705-Q705)+(R706-Q706)</f>
        <v>0</v>
      </c>
      <c r="T705" s="167"/>
      <c r="U705" s="74"/>
      <c r="V705" s="74"/>
      <c r="W705" s="74"/>
      <c r="X705" s="380">
        <f t="shared" si="769"/>
        <v>0</v>
      </c>
      <c r="Z705" s="314">
        <v>281</v>
      </c>
      <c r="AA705" s="460">
        <f>IF(OR(E705="C",E705="Cr"),S705,0)</f>
        <v>0</v>
      </c>
      <c r="AC705" s="331"/>
      <c r="AD705" s="450"/>
      <c r="AF705" s="331"/>
      <c r="AG705" s="450"/>
    </row>
    <row r="706" spans="1:33" ht="15.75" customHeight="1" thickBot="1" x14ac:dyDescent="0.3">
      <c r="A706" s="229"/>
      <c r="B706" s="331"/>
      <c r="C706" s="331"/>
      <c r="D706" s="331"/>
      <c r="E706" s="401"/>
      <c r="F706" s="267" t="str">
        <f>IF(AND(A705="X",B705="dim"),"",IF(AND(A705="X",E705="TC"),"",IF(A705="X","X","")))</f>
        <v/>
      </c>
      <c r="G706" s="268"/>
      <c r="H706" s="211"/>
      <c r="I706" s="229">
        <f>IF(E705="CA",1,0)</f>
        <v>0</v>
      </c>
      <c r="J706" s="229">
        <f>IF(E705="TC",1,0)</f>
        <v>0</v>
      </c>
      <c r="K706" s="229">
        <f>IF(E705="FNO",1,0)</f>
        <v>0</v>
      </c>
      <c r="L706" s="299"/>
      <c r="M706" s="235"/>
      <c r="N706" s="244"/>
      <c r="O706" s="107"/>
      <c r="P706" s="477"/>
      <c r="Q706" s="113"/>
      <c r="R706" s="114"/>
      <c r="S706" s="375"/>
      <c r="T706" s="167"/>
      <c r="U706" s="74"/>
      <c r="V706" s="74"/>
      <c r="W706" s="74"/>
      <c r="X706" s="381"/>
      <c r="Z706" s="331"/>
      <c r="AA706" s="461"/>
      <c r="AC706" s="314">
        <v>350</v>
      </c>
      <c r="AD706" s="449">
        <f t="shared" ref="AD706" si="784">IF(OR(E873="C",E873="Cr"),S873,0)</f>
        <v>0</v>
      </c>
      <c r="AF706" s="314">
        <v>350</v>
      </c>
      <c r="AG706" s="449">
        <f t="shared" ref="AG706" si="785">LARGE($AD$8:$AD$738,AF706)</f>
        <v>0</v>
      </c>
    </row>
    <row r="707" spans="1:33" ht="15" customHeight="1" thickBot="1" x14ac:dyDescent="0.3">
      <c r="A707" s="228"/>
      <c r="B707" s="314" t="s">
        <v>9</v>
      </c>
      <c r="C707" s="314">
        <v>9</v>
      </c>
      <c r="D707" s="314" t="s">
        <v>27</v>
      </c>
      <c r="E707" s="483" t="s">
        <v>91</v>
      </c>
      <c r="F707" s="269"/>
      <c r="G707" s="270"/>
      <c r="H707" s="246"/>
      <c r="I707" s="231">
        <f>IF(E707="repos",1,0)</f>
        <v>0</v>
      </c>
      <c r="J707" s="231">
        <f>IF(E707="S",1,0)</f>
        <v>0</v>
      </c>
      <c r="K707" s="231">
        <f>IF(E707="FO",1,0)</f>
        <v>0</v>
      </c>
      <c r="L707" s="302">
        <f>IF(AND(B707="dim",M707=130),1,0)</f>
        <v>0</v>
      </c>
      <c r="M707" s="234">
        <v>130</v>
      </c>
      <c r="N707" s="243"/>
      <c r="O707" s="56"/>
      <c r="P707" s="476">
        <f>IF(F707="X",D688,0)+IF(F708="X",D688,0)+IF(G707="X",D689,0)+IF(G708="X",D690,0)+H707+H708+IF(N707&lt;N687,0,N707)+IF(N708&lt;N687,0,N708)</f>
        <v>0</v>
      </c>
      <c r="Q707" s="111">
        <v>0.21249999999999999</v>
      </c>
      <c r="R707" s="112">
        <v>0.48819444444444443</v>
      </c>
      <c r="S707" s="360">
        <f>(R707-Q707)+(R708-Q708)</f>
        <v>0.27569444444444446</v>
      </c>
      <c r="T707" s="167"/>
      <c r="U707" s="74"/>
      <c r="V707" s="74"/>
      <c r="W707" s="74"/>
      <c r="X707" s="380">
        <f t="shared" si="769"/>
        <v>1</v>
      </c>
      <c r="Z707" s="314">
        <v>282</v>
      </c>
      <c r="AA707" s="460">
        <f>IF(OR(E707="C",E707="Cr"),S707,0)</f>
        <v>0.27569444444444446</v>
      </c>
      <c r="AC707" s="331"/>
      <c r="AD707" s="450"/>
      <c r="AF707" s="331"/>
      <c r="AG707" s="450"/>
    </row>
    <row r="708" spans="1:33" ht="15.75" customHeight="1" thickBot="1" x14ac:dyDescent="0.3">
      <c r="A708" s="229"/>
      <c r="B708" s="331"/>
      <c r="C708" s="331"/>
      <c r="D708" s="331"/>
      <c r="E708" s="484"/>
      <c r="F708" s="267" t="str">
        <f>IF(AND(A707="X",B707="dim"),"",IF(AND(A707="X",E707="TC"),"",IF(A707="X","X","")))</f>
        <v/>
      </c>
      <c r="G708" s="268"/>
      <c r="H708" s="211"/>
      <c r="I708" s="229">
        <f>IF(E707="CA",1,0)</f>
        <v>0</v>
      </c>
      <c r="J708" s="229">
        <f>IF(E707="TC",1,0)</f>
        <v>0</v>
      </c>
      <c r="K708" s="229">
        <f>IF(E707="FNO",1,0)</f>
        <v>0</v>
      </c>
      <c r="L708" s="299"/>
      <c r="M708" s="235"/>
      <c r="N708" s="244"/>
      <c r="O708" s="107"/>
      <c r="P708" s="477"/>
      <c r="Q708" s="113"/>
      <c r="R708" s="114"/>
      <c r="S708" s="361"/>
      <c r="T708" s="167"/>
      <c r="U708" s="74"/>
      <c r="V708" s="74"/>
      <c r="W708" s="74"/>
      <c r="X708" s="381"/>
      <c r="Z708" s="331"/>
      <c r="AA708" s="461"/>
      <c r="AC708" s="314">
        <v>351</v>
      </c>
      <c r="AD708" s="449">
        <f t="shared" ref="AD708" si="786">IF(OR(E875="C",E875="Cr"),S875,0)</f>
        <v>0</v>
      </c>
      <c r="AF708" s="314">
        <v>351</v>
      </c>
      <c r="AG708" s="449">
        <f t="shared" ref="AG708" si="787">LARGE($AD$8:$AD$738,AF708)</f>
        <v>0</v>
      </c>
    </row>
    <row r="709" spans="1:33" ht="15" customHeight="1" thickBot="1" x14ac:dyDescent="0.3">
      <c r="A709" s="228"/>
      <c r="B709" s="314" t="s">
        <v>10</v>
      </c>
      <c r="C709" s="314">
        <v>10</v>
      </c>
      <c r="D709" s="314" t="s">
        <v>27</v>
      </c>
      <c r="E709" s="483" t="s">
        <v>91</v>
      </c>
      <c r="F709" s="269"/>
      <c r="G709" s="270"/>
      <c r="H709" s="246"/>
      <c r="I709" s="231">
        <f>IF(E709="repos",1,0)</f>
        <v>0</v>
      </c>
      <c r="J709" s="231">
        <f>IF(E709="S",1,0)</f>
        <v>0</v>
      </c>
      <c r="K709" s="231">
        <f>IF(E709="FO",1,0)</f>
        <v>0</v>
      </c>
      <c r="L709" s="302">
        <f>IF(AND(B709="dim",M709=130),1,0)</f>
        <v>0</v>
      </c>
      <c r="M709" s="234">
        <v>130</v>
      </c>
      <c r="N709" s="243"/>
      <c r="O709" s="56"/>
      <c r="P709" s="476">
        <f>IF(F709="X",D688,0)+IF(F710="X",D688,0)+IF(G709="X",D689,0)+IF(G710="X",D690,0)+H709+H710+IF(N709&lt;N687,0,N709)+IF(N710&lt;N687,0,N710)</f>
        <v>0</v>
      </c>
      <c r="Q709" s="111">
        <v>0.20625000000000002</v>
      </c>
      <c r="R709" s="112">
        <v>0.43611111111111112</v>
      </c>
      <c r="S709" s="360">
        <f>(R709-Q709)+(R710-Q710)</f>
        <v>0.2298611111111111</v>
      </c>
      <c r="T709" s="167"/>
      <c r="U709" s="74"/>
      <c r="V709" s="74"/>
      <c r="W709" s="74"/>
      <c r="X709" s="380">
        <f t="shared" si="769"/>
        <v>1</v>
      </c>
      <c r="Z709" s="314">
        <v>283</v>
      </c>
      <c r="AA709" s="460">
        <f>IF(OR(E709="C",E709="Cr"),S709,0)</f>
        <v>0.2298611111111111</v>
      </c>
      <c r="AC709" s="331"/>
      <c r="AD709" s="450"/>
      <c r="AF709" s="331"/>
      <c r="AG709" s="450"/>
    </row>
    <row r="710" spans="1:33" ht="15.75" customHeight="1" thickBot="1" x14ac:dyDescent="0.3">
      <c r="A710" s="229"/>
      <c r="B710" s="331"/>
      <c r="C710" s="331"/>
      <c r="D710" s="331"/>
      <c r="E710" s="484"/>
      <c r="F710" s="267" t="str">
        <f>IF(AND(A709="X",B709="dim"),"",IF(AND(A709="X",E709="TC"),"",IF(A709="X","X","")))</f>
        <v/>
      </c>
      <c r="G710" s="268"/>
      <c r="H710" s="211"/>
      <c r="I710" s="229">
        <f>IF(E709="CA",1,0)</f>
        <v>0</v>
      </c>
      <c r="J710" s="229">
        <f>IF(E709="TC",1,0)</f>
        <v>0</v>
      </c>
      <c r="K710" s="229">
        <f>IF(E709="FNO",1,0)</f>
        <v>0</v>
      </c>
      <c r="L710" s="299"/>
      <c r="M710" s="235"/>
      <c r="N710" s="244"/>
      <c r="O710" s="107"/>
      <c r="P710" s="477"/>
      <c r="Q710" s="113"/>
      <c r="R710" s="114"/>
      <c r="S710" s="361"/>
      <c r="T710" s="167"/>
      <c r="U710" s="74"/>
      <c r="V710" s="74"/>
      <c r="W710" s="74"/>
      <c r="X710" s="381"/>
      <c r="Z710" s="331"/>
      <c r="AA710" s="461"/>
      <c r="AC710" s="314">
        <v>352</v>
      </c>
      <c r="AD710" s="449">
        <f t="shared" ref="AD710" si="788">IF(OR(E877="C",E877="Cr"),S877,0)</f>
        <v>0</v>
      </c>
      <c r="AF710" s="314">
        <v>352</v>
      </c>
      <c r="AG710" s="449">
        <f t="shared" ref="AG710" si="789">LARGE($AD$8:$AD$738,AF710)</f>
        <v>0</v>
      </c>
    </row>
    <row r="711" spans="1:33" ht="15" customHeight="1" thickBot="1" x14ac:dyDescent="0.3">
      <c r="A711" s="228"/>
      <c r="B711" s="314" t="s">
        <v>11</v>
      </c>
      <c r="C711" s="314">
        <v>11</v>
      </c>
      <c r="D711" s="314" t="s">
        <v>27</v>
      </c>
      <c r="E711" s="399" t="s">
        <v>94</v>
      </c>
      <c r="F711" s="269"/>
      <c r="G711" s="270"/>
      <c r="H711" s="246"/>
      <c r="I711" s="231">
        <f>IF(E711="repos",1,0)</f>
        <v>1</v>
      </c>
      <c r="J711" s="231">
        <f>IF(E711="S",1,0)</f>
        <v>0</v>
      </c>
      <c r="K711" s="231">
        <f>IF(E711="FO",1,0)</f>
        <v>0</v>
      </c>
      <c r="L711" s="302">
        <f>IF(AND(B711="dim",M711=130),1,0)</f>
        <v>0</v>
      </c>
      <c r="M711" s="234">
        <v>660</v>
      </c>
      <c r="N711" s="243"/>
      <c r="O711" s="56"/>
      <c r="P711" s="476">
        <f>IF(F711="X",D688,0)+IF(F712="X",D688,0)+IF(G711="X",D689,0)+IF(G712="X",D690,0)+H711+H712+IF(N711&lt;N687,0,N711)+IF(N712&lt;N687,0,N712)</f>
        <v>0</v>
      </c>
      <c r="Q711" s="111"/>
      <c r="R711" s="112"/>
      <c r="S711" s="374">
        <f>(R711-Q711)+(R712-Q712)</f>
        <v>0</v>
      </c>
      <c r="T711" s="167"/>
      <c r="U711" s="74"/>
      <c r="V711" s="74"/>
      <c r="W711" s="74"/>
      <c r="X711" s="380">
        <f t="shared" si="769"/>
        <v>0</v>
      </c>
      <c r="Z711" s="314">
        <v>284</v>
      </c>
      <c r="AA711" s="460">
        <f>IF(OR(E711="C",E711="Cr"),S711,0)</f>
        <v>0</v>
      </c>
      <c r="AC711" s="331"/>
      <c r="AD711" s="450"/>
      <c r="AF711" s="331"/>
      <c r="AG711" s="450"/>
    </row>
    <row r="712" spans="1:33" ht="15.75" customHeight="1" thickBot="1" x14ac:dyDescent="0.3">
      <c r="A712" s="229"/>
      <c r="B712" s="331"/>
      <c r="C712" s="331"/>
      <c r="D712" s="331"/>
      <c r="E712" s="401"/>
      <c r="F712" s="267" t="str">
        <f>IF(AND(A711="X",B711="dim"),"",IF(AND(A711="X",E711="TC"),"",IF(A711="X","X","")))</f>
        <v/>
      </c>
      <c r="G712" s="268"/>
      <c r="H712" s="211"/>
      <c r="I712" s="229">
        <f>IF(E711="CA",1,0)</f>
        <v>0</v>
      </c>
      <c r="J712" s="229">
        <f>IF(E711="TC",1,0)</f>
        <v>0</v>
      </c>
      <c r="K712" s="229">
        <f>IF(E711="FNO",1,0)</f>
        <v>0</v>
      </c>
      <c r="L712" s="299"/>
      <c r="M712" s="235"/>
      <c r="N712" s="244"/>
      <c r="O712" s="107"/>
      <c r="P712" s="477"/>
      <c r="Q712" s="113"/>
      <c r="R712" s="114"/>
      <c r="S712" s="375"/>
      <c r="T712" s="167"/>
      <c r="U712" s="74"/>
      <c r="V712" s="74"/>
      <c r="W712" s="74"/>
      <c r="X712" s="381"/>
      <c r="Z712" s="331"/>
      <c r="AA712" s="461"/>
      <c r="AC712" s="314">
        <v>353</v>
      </c>
      <c r="AD712" s="449">
        <f t="shared" ref="AD712" si="790">IF(OR(E879="C",E879="Cr"),S879,0)</f>
        <v>0</v>
      </c>
      <c r="AF712" s="314">
        <v>353</v>
      </c>
      <c r="AG712" s="449">
        <f t="shared" ref="AG712" si="791">LARGE($AD$8:$AD$738,AF712)</f>
        <v>0</v>
      </c>
    </row>
    <row r="713" spans="1:33" ht="15" customHeight="1" thickBot="1" x14ac:dyDescent="0.3">
      <c r="A713" s="228"/>
      <c r="B713" s="314" t="s">
        <v>12</v>
      </c>
      <c r="C713" s="314">
        <v>12</v>
      </c>
      <c r="D713" s="314" t="s">
        <v>27</v>
      </c>
      <c r="E713" s="399" t="s">
        <v>91</v>
      </c>
      <c r="F713" s="269"/>
      <c r="G713" s="270"/>
      <c r="H713" s="246"/>
      <c r="I713" s="231">
        <f>IF(E713="repos",1,0)</f>
        <v>0</v>
      </c>
      <c r="J713" s="231">
        <f>IF(E713="S",1,0)</f>
        <v>0</v>
      </c>
      <c r="K713" s="231">
        <f>IF(E713="FO",1,0)</f>
        <v>0</v>
      </c>
      <c r="L713" s="302">
        <f>IF(AND(B713="dim",M713=130),1,0)</f>
        <v>0</v>
      </c>
      <c r="M713" s="234">
        <v>130</v>
      </c>
      <c r="N713" s="243"/>
      <c r="O713" s="56"/>
      <c r="P713" s="476">
        <f>IF(F713="X",D688,0)+IF(F714="X",D688,0)+IF(G713="X",D689,0)+IF(G714="X",D690,0)+H713+H714+IF(N713&lt;N687,0,N713)+IF(N714&lt;N687,0,N714)</f>
        <v>0</v>
      </c>
      <c r="Q713" s="111">
        <v>0.21249999999999999</v>
      </c>
      <c r="R713" s="112">
        <v>0.48819444444444443</v>
      </c>
      <c r="S713" s="360">
        <f>(R713-Q713)+(R714-Q714)</f>
        <v>0.27569444444444446</v>
      </c>
      <c r="T713" s="167"/>
      <c r="U713" s="74"/>
      <c r="V713" s="74"/>
      <c r="W713" s="74"/>
      <c r="X713" s="380">
        <f t="shared" si="769"/>
        <v>1</v>
      </c>
      <c r="Z713" s="314">
        <v>285</v>
      </c>
      <c r="AA713" s="460">
        <f>IF(OR(E713="C",E713="Cr"),S713,0)</f>
        <v>0.27569444444444446</v>
      </c>
      <c r="AC713" s="331"/>
      <c r="AD713" s="450"/>
      <c r="AF713" s="331"/>
      <c r="AG713" s="450"/>
    </row>
    <row r="714" spans="1:33" ht="15.75" customHeight="1" thickBot="1" x14ac:dyDescent="0.3">
      <c r="A714" s="229"/>
      <c r="B714" s="331"/>
      <c r="C714" s="331"/>
      <c r="D714" s="331"/>
      <c r="E714" s="401"/>
      <c r="F714" s="267" t="str">
        <f>IF(AND(A713="X",B713="dim"),"",IF(AND(A713="X",E713="TC"),"",IF(A713="X","X","")))</f>
        <v/>
      </c>
      <c r="G714" s="268"/>
      <c r="H714" s="211"/>
      <c r="I714" s="229">
        <f>IF(E713="CA",1,0)</f>
        <v>0</v>
      </c>
      <c r="J714" s="229">
        <f>IF(E713="TC",1,0)</f>
        <v>0</v>
      </c>
      <c r="K714" s="229">
        <f>IF(E713="FNO",1,0)</f>
        <v>0</v>
      </c>
      <c r="L714" s="299"/>
      <c r="M714" s="235"/>
      <c r="N714" s="244"/>
      <c r="O714" s="107"/>
      <c r="P714" s="477"/>
      <c r="Q714" s="113"/>
      <c r="R714" s="114"/>
      <c r="S714" s="361"/>
      <c r="T714" s="167"/>
      <c r="U714" s="74"/>
      <c r="V714" s="74"/>
      <c r="W714" s="74"/>
      <c r="X714" s="381"/>
      <c r="Z714" s="331"/>
      <c r="AA714" s="461"/>
      <c r="AC714" s="314">
        <v>354</v>
      </c>
      <c r="AD714" s="449">
        <f t="shared" ref="AD714" si="792">IF(OR(E881="C",E881="Cr"),S881,0)</f>
        <v>0</v>
      </c>
      <c r="AF714" s="314">
        <v>354</v>
      </c>
      <c r="AG714" s="449">
        <f t="shared" ref="AG714" si="793">LARGE($AD$8:$AD$738,AF714)</f>
        <v>0</v>
      </c>
    </row>
    <row r="715" spans="1:33" ht="15" customHeight="1" thickBot="1" x14ac:dyDescent="0.3">
      <c r="A715" s="228"/>
      <c r="B715" s="314" t="s">
        <v>4</v>
      </c>
      <c r="C715" s="314">
        <v>13</v>
      </c>
      <c r="D715" s="314" t="s">
        <v>27</v>
      </c>
      <c r="E715" s="483" t="s">
        <v>95</v>
      </c>
      <c r="F715" s="269"/>
      <c r="G715" s="270"/>
      <c r="H715" s="246"/>
      <c r="I715" s="231">
        <f>IF(E715="repos",1,0)</f>
        <v>0</v>
      </c>
      <c r="J715" s="231">
        <f>IF(E715="S",1,0)</f>
        <v>0</v>
      </c>
      <c r="K715" s="231">
        <f>IF(E715="FO",1,0)</f>
        <v>0</v>
      </c>
      <c r="L715" s="302">
        <f>IF(AND(B715="dim",M715=130),1,0)</f>
        <v>0</v>
      </c>
      <c r="M715" s="234">
        <v>51</v>
      </c>
      <c r="N715" s="243"/>
      <c r="O715" s="54">
        <v>0.23750000000000002</v>
      </c>
      <c r="P715" s="476">
        <f>IF(F715="X",D688,0)+IF(F716="X",D688,0)+IF(G715="X",D689,0)+IF(G716="X",D690,0)+H715+H716+IF(N715&lt;N687,0,N715)+IF(N716&lt;N687,0,N716)</f>
        <v>1.3888888888888888E-2</v>
      </c>
      <c r="Q715" s="111">
        <v>0.24236111111111111</v>
      </c>
      <c r="R715" s="112">
        <v>0.41666666666666669</v>
      </c>
      <c r="S715" s="374">
        <f>(R715-Q715)+(R716-Q716)</f>
        <v>0.23472222222222225</v>
      </c>
      <c r="T715" s="167"/>
      <c r="U715" s="74"/>
      <c r="V715" s="74"/>
      <c r="W715" s="74"/>
      <c r="X715" s="380">
        <f t="shared" si="769"/>
        <v>1</v>
      </c>
      <c r="Z715" s="314">
        <v>286</v>
      </c>
      <c r="AA715" s="460">
        <f>IF(OR(E715="C",E715="Cr"),S715,0)</f>
        <v>0.23472222222222225</v>
      </c>
      <c r="AC715" s="331"/>
      <c r="AD715" s="450"/>
      <c r="AF715" s="331"/>
      <c r="AG715" s="450"/>
    </row>
    <row r="716" spans="1:33" ht="15.75" customHeight="1" thickBot="1" x14ac:dyDescent="0.3">
      <c r="A716" s="229"/>
      <c r="B716" s="331"/>
      <c r="C716" s="331"/>
      <c r="D716" s="331"/>
      <c r="E716" s="484"/>
      <c r="F716" s="267" t="str">
        <f>IF(AND(A715="X",B715="dim"),"",IF(AND(A715="X",E715="TC"),"",IF(A715="X","X","")))</f>
        <v/>
      </c>
      <c r="G716" s="268" t="s">
        <v>93</v>
      </c>
      <c r="H716" s="211"/>
      <c r="I716" s="229">
        <f>IF(E715="CA",1,0)</f>
        <v>0</v>
      </c>
      <c r="J716" s="229">
        <f>IF(E715="TC",1,0)</f>
        <v>0</v>
      </c>
      <c r="K716" s="229">
        <f>IF(E715="FNO",1,0)</f>
        <v>0</v>
      </c>
      <c r="L716" s="299"/>
      <c r="M716" s="235"/>
      <c r="N716" s="244"/>
      <c r="O716" s="85"/>
      <c r="P716" s="477"/>
      <c r="Q716" s="113">
        <v>0.69027777777777777</v>
      </c>
      <c r="R716" s="114">
        <v>0.75069444444444444</v>
      </c>
      <c r="S716" s="375"/>
      <c r="T716" s="167"/>
      <c r="U716" s="74"/>
      <c r="V716" s="74"/>
      <c r="W716" s="74"/>
      <c r="X716" s="381"/>
      <c r="Z716" s="331"/>
      <c r="AA716" s="461"/>
      <c r="AC716" s="314">
        <v>355</v>
      </c>
      <c r="AD716" s="449">
        <f t="shared" ref="AD716" si="794">IF(OR(E883="C",E883="Cr"),S883,0)</f>
        <v>0</v>
      </c>
      <c r="AF716" s="314">
        <v>355</v>
      </c>
      <c r="AG716" s="449">
        <f t="shared" ref="AG716" si="795">LARGE($AD$8:$AD$738,AF716)</f>
        <v>0</v>
      </c>
    </row>
    <row r="717" spans="1:33" ht="15" customHeight="1" thickBot="1" x14ac:dyDescent="0.3">
      <c r="A717" s="228"/>
      <c r="B717" s="314" t="s">
        <v>6</v>
      </c>
      <c r="C717" s="314">
        <v>14</v>
      </c>
      <c r="D717" s="314" t="s">
        <v>27</v>
      </c>
      <c r="E717" s="483" t="s">
        <v>91</v>
      </c>
      <c r="F717" s="269"/>
      <c r="G717" s="270"/>
      <c r="H717" s="246"/>
      <c r="I717" s="231">
        <f>IF(E717="repos",1,0)</f>
        <v>0</v>
      </c>
      <c r="J717" s="231">
        <f>IF(E717="S",1,0)</f>
        <v>0</v>
      </c>
      <c r="K717" s="231">
        <f>IF(E717="FO",1,0)</f>
        <v>0</v>
      </c>
      <c r="L717" s="302">
        <f>IF(AND(B717="dim",M717=130),1,0)</f>
        <v>0</v>
      </c>
      <c r="M717" s="234">
        <v>132</v>
      </c>
      <c r="N717" s="243"/>
      <c r="O717" s="52">
        <v>0.28263888888888888</v>
      </c>
      <c r="P717" s="476">
        <f>IF(F717="X",D688,0)+IF(F718="X",D688,0)+IF(G717="X",D689,0)+IF(G718="X",D690,0)+H717+H718+IF(N717&lt;N687,0,N717)+IF(N718&lt;N687,0,N718)</f>
        <v>0</v>
      </c>
      <c r="Q717" s="111">
        <v>0.23055555555555554</v>
      </c>
      <c r="R717" s="112">
        <v>0.51041666666666663</v>
      </c>
      <c r="S717" s="374">
        <f>(R717-Q717)+(R718-Q718)</f>
        <v>0.27986111111111112</v>
      </c>
      <c r="T717" s="167"/>
      <c r="U717" s="74"/>
      <c r="V717" s="74"/>
      <c r="W717" s="74"/>
      <c r="X717" s="380">
        <f t="shared" si="769"/>
        <v>1</v>
      </c>
      <c r="Z717" s="314">
        <v>287</v>
      </c>
      <c r="AA717" s="460">
        <f>IF(OR(E717="C",E717="Cr"),S717,0)</f>
        <v>0.27986111111111112</v>
      </c>
      <c r="AC717" s="331"/>
      <c r="AD717" s="450"/>
      <c r="AF717" s="331"/>
      <c r="AG717" s="450"/>
    </row>
    <row r="718" spans="1:33" ht="15.75" customHeight="1" thickBot="1" x14ac:dyDescent="0.3">
      <c r="A718" s="229"/>
      <c r="B718" s="331"/>
      <c r="C718" s="331"/>
      <c r="D718" s="331"/>
      <c r="E718" s="484"/>
      <c r="F718" s="267" t="str">
        <f>IF(AND(A717="X",B717="dim"),"",IF(AND(A717="X",E717="TC"),"",IF(A717="X","X","")))</f>
        <v/>
      </c>
      <c r="G718" s="268"/>
      <c r="H718" s="211"/>
      <c r="I718" s="229">
        <f>IF(E717="CA",1,0)</f>
        <v>0</v>
      </c>
      <c r="J718" s="229">
        <f>IF(E717="TC",1,0)</f>
        <v>0</v>
      </c>
      <c r="K718" s="229">
        <f>IF(E717="FNO",1,0)</f>
        <v>0</v>
      </c>
      <c r="L718" s="299"/>
      <c r="M718" s="235"/>
      <c r="N718" s="244"/>
      <c r="O718" s="86"/>
      <c r="P718" s="477"/>
      <c r="Q718" s="113"/>
      <c r="R718" s="114"/>
      <c r="S718" s="375"/>
      <c r="T718" s="167"/>
      <c r="U718" s="74"/>
      <c r="V718" s="74"/>
      <c r="W718" s="74"/>
      <c r="X718" s="381"/>
      <c r="Z718" s="331"/>
      <c r="AA718" s="461"/>
      <c r="AC718" s="314">
        <v>356</v>
      </c>
      <c r="AD718" s="449">
        <f t="shared" ref="AD718" si="796">IF(OR(E885="C",E885="Cr"),S885,0)</f>
        <v>0.29652777777777772</v>
      </c>
      <c r="AF718" s="314">
        <v>356</v>
      </c>
      <c r="AG718" s="449">
        <f t="shared" ref="AG718" si="797">LARGE($AD$8:$AD$738,AF718)</f>
        <v>0</v>
      </c>
    </row>
    <row r="719" spans="1:33" ht="15" customHeight="1" thickBot="1" x14ac:dyDescent="0.3">
      <c r="A719" s="228"/>
      <c r="B719" s="314" t="s">
        <v>8</v>
      </c>
      <c r="C719" s="314">
        <v>15</v>
      </c>
      <c r="D719" s="314" t="s">
        <v>27</v>
      </c>
      <c r="E719" s="483" t="s">
        <v>94</v>
      </c>
      <c r="F719" s="269"/>
      <c r="G719" s="270"/>
      <c r="H719" s="246"/>
      <c r="I719" s="231">
        <f>IF(E719="repos",1,0)</f>
        <v>1</v>
      </c>
      <c r="J719" s="231">
        <f>IF(E719="S",1,0)</f>
        <v>0</v>
      </c>
      <c r="K719" s="231">
        <f>IF(E719="FO",1,0)</f>
        <v>0</v>
      </c>
      <c r="L719" s="302">
        <f>IF(AND(B719="dim",M719=130),1,0)</f>
        <v>0</v>
      </c>
      <c r="M719" s="234">
        <v>661</v>
      </c>
      <c r="N719" s="243"/>
      <c r="O719" s="56"/>
      <c r="P719" s="476">
        <f>IF(F719="X",D688,0)+IF(F720="X",D688,0)+IF(G719="X",D689,0)+IF(G720="X",D690,0)+H719+H720+IF(N719&lt;N687,0,N719)+IF(N720&lt;N687,0,N720)</f>
        <v>0</v>
      </c>
      <c r="Q719" s="111"/>
      <c r="R719" s="112"/>
      <c r="S719" s="374">
        <f>(R719-Q719)+(R720-Q720)</f>
        <v>0</v>
      </c>
      <c r="T719" s="167"/>
      <c r="U719" s="74"/>
      <c r="V719" s="74"/>
      <c r="W719" s="74"/>
      <c r="X719" s="380">
        <f t="shared" si="769"/>
        <v>0</v>
      </c>
      <c r="Z719" s="314">
        <v>288</v>
      </c>
      <c r="AA719" s="460">
        <f>IF(OR(E719="C",E719="Cr"),S719,0)</f>
        <v>0</v>
      </c>
      <c r="AC719" s="331"/>
      <c r="AD719" s="450"/>
      <c r="AF719" s="331"/>
      <c r="AG719" s="450"/>
    </row>
    <row r="720" spans="1:33" ht="15.75" customHeight="1" thickBot="1" x14ac:dyDescent="0.3">
      <c r="A720" s="229"/>
      <c r="B720" s="331"/>
      <c r="C720" s="331"/>
      <c r="D720" s="331"/>
      <c r="E720" s="484"/>
      <c r="F720" s="267" t="str">
        <f>IF(AND(A719="X",B719="dim"),"",IF(AND(A719="X",E719="TC"),"",IF(A719="X","X","")))</f>
        <v/>
      </c>
      <c r="G720" s="268"/>
      <c r="H720" s="211"/>
      <c r="I720" s="229">
        <f>IF(E719="CA",1,0)</f>
        <v>0</v>
      </c>
      <c r="J720" s="229">
        <f>IF(E719="TC",1,0)</f>
        <v>0</v>
      </c>
      <c r="K720" s="229">
        <f>IF(E719="FNO",1,0)</f>
        <v>0</v>
      </c>
      <c r="L720" s="299"/>
      <c r="M720" s="235"/>
      <c r="N720" s="244"/>
      <c r="O720" s="107"/>
      <c r="P720" s="477"/>
      <c r="Q720" s="113"/>
      <c r="R720" s="114"/>
      <c r="S720" s="375"/>
      <c r="T720" s="167"/>
      <c r="U720" s="74"/>
      <c r="V720" s="74"/>
      <c r="W720" s="74"/>
      <c r="X720" s="381"/>
      <c r="Z720" s="331"/>
      <c r="AA720" s="461"/>
      <c r="AC720" s="314">
        <v>357</v>
      </c>
      <c r="AD720" s="449">
        <f t="shared" ref="AD720" si="798">IF(OR(E887="C",E887="Cr"),S887,0)</f>
        <v>0.29652777777777772</v>
      </c>
      <c r="AF720" s="314">
        <v>357</v>
      </c>
      <c r="AG720" s="449">
        <f t="shared" ref="AG720" si="799">LARGE($AD$8:$AD$738,AF720)</f>
        <v>0</v>
      </c>
    </row>
    <row r="721" spans="1:33" ht="15" customHeight="1" thickBot="1" x14ac:dyDescent="0.3">
      <c r="A721" s="228"/>
      <c r="B721" s="314" t="s">
        <v>9</v>
      </c>
      <c r="C721" s="314">
        <v>16</v>
      </c>
      <c r="D721" s="314" t="s">
        <v>27</v>
      </c>
      <c r="E721" s="483" t="s">
        <v>91</v>
      </c>
      <c r="F721" s="269"/>
      <c r="G721" s="270"/>
      <c r="H721" s="246"/>
      <c r="I721" s="231">
        <f>IF(E721="repos",1,0)</f>
        <v>0</v>
      </c>
      <c r="J721" s="231">
        <f>IF(E721="S",1,0)</f>
        <v>0</v>
      </c>
      <c r="K721" s="231">
        <f>IF(E721="FO",1,0)</f>
        <v>0</v>
      </c>
      <c r="L721" s="302">
        <f>IF(AND(B721="dim",M721=130),1,0)</f>
        <v>0</v>
      </c>
      <c r="M721" s="234">
        <v>132</v>
      </c>
      <c r="N721" s="243"/>
      <c r="O721" s="52">
        <v>0.29930555555555555</v>
      </c>
      <c r="P721" s="476">
        <f>IF(F721="X",D688,0)+IF(F722="X",D688,0)+IF(G721="X",D689,0)+IF(G722="X",D690,0)+H721+H722+IF(N721&lt;N687,0,N721)+IF(N722&lt;N687,0,N722)</f>
        <v>0</v>
      </c>
      <c r="Q721" s="111">
        <v>0.21180555555555555</v>
      </c>
      <c r="R721" s="112">
        <v>0.5083333333333333</v>
      </c>
      <c r="S721" s="374">
        <f>(R721-Q721)+(R722-Q722)</f>
        <v>0.29652777777777772</v>
      </c>
      <c r="T721" s="167"/>
      <c r="U721" s="74"/>
      <c r="V721" s="74"/>
      <c r="W721" s="74"/>
      <c r="X721" s="380">
        <f t="shared" si="769"/>
        <v>1</v>
      </c>
      <c r="Z721" s="314">
        <v>289</v>
      </c>
      <c r="AA721" s="460">
        <f>IF(OR(E721="C",E721="Cr"),S721,0)</f>
        <v>0.29652777777777772</v>
      </c>
      <c r="AC721" s="331"/>
      <c r="AD721" s="450"/>
      <c r="AF721" s="331"/>
      <c r="AG721" s="450"/>
    </row>
    <row r="722" spans="1:33" ht="15.75" customHeight="1" thickBot="1" x14ac:dyDescent="0.3">
      <c r="A722" s="229"/>
      <c r="B722" s="331"/>
      <c r="C722" s="331"/>
      <c r="D722" s="331"/>
      <c r="E722" s="484"/>
      <c r="F722" s="267" t="str">
        <f>IF(AND(A721="X",B721="dim"),"",IF(AND(A721="X",E721="TC"),"",IF(A721="X","X","")))</f>
        <v/>
      </c>
      <c r="G722" s="268"/>
      <c r="H722" s="211"/>
      <c r="I722" s="229">
        <f>IF(E721="CA",1,0)</f>
        <v>0</v>
      </c>
      <c r="J722" s="229">
        <f>IF(E721="TC",1,0)</f>
        <v>0</v>
      </c>
      <c r="K722" s="229">
        <f>IF(E721="FNO",1,0)</f>
        <v>0</v>
      </c>
      <c r="L722" s="299"/>
      <c r="M722" s="235"/>
      <c r="N722" s="244"/>
      <c r="O722" s="86"/>
      <c r="P722" s="477"/>
      <c r="Q722" s="113"/>
      <c r="R722" s="114"/>
      <c r="S722" s="375"/>
      <c r="T722" s="167"/>
      <c r="U722" s="74"/>
      <c r="V722" s="74"/>
      <c r="W722" s="74"/>
      <c r="X722" s="381"/>
      <c r="Z722" s="331"/>
      <c r="AA722" s="461"/>
      <c r="AC722" s="314">
        <v>358</v>
      </c>
      <c r="AD722" s="449">
        <f t="shared" ref="AD722" si="800">IF(OR(E889="C",E889="Cr"),S889,0)</f>
        <v>0</v>
      </c>
      <c r="AF722" s="314">
        <v>358</v>
      </c>
      <c r="AG722" s="449">
        <f t="shared" ref="AG722" si="801">LARGE($AD$8:$AD$738,AF722)</f>
        <v>0</v>
      </c>
    </row>
    <row r="723" spans="1:33" ht="15" customHeight="1" thickBot="1" x14ac:dyDescent="0.3">
      <c r="A723" s="228"/>
      <c r="B723" s="314" t="s">
        <v>10</v>
      </c>
      <c r="C723" s="314">
        <v>17</v>
      </c>
      <c r="D723" s="314" t="s">
        <v>27</v>
      </c>
      <c r="E723" s="483" t="s">
        <v>91</v>
      </c>
      <c r="F723" s="269"/>
      <c r="G723" s="270"/>
      <c r="H723" s="246"/>
      <c r="I723" s="231">
        <f>IF(E723="repos",1,0)</f>
        <v>0</v>
      </c>
      <c r="J723" s="231">
        <f>IF(E723="S",1,0)</f>
        <v>0</v>
      </c>
      <c r="K723" s="231">
        <f>IF(E723="FO",1,0)</f>
        <v>0</v>
      </c>
      <c r="L723" s="302">
        <f>IF(AND(B723="dim",M723=130),1,0)</f>
        <v>0</v>
      </c>
      <c r="M723" s="234">
        <v>132</v>
      </c>
      <c r="N723" s="243"/>
      <c r="O723" s="52">
        <v>0.29930555555555555</v>
      </c>
      <c r="P723" s="476">
        <f>IF(F723="X",D688,0)+IF(F724="X",D688,0)+IF(G723="X",D689,0)+IF(G724="X",D690,0)+H723+H724+IF(N723&lt;N687,0,N723)+IF(N724&lt;N687,0,N724)</f>
        <v>0</v>
      </c>
      <c r="Q723" s="111">
        <v>0.21180555555555555</v>
      </c>
      <c r="R723" s="112">
        <v>0.5083333333333333</v>
      </c>
      <c r="S723" s="374">
        <f>(R723-Q723)+(R724-Q724)</f>
        <v>0.29652777777777772</v>
      </c>
      <c r="T723" s="167"/>
      <c r="U723" s="74"/>
      <c r="V723" s="74"/>
      <c r="W723" s="74"/>
      <c r="X723" s="380">
        <f t="shared" si="769"/>
        <v>1</v>
      </c>
      <c r="Z723" s="314">
        <v>290</v>
      </c>
      <c r="AA723" s="460">
        <f>IF(OR(E723="C",E723="Cr"),S723,0)</f>
        <v>0.29652777777777772</v>
      </c>
      <c r="AC723" s="331"/>
      <c r="AD723" s="450"/>
      <c r="AF723" s="331"/>
      <c r="AG723" s="450"/>
    </row>
    <row r="724" spans="1:33" ht="15.75" customHeight="1" thickBot="1" x14ac:dyDescent="0.3">
      <c r="A724" s="229"/>
      <c r="B724" s="331"/>
      <c r="C724" s="331"/>
      <c r="D724" s="331"/>
      <c r="E724" s="484"/>
      <c r="F724" s="267" t="str">
        <f>IF(AND(A723="X",B723="dim"),"",IF(AND(A723="X",E723="TC"),"",IF(A723="X","X","")))</f>
        <v/>
      </c>
      <c r="G724" s="268"/>
      <c r="H724" s="211"/>
      <c r="I724" s="229">
        <f>IF(E723="CA",1,0)</f>
        <v>0</v>
      </c>
      <c r="J724" s="229">
        <f>IF(E723="TC",1,0)</f>
        <v>0</v>
      </c>
      <c r="K724" s="229">
        <f>IF(E723="FNO",1,0)</f>
        <v>0</v>
      </c>
      <c r="L724" s="299"/>
      <c r="M724" s="235"/>
      <c r="N724" s="244"/>
      <c r="O724" s="86"/>
      <c r="P724" s="477"/>
      <c r="Q724" s="113"/>
      <c r="R724" s="114"/>
      <c r="S724" s="375"/>
      <c r="T724" s="167"/>
      <c r="U724" s="74"/>
      <c r="V724" s="74"/>
      <c r="W724" s="74"/>
      <c r="X724" s="381"/>
      <c r="Z724" s="331"/>
      <c r="AA724" s="461"/>
      <c r="AC724" s="314">
        <v>359</v>
      </c>
      <c r="AD724" s="449">
        <f t="shared" ref="AD724" si="802">IF(OR(E891="C",E891="Cr"),S891,0)</f>
        <v>0</v>
      </c>
      <c r="AF724" s="314">
        <v>359</v>
      </c>
      <c r="AG724" s="449">
        <f t="shared" ref="AG724" si="803">LARGE($AD$8:$AD$738,AF724)</f>
        <v>0</v>
      </c>
    </row>
    <row r="725" spans="1:33" ht="15" customHeight="1" thickBot="1" x14ac:dyDescent="0.3">
      <c r="A725" s="228"/>
      <c r="B725" s="314" t="s">
        <v>11</v>
      </c>
      <c r="C725" s="314">
        <v>18</v>
      </c>
      <c r="D725" s="314" t="s">
        <v>27</v>
      </c>
      <c r="E725" s="399" t="s">
        <v>94</v>
      </c>
      <c r="F725" s="269"/>
      <c r="G725" s="270"/>
      <c r="H725" s="246"/>
      <c r="I725" s="231">
        <f>IF(E725="repos",1,0)</f>
        <v>1</v>
      </c>
      <c r="J725" s="231">
        <f>IF(E725="S",1,0)</f>
        <v>0</v>
      </c>
      <c r="K725" s="231">
        <f>IF(E725="FO",1,0)</f>
        <v>0</v>
      </c>
      <c r="L725" s="302">
        <f>IF(AND(B725="dim",M725=130),1,0)</f>
        <v>0</v>
      </c>
      <c r="M725" s="234">
        <v>660</v>
      </c>
      <c r="N725" s="243"/>
      <c r="O725" s="56"/>
      <c r="P725" s="476">
        <f>IF(F725="X",D688,0)+IF(F726="X",D688,0)+IF(G725="X",D689,0)+IF(G726="X",D690,0)+H725+H726+IF(N725&lt;N687,0,N725)+IF(N726&lt;N687,0,N726)</f>
        <v>0</v>
      </c>
      <c r="Q725" s="111"/>
      <c r="R725" s="112"/>
      <c r="S725" s="374">
        <f>(R725-Q725)+(R726-Q726)</f>
        <v>0</v>
      </c>
      <c r="T725" s="167"/>
      <c r="U725" s="74"/>
      <c r="V725" s="74"/>
      <c r="W725" s="74"/>
      <c r="X725" s="380">
        <f t="shared" si="769"/>
        <v>0</v>
      </c>
      <c r="Z725" s="314">
        <v>291</v>
      </c>
      <c r="AA725" s="460">
        <f>IF(OR(E725="C",E725="Cr"),S725,0)</f>
        <v>0</v>
      </c>
      <c r="AC725" s="331"/>
      <c r="AD725" s="450"/>
      <c r="AF725" s="331"/>
      <c r="AG725" s="450"/>
    </row>
    <row r="726" spans="1:33" ht="15.75" customHeight="1" thickBot="1" x14ac:dyDescent="0.3">
      <c r="A726" s="229"/>
      <c r="B726" s="331"/>
      <c r="C726" s="331"/>
      <c r="D726" s="331"/>
      <c r="E726" s="401"/>
      <c r="F726" s="267" t="str">
        <f>IF(AND(A725="X",B725="dim"),"",IF(AND(A725="X",E725="TC"),"",IF(A725="X","X","")))</f>
        <v/>
      </c>
      <c r="G726" s="268"/>
      <c r="H726" s="211"/>
      <c r="I726" s="229">
        <f>IF(E725="CA",1,0)</f>
        <v>0</v>
      </c>
      <c r="J726" s="229">
        <f>IF(E725="TC",1,0)</f>
        <v>0</v>
      </c>
      <c r="K726" s="229">
        <f>IF(E725="FNO",1,0)</f>
        <v>0</v>
      </c>
      <c r="L726" s="299"/>
      <c r="M726" s="235"/>
      <c r="N726" s="244"/>
      <c r="O726" s="107"/>
      <c r="P726" s="477"/>
      <c r="Q726" s="113"/>
      <c r="R726" s="114"/>
      <c r="S726" s="375"/>
      <c r="T726" s="167"/>
      <c r="U726" s="74"/>
      <c r="V726" s="74"/>
      <c r="W726" s="74"/>
      <c r="X726" s="381"/>
      <c r="Z726" s="331"/>
      <c r="AA726" s="461"/>
      <c r="AC726" s="314">
        <v>360</v>
      </c>
      <c r="AD726" s="449">
        <f t="shared" ref="AD726" si="804">IF(OR(E893="C",E893="Cr"),S893,0)</f>
        <v>0</v>
      </c>
      <c r="AF726" s="314">
        <v>360</v>
      </c>
      <c r="AG726" s="449">
        <f t="shared" ref="AG726" si="805">LARGE($AD$8:$AD$738,AF726)</f>
        <v>0</v>
      </c>
    </row>
    <row r="727" spans="1:33" ht="15" customHeight="1" thickBot="1" x14ac:dyDescent="0.3">
      <c r="A727" s="228"/>
      <c r="B727" s="314" t="s">
        <v>12</v>
      </c>
      <c r="C727" s="314">
        <v>19</v>
      </c>
      <c r="D727" s="314" t="s">
        <v>27</v>
      </c>
      <c r="E727" s="399" t="s">
        <v>54</v>
      </c>
      <c r="F727" s="269" t="s">
        <v>93</v>
      </c>
      <c r="G727" s="270"/>
      <c r="H727" s="246"/>
      <c r="I727" s="231">
        <f>IF(E727="repos",1,0)</f>
        <v>0</v>
      </c>
      <c r="J727" s="231">
        <f>IF(E727="S",1,0)</f>
        <v>1</v>
      </c>
      <c r="K727" s="231">
        <f>IF(E727="FO",1,0)</f>
        <v>0</v>
      </c>
      <c r="L727" s="302">
        <f>IF(AND(B727="dim",M727=130),1,0)</f>
        <v>0</v>
      </c>
      <c r="M727" s="234">
        <v>130</v>
      </c>
      <c r="N727" s="243"/>
      <c r="O727" s="56"/>
      <c r="P727" s="476">
        <f>IF(F727="X",D688,0)+IF(F728="X",D688,0)+IF(G727="X",D689,0)+IF(G728="X",D690,0)+H727+H728+IF(N727&lt;N687,0,N727)+IF(N728&lt;N687,0,N728)</f>
        <v>0.27638888888888885</v>
      </c>
      <c r="Q727" s="111"/>
      <c r="R727" s="112"/>
      <c r="S727" s="374">
        <f>(R727-Q727)+(R728-Q728)</f>
        <v>0</v>
      </c>
      <c r="T727" s="167"/>
      <c r="U727" s="74"/>
      <c r="V727" s="74"/>
      <c r="W727" s="74"/>
      <c r="X727" s="380">
        <f t="shared" si="769"/>
        <v>0</v>
      </c>
      <c r="Z727" s="314">
        <v>292</v>
      </c>
      <c r="AA727" s="460">
        <f>IF(OR(E727="C",E727="Cr"),S727,0)</f>
        <v>0</v>
      </c>
      <c r="AC727" s="331"/>
      <c r="AD727" s="450"/>
      <c r="AF727" s="331"/>
      <c r="AG727" s="450"/>
    </row>
    <row r="728" spans="1:33" ht="15.75" customHeight="1" thickBot="1" x14ac:dyDescent="0.3">
      <c r="A728" s="229"/>
      <c r="B728" s="331"/>
      <c r="C728" s="331"/>
      <c r="D728" s="331"/>
      <c r="E728" s="401"/>
      <c r="F728" s="267" t="str">
        <f>IF(AND(A727="X",B727="dim"),"",IF(AND(A727="X",E727="TC"),"",IF(A727="X","X","")))</f>
        <v/>
      </c>
      <c r="G728" s="268"/>
      <c r="H728" s="211"/>
      <c r="I728" s="229">
        <f>IF(E727="CA",1,0)</f>
        <v>0</v>
      </c>
      <c r="J728" s="229">
        <f>IF(E727="TC",1,0)</f>
        <v>0</v>
      </c>
      <c r="K728" s="229">
        <f>IF(E727="FNO",1,0)</f>
        <v>0</v>
      </c>
      <c r="L728" s="299"/>
      <c r="M728" s="235"/>
      <c r="N728" s="244"/>
      <c r="O728" s="107"/>
      <c r="P728" s="477"/>
      <c r="Q728" s="113"/>
      <c r="R728" s="114"/>
      <c r="S728" s="375"/>
      <c r="T728" s="167"/>
      <c r="U728" s="74"/>
      <c r="V728" s="74"/>
      <c r="W728" s="74"/>
      <c r="X728" s="381"/>
      <c r="Z728" s="331"/>
      <c r="AA728" s="461"/>
      <c r="AC728" s="314">
        <v>361</v>
      </c>
      <c r="AD728" s="449">
        <f t="shared" ref="AD728" si="806">IF(OR(E895="C",E895="Cr"),S895,0)</f>
        <v>0</v>
      </c>
      <c r="AF728" s="314">
        <v>361</v>
      </c>
      <c r="AG728" s="449">
        <f t="shared" ref="AG728" si="807">LARGE($AD$8:$AD$738,AF728)</f>
        <v>0</v>
      </c>
    </row>
    <row r="729" spans="1:33" ht="15" customHeight="1" thickBot="1" x14ac:dyDescent="0.3">
      <c r="A729" s="228"/>
      <c r="B729" s="314" t="s">
        <v>4</v>
      </c>
      <c r="C729" s="314">
        <v>20</v>
      </c>
      <c r="D729" s="314" t="s">
        <v>27</v>
      </c>
      <c r="E729" s="399" t="s">
        <v>91</v>
      </c>
      <c r="F729" s="269"/>
      <c r="G729" s="270"/>
      <c r="H729" s="246"/>
      <c r="I729" s="231">
        <f>IF(E729="repos",1,0)</f>
        <v>0</v>
      </c>
      <c r="J729" s="231">
        <f>IF(E729="S",1,0)</f>
        <v>0</v>
      </c>
      <c r="K729" s="231">
        <f>IF(E729="FO",1,0)</f>
        <v>0</v>
      </c>
      <c r="L729" s="302">
        <f>IF(AND(B729="dim",M729=130),1,0)</f>
        <v>0</v>
      </c>
      <c r="M729" s="234">
        <v>130</v>
      </c>
      <c r="N729" s="243"/>
      <c r="O729" s="56">
        <v>0.24930555555555556</v>
      </c>
      <c r="P729" s="476">
        <f>IF(F729="X",D688,0)+IF(F730="X",D688,0)+IF(G729="X",D689,0)+IF(G730="X",D690,0)+H729+H730+IF(N729&lt;N687,0,N729)+IF(N730&lt;N687,0,N730)</f>
        <v>0</v>
      </c>
      <c r="Q729" s="111">
        <v>0.29166666666666669</v>
      </c>
      <c r="R729" s="112">
        <v>0.54097222222222219</v>
      </c>
      <c r="S729" s="360">
        <f>(R729-Q729)+(R730-Q730)</f>
        <v>0.2493055555555555</v>
      </c>
      <c r="T729" s="167"/>
      <c r="U729" s="74"/>
      <c r="V729" s="74"/>
      <c r="W729" s="74"/>
      <c r="X729" s="380">
        <f t="shared" si="769"/>
        <v>1</v>
      </c>
      <c r="Z729" s="314">
        <v>293</v>
      </c>
      <c r="AA729" s="460">
        <f>IF(OR(E729="C",E729="Cr"),S729,0)</f>
        <v>0.2493055555555555</v>
      </c>
      <c r="AC729" s="331"/>
      <c r="AD729" s="450"/>
      <c r="AF729" s="331"/>
      <c r="AG729" s="450"/>
    </row>
    <row r="730" spans="1:33" ht="15.75" customHeight="1" thickBot="1" x14ac:dyDescent="0.3">
      <c r="A730" s="229"/>
      <c r="B730" s="331"/>
      <c r="C730" s="331"/>
      <c r="D730" s="331"/>
      <c r="E730" s="401"/>
      <c r="F730" s="267" t="str">
        <f>IF(AND(A729="X",B729="dim"),"",IF(AND(A729="X",E729="TC"),"",IF(A729="X","X","")))</f>
        <v/>
      </c>
      <c r="G730" s="268"/>
      <c r="H730" s="211"/>
      <c r="I730" s="229">
        <f>IF(E729="CA",1,0)</f>
        <v>0</v>
      </c>
      <c r="J730" s="229">
        <f>IF(E729="TC",1,0)</f>
        <v>0</v>
      </c>
      <c r="K730" s="229">
        <f>IF(E729="FNO",1,0)</f>
        <v>0</v>
      </c>
      <c r="L730" s="299"/>
      <c r="M730" s="235"/>
      <c r="N730" s="244"/>
      <c r="O730" s="107"/>
      <c r="P730" s="477"/>
      <c r="Q730" s="113"/>
      <c r="R730" s="114"/>
      <c r="S730" s="361"/>
      <c r="T730" s="167"/>
      <c r="U730" s="74"/>
      <c r="V730" s="74"/>
      <c r="W730" s="74"/>
      <c r="X730" s="381"/>
      <c r="Z730" s="331"/>
      <c r="AA730" s="461"/>
      <c r="AC730" s="314">
        <v>362</v>
      </c>
      <c r="AD730" s="449">
        <f t="shared" ref="AD730" si="808">IF(OR(E897="C",E897="Cr"),S897,0)</f>
        <v>0</v>
      </c>
      <c r="AF730" s="314">
        <v>362</v>
      </c>
      <c r="AG730" s="449">
        <f t="shared" ref="AG730" si="809">LARGE($AD$8:$AD$738,AF730)</f>
        <v>0</v>
      </c>
    </row>
    <row r="731" spans="1:33" ht="15" customHeight="1" thickBot="1" x14ac:dyDescent="0.3">
      <c r="A731" s="228"/>
      <c r="B731" s="314" t="s">
        <v>6</v>
      </c>
      <c r="C731" s="314">
        <v>21</v>
      </c>
      <c r="D731" s="314" t="s">
        <v>27</v>
      </c>
      <c r="E731" s="483" t="s">
        <v>91</v>
      </c>
      <c r="F731" s="269"/>
      <c r="G731" s="270"/>
      <c r="H731" s="246"/>
      <c r="I731" s="231">
        <f>IF(E731="repos",1,0)</f>
        <v>0</v>
      </c>
      <c r="J731" s="231">
        <f>IF(E731="S",1,0)</f>
        <v>0</v>
      </c>
      <c r="K731" s="231">
        <f>IF(E731="FO",1,0)</f>
        <v>0</v>
      </c>
      <c r="L731" s="302">
        <f>IF(AND(B731="dim",M731=130),1,0)</f>
        <v>0</v>
      </c>
      <c r="M731" s="234">
        <v>132</v>
      </c>
      <c r="N731" s="243"/>
      <c r="O731" s="56">
        <v>0.27986111111111112</v>
      </c>
      <c r="P731" s="476">
        <f>IF(F731="X",D688,0)+IF(F732="X",D688,0)+IF(G731="X",D689,0)+IF(G732="X",D690,0)+H731+H732+IF(N731&lt;N687,0,N731)+IF(N732&lt;N687,0,N732)</f>
        <v>0</v>
      </c>
      <c r="Q731" s="111">
        <v>0.23055555555555554</v>
      </c>
      <c r="R731" s="112">
        <v>0.51041666666666663</v>
      </c>
      <c r="S731" s="360">
        <f>(R731-Q731)+(R732-Q732)</f>
        <v>0.27986111111111112</v>
      </c>
      <c r="T731" s="167"/>
      <c r="U731" s="74"/>
      <c r="V731" s="74"/>
      <c r="W731" s="74"/>
      <c r="X731" s="380">
        <f t="shared" si="769"/>
        <v>1</v>
      </c>
      <c r="Z731" s="314">
        <v>294</v>
      </c>
      <c r="AA731" s="460">
        <f>IF(OR(E731="C",E731="Cr"),S731,0)</f>
        <v>0.27986111111111112</v>
      </c>
      <c r="AC731" s="331"/>
      <c r="AD731" s="450"/>
      <c r="AF731" s="331"/>
      <c r="AG731" s="450"/>
    </row>
    <row r="732" spans="1:33" ht="15.75" customHeight="1" thickBot="1" x14ac:dyDescent="0.3">
      <c r="A732" s="229"/>
      <c r="B732" s="331"/>
      <c r="C732" s="331"/>
      <c r="D732" s="331"/>
      <c r="E732" s="484"/>
      <c r="F732" s="267" t="str">
        <f>IF(AND(A731="X",B731="dim"),"",IF(AND(A731="X",E731="TC"),"",IF(A731="X","X","")))</f>
        <v/>
      </c>
      <c r="G732" s="268"/>
      <c r="H732" s="211"/>
      <c r="I732" s="229">
        <f>IF(E731="CA",1,0)</f>
        <v>0</v>
      </c>
      <c r="J732" s="229">
        <f>IF(E731="TC",1,0)</f>
        <v>0</v>
      </c>
      <c r="K732" s="229">
        <f>IF(E731="FNO",1,0)</f>
        <v>0</v>
      </c>
      <c r="L732" s="299"/>
      <c r="M732" s="235"/>
      <c r="N732" s="244"/>
      <c r="O732" s="107"/>
      <c r="P732" s="477"/>
      <c r="Q732" s="113"/>
      <c r="R732" s="114"/>
      <c r="S732" s="361"/>
      <c r="T732" s="167"/>
      <c r="U732" s="74"/>
      <c r="V732" s="74"/>
      <c r="W732" s="74"/>
      <c r="X732" s="381"/>
      <c r="Z732" s="331"/>
      <c r="AA732" s="461"/>
      <c r="AC732" s="314">
        <v>363</v>
      </c>
      <c r="AD732" s="449">
        <f t="shared" ref="AD732" si="810">IF(OR(E899="C",E899="Cr"),S899,0)</f>
        <v>0</v>
      </c>
      <c r="AF732" s="314">
        <v>363</v>
      </c>
      <c r="AG732" s="449">
        <f t="shared" ref="AG732" si="811">LARGE($AD$8:$AD$738,AF732)</f>
        <v>0</v>
      </c>
    </row>
    <row r="733" spans="1:33" ht="15" customHeight="1" thickBot="1" x14ac:dyDescent="0.3">
      <c r="A733" s="228"/>
      <c r="B733" s="314" t="s">
        <v>8</v>
      </c>
      <c r="C733" s="314">
        <v>22</v>
      </c>
      <c r="D733" s="314" t="s">
        <v>27</v>
      </c>
      <c r="E733" s="483" t="s">
        <v>94</v>
      </c>
      <c r="F733" s="269"/>
      <c r="G733" s="270"/>
      <c r="H733" s="246"/>
      <c r="I733" s="231">
        <f>IF(E733="repos",1,0)</f>
        <v>1</v>
      </c>
      <c r="J733" s="231">
        <f>IF(E733="S",1,0)</f>
        <v>0</v>
      </c>
      <c r="K733" s="231">
        <f>IF(E733="FO",1,0)</f>
        <v>0</v>
      </c>
      <c r="L733" s="302">
        <f>IF(AND(B733="dim",M733=130),1,0)</f>
        <v>0</v>
      </c>
      <c r="M733" s="234">
        <v>661</v>
      </c>
      <c r="N733" s="243"/>
      <c r="O733" s="56"/>
      <c r="P733" s="476">
        <f>IF(F733="X",D688,0)+IF(F734="X",D688,0)+IF(G733="X",D689,0)+IF(G734="X",D690,0)+H733+H734+IF(N733&lt;N687,0,N733)+IF(N734&lt;N687,0,N734)</f>
        <v>0</v>
      </c>
      <c r="Q733" s="111"/>
      <c r="R733" s="112"/>
      <c r="S733" s="374">
        <f>(R733-Q733)+(R734-Q734)</f>
        <v>0</v>
      </c>
      <c r="T733" s="167"/>
      <c r="U733" s="74"/>
      <c r="V733" s="74"/>
      <c r="W733" s="74"/>
      <c r="X733" s="380">
        <f t="shared" si="769"/>
        <v>0</v>
      </c>
      <c r="Z733" s="314">
        <v>295</v>
      </c>
      <c r="AA733" s="460">
        <f>IF(OR(E733="C",E733="Cr"),S733,0)</f>
        <v>0</v>
      </c>
      <c r="AC733" s="331"/>
      <c r="AD733" s="450"/>
      <c r="AF733" s="331"/>
      <c r="AG733" s="450"/>
    </row>
    <row r="734" spans="1:33" ht="15.75" customHeight="1" thickBot="1" x14ac:dyDescent="0.3">
      <c r="A734" s="229"/>
      <c r="B734" s="331"/>
      <c r="C734" s="331"/>
      <c r="D734" s="331"/>
      <c r="E734" s="484"/>
      <c r="F734" s="267" t="str">
        <f>IF(AND(A733="X",B733="dim"),"",IF(AND(A733="X",E733="TC"),"",IF(A733="X","X","")))</f>
        <v/>
      </c>
      <c r="G734" s="268"/>
      <c r="H734" s="211"/>
      <c r="I734" s="229">
        <f>IF(E733="CA",1,0)</f>
        <v>0</v>
      </c>
      <c r="J734" s="229">
        <f>IF(E733="TC",1,0)</f>
        <v>0</v>
      </c>
      <c r="K734" s="229">
        <f>IF(E733="FNO",1,0)</f>
        <v>0</v>
      </c>
      <c r="L734" s="299"/>
      <c r="M734" s="235"/>
      <c r="N734" s="244"/>
      <c r="O734" s="107"/>
      <c r="P734" s="477"/>
      <c r="Q734" s="113"/>
      <c r="R734" s="114"/>
      <c r="S734" s="375"/>
      <c r="T734" s="167"/>
      <c r="U734" s="74"/>
      <c r="V734" s="74"/>
      <c r="W734" s="74"/>
      <c r="X734" s="381"/>
      <c r="Z734" s="331"/>
      <c r="AA734" s="461"/>
      <c r="AC734" s="314">
        <v>364</v>
      </c>
      <c r="AD734" s="449">
        <f t="shared" ref="AD734" si="812">IF(OR(E901="C",E901="Cr"),S901,0)</f>
        <v>0</v>
      </c>
      <c r="AF734" s="314">
        <v>364</v>
      </c>
      <c r="AG734" s="449">
        <f t="shared" ref="AG734" si="813">LARGE($AD$8:$AD$738,AF734)</f>
        <v>0</v>
      </c>
    </row>
    <row r="735" spans="1:33" ht="15" customHeight="1" thickBot="1" x14ac:dyDescent="0.3">
      <c r="A735" s="228"/>
      <c r="B735" s="314" t="s">
        <v>9</v>
      </c>
      <c r="C735" s="314">
        <v>23</v>
      </c>
      <c r="D735" s="314" t="s">
        <v>27</v>
      </c>
      <c r="E735" s="483" t="s">
        <v>91</v>
      </c>
      <c r="F735" s="269"/>
      <c r="G735" s="270"/>
      <c r="H735" s="246"/>
      <c r="I735" s="231">
        <f>IF(E735="repos",1,0)</f>
        <v>0</v>
      </c>
      <c r="J735" s="231">
        <f>IF(E735="S",1,0)</f>
        <v>0</v>
      </c>
      <c r="K735" s="231">
        <f>IF(E735="FO",1,0)</f>
        <v>0</v>
      </c>
      <c r="L735" s="302">
        <f>IF(AND(B735="dim",M735=130),1,0)</f>
        <v>0</v>
      </c>
      <c r="M735" s="234">
        <v>132</v>
      </c>
      <c r="N735" s="243"/>
      <c r="O735" s="56">
        <v>0.25625000000000003</v>
      </c>
      <c r="P735" s="476">
        <f>IF(F735="X",D688,0)+IF(F736="X",D688,0)+IF(G735="X",D689,0)+IF(G736="X",D690,0)+H735+H736+IF(N735&lt;N687,0,N735)+IF(N736&lt;N687,0,N736)</f>
        <v>0</v>
      </c>
      <c r="Q735" s="111">
        <v>0.19444444444444445</v>
      </c>
      <c r="R735" s="112">
        <v>0.45069444444444445</v>
      </c>
      <c r="S735" s="360">
        <f>(R735-Q735)+(R736-Q736)</f>
        <v>0.25624999999999998</v>
      </c>
      <c r="T735" s="167"/>
      <c r="U735" s="74"/>
      <c r="V735" s="74"/>
      <c r="W735" s="74"/>
      <c r="X735" s="380">
        <f t="shared" si="769"/>
        <v>1</v>
      </c>
      <c r="Z735" s="314">
        <v>296</v>
      </c>
      <c r="AA735" s="460">
        <f>IF(OR(E735="C",E735="Cr"),S735,0)</f>
        <v>0.25624999999999998</v>
      </c>
      <c r="AC735" s="331"/>
      <c r="AD735" s="450"/>
      <c r="AF735" s="331"/>
      <c r="AG735" s="450"/>
    </row>
    <row r="736" spans="1:33" ht="15.75" customHeight="1" thickBot="1" x14ac:dyDescent="0.3">
      <c r="A736" s="229"/>
      <c r="B736" s="331"/>
      <c r="C736" s="331"/>
      <c r="D736" s="331"/>
      <c r="E736" s="484"/>
      <c r="F736" s="267" t="str">
        <f>IF(AND(A735="X",B735="dim"),"",IF(AND(A735="X",E735="TC"),"",IF(A735="X","X","")))</f>
        <v/>
      </c>
      <c r="G736" s="268"/>
      <c r="H736" s="211"/>
      <c r="I736" s="229">
        <f>IF(E735="CA",1,0)</f>
        <v>0</v>
      </c>
      <c r="J736" s="229">
        <f>IF(E735="TC",1,0)</f>
        <v>0</v>
      </c>
      <c r="K736" s="229">
        <f>IF(E735="FNO",1,0)</f>
        <v>0</v>
      </c>
      <c r="L736" s="299"/>
      <c r="M736" s="235"/>
      <c r="N736" s="244"/>
      <c r="O736" s="107"/>
      <c r="P736" s="477"/>
      <c r="Q736" s="113"/>
      <c r="R736" s="114"/>
      <c r="S736" s="361"/>
      <c r="T736" s="167"/>
      <c r="U736" s="74"/>
      <c r="V736" s="74"/>
      <c r="W736" s="74"/>
      <c r="X736" s="381"/>
      <c r="Z736" s="331"/>
      <c r="AA736" s="461"/>
      <c r="AC736" s="314">
        <v>365</v>
      </c>
      <c r="AD736" s="449">
        <f t="shared" ref="AD736" si="814">IF(OR(E903="C",E903="Cr"),S903,0)</f>
        <v>0</v>
      </c>
      <c r="AF736" s="314">
        <v>365</v>
      </c>
      <c r="AG736" s="449">
        <f t="shared" ref="AG736" si="815">LARGE($AD$8:$AD$738,AF736)</f>
        <v>0</v>
      </c>
    </row>
    <row r="737" spans="1:33" ht="15" customHeight="1" thickBot="1" x14ac:dyDescent="0.3">
      <c r="A737" s="228"/>
      <c r="B737" s="314" t="s">
        <v>10</v>
      </c>
      <c r="C737" s="314">
        <v>24</v>
      </c>
      <c r="D737" s="314" t="s">
        <v>27</v>
      </c>
      <c r="E737" s="483" t="s">
        <v>91</v>
      </c>
      <c r="F737" s="269"/>
      <c r="G737" s="270"/>
      <c r="H737" s="246"/>
      <c r="I737" s="231">
        <f>IF(E737="repos",1,0)</f>
        <v>0</v>
      </c>
      <c r="J737" s="231">
        <f>IF(E737="S",1,0)</f>
        <v>0</v>
      </c>
      <c r="K737" s="231">
        <f>IF(E737="FO",1,0)</f>
        <v>0</v>
      </c>
      <c r="L737" s="302">
        <f>IF(AND(B737="dim",M737=130),1,0)</f>
        <v>0</v>
      </c>
      <c r="M737" s="234">
        <v>132</v>
      </c>
      <c r="N737" s="243"/>
      <c r="O737" s="56">
        <v>0.25972222222222224</v>
      </c>
      <c r="P737" s="476">
        <f>IF(F737="X",D688,0)+IF(F738="X",D688,0)+IF(G737="X",D689,0)+IF(G738="X",D690,0)+H737+H738+IF(N737&lt;N687,0,N737)+IF(N738&lt;N687,0,N738)</f>
        <v>0</v>
      </c>
      <c r="Q737" s="111">
        <v>0.18402777777777779</v>
      </c>
      <c r="R737" s="112">
        <v>0.44375000000000003</v>
      </c>
      <c r="S737" s="360">
        <f>(R737-Q737)+(R738-Q738)</f>
        <v>0.25972222222222224</v>
      </c>
      <c r="T737" s="167"/>
      <c r="U737" s="74"/>
      <c r="V737" s="74"/>
      <c r="W737" s="74"/>
      <c r="X737" s="380">
        <f t="shared" si="769"/>
        <v>1</v>
      </c>
      <c r="Z737" s="314">
        <v>297</v>
      </c>
      <c r="AA737" s="460">
        <f>IF(OR(E737="C",E737="Cr"),S737,0)</f>
        <v>0.25972222222222224</v>
      </c>
      <c r="AC737" s="331"/>
      <c r="AD737" s="450"/>
      <c r="AF737" s="331"/>
      <c r="AG737" s="450"/>
    </row>
    <row r="738" spans="1:33" ht="15.75" customHeight="1" thickBot="1" x14ac:dyDescent="0.3">
      <c r="A738" s="229"/>
      <c r="B738" s="331"/>
      <c r="C738" s="331"/>
      <c r="D738" s="331"/>
      <c r="E738" s="484"/>
      <c r="F738" s="267" t="str">
        <f>IF(AND(A737="X",B737="dim"),"",IF(AND(A737="X",E737="TC"),"",IF(A737="X","X","")))</f>
        <v/>
      </c>
      <c r="G738" s="268"/>
      <c r="H738" s="211"/>
      <c r="I738" s="229">
        <f>IF(E737="CA",1,0)</f>
        <v>0</v>
      </c>
      <c r="J738" s="229">
        <f>IF(E737="TC",1,0)</f>
        <v>0</v>
      </c>
      <c r="K738" s="229">
        <f>IF(E737="FNO",1,0)</f>
        <v>0</v>
      </c>
      <c r="L738" s="299"/>
      <c r="M738" s="235"/>
      <c r="N738" s="244"/>
      <c r="O738" s="107"/>
      <c r="P738" s="477"/>
      <c r="Q738" s="113"/>
      <c r="R738" s="114"/>
      <c r="S738" s="361"/>
      <c r="T738" s="167"/>
      <c r="U738" s="74"/>
      <c r="V738" s="74"/>
      <c r="W738" s="74"/>
      <c r="X738" s="381"/>
      <c r="Z738" s="331"/>
      <c r="AA738" s="461"/>
      <c r="AC738" s="392">
        <v>366</v>
      </c>
      <c r="AD738" s="447">
        <f>IF(OR(E141="C",E141="Cr"),S141,0)</f>
        <v>0</v>
      </c>
      <c r="AF738" s="314">
        <v>366</v>
      </c>
      <c r="AG738" s="449">
        <f t="shared" ref="AG738" si="816">LARGE($AD$8:$AD$738,AF738)</f>
        <v>0</v>
      </c>
    </row>
    <row r="739" spans="1:33" ht="15" customHeight="1" thickBot="1" x14ac:dyDescent="0.3">
      <c r="A739" s="228"/>
      <c r="B739" s="314" t="s">
        <v>11</v>
      </c>
      <c r="C739" s="314">
        <v>25</v>
      </c>
      <c r="D739" s="314" t="s">
        <v>27</v>
      </c>
      <c r="E739" s="483" t="s">
        <v>91</v>
      </c>
      <c r="F739" s="269"/>
      <c r="G739" s="270"/>
      <c r="H739" s="246"/>
      <c r="I739" s="231">
        <f>IF(E739="repos",1,0)</f>
        <v>0</v>
      </c>
      <c r="J739" s="231">
        <f>IF(E739="S",1,0)</f>
        <v>0</v>
      </c>
      <c r="K739" s="231">
        <f>IF(E739="FO",1,0)</f>
        <v>0</v>
      </c>
      <c r="L739" s="302">
        <f>IF(AND(B739="dim",M739=130),1,0)</f>
        <v>0</v>
      </c>
      <c r="M739" s="234">
        <v>130</v>
      </c>
      <c r="N739" s="243"/>
      <c r="O739" s="56">
        <v>0.25694444444444448</v>
      </c>
      <c r="P739" s="476">
        <f>IF(F739="X",D688,0)+IF(F740="X",D688,0)+IF(G739="X",D689,0)+IF(G740="X",D690,0)+H739+H740+IF(N739&lt;N687,0,N739)+IF(N740&lt;N687,0,N740)</f>
        <v>0</v>
      </c>
      <c r="Q739" s="111">
        <v>0.20625000000000002</v>
      </c>
      <c r="R739" s="112">
        <v>0.46319444444444446</v>
      </c>
      <c r="S739" s="360">
        <f>(R739-Q739)+(R740-Q740)</f>
        <v>0.25694444444444442</v>
      </c>
      <c r="T739" s="167"/>
      <c r="U739" s="74"/>
      <c r="V739" s="74"/>
      <c r="W739" s="74"/>
      <c r="X739" s="380">
        <f t="shared" si="769"/>
        <v>1</v>
      </c>
      <c r="Z739" s="314">
        <v>298</v>
      </c>
      <c r="AA739" s="460">
        <f>IF(OR(E739="C",E739="Cr"),S739,0)</f>
        <v>0.25694444444444442</v>
      </c>
      <c r="AC739" s="316"/>
      <c r="AD739" s="448"/>
      <c r="AF739" s="331"/>
      <c r="AG739" s="450"/>
    </row>
    <row r="740" spans="1:33" ht="15.75" customHeight="1" thickBot="1" x14ac:dyDescent="0.3">
      <c r="A740" s="229"/>
      <c r="B740" s="331"/>
      <c r="C740" s="331"/>
      <c r="D740" s="331"/>
      <c r="E740" s="484"/>
      <c r="F740" s="267" t="str">
        <f>IF(AND(A739="X",B739="dim"),"",IF(AND(A739="X",E739="TC"),"",IF(A739="X","X","")))</f>
        <v/>
      </c>
      <c r="G740" s="268"/>
      <c r="H740" s="211"/>
      <c r="I740" s="229">
        <f>IF(E739="CA",1,0)</f>
        <v>0</v>
      </c>
      <c r="J740" s="229">
        <f>IF(E739="TC",1,0)</f>
        <v>0</v>
      </c>
      <c r="K740" s="229">
        <f>IF(E739="FNO",1,0)</f>
        <v>0</v>
      </c>
      <c r="L740" s="299"/>
      <c r="M740" s="235"/>
      <c r="N740" s="244"/>
      <c r="O740" s="107"/>
      <c r="P740" s="477"/>
      <c r="Q740" s="113"/>
      <c r="R740" s="114"/>
      <c r="S740" s="361"/>
      <c r="T740" s="167"/>
      <c r="U740" s="74"/>
      <c r="V740" s="74"/>
      <c r="W740" s="74"/>
      <c r="X740" s="381"/>
      <c r="Z740" s="331"/>
      <c r="AA740" s="461"/>
    </row>
    <row r="741" spans="1:33" ht="15" customHeight="1" thickBot="1" x14ac:dyDescent="0.3">
      <c r="A741" s="228"/>
      <c r="B741" s="380" t="s">
        <v>12</v>
      </c>
      <c r="C741" s="380">
        <v>26</v>
      </c>
      <c r="D741" s="380" t="s">
        <v>27</v>
      </c>
      <c r="E741" s="483" t="s">
        <v>91</v>
      </c>
      <c r="F741" s="269"/>
      <c r="G741" s="270"/>
      <c r="H741" s="246"/>
      <c r="I741" s="231">
        <f>IF(E741="repos",1,0)</f>
        <v>0</v>
      </c>
      <c r="J741" s="231">
        <f>IF(E741="S",1,0)</f>
        <v>0</v>
      </c>
      <c r="K741" s="231">
        <f>IF(E741="FO",1,0)</f>
        <v>0</v>
      </c>
      <c r="L741" s="302">
        <f>IF(AND(B741="dim",M741=130),1,0)</f>
        <v>0</v>
      </c>
      <c r="M741" s="234">
        <v>132</v>
      </c>
      <c r="N741" s="243"/>
      <c r="O741" s="56">
        <v>0.25625000000000003</v>
      </c>
      <c r="P741" s="476">
        <f>IF(F741="X",D688,0)+IF(F742="X",D688,0)+IF(G741="X",D689,0)+IF(G742="X",D690,0)+H741+H742+IF(N741&lt;N687,0,N741)+IF(N742&lt;N687,0,N742)</f>
        <v>0</v>
      </c>
      <c r="Q741" s="111">
        <v>0.19444444444444445</v>
      </c>
      <c r="R741" s="112">
        <v>0.45069444444444445</v>
      </c>
      <c r="S741" s="360">
        <f>(R741-Q741)+(R742-Q742)</f>
        <v>0.25624999999999998</v>
      </c>
      <c r="T741" s="167"/>
      <c r="U741" s="74"/>
      <c r="V741" s="74"/>
      <c r="W741" s="74"/>
      <c r="X741" s="380">
        <f t="shared" si="769"/>
        <v>1</v>
      </c>
      <c r="Z741" s="314">
        <v>299</v>
      </c>
      <c r="AA741" s="460">
        <f t="shared" ref="AA741" si="817">IF(OR(E741="C",E741="Cr"),S741,0)</f>
        <v>0.25624999999999998</v>
      </c>
    </row>
    <row r="742" spans="1:33" ht="15.75" customHeight="1" thickBot="1" x14ac:dyDescent="0.3">
      <c r="A742" s="229"/>
      <c r="B742" s="381"/>
      <c r="C742" s="381"/>
      <c r="D742" s="381"/>
      <c r="E742" s="484"/>
      <c r="F742" s="267" t="str">
        <f>IF(AND(A741="X",B741="dim"),"",IF(AND(A741="X",E741="TC"),"",IF(A741="X","X","")))</f>
        <v/>
      </c>
      <c r="G742" s="268"/>
      <c r="H742" s="211"/>
      <c r="I742" s="229">
        <f>IF(E741="CA",1,0)</f>
        <v>0</v>
      </c>
      <c r="J742" s="229">
        <f>IF(E741="TC",1,0)</f>
        <v>0</v>
      </c>
      <c r="K742" s="229">
        <f>IF(E741="FNO",1,0)</f>
        <v>0</v>
      </c>
      <c r="L742" s="299"/>
      <c r="M742" s="235"/>
      <c r="N742" s="244"/>
      <c r="O742" s="107"/>
      <c r="P742" s="477"/>
      <c r="Q742" s="113"/>
      <c r="R742" s="114"/>
      <c r="S742" s="361"/>
      <c r="T742" s="167"/>
      <c r="U742" s="74"/>
      <c r="V742" s="74"/>
      <c r="W742" s="74"/>
      <c r="X742" s="381"/>
      <c r="Z742" s="331"/>
      <c r="AA742" s="461"/>
    </row>
    <row r="743" spans="1:33" ht="15" customHeight="1" thickBot="1" x14ac:dyDescent="0.3">
      <c r="A743" s="228"/>
      <c r="B743" s="380" t="s">
        <v>4</v>
      </c>
      <c r="C743" s="380">
        <v>27</v>
      </c>
      <c r="D743" s="380" t="s">
        <v>27</v>
      </c>
      <c r="E743" s="399" t="s">
        <v>94</v>
      </c>
      <c r="F743" s="269"/>
      <c r="G743" s="270"/>
      <c r="H743" s="246"/>
      <c r="I743" s="231">
        <f>IF(E743="repos",1,0)</f>
        <v>1</v>
      </c>
      <c r="J743" s="231">
        <f>IF(E743="S",1,0)</f>
        <v>0</v>
      </c>
      <c r="K743" s="231">
        <f>IF(E743="FO",1,0)</f>
        <v>0</v>
      </c>
      <c r="L743" s="302">
        <f>IF(AND(B743="dim",M743=130),1,0)</f>
        <v>0</v>
      </c>
      <c r="M743" s="234">
        <v>660</v>
      </c>
      <c r="N743" s="243"/>
      <c r="O743" s="56"/>
      <c r="P743" s="476">
        <f>IF(F743="X",D688,0)+IF(F744="X",D688,0)+IF(G743="X",D689,0)+IF(G744="X",D690,0)+H743+H744+IF(N743&lt;N687,0,N743)+IF(N744&lt;N687,0,N744)</f>
        <v>0</v>
      </c>
      <c r="Q743" s="111"/>
      <c r="R743" s="112"/>
      <c r="S743" s="374">
        <f>(R743-Q743)+(R744-Q744)</f>
        <v>0</v>
      </c>
      <c r="T743" s="167"/>
      <c r="U743" s="74"/>
      <c r="V743" s="74"/>
      <c r="W743" s="74"/>
      <c r="X743" s="380">
        <f t="shared" si="769"/>
        <v>0</v>
      </c>
      <c r="Z743" s="314">
        <v>300</v>
      </c>
      <c r="AA743" s="460">
        <f t="shared" ref="AA743" si="818">IF(OR(E743="C",E743="Cr"),S743,0)</f>
        <v>0</v>
      </c>
    </row>
    <row r="744" spans="1:33" ht="15.75" customHeight="1" thickBot="1" x14ac:dyDescent="0.3">
      <c r="A744" s="229"/>
      <c r="B744" s="381"/>
      <c r="C744" s="381"/>
      <c r="D744" s="381"/>
      <c r="E744" s="401"/>
      <c r="F744" s="267" t="str">
        <f>IF(AND(A743="X",B743="dim"),"",IF(AND(A743="X",E743="TC"),"",IF(A743="X","X","")))</f>
        <v/>
      </c>
      <c r="G744" s="268"/>
      <c r="H744" s="211"/>
      <c r="I744" s="229">
        <f>IF(E743="CA",1,0)</f>
        <v>0</v>
      </c>
      <c r="J744" s="229">
        <f>IF(E743="TC",1,0)</f>
        <v>0</v>
      </c>
      <c r="K744" s="229">
        <f>IF(E743="FNO",1,0)</f>
        <v>0</v>
      </c>
      <c r="L744" s="299"/>
      <c r="M744" s="235"/>
      <c r="N744" s="244"/>
      <c r="O744" s="107"/>
      <c r="P744" s="477"/>
      <c r="Q744" s="113"/>
      <c r="R744" s="114"/>
      <c r="S744" s="375"/>
      <c r="T744" s="167"/>
      <c r="U744" s="74"/>
      <c r="V744" s="74"/>
      <c r="W744" s="74"/>
      <c r="X744" s="381"/>
      <c r="Z744" s="331"/>
      <c r="AA744" s="461"/>
    </row>
    <row r="745" spans="1:33" ht="15" customHeight="1" thickBot="1" x14ac:dyDescent="0.3">
      <c r="A745" s="228"/>
      <c r="B745" s="380" t="s">
        <v>6</v>
      </c>
      <c r="C745" s="380">
        <v>28</v>
      </c>
      <c r="D745" s="380" t="s">
        <v>27</v>
      </c>
      <c r="E745" s="399" t="s">
        <v>94</v>
      </c>
      <c r="F745" s="269"/>
      <c r="G745" s="270"/>
      <c r="H745" s="246"/>
      <c r="I745" s="231">
        <f>IF(E745="repos",1,0)</f>
        <v>1</v>
      </c>
      <c r="J745" s="231">
        <f>IF(E745="S",1,0)</f>
        <v>0</v>
      </c>
      <c r="K745" s="231">
        <f>IF(E745="FO",1,0)</f>
        <v>0</v>
      </c>
      <c r="L745" s="302">
        <f>IF(AND(B745="dim",M745=130),1,0)</f>
        <v>0</v>
      </c>
      <c r="M745" s="234">
        <v>660</v>
      </c>
      <c r="N745" s="243"/>
      <c r="O745" s="56"/>
      <c r="P745" s="476">
        <f>IF(F745="X",D688,0)+IF(F746="X",D688,0)+IF(G745="X",D689,0)+IF(G746="X",D690,0)+H745+H746+IF(N745&lt;N687,0,N745)+IF(N746&lt;N687,0,N746)</f>
        <v>0</v>
      </c>
      <c r="Q745" s="111"/>
      <c r="R745" s="112"/>
      <c r="S745" s="374">
        <f>(R745-Q745)+(R746-Q746)</f>
        <v>0</v>
      </c>
      <c r="T745" s="167"/>
      <c r="U745" s="74"/>
      <c r="V745" s="74"/>
      <c r="W745" s="74"/>
      <c r="X745" s="380">
        <f t="shared" si="769"/>
        <v>0</v>
      </c>
      <c r="Z745" s="314">
        <v>301</v>
      </c>
      <c r="AA745" s="460">
        <f t="shared" ref="AA745" si="819">IF(OR(E745="C",E745="Cr"),S745,0)</f>
        <v>0</v>
      </c>
    </row>
    <row r="746" spans="1:33" ht="15.75" customHeight="1" thickBot="1" x14ac:dyDescent="0.3">
      <c r="A746" s="229"/>
      <c r="B746" s="381"/>
      <c r="C746" s="381"/>
      <c r="D746" s="381"/>
      <c r="E746" s="401"/>
      <c r="F746" s="267" t="str">
        <f>IF(AND(A745="X",B745="dim"),"",IF(AND(A745="X",E745="TC"),"",IF(A745="X","X","")))</f>
        <v/>
      </c>
      <c r="G746" s="268"/>
      <c r="H746" s="211"/>
      <c r="I746" s="229">
        <f>IF(E745="CA",1,0)</f>
        <v>0</v>
      </c>
      <c r="J746" s="229">
        <f>IF(E745="TC",1,0)</f>
        <v>0</v>
      </c>
      <c r="K746" s="229">
        <f>IF(E745="FNO",1,0)</f>
        <v>0</v>
      </c>
      <c r="L746" s="299"/>
      <c r="M746" s="235"/>
      <c r="N746" s="244"/>
      <c r="O746" s="105"/>
      <c r="P746" s="477"/>
      <c r="Q746" s="113"/>
      <c r="R746" s="114"/>
      <c r="S746" s="375"/>
      <c r="T746" s="167"/>
      <c r="U746" s="74"/>
      <c r="V746" s="74"/>
      <c r="W746" s="74"/>
      <c r="X746" s="381"/>
      <c r="Z746" s="331"/>
      <c r="AA746" s="461"/>
    </row>
    <row r="747" spans="1:33" ht="15" customHeight="1" thickBot="1" x14ac:dyDescent="0.3">
      <c r="A747" s="228"/>
      <c r="B747" s="380" t="s">
        <v>8</v>
      </c>
      <c r="C747" s="380">
        <v>29</v>
      </c>
      <c r="D747" s="380" t="s">
        <v>27</v>
      </c>
      <c r="E747" s="399" t="s">
        <v>94</v>
      </c>
      <c r="F747" s="269"/>
      <c r="G747" s="270"/>
      <c r="H747" s="246"/>
      <c r="I747" s="231">
        <f>IF(E747="repos",1,0)</f>
        <v>1</v>
      </c>
      <c r="J747" s="231">
        <f>IF(E747="S",1,0)</f>
        <v>0</v>
      </c>
      <c r="K747" s="231">
        <f>IF(E747="FO",1,0)</f>
        <v>0</v>
      </c>
      <c r="L747" s="302">
        <f>IF(AND(B747="dim",M747=130),1,0)</f>
        <v>0</v>
      </c>
      <c r="M747" s="234">
        <v>660</v>
      </c>
      <c r="N747" s="243"/>
      <c r="O747" s="56"/>
      <c r="P747" s="476">
        <f>IF(F747="X",D688,0)+IF(F748="X",D688,0)+IF(G747="X",D689,0)+IF(G748="X",D690,0)+H747+H748+IF(N747&lt;N687,0,N747)+IF(N748&lt;N687,0,N748)</f>
        <v>0</v>
      </c>
      <c r="Q747" s="111"/>
      <c r="R747" s="112"/>
      <c r="S747" s="374">
        <f>(R747-Q747)+(R748-Q748)</f>
        <v>0</v>
      </c>
      <c r="T747" s="167"/>
      <c r="U747" s="74"/>
      <c r="V747" s="74"/>
      <c r="W747" s="74"/>
      <c r="X747" s="380">
        <f t="shared" si="769"/>
        <v>0</v>
      </c>
      <c r="Z747" s="314">
        <v>302</v>
      </c>
      <c r="AA747" s="460">
        <f t="shared" ref="AA747" si="820">IF(OR(E747="C",E747="Cr"),S747,0)</f>
        <v>0</v>
      </c>
    </row>
    <row r="748" spans="1:33" ht="15.75" customHeight="1" thickBot="1" x14ac:dyDescent="0.3">
      <c r="A748" s="229"/>
      <c r="B748" s="381"/>
      <c r="C748" s="381"/>
      <c r="D748" s="381"/>
      <c r="E748" s="401"/>
      <c r="F748" s="267" t="str">
        <f>IF(AND(A747="X",B747="dim"),"",IF(AND(A747="X",E747="TC"),"",IF(A747="X","X","")))</f>
        <v/>
      </c>
      <c r="G748" s="268"/>
      <c r="H748" s="211"/>
      <c r="I748" s="229">
        <f>IF(E747="CA",1,0)</f>
        <v>0</v>
      </c>
      <c r="J748" s="229">
        <f>IF(E747="TC",1,0)</f>
        <v>0</v>
      </c>
      <c r="K748" s="229">
        <f>IF(E747="FNO",1,0)</f>
        <v>0</v>
      </c>
      <c r="L748" s="299"/>
      <c r="M748" s="235"/>
      <c r="N748" s="244"/>
      <c r="O748" s="107"/>
      <c r="P748" s="477"/>
      <c r="Q748" s="113"/>
      <c r="R748" s="114"/>
      <c r="S748" s="375"/>
      <c r="T748" s="167"/>
      <c r="U748" s="74"/>
      <c r="V748" s="74"/>
      <c r="W748" s="74"/>
      <c r="X748" s="381"/>
      <c r="Z748" s="331"/>
      <c r="AA748" s="461"/>
    </row>
    <row r="749" spans="1:33" ht="15" customHeight="1" thickBot="1" x14ac:dyDescent="0.3">
      <c r="A749" s="228"/>
      <c r="B749" s="314" t="s">
        <v>9</v>
      </c>
      <c r="C749" s="314">
        <v>30</v>
      </c>
      <c r="D749" s="314" t="s">
        <v>27</v>
      </c>
      <c r="E749" s="483" t="s">
        <v>91</v>
      </c>
      <c r="F749" s="269"/>
      <c r="G749" s="270"/>
      <c r="H749" s="246"/>
      <c r="I749" s="231">
        <f>IF(E749="repos",1,0)</f>
        <v>0</v>
      </c>
      <c r="J749" s="231">
        <f>IF(E749="S",1,0)</f>
        <v>0</v>
      </c>
      <c r="K749" s="231">
        <f>IF(E749="FO",1,0)</f>
        <v>0</v>
      </c>
      <c r="L749" s="302">
        <f>IF(AND(B749="dim",M749=130),1,0)</f>
        <v>0</v>
      </c>
      <c r="M749" s="234">
        <v>132</v>
      </c>
      <c r="N749" s="243"/>
      <c r="O749" s="56">
        <v>0.20555555555555557</v>
      </c>
      <c r="P749" s="476">
        <f>IF(F749="X",D688,0)+IF(F750="X",D688,0)+IF(G749="X",D689,0)+IF(G750="X",D690,0)+H749+H750+IF(N749&lt;N687,0,N749)+IF(N750&lt;N687,0,N750)</f>
        <v>0</v>
      </c>
      <c r="Q749" s="111">
        <v>0.23124999999999998</v>
      </c>
      <c r="R749" s="112">
        <v>0.4368055555555555</v>
      </c>
      <c r="S749" s="360">
        <f>(R749-Q749)+(R750-Q750)</f>
        <v>0.20555555555555552</v>
      </c>
      <c r="T749" s="167"/>
      <c r="U749" s="74"/>
      <c r="V749" s="74"/>
      <c r="W749" s="74"/>
      <c r="X749" s="380">
        <f t="shared" si="769"/>
        <v>1</v>
      </c>
      <c r="Z749" s="314">
        <v>303</v>
      </c>
      <c r="AA749" s="460">
        <f t="shared" ref="AA749" si="821">IF(OR(E749="C",E749="Cr"),S749,0)</f>
        <v>0.20555555555555552</v>
      </c>
    </row>
    <row r="750" spans="1:33" ht="15.75" customHeight="1" thickBot="1" x14ac:dyDescent="0.3">
      <c r="A750" s="229"/>
      <c r="B750" s="331"/>
      <c r="C750" s="331"/>
      <c r="D750" s="331"/>
      <c r="E750" s="484"/>
      <c r="F750" s="267" t="str">
        <f>IF(AND(A749="X",B749="dim"),"",IF(AND(A749="X",E749="TC"),"",IF(A749="X","X","")))</f>
        <v/>
      </c>
      <c r="G750" s="268"/>
      <c r="H750" s="205"/>
      <c r="I750" s="229">
        <f>IF(E749="CA",1,0)</f>
        <v>0</v>
      </c>
      <c r="J750" s="229">
        <f>IF(E749="TC",1,0)</f>
        <v>0</v>
      </c>
      <c r="K750" s="229">
        <f>IF(E749="FNO",1,0)</f>
        <v>0</v>
      </c>
      <c r="L750" s="302"/>
      <c r="M750" s="235"/>
      <c r="N750" s="244"/>
      <c r="O750" s="107"/>
      <c r="P750" s="477"/>
      <c r="Q750" s="113"/>
      <c r="R750" s="114"/>
      <c r="S750" s="361"/>
      <c r="T750" s="167"/>
      <c r="U750" s="74"/>
      <c r="V750" s="74"/>
      <c r="W750" s="74"/>
      <c r="X750" s="381"/>
      <c r="Z750" s="331"/>
      <c r="AA750" s="461"/>
    </row>
    <row r="751" spans="1:33" ht="15" customHeight="1" thickBot="1" x14ac:dyDescent="0.3">
      <c r="A751" s="228"/>
      <c r="B751" s="314" t="s">
        <v>10</v>
      </c>
      <c r="C751" s="314">
        <v>31</v>
      </c>
      <c r="D751" s="314" t="s">
        <v>27</v>
      </c>
      <c r="E751" s="483" t="s">
        <v>91</v>
      </c>
      <c r="F751" s="269"/>
      <c r="G751" s="270"/>
      <c r="H751" s="246"/>
      <c r="I751" s="228">
        <f>IF(E751="repos",1,0)</f>
        <v>0</v>
      </c>
      <c r="J751" s="231">
        <f>IF(E751="S",1,0)</f>
        <v>0</v>
      </c>
      <c r="K751" s="231">
        <f>IF(E751="FO",1,0)</f>
        <v>0</v>
      </c>
      <c r="L751" s="298">
        <f>IF(AND(B751="dim",M751=130),1,0)</f>
        <v>0</v>
      </c>
      <c r="M751" s="234">
        <v>132</v>
      </c>
      <c r="N751" s="243"/>
      <c r="O751" s="56">
        <v>0.28402777777777777</v>
      </c>
      <c r="P751" s="476">
        <f>IF(F751="X",D688,0)+IF(F752="X",D688,0)+IF(G751="X",D689,0)+IF(G752="X",D690,0)+H751+H752+IF(N751&lt;N687,0,N751)+IF(N752&lt;N687,0,N752)</f>
        <v>0</v>
      </c>
      <c r="Q751" s="111">
        <v>0.23333333333333331</v>
      </c>
      <c r="R751" s="112">
        <v>0.51736111111111105</v>
      </c>
      <c r="S751" s="360">
        <f>(R751-Q751)+(R752-Q752)</f>
        <v>0.28402777777777777</v>
      </c>
      <c r="T751" s="167"/>
      <c r="U751" s="74"/>
      <c r="V751" s="74"/>
      <c r="W751" s="74"/>
      <c r="X751" s="380">
        <f t="shared" si="769"/>
        <v>1</v>
      </c>
      <c r="Z751" s="314">
        <v>304</v>
      </c>
      <c r="AA751" s="460">
        <f t="shared" ref="AA751" si="822">IF(OR(E751="C",E751="Cr"),S751,0)</f>
        <v>0.28402777777777777</v>
      </c>
    </row>
    <row r="752" spans="1:33" ht="15.75" customHeight="1" thickBot="1" x14ac:dyDescent="0.3">
      <c r="A752" s="229"/>
      <c r="B752" s="331"/>
      <c r="C752" s="331"/>
      <c r="D752" s="331"/>
      <c r="E752" s="484"/>
      <c r="F752" s="260" t="str">
        <f>IF(AND(A751="X",B751="dim"),"",IF(AND(A751="X",E751="TC"),"",IF(A751="X","X","")))</f>
        <v/>
      </c>
      <c r="G752" s="261"/>
      <c r="H752" s="211"/>
      <c r="I752" s="229">
        <f>IF(E751="CA",1,0)</f>
        <v>0</v>
      </c>
      <c r="J752" s="229">
        <f>IF(E751="TC",1,0)</f>
        <v>0</v>
      </c>
      <c r="K752" s="229">
        <f>IF(E751="FNO",1,0)</f>
        <v>0</v>
      </c>
      <c r="L752" s="299"/>
      <c r="M752" s="235"/>
      <c r="N752" s="244"/>
      <c r="O752" s="107"/>
      <c r="P752" s="477"/>
      <c r="Q752" s="113"/>
      <c r="R752" s="114"/>
      <c r="S752" s="361"/>
      <c r="T752" s="167"/>
      <c r="U752" s="74"/>
      <c r="V752" s="74"/>
      <c r="W752" s="74"/>
      <c r="X752" s="381"/>
      <c r="Z752" s="331"/>
      <c r="AA752" s="461"/>
    </row>
    <row r="753" spans="1:27" ht="15.75" customHeight="1" thickBot="1" x14ac:dyDescent="0.3">
      <c r="B753" s="30"/>
      <c r="C753" s="30"/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170"/>
      <c r="P753" s="171"/>
      <c r="Q753" s="167"/>
      <c r="R753" s="167"/>
      <c r="S753" s="167"/>
      <c r="T753" s="167"/>
      <c r="U753" s="96"/>
      <c r="V753" s="96"/>
      <c r="W753" s="96"/>
      <c r="X753" s="30"/>
      <c r="Y753" s="96"/>
    </row>
    <row r="754" spans="1:27" ht="15.75" customHeight="1" thickBot="1" x14ac:dyDescent="0.3">
      <c r="B754" s="314">
        <f>C751</f>
        <v>31</v>
      </c>
      <c r="C754" s="388" t="s">
        <v>13</v>
      </c>
      <c r="D754" s="389"/>
      <c r="E754" s="10">
        <v>11</v>
      </c>
      <c r="F754" s="258"/>
      <c r="G754" s="259"/>
      <c r="H754" s="196">
        <f>H695+H697+H699+H701+H703+H705+H707+H709+H711+H713+H715+H717+H719+H721+H723+H725+H727+H729+H731+H733+H735+H737+H739+H741+H743+H745+H747+H749+H751</f>
        <v>0</v>
      </c>
      <c r="I754" s="224" t="str">
        <f>IF(E754="repos",1,"")</f>
        <v/>
      </c>
      <c r="J754" s="224"/>
      <c r="K754" s="224"/>
      <c r="L754" s="306">
        <f>L691+L693+L695+L697+L699+L701+L703+L705+L707+L709+L711+L713+L715+L717+L719+L721+L723+L725+L727+L729+L731+L733+L735+L737+L739+L741+L743+L745+L747+L749+L751</f>
        <v>0</v>
      </c>
      <c r="M754" s="2"/>
      <c r="N754" s="474">
        <f>IF(N691&lt;N687,0,N691)+IF(N692&lt;N687,0,N692)+IF(N693&lt;N687,0,N693)+IF(N694&lt;N687,0,N694)+IF(N695&lt;N687,0,N695)+IF(N696&lt;N687,0,N696)+IF(N697&lt;N687,0,N697)+IF(N698&lt;N687,0,N698)+IF(N699&lt;N687,0,N699)+IF(N700&lt;N687,0,N700)+IF(N701&lt;N687,0,N701)+IF(N702&lt;N687,0,N702)+IF(N703&lt;N687,0,N703)+IF(N704&lt;N687,0,N704)+IF(N705&lt;N687,0,N705)+IF(N706&lt;N687,0,N706)+IF(N707&lt;N687,0,N707)+IF(N708&lt;N687,0,N708)+IF(N709&lt;N687,0,N709)+IF(N710&lt;N687,0,N710)+IF(N711&lt;N687,0,N711)+IF(N712&lt;N687,0,N712)+IF(N713&lt;N687,0,N713)+IF(N714&lt;N687,0,N714)+IF(N715&lt;N687,0,N715)+IF(N716&lt;N687,0,N716)+IF(N717&lt;N687,0,N717)+IF(N718&lt;N687,0,N718)+IF(N719&lt;N687,0,N719)+IF(N720&lt;N687,0,N720)+IF(N721&lt;N687,0,N721)+IF(N722&lt;N687,0,N722)+IF(N723&lt;N687,0,N723)+IF(N724&lt;N687,0,N724)+IF(N725&lt;N687,0,N725)+IF(N726&lt;N687,0,N726)+IF(N727&lt;N687,0,N727)+IF(N728&lt;N687,0,N728)+IF(N729&lt;N687,0,N729)+IF(N730&lt;N687,0,N730)+IF(N731&lt;N687,0,N731)+IF(N732&lt;N687,0,N732)+IF(N733&lt;N687,0,N733)+IF(N734&lt;N687,0,N734)+IF(N735&lt;N687,0,N735)+IF(N736&lt;N687,0,N736)+IF(N737&lt;N687,0,N737)+IF(N738&lt;N687,0,N738)+IF(N739&lt;N687,0,N739)+IF(N740&lt;N687,0,N740)+IF(N741&lt;N687,0,N741)+IF(N742&lt;N687,0,N742)+IF(N743&lt;N687,0,N743)+IF(N744&lt;N687,0,N744)+IF(N745&lt;N687,0,N745)+IF(N746&lt;N687,0,N746)+IF(N747&lt;N687,0,N747)+IF(N748&lt;N687,0,N748)+IF(N749&lt;N687,0,N749)+IF(N750&lt;N687,0,N750)+IF(N751&lt;N687,0,N751)+IF(N752&lt;N687,0,N752)</f>
        <v>0</v>
      </c>
      <c r="O754" s="370">
        <f>O691+O692+O693+O694+O695+O696+O697+O698+O699+O700+O701+O702+O703+O704+O705+O706+O707+O708+O709+O710+O711+O712+O713+O714+O715+O716+O717+O718+O719+O720+O721+O722+O723+O724+O725+O726+O727+O728+O729+O730+O731+O732+O733+O734+O735+O736+O737+O738+O739+O740+O741+O742+O743+O744+O745+O746+O747+O748+O749+O750+O751+O752</f>
        <v>4.8895833333333343</v>
      </c>
      <c r="P754" s="480">
        <f>P691+P693+P695+P697+P699+P701+P703+P705+P707+P709+P711+P713+P715+P717+P719+P721+P723+P725+P727+P729+P731+P733+P735+P737+P739+P741+P743+P745+P747+P749+P751</f>
        <v>0.29027777777777775</v>
      </c>
      <c r="S754" s="370">
        <f>S691+S693+S695+S697+S699+S701+S703+S705+S707+S709+S711+S713+S715+S717+S719+S721+S723+S725+S727+S729+S731+S733+S735+S737+S739+S741+S743+S745+S747+S749+S751</f>
        <v>5.6291666666666647</v>
      </c>
      <c r="T754" s="176"/>
      <c r="U754" s="358"/>
      <c r="V754" s="506">
        <f>O715</f>
        <v>0.23750000000000002</v>
      </c>
      <c r="X754" s="354">
        <f>SUM(X691:X752)</f>
        <v>21</v>
      </c>
    </row>
    <row r="755" spans="1:27" ht="15.75" customHeight="1" thickBot="1" x14ac:dyDescent="0.3">
      <c r="B755" s="331"/>
      <c r="C755" s="386" t="s">
        <v>52</v>
      </c>
      <c r="D755" s="387"/>
      <c r="E755" s="33">
        <f>I691+I693+I695+I697+I699+I701+I703+I705+I707+I709+I711+I713+I715+I717+I719+I721+I723+I725+I727+I729+I731+I733+I735+I737+I739+I741+I743+I745+I747+I749+I751</f>
        <v>9</v>
      </c>
      <c r="F755" s="260">
        <f>IF(F692="X",1,0)+IF(F694="X",1,0)+IF(F696="X",1,0)+IF(F698="X",1,0)+IF(F700="X",1,0)+IF(F702="X",1,0)+IF(F704="X",1,0)+IF(F706="X",1,0)+IF(F708="X",1,0)+IF(F710="X",1,0)+IF(F712="X",1,0)+IF(F714="X",1,0)+IF(F716="X",1,0)+IF(F718="X",1,0)+IF(F720="X",1,0)+IF(F722="X",1,0)+IF(F724="X",1,0)+IF(F726="X",1,0)+IF(F728="X",1,0)+IF(F730="X",1,0)+IF(F732="X",1,0)+IF(F734="X",1,0)+IF(F736="X",1,0)+IF(F738="X",1,0)+IF(F740="X",1,0)+IF(F742="X",1,0)+IF(F744="X",1,0)+IF(F746="X",1,0)+IF(F748="X",1,0)+IF(F750="X",1,0)+IF(F752="X",1,0)</f>
        <v>0</v>
      </c>
      <c r="G755" s="261"/>
      <c r="H755" s="253">
        <f>H696+H698+H700+H702+H704+H706+H708+H710+H712+H714+H716+H718+H720+H722+H724+H726+H728+H730+H732+H734+H736+H738+H740+H742+H744+H746+H748+H750+H752</f>
        <v>0</v>
      </c>
      <c r="I755" s="224"/>
      <c r="J755" s="224"/>
      <c r="K755" s="224"/>
      <c r="L755" s="30"/>
      <c r="M755" s="2"/>
      <c r="N755" s="475"/>
      <c r="O755" s="371"/>
      <c r="P755" s="481"/>
      <c r="S755" s="371"/>
      <c r="T755" s="176"/>
      <c r="U755" s="359"/>
      <c r="V755" s="507"/>
      <c r="X755" s="355"/>
    </row>
    <row r="756" spans="1:27" ht="15.75" thickBot="1" x14ac:dyDescent="0.3">
      <c r="C756" s="386" t="s">
        <v>51</v>
      </c>
      <c r="D756" s="387"/>
      <c r="E756" s="33">
        <f>J691+J693+J695+J697+J699+J701+J703+J705+J707+J709+J711+J713+J715+J717+J719+J721+J723+J725+J727+J729+J731+J733+J735+J737+J739+J741+J743+J745+J747+J749+J751+J754</f>
        <v>1</v>
      </c>
      <c r="I756" s="224" t="str">
        <f>IF(E756="repos",1,"")</f>
        <v/>
      </c>
      <c r="J756" s="224"/>
      <c r="K756" s="224"/>
      <c r="L756" s="30"/>
      <c r="O756" s="405" t="s">
        <v>85</v>
      </c>
      <c r="P756" s="406"/>
      <c r="U756" s="354">
        <v>20</v>
      </c>
      <c r="V756" s="346">
        <v>1</v>
      </c>
    </row>
    <row r="757" spans="1:27" ht="15.75" thickBot="1" x14ac:dyDescent="0.3">
      <c r="C757" s="386" t="s">
        <v>15</v>
      </c>
      <c r="D757" s="387"/>
      <c r="E757" s="33">
        <f>I692+I694+I696+I698+I700+I702+I704+I706+I708+I710+I712+I714+I716+I718+I720+I722+I724+I726+I728+I730+I732+I734+I736+I738+I740+I742+I744+I746+I748+I750+I752</f>
        <v>0</v>
      </c>
      <c r="G757" s="464">
        <f>IF(F691="X",D688,0)+IF(F693="X",D688,0)+IF(F695="X",D688,0)+IF(F697="X",D688,0)+IF(F699="X",D688,0)+IF(F701="X",D688,0)+IF(F703="X",D688,0)+IF(F705="X",D688,0)+IF(F707="X",D688,0)+IF(F709="X",D688,0)+IF(F711="X",D688,0)+IF(F713="X",D688,0)+IF(F715="X",D688,0)+IF(F717="X",D688,0)+IF(F719="X",D688,0)+IF(F721="X",D688,0)+IF(F723="X",D688,0)+IF(F725="X",D688,0)+IF(F727="X",D688,0)+IF(F729="X",D688,0)+IF(F731="X",D688,0)+IF(F733="X",D688,0)+IF(F735="X",D688,0)+IF(F737="X",D688,0)+IF(F739="X",D688,0)+IF(F741="X",D688,0)+IF(F743="X",D688,0)+IF(F745="X",D688,0)+IF(F747="X",D688,0)+IF(F749="X",D688,0)+IF(F751="X",D688,0)</f>
        <v>0.27638888888888885</v>
      </c>
      <c r="H757" s="465"/>
      <c r="I757" s="464">
        <f>IF(G691="X",D689,0)+IF(G693="X",D689,0)+IF(G695="X",D689,0)+IF(G697="X",D689,0)+IF(G699="X",D689,0)+IF(G701="X",D689,0)+IF(G703="X",D689,0)+IF(G705="X",D689,0)+IF(G707="X",D689,0)+IF(G709="X",D689,0)+IF(G711="X",D689,0)+IF(G713="X",D689,0)+IF(G715="X",D689,0)+IF(G717="X",D689,0)+IF(G719="X",D689,0)+IF(G721="X",D689,0)+IF(G723="X",D689,0)+IF(G725="X",D689,0)+IF(G727="X",D689,0)+IF(G729="X",D689,0)+IF(G731="X",D689,0)+IF(G733="X",D689,0)+IF(G735="X",D689,0)+IF(G737="X",D689,0)+IF(G739="X",D689,0)+IF(G741="X",D689,0)+IF(G743="X",D689,0)+IF(G745="X",D689,0)+IF(G747="X",D689,0)+IF(G749="X",D689,0)+IF(G751="X",D689,0)</f>
        <v>0</v>
      </c>
      <c r="J757" s="466"/>
      <c r="K757" s="465"/>
      <c r="L757" s="171"/>
      <c r="O757" s="204" t="s">
        <v>83</v>
      </c>
      <c r="P757" s="205"/>
      <c r="Q757" s="202" t="s">
        <v>83</v>
      </c>
      <c r="R757" s="197" t="s">
        <v>16</v>
      </c>
      <c r="S757" s="188" t="s">
        <v>84</v>
      </c>
      <c r="U757" s="355"/>
      <c r="V757" s="357"/>
    </row>
    <row r="758" spans="1:27" ht="15.75" thickBot="1" x14ac:dyDescent="0.3">
      <c r="C758" s="386" t="s">
        <v>16</v>
      </c>
      <c r="D758" s="387"/>
      <c r="E758" s="33">
        <f>J692+J694+J696+J698+J700+J702+J704+J706+J708+J710+J712+J714+J716+J718+J720+J722+J724+J726+J728+J730+J732+J734+J736+J738+J740+J742+J744+J746+J748+J750+J752</f>
        <v>0</v>
      </c>
      <c r="G758" s="467">
        <f>IF(F692="X",D688,0)+IF(F694="X",D688,0)+IF(F696="X",D688,0)+IF(F698="X",D688,0)+IF(F700="X",D688,0)+IF(F702="X",D688,0)+IF(F704="X",D688,0)+IF(F706="X",D688,0)+IF(F708="X",D688,0)+IF(F710="X",D688,0)+IF(F712="X",D688,0)+IF(F714="X",D688,0)+IF(F716="X",D688,0)+IF(F718="X",D688,0)+IF(F720="X",D688,0)+IF(F722="X",D688,0)+IF(F724="X",D688,0)+IF(F726="X",D688,0)+IF(F728="X",D688,0)+IF(F730="X",D688,0)+IF(F732="X",D688,0)+IF(F734="X",D688,0)+IF(F736="X",D688,0)+IF(F738="X",D688,0)+IF(F740="X",D688,0)+IF(F742="X",D688,0)+IF(F744="X",D688,0)+IF(F746="X",D688,0)+IF(F748="X",D688,0)+IF(F750="X",D688,0)+IF(F752="X",D688,0)</f>
        <v>0</v>
      </c>
      <c r="H758" s="468"/>
      <c r="I758" s="469">
        <f>IF(G692="X",D690,0)+IF(G694="X",D690,0)+IF(G696="X",D690,0)+IF(G698="X",D690,0)+IF(G700="X",D690,0)+IF(G702="X",D690,0)+IF(G704="X",D690,0)+IF(G706="X",D690,0)+IF(G708="X",D690,0)+IF(G710="X",D690,0)+IF(G712="X",D690,0)+IF(G714="X",D690,0)+IF(G716="X",D690,0)+IF(G718="X",D690,0)+IF(G720="X",D690,0)+IF(G722="X",D690,0)+IF(G724="X",D690,0)+IF(G726="X",D690,0)+IF(G728="X",D690,0)+IF(G730="X",D690,0)+IF(G732="X",D690,0)+IF(G734="X",D690,0)+IF(G736="X",D690,0)+IF(G738="X",D690,0)+IF(G740="X",D690,0)+IF(G742="X",D690,0)+IF(G744="X",D690,0)+IF(G746="X",D690,0)+IF(G748="X",D690,0)+IF(G750="X",D690,0)+IF(G752="X",D690,0)</f>
        <v>1.3888888888888888E-2</v>
      </c>
      <c r="J758" s="470"/>
      <c r="K758" s="471"/>
      <c r="L758" s="171"/>
      <c r="O758" s="199" t="s">
        <v>16</v>
      </c>
      <c r="P758" s="200"/>
      <c r="Q758" s="203">
        <f>Q684</f>
        <v>1.0687499999999992</v>
      </c>
      <c r="R758" s="198">
        <f>R684</f>
        <v>1.0840277777777776</v>
      </c>
      <c r="S758" s="189">
        <f>S684</f>
        <v>1.3513888888888888</v>
      </c>
      <c r="U758" s="350">
        <f>U754+V754</f>
        <v>0.23750000000000002</v>
      </c>
      <c r="V758" s="351"/>
    </row>
    <row r="759" spans="1:27" ht="15.75" thickBot="1" x14ac:dyDescent="0.3">
      <c r="C759" s="386" t="s">
        <v>17</v>
      </c>
      <c r="D759" s="387"/>
      <c r="E759" s="33">
        <f>K691+K693+K695+K697+K699+K701+K703+K705+K707+K709+K711+K713+K715+K717+K719+K721+K723+K725+K727+K729+K731+K733+K735+K737+K739+K741+K743+K745+K747+K749+K751</f>
        <v>0</v>
      </c>
      <c r="I759" s="224"/>
      <c r="J759" s="224"/>
      <c r="K759" s="224"/>
      <c r="L759" s="30"/>
      <c r="O759" s="190" t="s">
        <v>84</v>
      </c>
      <c r="P759" s="191"/>
      <c r="U759" s="352"/>
      <c r="V759" s="353"/>
    </row>
    <row r="760" spans="1:27" ht="15.75" thickBot="1" x14ac:dyDescent="0.3">
      <c r="C760" s="390" t="s">
        <v>18</v>
      </c>
      <c r="D760" s="391"/>
      <c r="E760" s="33">
        <f>K692+K694+K696+K698+K700+K702+K704+K706+K708+K710+K712+K714+K716+K718+K720+K722+K724+K726+K728+K730+K732+K734+K736+K738+K740+K742+K744+K746+K748+K750+K752</f>
        <v>0</v>
      </c>
      <c r="I760" s="224" t="str">
        <f>IF(E760="repos",1,"")</f>
        <v/>
      </c>
      <c r="J760" s="224"/>
      <c r="K760" s="224"/>
      <c r="L760" s="30"/>
      <c r="P760" s="449">
        <f>P687+P754-P757-P758-P759</f>
        <v>3.794444444444443</v>
      </c>
      <c r="Q760" s="202" t="s">
        <v>83</v>
      </c>
      <c r="R760" s="197" t="s">
        <v>16</v>
      </c>
      <c r="S760" s="188" t="s">
        <v>84</v>
      </c>
      <c r="U760" s="319">
        <f>U756+V756</f>
        <v>21</v>
      </c>
      <c r="V760" s="321"/>
    </row>
    <row r="761" spans="1:27" ht="15.75" thickBot="1" x14ac:dyDescent="0.3">
      <c r="C761" s="508" t="s">
        <v>80</v>
      </c>
      <c r="D761" s="509"/>
      <c r="E761" s="124">
        <f>B754-E755-E756-E757-E758-E759-E760</f>
        <v>21</v>
      </c>
      <c r="I761" s="224"/>
      <c r="J761" s="224"/>
      <c r="K761" s="224"/>
      <c r="L761" s="30"/>
      <c r="P761" s="450"/>
      <c r="Q761" s="203">
        <f>Q758+H755+G757+I757+N754-P757</f>
        <v>1.345138888888888</v>
      </c>
      <c r="R761" s="198">
        <f>R758+H754+I758-P758</f>
        <v>1.0979166666666664</v>
      </c>
      <c r="S761" s="189">
        <f>S758+G758-P759</f>
        <v>1.3513888888888888</v>
      </c>
      <c r="U761" s="325"/>
      <c r="V761" s="327"/>
    </row>
    <row r="762" spans="1:27" ht="18.75" x14ac:dyDescent="0.25">
      <c r="C762" s="30"/>
      <c r="D762" s="30"/>
      <c r="E762" s="30"/>
      <c r="I762" s="224"/>
      <c r="J762" s="224"/>
      <c r="K762" s="224"/>
      <c r="L762" s="30"/>
      <c r="U762" s="241"/>
      <c r="V762" s="241"/>
    </row>
    <row r="763" spans="1:27" ht="15.75" thickBot="1" x14ac:dyDescent="0.3">
      <c r="B763" s="155"/>
      <c r="C763" s="155"/>
      <c r="D763" s="155"/>
      <c r="E763" s="155"/>
      <c r="F763" s="156"/>
      <c r="G763" s="156"/>
      <c r="H763" s="156"/>
      <c r="I763" s="157" t="str">
        <f>IF(E763="repos",1,"")</f>
        <v/>
      </c>
      <c r="J763" s="157"/>
      <c r="K763" s="157"/>
      <c r="L763" s="157"/>
      <c r="M763" s="155"/>
      <c r="N763" s="155"/>
      <c r="O763" s="158"/>
      <c r="P763" s="155"/>
      <c r="Q763" s="159"/>
      <c r="R763" s="159"/>
      <c r="S763" s="159"/>
      <c r="T763" s="159"/>
      <c r="U763" s="155"/>
      <c r="V763" s="155"/>
      <c r="W763" s="155"/>
      <c r="X763" s="155"/>
      <c r="Y763" s="155"/>
    </row>
    <row r="764" spans="1:27" ht="15.75" thickBot="1" x14ac:dyDescent="0.3">
      <c r="B764" s="74"/>
      <c r="C764" s="74"/>
      <c r="D764" s="74"/>
      <c r="E764" s="74"/>
      <c r="F764" s="160"/>
      <c r="G764" s="160"/>
      <c r="H764" s="160"/>
      <c r="I764" s="30"/>
      <c r="J764" s="30"/>
      <c r="K764" s="30"/>
      <c r="L764" s="30"/>
      <c r="M764" s="74"/>
      <c r="N764" s="153">
        <v>1.0416666666666666E-2</v>
      </c>
      <c r="O764" s="161"/>
      <c r="P764" s="181">
        <f>P760</f>
        <v>3.794444444444443</v>
      </c>
      <c r="Q764" s="162"/>
      <c r="R764" s="162"/>
      <c r="S764" s="162"/>
      <c r="U764" s="74"/>
      <c r="V764" s="74"/>
      <c r="W764" s="74"/>
      <c r="X764" s="74"/>
      <c r="Y764" s="74"/>
    </row>
    <row r="765" spans="1:27" ht="15.75" thickBot="1" x14ac:dyDescent="0.3">
      <c r="B765" s="386" t="s">
        <v>74</v>
      </c>
      <c r="C765" s="387"/>
      <c r="D765" s="153">
        <v>0.27638888888888885</v>
      </c>
      <c r="E765" s="2"/>
      <c r="F765" s="386" t="s">
        <v>54</v>
      </c>
      <c r="G765" s="482"/>
      <c r="H765" s="387"/>
      <c r="I765" s="224"/>
      <c r="J765" s="224"/>
      <c r="K765" s="224"/>
      <c r="L765" s="30"/>
      <c r="M765" s="314" t="s">
        <v>0</v>
      </c>
      <c r="N765" s="228" t="s">
        <v>49</v>
      </c>
      <c r="O765" s="4" t="s">
        <v>1</v>
      </c>
      <c r="P765" s="314" t="s">
        <v>73</v>
      </c>
      <c r="Q765" s="41" t="s">
        <v>61</v>
      </c>
      <c r="R765" s="42" t="s">
        <v>62</v>
      </c>
      <c r="S765" s="238" t="s">
        <v>1</v>
      </c>
      <c r="T765" s="167"/>
      <c r="X765" s="228" t="s">
        <v>69</v>
      </c>
    </row>
    <row r="766" spans="1:27" ht="15.75" thickBot="1" x14ac:dyDescent="0.3">
      <c r="B766" s="386" t="s">
        <v>78</v>
      </c>
      <c r="C766" s="387"/>
      <c r="D766" s="153">
        <v>4.1666666666666664E-2</v>
      </c>
      <c r="E766" s="2"/>
      <c r="F766" s="220" t="s">
        <v>43</v>
      </c>
      <c r="G766" s="221" t="s">
        <v>76</v>
      </c>
      <c r="H766" s="11" t="s">
        <v>88</v>
      </c>
      <c r="I766" s="10" t="s">
        <v>53</v>
      </c>
      <c r="J766" s="11" t="s">
        <v>54</v>
      </c>
      <c r="K766" s="11" t="s">
        <v>56</v>
      </c>
      <c r="L766" s="306" t="s">
        <v>100</v>
      </c>
      <c r="M766" s="312"/>
      <c r="N766" s="231" t="s">
        <v>50</v>
      </c>
      <c r="O766" s="6" t="s">
        <v>2</v>
      </c>
      <c r="P766" s="312"/>
      <c r="Q766" s="309" t="s">
        <v>63</v>
      </c>
      <c r="R766" s="310"/>
      <c r="S766" s="37" t="s">
        <v>64</v>
      </c>
      <c r="T766" s="167"/>
      <c r="X766" s="231" t="s">
        <v>70</v>
      </c>
    </row>
    <row r="767" spans="1:27" ht="15.75" thickBot="1" x14ac:dyDescent="0.3">
      <c r="B767" s="386" t="s">
        <v>79</v>
      </c>
      <c r="C767" s="387"/>
      <c r="D767" s="153">
        <v>1.3888888888888888E-2</v>
      </c>
      <c r="E767" s="2"/>
      <c r="F767" s="223" t="s">
        <v>75</v>
      </c>
      <c r="G767" s="224" t="s">
        <v>77</v>
      </c>
      <c r="H767" s="11" t="s">
        <v>89</v>
      </c>
      <c r="I767" s="11" t="s">
        <v>15</v>
      </c>
      <c r="J767" s="11" t="s">
        <v>55</v>
      </c>
      <c r="K767" s="32" t="s">
        <v>57</v>
      </c>
      <c r="L767" s="303"/>
      <c r="M767" s="331"/>
      <c r="N767" s="231"/>
      <c r="O767" s="6" t="s">
        <v>3</v>
      </c>
      <c r="P767" s="331"/>
      <c r="Q767" s="522"/>
      <c r="R767" s="523"/>
      <c r="S767" s="239" t="s">
        <v>65</v>
      </c>
      <c r="T767" s="167"/>
      <c r="X767" s="229" t="s">
        <v>71</v>
      </c>
    </row>
    <row r="768" spans="1:27" ht="15" customHeight="1" thickBot="1" x14ac:dyDescent="0.3">
      <c r="A768" s="254" t="s">
        <v>72</v>
      </c>
      <c r="B768" s="520" t="s">
        <v>11</v>
      </c>
      <c r="C768" s="520">
        <v>1</v>
      </c>
      <c r="D768" s="520" t="s">
        <v>28</v>
      </c>
      <c r="E768" s="483" t="s">
        <v>16</v>
      </c>
      <c r="F768" s="258"/>
      <c r="G768" s="259"/>
      <c r="H768" s="246"/>
      <c r="I768" s="231">
        <f>IF(E768="repos",1,0)</f>
        <v>0</v>
      </c>
      <c r="J768" s="231">
        <f>IF(E768="S",1,0)</f>
        <v>0</v>
      </c>
      <c r="K768" s="231">
        <f>IF(E768="FO",1,0)</f>
        <v>0</v>
      </c>
      <c r="L768" s="302">
        <f>IF(AND(B768="dim",M768=130),1,0)</f>
        <v>0</v>
      </c>
      <c r="M768" s="234">
        <v>31</v>
      </c>
      <c r="N768" s="243"/>
      <c r="O768" s="56"/>
      <c r="P768" s="476">
        <f>IF(F768="X",D765,0)+IF(F769="X",D765,0)+IF(G768="X",D766,0)+IF(G769="X",D767,0)+H768+H769+IF(N768&lt;N764,0,N768)+IF(N769&lt;N764,0,N769)</f>
        <v>0</v>
      </c>
      <c r="Q768" s="111"/>
      <c r="R768" s="112"/>
      <c r="S768" s="374">
        <f>(R768-Q768)+(R769-Q769)</f>
        <v>0</v>
      </c>
      <c r="T768" s="167"/>
      <c r="U768" s="74"/>
      <c r="V768" s="74"/>
      <c r="W768" s="74"/>
      <c r="X768" s="380">
        <f t="shared" ref="X768:X826" si="823">IF(OR(E768="C",E768="Cr",E768="FO"),1,0)</f>
        <v>0</v>
      </c>
      <c r="Z768" s="314">
        <v>305</v>
      </c>
      <c r="AA768" s="460">
        <f>IF(OR(E768="C",E768="Cr"),S768,0)</f>
        <v>0</v>
      </c>
    </row>
    <row r="769" spans="1:27" ht="15.75" customHeight="1" thickBot="1" x14ac:dyDescent="0.3">
      <c r="A769" s="255"/>
      <c r="B769" s="521"/>
      <c r="C769" s="521"/>
      <c r="D769" s="521"/>
      <c r="E769" s="484"/>
      <c r="F769" s="267" t="str">
        <f>IF(AND(A768="X",B768="dim"),"",IF(AND(A768="X",E768="TC"),"",IF(A768="X","X","")))</f>
        <v/>
      </c>
      <c r="G769" s="268"/>
      <c r="H769" s="211"/>
      <c r="I769" s="229">
        <f>IF(E768="CA",1,0)</f>
        <v>0</v>
      </c>
      <c r="J769" s="229">
        <f>IF(E768="TC",1,0)</f>
        <v>1</v>
      </c>
      <c r="K769" s="229">
        <f>IF(E768="FNO",1,0)</f>
        <v>0</v>
      </c>
      <c r="L769" s="299"/>
      <c r="M769" s="235"/>
      <c r="N769" s="244"/>
      <c r="O769" s="107"/>
      <c r="P769" s="477"/>
      <c r="Q769" s="113"/>
      <c r="R769" s="114"/>
      <c r="S769" s="375"/>
      <c r="T769" s="167"/>
      <c r="U769" s="74"/>
      <c r="V769" s="74"/>
      <c r="W769" s="74"/>
      <c r="X769" s="381"/>
      <c r="Z769" s="331"/>
      <c r="AA769" s="461"/>
    </row>
    <row r="770" spans="1:27" ht="15" customHeight="1" thickBot="1" x14ac:dyDescent="0.3">
      <c r="A770" s="228"/>
      <c r="B770" s="380" t="s">
        <v>12</v>
      </c>
      <c r="C770" s="380">
        <v>2</v>
      </c>
      <c r="D770" s="380" t="s">
        <v>28</v>
      </c>
      <c r="E770" s="483" t="s">
        <v>91</v>
      </c>
      <c r="F770" s="269"/>
      <c r="G770" s="270"/>
      <c r="H770" s="246"/>
      <c r="I770" s="231">
        <f>IF(E770="repos",1,0)</f>
        <v>0</v>
      </c>
      <c r="J770" s="231">
        <f>IF(E770="S",1,0)</f>
        <v>0</v>
      </c>
      <c r="K770" s="231">
        <f>IF(E770="FO",1,0)</f>
        <v>0</v>
      </c>
      <c r="L770" s="302">
        <f>IF(AND(B770="dim",M770=130),1,0)</f>
        <v>0</v>
      </c>
      <c r="M770" s="234">
        <v>132</v>
      </c>
      <c r="N770" s="243"/>
      <c r="O770" s="56">
        <v>0.23750000000000002</v>
      </c>
      <c r="P770" s="476">
        <f>IF(F770="X",D765,0)+IF(F771="X",D765,0)+IF(G770="X",D766,0)+IF(G771="X",D767,0)+H770+H771+IF(N770&lt;N764,0,N770)+IF(N771&lt;N764,0,N771)</f>
        <v>0</v>
      </c>
      <c r="Q770" s="111">
        <v>0.23194444444444443</v>
      </c>
      <c r="R770" s="112">
        <v>0.4694444444444445</v>
      </c>
      <c r="S770" s="360">
        <f>(R770-Q770)+(R771-Q771)</f>
        <v>0.23750000000000007</v>
      </c>
      <c r="T770" s="167"/>
      <c r="U770" s="74"/>
      <c r="V770" s="74"/>
      <c r="W770" s="74"/>
      <c r="X770" s="380">
        <f t="shared" si="823"/>
        <v>1</v>
      </c>
      <c r="Z770" s="314">
        <v>306</v>
      </c>
      <c r="AA770" s="460">
        <f>IF(OR(E770="C",E770="Cr"),S770,0)</f>
        <v>0.23750000000000007</v>
      </c>
    </row>
    <row r="771" spans="1:27" ht="15.75" customHeight="1" thickBot="1" x14ac:dyDescent="0.3">
      <c r="A771" s="229"/>
      <c r="B771" s="381"/>
      <c r="C771" s="381"/>
      <c r="D771" s="381"/>
      <c r="E771" s="484"/>
      <c r="F771" s="267" t="str">
        <f>IF(AND(A770="X",B770="dim"),"",IF(AND(A770="X",E770="TC"),"",IF(A770="X","X","")))</f>
        <v/>
      </c>
      <c r="G771" s="268"/>
      <c r="H771" s="211"/>
      <c r="I771" s="229">
        <f>IF(E770="CA",1,0)</f>
        <v>0</v>
      </c>
      <c r="J771" s="229">
        <f>IF(E770="TC",1,0)</f>
        <v>0</v>
      </c>
      <c r="K771" s="229">
        <f>IF(E770="FNO",1,0)</f>
        <v>0</v>
      </c>
      <c r="L771" s="299"/>
      <c r="M771" s="235"/>
      <c r="N771" s="244"/>
      <c r="O771" s="107"/>
      <c r="P771" s="477"/>
      <c r="Q771" s="113"/>
      <c r="R771" s="114"/>
      <c r="S771" s="361"/>
      <c r="T771" s="167"/>
      <c r="U771" s="74"/>
      <c r="V771" s="74"/>
      <c r="W771" s="74"/>
      <c r="X771" s="381"/>
      <c r="Z771" s="331"/>
      <c r="AA771" s="461"/>
    </row>
    <row r="772" spans="1:27" ht="15" customHeight="1" thickBot="1" x14ac:dyDescent="0.3">
      <c r="A772" s="228"/>
      <c r="B772" s="380" t="s">
        <v>4</v>
      </c>
      <c r="C772" s="380">
        <v>3</v>
      </c>
      <c r="D772" s="380" t="s">
        <v>28</v>
      </c>
      <c r="E772" s="399" t="s">
        <v>94</v>
      </c>
      <c r="F772" s="269"/>
      <c r="G772" s="270"/>
      <c r="H772" s="246"/>
      <c r="I772" s="231">
        <f>IF(E772="repos",1,0)</f>
        <v>1</v>
      </c>
      <c r="J772" s="231">
        <f>IF(E772="S",1,0)</f>
        <v>0</v>
      </c>
      <c r="K772" s="231">
        <f>IF(E772="FO",1,0)</f>
        <v>0</v>
      </c>
      <c r="L772" s="302">
        <f>IF(AND(B772="dim",M772=130),1,0)</f>
        <v>0</v>
      </c>
      <c r="M772" s="234">
        <v>660</v>
      </c>
      <c r="N772" s="243"/>
      <c r="O772" s="56"/>
      <c r="P772" s="476">
        <f>IF(F772="X",D765,0)+IF(F773="X",D765,0)+IF(G772="X",D766,0)+IF(G773="X",D767,0)+H772+H773+IF(N772&lt;N764,0,N772)+IF(N773&lt;N764,0,N773)</f>
        <v>0</v>
      </c>
      <c r="Q772" s="111"/>
      <c r="R772" s="112"/>
      <c r="S772" s="374">
        <f>(R772-Q772)+(R773-Q773)</f>
        <v>0</v>
      </c>
      <c r="T772" s="167"/>
      <c r="U772" s="74"/>
      <c r="V772" s="74"/>
      <c r="W772" s="74"/>
      <c r="X772" s="380">
        <f t="shared" si="823"/>
        <v>0</v>
      </c>
      <c r="Z772" s="314">
        <v>307</v>
      </c>
      <c r="AA772" s="460">
        <f>IF(OR(E772="C",E772="Cr"),S772,0)</f>
        <v>0</v>
      </c>
    </row>
    <row r="773" spans="1:27" ht="15.75" customHeight="1" thickBot="1" x14ac:dyDescent="0.3">
      <c r="A773" s="229"/>
      <c r="B773" s="381"/>
      <c r="C773" s="381"/>
      <c r="D773" s="381"/>
      <c r="E773" s="401"/>
      <c r="F773" s="267" t="str">
        <f>IF(AND(A772="X",B772="dim"),"",IF(AND(A772="X",E772="TC"),"",IF(A772="X","X","")))</f>
        <v/>
      </c>
      <c r="G773" s="268"/>
      <c r="H773" s="211"/>
      <c r="I773" s="229">
        <f>IF(E772="CA",1,0)</f>
        <v>0</v>
      </c>
      <c r="J773" s="229">
        <f>IF(E772="TC",1,0)</f>
        <v>0</v>
      </c>
      <c r="K773" s="229">
        <f>IF(E772="FNO",1,0)</f>
        <v>0</v>
      </c>
      <c r="L773" s="299"/>
      <c r="M773" s="235"/>
      <c r="N773" s="244"/>
      <c r="O773" s="107"/>
      <c r="P773" s="477"/>
      <c r="Q773" s="113"/>
      <c r="R773" s="114"/>
      <c r="S773" s="375"/>
      <c r="T773" s="167"/>
      <c r="U773" s="74"/>
      <c r="V773" s="74"/>
      <c r="W773" s="74"/>
      <c r="X773" s="381"/>
      <c r="Z773" s="331"/>
      <c r="AA773" s="461"/>
    </row>
    <row r="774" spans="1:27" ht="15" customHeight="1" thickBot="1" x14ac:dyDescent="0.3">
      <c r="A774" s="228"/>
      <c r="B774" s="380" t="s">
        <v>6</v>
      </c>
      <c r="C774" s="380">
        <v>4</v>
      </c>
      <c r="D774" s="380" t="s">
        <v>28</v>
      </c>
      <c r="E774" s="399" t="s">
        <v>94</v>
      </c>
      <c r="F774" s="269"/>
      <c r="G774" s="270"/>
      <c r="H774" s="246"/>
      <c r="I774" s="231">
        <f>IF(E774="repos",1,0)</f>
        <v>1</v>
      </c>
      <c r="J774" s="231">
        <f>IF(E774="S",1,0)</f>
        <v>0</v>
      </c>
      <c r="K774" s="231">
        <f>IF(E774="FO",1,0)</f>
        <v>0</v>
      </c>
      <c r="L774" s="302">
        <f>IF(AND(B774="dim",M774=130),1,0)</f>
        <v>0</v>
      </c>
      <c r="M774" s="234">
        <v>660</v>
      </c>
      <c r="N774" s="243"/>
      <c r="O774" s="56"/>
      <c r="P774" s="476">
        <f>IF(F774="X",D765,0)+IF(F775="X",D765,0)+IF(G774="X",D766,0)+IF(G775="X",D767,0)+H774+H775+IF(N774&lt;N764,0,N774)+IF(N775&lt;N764,0,N775)</f>
        <v>0</v>
      </c>
      <c r="Q774" s="111"/>
      <c r="R774" s="112"/>
      <c r="S774" s="374">
        <f>(R774-Q774)+(R775-Q775)</f>
        <v>0</v>
      </c>
      <c r="T774" s="167"/>
      <c r="U774" s="74"/>
      <c r="V774" s="74"/>
      <c r="W774" s="74"/>
      <c r="X774" s="380">
        <f t="shared" si="823"/>
        <v>0</v>
      </c>
      <c r="Z774" s="462">
        <v>308</v>
      </c>
      <c r="AA774" s="460">
        <f>IF(OR(E774="C",E774="Cr"),S774,0)</f>
        <v>0</v>
      </c>
    </row>
    <row r="775" spans="1:27" ht="15.75" customHeight="1" thickBot="1" x14ac:dyDescent="0.3">
      <c r="A775" s="229"/>
      <c r="B775" s="381"/>
      <c r="C775" s="381"/>
      <c r="D775" s="381"/>
      <c r="E775" s="401"/>
      <c r="F775" s="267" t="str">
        <f>IF(AND(A774="X",B774="dim"),"",IF(AND(A774="X",E774="TC"),"",IF(A774="X","X","")))</f>
        <v/>
      </c>
      <c r="G775" s="268"/>
      <c r="H775" s="211"/>
      <c r="I775" s="229">
        <f>IF(E774="CA",1,0)</f>
        <v>0</v>
      </c>
      <c r="J775" s="229">
        <f>IF(E774="TC",1,0)</f>
        <v>0</v>
      </c>
      <c r="K775" s="229">
        <f>IF(E774="FNO",1,0)</f>
        <v>0</v>
      </c>
      <c r="L775" s="299"/>
      <c r="M775" s="235"/>
      <c r="N775" s="244"/>
      <c r="O775" s="107"/>
      <c r="P775" s="477"/>
      <c r="Q775" s="113"/>
      <c r="R775" s="114"/>
      <c r="S775" s="375"/>
      <c r="T775" s="167"/>
      <c r="U775" s="74"/>
      <c r="V775" s="74"/>
      <c r="W775" s="74"/>
      <c r="X775" s="381"/>
      <c r="Z775" s="463"/>
      <c r="AA775" s="461"/>
    </row>
    <row r="776" spans="1:27" ht="15" customHeight="1" thickBot="1" x14ac:dyDescent="0.3">
      <c r="A776" s="228"/>
      <c r="B776" s="380" t="s">
        <v>8</v>
      </c>
      <c r="C776" s="380">
        <v>5</v>
      </c>
      <c r="D776" s="380" t="s">
        <v>28</v>
      </c>
      <c r="E776" s="399" t="s">
        <v>94</v>
      </c>
      <c r="F776" s="269"/>
      <c r="G776" s="270"/>
      <c r="H776" s="246"/>
      <c r="I776" s="231">
        <f>IF(E776="repos",1,0)</f>
        <v>1</v>
      </c>
      <c r="J776" s="231">
        <f>IF(E776="S",1,0)</f>
        <v>0</v>
      </c>
      <c r="K776" s="231">
        <f>IF(E776="FO",1,0)</f>
        <v>0</v>
      </c>
      <c r="L776" s="302">
        <f>IF(AND(B776="dim",M776=130),1,0)</f>
        <v>0</v>
      </c>
      <c r="M776" s="234">
        <v>660</v>
      </c>
      <c r="N776" s="243"/>
      <c r="O776" s="56"/>
      <c r="P776" s="476">
        <f>IF(F776="X",D765,0)+IF(F777="X",D765,0)+IF(G776="X",D766,0)+IF(G777="X",D767,0)+H776+H777+IF(N776&lt;N764,0,N776)+IF(N777&lt;N764,0,N777)</f>
        <v>0</v>
      </c>
      <c r="Q776" s="111"/>
      <c r="R776" s="112"/>
      <c r="S776" s="374">
        <f>(R776-Q776)+(R777-Q777)</f>
        <v>0</v>
      </c>
      <c r="T776" s="167"/>
      <c r="U776" s="74"/>
      <c r="V776" s="74"/>
      <c r="W776" s="74"/>
      <c r="X776" s="380">
        <f t="shared" si="823"/>
        <v>0</v>
      </c>
      <c r="Z776" s="314">
        <v>309</v>
      </c>
      <c r="AA776" s="460">
        <f>IF(OR(E776="C",E776="Cr"),S776,0)</f>
        <v>0</v>
      </c>
    </row>
    <row r="777" spans="1:27" ht="15.75" customHeight="1" thickBot="1" x14ac:dyDescent="0.3">
      <c r="A777" s="229"/>
      <c r="B777" s="381"/>
      <c r="C777" s="381"/>
      <c r="D777" s="381"/>
      <c r="E777" s="401"/>
      <c r="F777" s="267" t="str">
        <f>IF(AND(A776="X",B776="dim"),"",IF(AND(A776="X",E776="TC"),"",IF(A776="X","X","")))</f>
        <v/>
      </c>
      <c r="G777" s="268"/>
      <c r="H777" s="211"/>
      <c r="I777" s="229">
        <f>IF(E776="CA",1,0)</f>
        <v>0</v>
      </c>
      <c r="J777" s="229">
        <f>IF(E776="TC",1,0)</f>
        <v>0</v>
      </c>
      <c r="K777" s="229">
        <f>IF(E776="FNO",1,0)</f>
        <v>0</v>
      </c>
      <c r="L777" s="299"/>
      <c r="M777" s="235"/>
      <c r="N777" s="244"/>
      <c r="O777" s="107"/>
      <c r="P777" s="477"/>
      <c r="Q777" s="113"/>
      <c r="R777" s="114"/>
      <c r="S777" s="375"/>
      <c r="T777" s="167"/>
      <c r="U777" s="74"/>
      <c r="V777" s="74"/>
      <c r="W777" s="74"/>
      <c r="X777" s="381"/>
      <c r="Z777" s="331"/>
      <c r="AA777" s="461"/>
    </row>
    <row r="778" spans="1:27" ht="15" customHeight="1" thickBot="1" x14ac:dyDescent="0.3">
      <c r="A778" s="228"/>
      <c r="B778" s="314" t="s">
        <v>9</v>
      </c>
      <c r="C778" s="314">
        <v>6</v>
      </c>
      <c r="D778" s="314" t="s">
        <v>28</v>
      </c>
      <c r="E778" s="483" t="s">
        <v>91</v>
      </c>
      <c r="F778" s="269"/>
      <c r="G778" s="270"/>
      <c r="H778" s="246"/>
      <c r="I778" s="231">
        <f>IF(E778="repos",1,0)</f>
        <v>0</v>
      </c>
      <c r="J778" s="231">
        <f>IF(E778="S",1,0)</f>
        <v>0</v>
      </c>
      <c r="K778" s="231">
        <f>IF(E778="FO",1,0)</f>
        <v>0</v>
      </c>
      <c r="L778" s="302">
        <f>IF(AND(B778="dim",M778=130),1,0)</f>
        <v>0</v>
      </c>
      <c r="M778" s="234">
        <v>132</v>
      </c>
      <c r="N778" s="243"/>
      <c r="O778" s="56">
        <v>0.2638888888888889</v>
      </c>
      <c r="P778" s="476">
        <f>IF(F778="X",D765,0)+IF(F779="X",D765,0)+IF(G778="X",D766,0)+IF(G779="X",D767,0)+H778+H779+IF(N778&lt;N764,0,N778)+IF(N779&lt;N764,0,N779)</f>
        <v>0</v>
      </c>
      <c r="Q778" s="111">
        <v>0.25</v>
      </c>
      <c r="R778" s="112">
        <v>0.51388888888888895</v>
      </c>
      <c r="S778" s="360">
        <f>(R778-Q778)+(R779-Q779)</f>
        <v>0.26388888888888895</v>
      </c>
      <c r="T778" s="167"/>
      <c r="U778" s="74"/>
      <c r="V778" s="74"/>
      <c r="W778" s="74"/>
      <c r="X778" s="380">
        <f t="shared" si="823"/>
        <v>1</v>
      </c>
      <c r="Z778" s="314">
        <v>310</v>
      </c>
      <c r="AA778" s="460">
        <f>IF(OR(E778="C",E778="Cr"),S778,0)</f>
        <v>0.26388888888888895</v>
      </c>
    </row>
    <row r="779" spans="1:27" ht="15.75" customHeight="1" thickBot="1" x14ac:dyDescent="0.3">
      <c r="A779" s="229"/>
      <c r="B779" s="331"/>
      <c r="C779" s="331"/>
      <c r="D779" s="331"/>
      <c r="E779" s="484"/>
      <c r="F779" s="267" t="str">
        <f>IF(AND(A778="X",B778="dim"),"",IF(AND(A778="X",E778="TC"),"",IF(A778="X","X","")))</f>
        <v/>
      </c>
      <c r="G779" s="268"/>
      <c r="H779" s="211"/>
      <c r="I779" s="229">
        <f>IF(E778="CA",1,0)</f>
        <v>0</v>
      </c>
      <c r="J779" s="229">
        <f>IF(E778="TC",1,0)</f>
        <v>0</v>
      </c>
      <c r="K779" s="229">
        <f>IF(E778="FNO",1,0)</f>
        <v>0</v>
      </c>
      <c r="L779" s="299"/>
      <c r="M779" s="235"/>
      <c r="N779" s="244"/>
      <c r="O779" s="107"/>
      <c r="P779" s="477"/>
      <c r="Q779" s="113"/>
      <c r="R779" s="114"/>
      <c r="S779" s="361"/>
      <c r="T779" s="167"/>
      <c r="U779" s="74"/>
      <c r="V779" s="74"/>
      <c r="W779" s="74"/>
      <c r="X779" s="381"/>
      <c r="Z779" s="331"/>
      <c r="AA779" s="461"/>
    </row>
    <row r="780" spans="1:27" ht="15" customHeight="1" thickBot="1" x14ac:dyDescent="0.3">
      <c r="A780" s="228"/>
      <c r="B780" s="314" t="s">
        <v>10</v>
      </c>
      <c r="C780" s="314">
        <v>7</v>
      </c>
      <c r="D780" s="314" t="s">
        <v>28</v>
      </c>
      <c r="E780" s="483" t="s">
        <v>91</v>
      </c>
      <c r="F780" s="269"/>
      <c r="G780" s="270"/>
      <c r="H780" s="246"/>
      <c r="I780" s="231">
        <f>IF(E780="repos",1,0)</f>
        <v>0</v>
      </c>
      <c r="J780" s="231">
        <f>IF(E780="S",1,0)</f>
        <v>0</v>
      </c>
      <c r="K780" s="231">
        <f>IF(E780="FO",1,0)</f>
        <v>0</v>
      </c>
      <c r="L780" s="302">
        <f>IF(AND(B780="dim",M780=130),1,0)</f>
        <v>0</v>
      </c>
      <c r="M780" s="234">
        <v>132</v>
      </c>
      <c r="N780" s="243"/>
      <c r="O780" s="56">
        <v>0.2638888888888889</v>
      </c>
      <c r="P780" s="476">
        <f>IF(F780="X",D765,0)+IF(F781="X",D765,0)+IF(G780="X",D766,0)+IF(G781="X",D767,0)+H780+H781+IF(N780&lt;N764,0,N780)+IF(N781&lt;N764,0,N781)</f>
        <v>0</v>
      </c>
      <c r="Q780" s="111">
        <v>0.25</v>
      </c>
      <c r="R780" s="112">
        <v>0.51388888888888895</v>
      </c>
      <c r="S780" s="360">
        <f>(R780-Q780)+(R781-Q781)</f>
        <v>0.26388888888888895</v>
      </c>
      <c r="T780" s="167"/>
      <c r="U780" s="74"/>
      <c r="V780" s="74"/>
      <c r="W780" s="74"/>
      <c r="X780" s="380">
        <f t="shared" si="823"/>
        <v>1</v>
      </c>
      <c r="Z780" s="314">
        <v>311</v>
      </c>
      <c r="AA780" s="460">
        <f>IF(OR(E780="C",E780="Cr"),S780,0)</f>
        <v>0.26388888888888895</v>
      </c>
    </row>
    <row r="781" spans="1:27" ht="15.75" customHeight="1" thickBot="1" x14ac:dyDescent="0.3">
      <c r="A781" s="229"/>
      <c r="B781" s="331"/>
      <c r="C781" s="331"/>
      <c r="D781" s="331"/>
      <c r="E781" s="484"/>
      <c r="F781" s="267" t="str">
        <f>IF(AND(A780="X",B780="dim"),"",IF(AND(A780="X",E780="TC"),"",IF(A780="X","X","")))</f>
        <v/>
      </c>
      <c r="G781" s="268"/>
      <c r="H781" s="211"/>
      <c r="I781" s="229">
        <f>IF(E780="CA",1,0)</f>
        <v>0</v>
      </c>
      <c r="J781" s="229">
        <f>IF(E780="TC",1,0)</f>
        <v>0</v>
      </c>
      <c r="K781" s="229">
        <f>IF(E780="FNO",1,0)</f>
        <v>0</v>
      </c>
      <c r="L781" s="299"/>
      <c r="M781" s="235"/>
      <c r="N781" s="244"/>
      <c r="O781" s="107"/>
      <c r="P781" s="477"/>
      <c r="Q781" s="113"/>
      <c r="R781" s="114"/>
      <c r="S781" s="361"/>
      <c r="T781" s="167"/>
      <c r="U781" s="74"/>
      <c r="V781" s="74"/>
      <c r="W781" s="74"/>
      <c r="X781" s="381"/>
      <c r="Z781" s="331"/>
      <c r="AA781" s="461"/>
    </row>
    <row r="782" spans="1:27" ht="15" customHeight="1" thickBot="1" x14ac:dyDescent="0.3">
      <c r="A782" s="228"/>
      <c r="B782" s="314" t="s">
        <v>11</v>
      </c>
      <c r="C782" s="314">
        <v>8</v>
      </c>
      <c r="D782" s="314" t="s">
        <v>28</v>
      </c>
      <c r="E782" s="483" t="s">
        <v>91</v>
      </c>
      <c r="F782" s="269"/>
      <c r="G782" s="270"/>
      <c r="H782" s="246"/>
      <c r="I782" s="231">
        <f>IF(E782="repos",1,0)</f>
        <v>0</v>
      </c>
      <c r="J782" s="231">
        <f>IF(E782="S",1,0)</f>
        <v>0</v>
      </c>
      <c r="K782" s="231">
        <f>IF(E782="FO",1,0)</f>
        <v>0</v>
      </c>
      <c r="L782" s="302">
        <f>IF(AND(B782="dim",M782=130),1,0)</f>
        <v>0</v>
      </c>
      <c r="M782" s="234">
        <v>132</v>
      </c>
      <c r="N782" s="243"/>
      <c r="O782" s="56">
        <v>0.2638888888888889</v>
      </c>
      <c r="P782" s="476">
        <f>IF(F782="X",D765,0)+IF(F783="X",D765,0)+IF(G782="X",D766,0)+IF(G783="X",D767,0)+H782+H783+IF(N782&lt;N764,0,N782)+IF(N783&lt;N764,0,N783)</f>
        <v>0</v>
      </c>
      <c r="Q782" s="111">
        <v>0.25</v>
      </c>
      <c r="R782" s="112">
        <v>0.51388888888888895</v>
      </c>
      <c r="S782" s="360">
        <f>(R782-Q782)+(R783-Q783)</f>
        <v>0.26388888888888895</v>
      </c>
      <c r="T782" s="167"/>
      <c r="U782" s="74"/>
      <c r="V782" s="74"/>
      <c r="W782" s="74"/>
      <c r="X782" s="380">
        <f t="shared" si="823"/>
        <v>1</v>
      </c>
      <c r="Z782" s="314">
        <v>312</v>
      </c>
      <c r="AA782" s="460">
        <f>IF(OR(E782="C",E782="Cr"),S782,0)</f>
        <v>0.26388888888888895</v>
      </c>
    </row>
    <row r="783" spans="1:27" ht="15.75" customHeight="1" thickBot="1" x14ac:dyDescent="0.3">
      <c r="A783" s="229"/>
      <c r="B783" s="331"/>
      <c r="C783" s="331"/>
      <c r="D783" s="331"/>
      <c r="E783" s="484"/>
      <c r="F783" s="267" t="str">
        <f>IF(AND(A782="X",B782="dim"),"",IF(AND(A782="X",E782="TC"),"",IF(A782="X","X","")))</f>
        <v/>
      </c>
      <c r="G783" s="268"/>
      <c r="H783" s="211"/>
      <c r="I783" s="229">
        <f>IF(E782="CA",1,0)</f>
        <v>0</v>
      </c>
      <c r="J783" s="229">
        <f>IF(E782="TC",1,0)</f>
        <v>0</v>
      </c>
      <c r="K783" s="229">
        <f>IF(E782="FNO",1,0)</f>
        <v>0</v>
      </c>
      <c r="L783" s="299"/>
      <c r="M783" s="235"/>
      <c r="N783" s="244"/>
      <c r="O783" s="107"/>
      <c r="P783" s="477"/>
      <c r="Q783" s="113"/>
      <c r="R783" s="114"/>
      <c r="S783" s="361"/>
      <c r="T783" s="167"/>
      <c r="U783" s="74"/>
      <c r="V783" s="74"/>
      <c r="W783" s="74"/>
      <c r="X783" s="381"/>
      <c r="Z783" s="331"/>
      <c r="AA783" s="461"/>
    </row>
    <row r="784" spans="1:27" ht="15" customHeight="1" thickBot="1" x14ac:dyDescent="0.3">
      <c r="A784" s="228"/>
      <c r="B784" s="314" t="s">
        <v>12</v>
      </c>
      <c r="C784" s="314">
        <v>9</v>
      </c>
      <c r="D784" s="314" t="s">
        <v>28</v>
      </c>
      <c r="E784" s="483" t="s">
        <v>91</v>
      </c>
      <c r="F784" s="269"/>
      <c r="G784" s="270"/>
      <c r="H784" s="246"/>
      <c r="I784" s="231">
        <f>IF(E784="repos",1,0)</f>
        <v>0</v>
      </c>
      <c r="J784" s="231">
        <f>IF(E784="S",1,0)</f>
        <v>0</v>
      </c>
      <c r="K784" s="231">
        <f>IF(E784="FO",1,0)</f>
        <v>0</v>
      </c>
      <c r="L784" s="302">
        <f>IF(AND(B784="dim",M784=130),1,0)</f>
        <v>0</v>
      </c>
      <c r="M784" s="234">
        <v>132</v>
      </c>
      <c r="N784" s="243"/>
      <c r="O784" s="56">
        <v>0.2638888888888889</v>
      </c>
      <c r="P784" s="476">
        <f>IF(F784="X",D765,0)+IF(F785="X",D765,0)+IF(G784="X",D766,0)+IF(G785="X",D767,0)+H784+H785+IF(N784&lt;N764,0,N784)+IF(N785&lt;N764,0,N785)</f>
        <v>0</v>
      </c>
      <c r="Q784" s="111">
        <v>0.25</v>
      </c>
      <c r="R784" s="112">
        <v>0.51388888888888895</v>
      </c>
      <c r="S784" s="360">
        <f>(R784-Q784)+(R785-Q785)</f>
        <v>0.26388888888888895</v>
      </c>
      <c r="T784" s="167"/>
      <c r="U784" s="74"/>
      <c r="V784" s="74"/>
      <c r="W784" s="74"/>
      <c r="X784" s="380">
        <f t="shared" si="823"/>
        <v>1</v>
      </c>
      <c r="Z784" s="314">
        <v>313</v>
      </c>
      <c r="AA784" s="460">
        <f>IF(OR(E784="C",E784="Cr"),S784,0)</f>
        <v>0.26388888888888895</v>
      </c>
    </row>
    <row r="785" spans="1:27" ht="15.75" customHeight="1" thickBot="1" x14ac:dyDescent="0.3">
      <c r="A785" s="229"/>
      <c r="B785" s="331"/>
      <c r="C785" s="331"/>
      <c r="D785" s="331"/>
      <c r="E785" s="484"/>
      <c r="F785" s="267" t="str">
        <f>IF(AND(A784="X",B784="dim"),"",IF(AND(A784="X",E784="TC"),"",IF(A784="X","X","")))</f>
        <v/>
      </c>
      <c r="G785" s="268"/>
      <c r="H785" s="211"/>
      <c r="I785" s="229">
        <f>IF(E784="CA",1,0)</f>
        <v>0</v>
      </c>
      <c r="J785" s="229">
        <f>IF(E784="TC",1,0)</f>
        <v>0</v>
      </c>
      <c r="K785" s="229">
        <f>IF(E784="FNO",1,0)</f>
        <v>0</v>
      </c>
      <c r="L785" s="299"/>
      <c r="M785" s="235"/>
      <c r="N785" s="244"/>
      <c r="O785" s="107"/>
      <c r="P785" s="477"/>
      <c r="Q785" s="113"/>
      <c r="R785" s="114"/>
      <c r="S785" s="361"/>
      <c r="T785" s="167"/>
      <c r="U785" s="74"/>
      <c r="V785" s="74"/>
      <c r="W785" s="74"/>
      <c r="X785" s="381"/>
      <c r="Z785" s="331"/>
      <c r="AA785" s="461"/>
    </row>
    <row r="786" spans="1:27" ht="15" customHeight="1" thickBot="1" x14ac:dyDescent="0.3">
      <c r="A786" s="228"/>
      <c r="B786" s="314" t="s">
        <v>4</v>
      </c>
      <c r="C786" s="314">
        <v>10</v>
      </c>
      <c r="D786" s="314" t="s">
        <v>28</v>
      </c>
      <c r="E786" s="483" t="s">
        <v>91</v>
      </c>
      <c r="F786" s="269"/>
      <c r="G786" s="270"/>
      <c r="H786" s="246"/>
      <c r="I786" s="231">
        <f>IF(E786="repos",1,0)</f>
        <v>0</v>
      </c>
      <c r="J786" s="231">
        <f>IF(E786="S",1,0)</f>
        <v>0</v>
      </c>
      <c r="K786" s="231">
        <f>IF(E786="FO",1,0)</f>
        <v>0</v>
      </c>
      <c r="L786" s="302">
        <f>IF(AND(B786="dim",M786=130),1,0)</f>
        <v>0</v>
      </c>
      <c r="M786" s="234">
        <v>132</v>
      </c>
      <c r="N786" s="243"/>
      <c r="O786" s="56">
        <v>0.2638888888888889</v>
      </c>
      <c r="P786" s="476">
        <f>IF(F786="X",D765,0)+IF(F787="X",D765,0)+IF(G786="X",D766,0)+IF(G787="X",D767,0)+H786+H787+IF(N786&lt;N764,0,N786)+IF(N787&lt;N764,0,N787)</f>
        <v>0</v>
      </c>
      <c r="Q786" s="111">
        <v>0.25</v>
      </c>
      <c r="R786" s="112">
        <v>0.51388888888888895</v>
      </c>
      <c r="S786" s="360">
        <f>(R786-Q786)+(R787-Q787)</f>
        <v>0.26388888888888895</v>
      </c>
      <c r="T786" s="167"/>
      <c r="U786" s="74"/>
      <c r="V786" s="74"/>
      <c r="W786" s="74"/>
      <c r="X786" s="380">
        <f t="shared" si="823"/>
        <v>1</v>
      </c>
      <c r="Z786" s="314">
        <v>314</v>
      </c>
      <c r="AA786" s="460">
        <f>IF(OR(E786="C",E786="Cr"),S786,0)</f>
        <v>0.26388888888888895</v>
      </c>
    </row>
    <row r="787" spans="1:27" ht="15.75" customHeight="1" thickBot="1" x14ac:dyDescent="0.3">
      <c r="A787" s="229"/>
      <c r="B787" s="331"/>
      <c r="C787" s="331"/>
      <c r="D787" s="331"/>
      <c r="E787" s="484"/>
      <c r="F787" s="267" t="str">
        <f>IF(AND(A786="X",B786="dim"),"",IF(AND(A786="X",E786="TC"),"",IF(A786="X","X","")))</f>
        <v/>
      </c>
      <c r="G787" s="268"/>
      <c r="H787" s="211"/>
      <c r="I787" s="229">
        <f>IF(E786="CA",1,0)</f>
        <v>0</v>
      </c>
      <c r="J787" s="229">
        <f>IF(E786="TC",1,0)</f>
        <v>0</v>
      </c>
      <c r="K787" s="229">
        <f>IF(E786="FNO",1,0)</f>
        <v>0</v>
      </c>
      <c r="L787" s="299"/>
      <c r="M787" s="235"/>
      <c r="N787" s="244"/>
      <c r="O787" s="107"/>
      <c r="P787" s="477"/>
      <c r="Q787" s="113"/>
      <c r="R787" s="114"/>
      <c r="S787" s="361"/>
      <c r="T787" s="167"/>
      <c r="U787" s="74"/>
      <c r="V787" s="74"/>
      <c r="W787" s="74"/>
      <c r="X787" s="381"/>
      <c r="Z787" s="331"/>
      <c r="AA787" s="461"/>
    </row>
    <row r="788" spans="1:27" ht="15" customHeight="1" thickBot="1" x14ac:dyDescent="0.3">
      <c r="A788" s="254" t="s">
        <v>72</v>
      </c>
      <c r="B788" s="520" t="s">
        <v>6</v>
      </c>
      <c r="C788" s="520">
        <v>11</v>
      </c>
      <c r="D788" s="520" t="s">
        <v>28</v>
      </c>
      <c r="E788" s="483" t="s">
        <v>16</v>
      </c>
      <c r="F788" s="269"/>
      <c r="G788" s="270"/>
      <c r="H788" s="246"/>
      <c r="I788" s="231">
        <f>IF(E788="repos",1,0)</f>
        <v>0</v>
      </c>
      <c r="J788" s="231">
        <f>IF(E788="S",1,0)</f>
        <v>0</v>
      </c>
      <c r="K788" s="231">
        <f>IF(E788="FO",1,0)</f>
        <v>0</v>
      </c>
      <c r="L788" s="302">
        <f>IF(AND(B788="dim",M788=130),1,0)</f>
        <v>0</v>
      </c>
      <c r="M788" s="234">
        <v>31</v>
      </c>
      <c r="N788" s="243"/>
      <c r="O788" s="56"/>
      <c r="P788" s="476">
        <f>IF(F788="X",D765,0)+IF(F789="X",D765,0)+IF(G788="X",D766,0)+IF(G789="X",D767,0)+H788+H789+IF(N788&lt;N764,0,N788)+IF(N789&lt;N764,0,N789)</f>
        <v>0</v>
      </c>
      <c r="Q788" s="111"/>
      <c r="R788" s="112"/>
      <c r="S788" s="374">
        <f>(R788-Q788)+(R789-Q789)</f>
        <v>0</v>
      </c>
      <c r="T788" s="167"/>
      <c r="U788" s="74"/>
      <c r="V788" s="74"/>
      <c r="W788" s="74"/>
      <c r="X788" s="380">
        <f t="shared" si="823"/>
        <v>0</v>
      </c>
      <c r="Z788" s="314">
        <v>315</v>
      </c>
      <c r="AA788" s="460">
        <f>IF(OR(E788="C",E788="Cr"),S788,0)</f>
        <v>0</v>
      </c>
    </row>
    <row r="789" spans="1:27" ht="15.75" customHeight="1" thickBot="1" x14ac:dyDescent="0.3">
      <c r="A789" s="255"/>
      <c r="B789" s="521"/>
      <c r="C789" s="521"/>
      <c r="D789" s="521"/>
      <c r="E789" s="484"/>
      <c r="F789" s="267" t="str">
        <f>IF(AND(A788="X",B788="dim"),"",IF(AND(A788="X",E788="TC"),"",IF(A788="X","X","")))</f>
        <v/>
      </c>
      <c r="G789" s="268"/>
      <c r="H789" s="211"/>
      <c r="I789" s="229">
        <f>IF(E788="CA",1,0)</f>
        <v>0</v>
      </c>
      <c r="J789" s="229">
        <f>IF(E788="TC",1,0)</f>
        <v>1</v>
      </c>
      <c r="K789" s="229">
        <f>IF(E788="FNO",1,0)</f>
        <v>0</v>
      </c>
      <c r="L789" s="299"/>
      <c r="M789" s="235"/>
      <c r="N789" s="244"/>
      <c r="O789" s="107"/>
      <c r="P789" s="477"/>
      <c r="Q789" s="113"/>
      <c r="R789" s="114"/>
      <c r="S789" s="375"/>
      <c r="T789" s="167"/>
      <c r="U789" s="74"/>
      <c r="V789" s="74"/>
      <c r="W789" s="74"/>
      <c r="X789" s="381"/>
      <c r="Z789" s="331"/>
      <c r="AA789" s="461"/>
    </row>
    <row r="790" spans="1:27" ht="15" customHeight="1" thickBot="1" x14ac:dyDescent="0.3">
      <c r="A790" s="228"/>
      <c r="B790" s="380" t="s">
        <v>8</v>
      </c>
      <c r="C790" s="380">
        <v>12</v>
      </c>
      <c r="D790" s="380" t="s">
        <v>28</v>
      </c>
      <c r="E790" s="399" t="s">
        <v>94</v>
      </c>
      <c r="F790" s="269"/>
      <c r="G790" s="270"/>
      <c r="H790" s="246"/>
      <c r="I790" s="231">
        <f>IF(E790="repos",1,0)</f>
        <v>1</v>
      </c>
      <c r="J790" s="231">
        <f>IF(E790="S",1,0)</f>
        <v>0</v>
      </c>
      <c r="K790" s="231">
        <f>IF(E790="FO",1,0)</f>
        <v>0</v>
      </c>
      <c r="L790" s="302">
        <f>IF(AND(B790="dim",M790=130),1,0)</f>
        <v>0</v>
      </c>
      <c r="M790" s="234">
        <v>660</v>
      </c>
      <c r="N790" s="243"/>
      <c r="O790" s="56"/>
      <c r="P790" s="476">
        <f>IF(F790="X",D765,0)+IF(F791="X",D765,0)+IF(G790="X",D766,0)+IF(G791="X",D767,0)+H790+H791+IF(N790&lt;N764,0,N790)+IF(N791&lt;N764,0,N791)</f>
        <v>0</v>
      </c>
      <c r="Q790" s="111"/>
      <c r="R790" s="112"/>
      <c r="S790" s="374">
        <f>(R790-Q790)+(R791-Q791)</f>
        <v>0</v>
      </c>
      <c r="T790" s="167"/>
      <c r="U790" s="74"/>
      <c r="V790" s="74"/>
      <c r="W790" s="74"/>
      <c r="X790" s="380">
        <f t="shared" si="823"/>
        <v>0</v>
      </c>
      <c r="Z790" s="314">
        <v>316</v>
      </c>
      <c r="AA790" s="460">
        <f>IF(OR(E790="C",E790="Cr"),S790,0)</f>
        <v>0</v>
      </c>
    </row>
    <row r="791" spans="1:27" ht="15.75" customHeight="1" thickBot="1" x14ac:dyDescent="0.3">
      <c r="A791" s="229"/>
      <c r="B791" s="381"/>
      <c r="C791" s="381"/>
      <c r="D791" s="381"/>
      <c r="E791" s="401"/>
      <c r="F791" s="267" t="str">
        <f>IF(AND(A790="X",B790="dim"),"",IF(AND(A790="X",E790="TC"),"",IF(A790="X","X","")))</f>
        <v/>
      </c>
      <c r="G791" s="268"/>
      <c r="H791" s="211"/>
      <c r="I791" s="229">
        <f>IF(E790="CA",1,0)</f>
        <v>0</v>
      </c>
      <c r="J791" s="229">
        <f>IF(E790="TC",1,0)</f>
        <v>0</v>
      </c>
      <c r="K791" s="229">
        <f>IF(E790="FNO",1,0)</f>
        <v>0</v>
      </c>
      <c r="L791" s="299"/>
      <c r="M791" s="235"/>
      <c r="N791" s="244"/>
      <c r="O791" s="107"/>
      <c r="P791" s="477"/>
      <c r="Q791" s="113"/>
      <c r="R791" s="114"/>
      <c r="S791" s="375"/>
      <c r="T791" s="167"/>
      <c r="U791" s="74"/>
      <c r="V791" s="74"/>
      <c r="W791" s="74"/>
      <c r="X791" s="381"/>
      <c r="Z791" s="331"/>
      <c r="AA791" s="461"/>
    </row>
    <row r="792" spans="1:27" ht="15" customHeight="1" thickBot="1" x14ac:dyDescent="0.3">
      <c r="A792" s="228"/>
      <c r="B792" s="380" t="s">
        <v>9</v>
      </c>
      <c r="C792" s="380">
        <v>13</v>
      </c>
      <c r="D792" s="380" t="s">
        <v>28</v>
      </c>
      <c r="E792" s="399" t="s">
        <v>94</v>
      </c>
      <c r="F792" s="269"/>
      <c r="G792" s="270"/>
      <c r="H792" s="246"/>
      <c r="I792" s="231">
        <f>IF(E792="repos",1,0)</f>
        <v>1</v>
      </c>
      <c r="J792" s="231">
        <f>IF(E792="S",1,0)</f>
        <v>0</v>
      </c>
      <c r="K792" s="231">
        <f>IF(E792="FO",1,0)</f>
        <v>0</v>
      </c>
      <c r="L792" s="302">
        <f>IF(AND(B792="dim",M792=130),1,0)</f>
        <v>0</v>
      </c>
      <c r="M792" s="234">
        <v>660</v>
      </c>
      <c r="N792" s="243"/>
      <c r="O792" s="56"/>
      <c r="P792" s="476">
        <f>IF(F792="X",D765,0)+IF(F793="X",D765,0)+IF(G792="X",D766,0)+IF(G793="X",D767,0)+H792+H793+IF(N792&lt;N764,0,N792)+IF(N793&lt;N764,0,N793)</f>
        <v>0</v>
      </c>
      <c r="Q792" s="111"/>
      <c r="R792" s="112"/>
      <c r="S792" s="374">
        <f>(R792-Q792)+(R793-Q793)</f>
        <v>0</v>
      </c>
      <c r="T792" s="167"/>
      <c r="U792" s="74"/>
      <c r="V792" s="74"/>
      <c r="W792" s="74"/>
      <c r="X792" s="380">
        <f t="shared" si="823"/>
        <v>0</v>
      </c>
      <c r="Z792" s="314">
        <v>317</v>
      </c>
      <c r="AA792" s="460">
        <f>IF(OR(E792="C",E792="Cr"),S792,0)</f>
        <v>0</v>
      </c>
    </row>
    <row r="793" spans="1:27" ht="15.75" customHeight="1" thickBot="1" x14ac:dyDescent="0.3">
      <c r="A793" s="229"/>
      <c r="B793" s="381"/>
      <c r="C793" s="381"/>
      <c r="D793" s="381"/>
      <c r="E793" s="401"/>
      <c r="F793" s="267" t="str">
        <f>IF(AND(A792="X",B792="dim"),"",IF(AND(A792="X",E792="TC"),"",IF(A792="X","X","")))</f>
        <v/>
      </c>
      <c r="G793" s="268"/>
      <c r="H793" s="211"/>
      <c r="I793" s="229">
        <f>IF(E792="CA",1,0)</f>
        <v>0</v>
      </c>
      <c r="J793" s="229">
        <f>IF(E792="TC",1,0)</f>
        <v>0</v>
      </c>
      <c r="K793" s="229">
        <f>IF(E792="FNO",1,0)</f>
        <v>0</v>
      </c>
      <c r="L793" s="299"/>
      <c r="M793" s="235"/>
      <c r="N793" s="244"/>
      <c r="O793" s="107"/>
      <c r="P793" s="477"/>
      <c r="Q793" s="113"/>
      <c r="R793" s="114"/>
      <c r="S793" s="375"/>
      <c r="T793" s="167"/>
      <c r="U793" s="74"/>
      <c r="V793" s="74"/>
      <c r="W793" s="74"/>
      <c r="X793" s="381"/>
      <c r="Z793" s="331"/>
      <c r="AA793" s="461"/>
    </row>
    <row r="794" spans="1:27" ht="15" customHeight="1" thickBot="1" x14ac:dyDescent="0.3">
      <c r="A794" s="228"/>
      <c r="B794" s="380" t="s">
        <v>10</v>
      </c>
      <c r="C794" s="380">
        <v>14</v>
      </c>
      <c r="D794" s="380" t="s">
        <v>28</v>
      </c>
      <c r="E794" s="483" t="s">
        <v>91</v>
      </c>
      <c r="F794" s="269"/>
      <c r="G794" s="270"/>
      <c r="H794" s="246"/>
      <c r="I794" s="231">
        <f>IF(E794="repos",1,0)</f>
        <v>0</v>
      </c>
      <c r="J794" s="231">
        <f>IF(E794="S",1,0)</f>
        <v>0</v>
      </c>
      <c r="K794" s="231">
        <f>IF(E794="FO",1,0)</f>
        <v>0</v>
      </c>
      <c r="L794" s="302">
        <f>IF(AND(B794="dim",M794=130),1,0)</f>
        <v>0</v>
      </c>
      <c r="M794" s="234">
        <v>132</v>
      </c>
      <c r="N794" s="243"/>
      <c r="O794" s="56">
        <v>0.19305555555555554</v>
      </c>
      <c r="P794" s="476">
        <f>IF(F794="X",D765,0)+IF(F795="X",D765,0)+IF(G794="X",D766,0)+IF(G795="X",D767,0)+H794+H795+IF(N794&lt;N764,0,N794)+IF(N795&lt;N764,0,N795)</f>
        <v>0</v>
      </c>
      <c r="Q794" s="111">
        <v>0.21736111111111112</v>
      </c>
      <c r="R794" s="112">
        <v>0.41041666666666665</v>
      </c>
      <c r="S794" s="360">
        <f>(R794-Q794)+(R795-Q795)</f>
        <v>0.19305555555555554</v>
      </c>
      <c r="T794" s="167"/>
      <c r="U794" s="74"/>
      <c r="V794" s="74"/>
      <c r="W794" s="74"/>
      <c r="X794" s="380">
        <f t="shared" si="823"/>
        <v>1</v>
      </c>
      <c r="Z794" s="314">
        <v>318</v>
      </c>
      <c r="AA794" s="460">
        <f>IF(OR(E794="C",E794="Cr"),S794,0)</f>
        <v>0.19305555555555554</v>
      </c>
    </row>
    <row r="795" spans="1:27" ht="15.75" customHeight="1" thickBot="1" x14ac:dyDescent="0.3">
      <c r="A795" s="229"/>
      <c r="B795" s="381"/>
      <c r="C795" s="381"/>
      <c r="D795" s="381"/>
      <c r="E795" s="484"/>
      <c r="F795" s="267" t="str">
        <f>IF(AND(A794="X",B794="dim"),"",IF(AND(A794="X",E794="TC"),"",IF(A794="X","X","")))</f>
        <v/>
      </c>
      <c r="G795" s="268"/>
      <c r="H795" s="211"/>
      <c r="I795" s="229">
        <f>IF(E794="CA",1,0)</f>
        <v>0</v>
      </c>
      <c r="J795" s="229">
        <f>IF(E794="TC",1,0)</f>
        <v>0</v>
      </c>
      <c r="K795" s="229">
        <f>IF(E794="FNO",1,0)</f>
        <v>0</v>
      </c>
      <c r="L795" s="299"/>
      <c r="M795" s="235"/>
      <c r="N795" s="244"/>
      <c r="O795" s="107"/>
      <c r="P795" s="477"/>
      <c r="Q795" s="113"/>
      <c r="R795" s="114"/>
      <c r="S795" s="361"/>
      <c r="T795" s="167"/>
      <c r="U795" s="74"/>
      <c r="V795" s="74"/>
      <c r="W795" s="74"/>
      <c r="X795" s="381"/>
      <c r="Z795" s="331"/>
      <c r="AA795" s="461"/>
    </row>
    <row r="796" spans="1:27" ht="15" customHeight="1" thickBot="1" x14ac:dyDescent="0.3">
      <c r="A796" s="228"/>
      <c r="B796" s="314" t="s">
        <v>11</v>
      </c>
      <c r="C796" s="314">
        <v>15</v>
      </c>
      <c r="D796" s="314" t="s">
        <v>28</v>
      </c>
      <c r="E796" s="483" t="s">
        <v>91</v>
      </c>
      <c r="F796" s="269"/>
      <c r="G796" s="270"/>
      <c r="H796" s="246"/>
      <c r="I796" s="231">
        <f>IF(E796="repos",1,0)</f>
        <v>0</v>
      </c>
      <c r="J796" s="231">
        <f>IF(E796="S",1,0)</f>
        <v>0</v>
      </c>
      <c r="K796" s="231">
        <f>IF(E796="FO",1,0)</f>
        <v>0</v>
      </c>
      <c r="L796" s="302">
        <f>IF(AND(B796="dim",M796=130),1,0)</f>
        <v>0</v>
      </c>
      <c r="M796" s="234">
        <v>132</v>
      </c>
      <c r="N796" s="243"/>
      <c r="O796" s="56">
        <v>0.30416666666666664</v>
      </c>
      <c r="P796" s="476">
        <f>IF(F796="X",D765,0)+IF(F797="X",D765,0)+IF(G796="X",D766,0)+IF(G797="X",D767,0)+H796+H797+IF(N796&lt;N764,0,N796)+IF(N797&lt;N764,0,N797)</f>
        <v>0</v>
      </c>
      <c r="Q796" s="111">
        <v>0.22638888888888889</v>
      </c>
      <c r="R796" s="112">
        <v>0.53055555555555556</v>
      </c>
      <c r="S796" s="360">
        <f>(R796-Q796)+(R797-Q797)</f>
        <v>0.3041666666666667</v>
      </c>
      <c r="T796" s="167"/>
      <c r="U796" s="74"/>
      <c r="V796" s="74"/>
      <c r="W796" s="74"/>
      <c r="X796" s="380">
        <f t="shared" si="823"/>
        <v>1</v>
      </c>
      <c r="Z796" s="314">
        <v>319</v>
      </c>
      <c r="AA796" s="460">
        <f>IF(OR(E796="C",E796="Cr"),S796,0)</f>
        <v>0.3041666666666667</v>
      </c>
    </row>
    <row r="797" spans="1:27" ht="15.75" customHeight="1" thickBot="1" x14ac:dyDescent="0.3">
      <c r="A797" s="229"/>
      <c r="B797" s="331"/>
      <c r="C797" s="331"/>
      <c r="D797" s="331"/>
      <c r="E797" s="484"/>
      <c r="F797" s="267" t="str">
        <f>IF(AND(A796="X",B796="dim"),"",IF(AND(A796="X",E796="TC"),"",IF(A796="X","X","")))</f>
        <v/>
      </c>
      <c r="G797" s="268"/>
      <c r="H797" s="211"/>
      <c r="I797" s="229">
        <f>IF(E796="CA",1,0)</f>
        <v>0</v>
      </c>
      <c r="J797" s="229">
        <f>IF(E796="TC",1,0)</f>
        <v>0</v>
      </c>
      <c r="K797" s="229">
        <f>IF(E796="FNO",1,0)</f>
        <v>0</v>
      </c>
      <c r="L797" s="299"/>
      <c r="M797" s="235"/>
      <c r="N797" s="244"/>
      <c r="O797" s="107"/>
      <c r="P797" s="477"/>
      <c r="Q797" s="113"/>
      <c r="R797" s="114"/>
      <c r="S797" s="361"/>
      <c r="T797" s="167"/>
      <c r="U797" s="74"/>
      <c r="V797" s="74"/>
      <c r="W797" s="74"/>
      <c r="X797" s="381"/>
      <c r="Z797" s="331"/>
      <c r="AA797" s="461"/>
    </row>
    <row r="798" spans="1:27" ht="15" customHeight="1" thickBot="1" x14ac:dyDescent="0.3">
      <c r="A798" s="228"/>
      <c r="B798" s="314" t="s">
        <v>12</v>
      </c>
      <c r="C798" s="314">
        <v>16</v>
      </c>
      <c r="D798" s="314" t="s">
        <v>28</v>
      </c>
      <c r="E798" s="483" t="s">
        <v>91</v>
      </c>
      <c r="F798" s="269"/>
      <c r="G798" s="270"/>
      <c r="H798" s="246"/>
      <c r="I798" s="231">
        <f>IF(E798="repos",1,0)</f>
        <v>0</v>
      </c>
      <c r="J798" s="231">
        <f>IF(E798="S",1,0)</f>
        <v>0</v>
      </c>
      <c r="K798" s="231">
        <f>IF(E798="FO",1,0)</f>
        <v>0</v>
      </c>
      <c r="L798" s="302">
        <f>IF(AND(B798="dim",M798=130),1,0)</f>
        <v>0</v>
      </c>
      <c r="M798" s="234">
        <v>132</v>
      </c>
      <c r="N798" s="243"/>
      <c r="O798" s="56">
        <v>0.19305555555555554</v>
      </c>
      <c r="P798" s="476">
        <f>IF(F798="X",D765,0)+IF(F799="X",D765,0)+IF(G798="X",D766,0)+IF(G799="X",D767,0)+H798+H799+IF(N798&lt;N764,0,N798)+IF(N799&lt;N764,0,N799)</f>
        <v>0</v>
      </c>
      <c r="Q798" s="111">
        <v>0.21736111111111112</v>
      </c>
      <c r="R798" s="112">
        <v>0.41041666666666665</v>
      </c>
      <c r="S798" s="360">
        <f>(R798-Q798)+(R799-Q799)</f>
        <v>0.19305555555555554</v>
      </c>
      <c r="T798" s="167"/>
      <c r="U798" s="74"/>
      <c r="V798" s="74"/>
      <c r="W798" s="74"/>
      <c r="X798" s="380">
        <f t="shared" si="823"/>
        <v>1</v>
      </c>
      <c r="Z798" s="314">
        <v>320</v>
      </c>
      <c r="AA798" s="460">
        <f>IF(OR(E798="C",E798="Cr"),S798,0)</f>
        <v>0.19305555555555554</v>
      </c>
    </row>
    <row r="799" spans="1:27" ht="15.75" customHeight="1" thickBot="1" x14ac:dyDescent="0.3">
      <c r="A799" s="229"/>
      <c r="B799" s="331"/>
      <c r="C799" s="331"/>
      <c r="D799" s="331"/>
      <c r="E799" s="484"/>
      <c r="F799" s="267" t="str">
        <f>IF(AND(A798="X",B798="dim"),"",IF(AND(A798="X",E798="TC"),"",IF(A798="X","X","")))</f>
        <v/>
      </c>
      <c r="G799" s="268"/>
      <c r="H799" s="211"/>
      <c r="I799" s="229">
        <f>IF(E798="CA",1,0)</f>
        <v>0</v>
      </c>
      <c r="J799" s="229">
        <f>IF(E798="TC",1,0)</f>
        <v>0</v>
      </c>
      <c r="K799" s="229">
        <f>IF(E798="FNO",1,0)</f>
        <v>0</v>
      </c>
      <c r="L799" s="299"/>
      <c r="M799" s="235"/>
      <c r="N799" s="244"/>
      <c r="O799" s="107"/>
      <c r="P799" s="477"/>
      <c r="Q799" s="113"/>
      <c r="R799" s="114"/>
      <c r="S799" s="361"/>
      <c r="T799" s="167"/>
      <c r="U799" s="74"/>
      <c r="V799" s="74"/>
      <c r="W799" s="74"/>
      <c r="X799" s="381"/>
      <c r="Z799" s="331"/>
      <c r="AA799" s="461"/>
    </row>
    <row r="800" spans="1:27" ht="15" customHeight="1" thickBot="1" x14ac:dyDescent="0.3">
      <c r="A800" s="228"/>
      <c r="B800" s="314" t="s">
        <v>4</v>
      </c>
      <c r="C800" s="314">
        <v>17</v>
      </c>
      <c r="D800" s="314" t="s">
        <v>28</v>
      </c>
      <c r="E800" s="483" t="s">
        <v>91</v>
      </c>
      <c r="F800" s="269"/>
      <c r="G800" s="270"/>
      <c r="H800" s="246"/>
      <c r="I800" s="231">
        <f>IF(E800="repos",1,0)</f>
        <v>0</v>
      </c>
      <c r="J800" s="231">
        <f>IF(E800="S",1,0)</f>
        <v>0</v>
      </c>
      <c r="K800" s="231">
        <f>IF(E800="FO",1,0)</f>
        <v>0</v>
      </c>
      <c r="L800" s="302">
        <f>IF(AND(B800="dim",M800=130),1,0)</f>
        <v>0</v>
      </c>
      <c r="M800" s="234">
        <v>132</v>
      </c>
      <c r="N800" s="243"/>
      <c r="O800" s="56">
        <v>0.19305555555555554</v>
      </c>
      <c r="P800" s="476">
        <f>IF(F800="X",D765,0)+IF(F801="X",D765,0)+IF(G800="X",D766,0)+IF(G801="X",D767,0)+H800+H801+IF(N800&lt;N764,0,N800)+IF(N801&lt;N764,0,N801)</f>
        <v>0</v>
      </c>
      <c r="Q800" s="111">
        <v>0.21736111111111112</v>
      </c>
      <c r="R800" s="112">
        <v>0.41041666666666665</v>
      </c>
      <c r="S800" s="360">
        <f>(R800-Q800)+(R801-Q801)</f>
        <v>0.19305555555555554</v>
      </c>
      <c r="T800" s="167"/>
      <c r="U800" s="74"/>
      <c r="V800" s="74"/>
      <c r="W800" s="74"/>
      <c r="X800" s="380">
        <f t="shared" si="823"/>
        <v>1</v>
      </c>
      <c r="Z800" s="314">
        <v>321</v>
      </c>
      <c r="AA800" s="460">
        <f>IF(OR(E800="C",E800="Cr"),S800,0)</f>
        <v>0.19305555555555554</v>
      </c>
    </row>
    <row r="801" spans="1:27" ht="15.75" customHeight="1" thickBot="1" x14ac:dyDescent="0.3">
      <c r="A801" s="229"/>
      <c r="B801" s="331"/>
      <c r="C801" s="331"/>
      <c r="D801" s="331"/>
      <c r="E801" s="484"/>
      <c r="F801" s="267" t="str">
        <f>IF(AND(A800="X",B800="dim"),"",IF(AND(A800="X",E800="TC"),"",IF(A800="X","X","")))</f>
        <v/>
      </c>
      <c r="G801" s="268"/>
      <c r="H801" s="211"/>
      <c r="I801" s="229">
        <f>IF(E800="CA",1,0)</f>
        <v>0</v>
      </c>
      <c r="J801" s="229">
        <f>IF(E800="TC",1,0)</f>
        <v>0</v>
      </c>
      <c r="K801" s="229">
        <f>IF(E800="FNO",1,0)</f>
        <v>0</v>
      </c>
      <c r="L801" s="299"/>
      <c r="M801" s="235"/>
      <c r="N801" s="244"/>
      <c r="O801" s="107"/>
      <c r="P801" s="477"/>
      <c r="Q801" s="113"/>
      <c r="R801" s="114"/>
      <c r="S801" s="361"/>
      <c r="T801" s="167"/>
      <c r="U801" s="74"/>
      <c r="V801" s="74"/>
      <c r="W801" s="74"/>
      <c r="X801" s="381"/>
      <c r="Z801" s="331"/>
      <c r="AA801" s="461"/>
    </row>
    <row r="802" spans="1:27" ht="15" customHeight="1" thickBot="1" x14ac:dyDescent="0.3">
      <c r="A802" s="228"/>
      <c r="B802" s="314" t="s">
        <v>6</v>
      </c>
      <c r="C802" s="314">
        <v>18</v>
      </c>
      <c r="D802" s="314" t="s">
        <v>28</v>
      </c>
      <c r="E802" s="483" t="s">
        <v>91</v>
      </c>
      <c r="F802" s="269"/>
      <c r="G802" s="270"/>
      <c r="H802" s="246"/>
      <c r="I802" s="231">
        <f>IF(E802="repos",1,0)</f>
        <v>0</v>
      </c>
      <c r="J802" s="231">
        <f>IF(E802="S",1,0)</f>
        <v>0</v>
      </c>
      <c r="K802" s="231">
        <f>IF(E802="FO",1,0)</f>
        <v>0</v>
      </c>
      <c r="L802" s="302">
        <f>IF(AND(B802="dim",M802=130),1,0)</f>
        <v>0</v>
      </c>
      <c r="M802" s="234"/>
      <c r="N802" s="243"/>
      <c r="O802" s="56">
        <v>0.27638888888888885</v>
      </c>
      <c r="P802" s="476">
        <f>IF(F802="X",D765,0)+IF(F803="X",D765,0)+IF(G802="X",D766,0)+IF(G803="X",D767,0)+H802+H803+IF(N802&lt;N764,0,N802)+IF(N803&lt;N764,0,N803)</f>
        <v>0</v>
      </c>
      <c r="Q802" s="111"/>
      <c r="R802" s="112"/>
      <c r="S802" s="360">
        <f>(R802-Q802)+(R803-Q803)</f>
        <v>0</v>
      </c>
      <c r="T802" s="167"/>
      <c r="U802" s="74"/>
      <c r="V802" s="74"/>
      <c r="W802" s="74"/>
      <c r="X802" s="380">
        <f t="shared" si="823"/>
        <v>1</v>
      </c>
      <c r="Z802" s="314">
        <v>322</v>
      </c>
      <c r="AA802" s="460">
        <f>IF(OR(E802="C",E802="Cr"),S802,0)</f>
        <v>0</v>
      </c>
    </row>
    <row r="803" spans="1:27" ht="15.75" customHeight="1" thickBot="1" x14ac:dyDescent="0.3">
      <c r="A803" s="229"/>
      <c r="B803" s="331"/>
      <c r="C803" s="331"/>
      <c r="D803" s="331"/>
      <c r="E803" s="484"/>
      <c r="F803" s="267" t="str">
        <f>IF(AND(A802="X",B802="dim"),"",IF(AND(A802="X",E802="TC"),"",IF(A802="X","X","")))</f>
        <v/>
      </c>
      <c r="G803" s="268"/>
      <c r="H803" s="211"/>
      <c r="I803" s="229">
        <f>IF(E802="CA",1,0)</f>
        <v>0</v>
      </c>
      <c r="J803" s="229">
        <f>IF(E802="TC",1,0)</f>
        <v>0</v>
      </c>
      <c r="K803" s="229">
        <f>IF(E802="FNO",1,0)</f>
        <v>0</v>
      </c>
      <c r="L803" s="299"/>
      <c r="M803" s="235"/>
      <c r="N803" s="244"/>
      <c r="O803" s="107"/>
      <c r="P803" s="477"/>
      <c r="Q803" s="113"/>
      <c r="R803" s="114"/>
      <c r="S803" s="361"/>
      <c r="T803" s="167"/>
      <c r="U803" s="74"/>
      <c r="V803" s="74"/>
      <c r="W803" s="74"/>
      <c r="X803" s="381"/>
      <c r="Z803" s="331"/>
      <c r="AA803" s="461"/>
    </row>
    <row r="804" spans="1:27" ht="15" customHeight="1" thickBot="1" x14ac:dyDescent="0.3">
      <c r="A804" s="228"/>
      <c r="B804" s="380" t="s">
        <v>8</v>
      </c>
      <c r="C804" s="380">
        <v>19</v>
      </c>
      <c r="D804" s="380" t="s">
        <v>28</v>
      </c>
      <c r="E804" s="399" t="s">
        <v>94</v>
      </c>
      <c r="F804" s="269"/>
      <c r="G804" s="270"/>
      <c r="H804" s="246"/>
      <c r="I804" s="231">
        <f>IF(E804="repos",1,0)</f>
        <v>1</v>
      </c>
      <c r="J804" s="231">
        <f>IF(E804="S",1,0)</f>
        <v>0</v>
      </c>
      <c r="K804" s="231">
        <f>IF(E804="FO",1,0)</f>
        <v>0</v>
      </c>
      <c r="L804" s="302">
        <f>IF(AND(B804="dim",M804=130),1,0)</f>
        <v>0</v>
      </c>
      <c r="M804" s="234">
        <v>660</v>
      </c>
      <c r="N804" s="243"/>
      <c r="O804" s="56"/>
      <c r="P804" s="476">
        <f>IF(F804="X",D765,0)+IF(F805="X",D765,0)+IF(G804="X",D766,0)+IF(G805="X",D767,0)+H804+H805+IF(N804&lt;N764,0,N804)+IF(N805&lt;N764,0,N805)</f>
        <v>0</v>
      </c>
      <c r="Q804" s="111"/>
      <c r="R804" s="112"/>
      <c r="S804" s="374">
        <f>(R804-Q804)+(R805-Q805)</f>
        <v>0</v>
      </c>
      <c r="T804" s="167"/>
      <c r="U804" s="74"/>
      <c r="V804" s="74"/>
      <c r="W804" s="74"/>
      <c r="X804" s="380">
        <f t="shared" si="823"/>
        <v>0</v>
      </c>
      <c r="Z804" s="314">
        <v>323</v>
      </c>
      <c r="AA804" s="460">
        <f>IF(OR(E804="C",E804="Cr"),S804,0)</f>
        <v>0</v>
      </c>
    </row>
    <row r="805" spans="1:27" ht="15.75" customHeight="1" thickBot="1" x14ac:dyDescent="0.3">
      <c r="A805" s="229"/>
      <c r="B805" s="381"/>
      <c r="C805" s="381"/>
      <c r="D805" s="381"/>
      <c r="E805" s="401"/>
      <c r="F805" s="267" t="str">
        <f>IF(AND(A804="X",B804="dim"),"",IF(AND(A804="X",E804="TC"),"",IF(A804="X","X","")))</f>
        <v/>
      </c>
      <c r="G805" s="268"/>
      <c r="H805" s="211"/>
      <c r="I805" s="229">
        <f>IF(E804="CA",1,0)</f>
        <v>0</v>
      </c>
      <c r="J805" s="229">
        <f>IF(E804="TC",1,0)</f>
        <v>0</v>
      </c>
      <c r="K805" s="229">
        <f>IF(E804="FNO",1,0)</f>
        <v>0</v>
      </c>
      <c r="L805" s="299"/>
      <c r="M805" s="235"/>
      <c r="N805" s="244"/>
      <c r="O805" s="107"/>
      <c r="P805" s="477"/>
      <c r="Q805" s="113"/>
      <c r="R805" s="114"/>
      <c r="S805" s="375"/>
      <c r="T805" s="167"/>
      <c r="U805" s="74"/>
      <c r="V805" s="74"/>
      <c r="W805" s="74"/>
      <c r="X805" s="381"/>
      <c r="Z805" s="331"/>
      <c r="AA805" s="461"/>
    </row>
    <row r="806" spans="1:27" ht="15" customHeight="1" thickBot="1" x14ac:dyDescent="0.3">
      <c r="A806" s="228"/>
      <c r="B806" s="380" t="s">
        <v>9</v>
      </c>
      <c r="C806" s="380">
        <v>20</v>
      </c>
      <c r="D806" s="380" t="s">
        <v>28</v>
      </c>
      <c r="E806" s="399" t="s">
        <v>94</v>
      </c>
      <c r="F806" s="269"/>
      <c r="G806" s="270"/>
      <c r="H806" s="246"/>
      <c r="I806" s="231">
        <f>IF(E806="repos",1,0)</f>
        <v>1</v>
      </c>
      <c r="J806" s="231">
        <f>IF(E806="S",1,0)</f>
        <v>0</v>
      </c>
      <c r="K806" s="231">
        <f>IF(E806="FO",1,0)</f>
        <v>0</v>
      </c>
      <c r="L806" s="302">
        <f>IF(AND(B806="dim",M806=130),1,0)</f>
        <v>0</v>
      </c>
      <c r="M806" s="234">
        <v>660</v>
      </c>
      <c r="N806" s="243"/>
      <c r="O806" s="56"/>
      <c r="P806" s="476">
        <f>IF(F806="X",D765,0)+IF(F807="X",D765,0)+IF(G806="X",D766,0)+IF(G807="X",D767,0)+H806+H807+IF(N806&lt;N764,0,N806)+IF(N807&lt;N764,0,N807)</f>
        <v>0</v>
      </c>
      <c r="Q806" s="111"/>
      <c r="R806" s="112"/>
      <c r="S806" s="374">
        <f>(R806-Q806)+(R807-Q807)</f>
        <v>0</v>
      </c>
      <c r="T806" s="167"/>
      <c r="U806" s="74"/>
      <c r="V806" s="74"/>
      <c r="W806" s="74"/>
      <c r="X806" s="380">
        <f t="shared" si="823"/>
        <v>0</v>
      </c>
      <c r="Z806" s="314">
        <v>324</v>
      </c>
      <c r="AA806" s="460">
        <f>IF(OR(E806="C",E806="Cr"),S806,0)</f>
        <v>0</v>
      </c>
    </row>
    <row r="807" spans="1:27" ht="15.75" customHeight="1" thickBot="1" x14ac:dyDescent="0.3">
      <c r="A807" s="229"/>
      <c r="B807" s="381"/>
      <c r="C807" s="381"/>
      <c r="D807" s="381"/>
      <c r="E807" s="401"/>
      <c r="F807" s="267" t="str">
        <f>IF(AND(A806="X",B806="dim"),"",IF(AND(A806="X",E806="TC"),"",IF(A806="X","X","")))</f>
        <v/>
      </c>
      <c r="G807" s="268"/>
      <c r="H807" s="211"/>
      <c r="I807" s="229">
        <f>IF(E806="CA",1,0)</f>
        <v>0</v>
      </c>
      <c r="J807" s="229">
        <f>IF(E806="TC",1,0)</f>
        <v>0</v>
      </c>
      <c r="K807" s="229">
        <f>IF(E806="FNO",1,0)</f>
        <v>0</v>
      </c>
      <c r="L807" s="299"/>
      <c r="M807" s="235"/>
      <c r="N807" s="244"/>
      <c r="O807" s="107"/>
      <c r="P807" s="477"/>
      <c r="Q807" s="113"/>
      <c r="R807" s="114"/>
      <c r="S807" s="375"/>
      <c r="T807" s="167"/>
      <c r="U807" s="74"/>
      <c r="V807" s="74"/>
      <c r="W807" s="74"/>
      <c r="X807" s="381"/>
      <c r="Z807" s="331"/>
      <c r="AA807" s="461"/>
    </row>
    <row r="808" spans="1:27" ht="15" customHeight="1" thickBot="1" x14ac:dyDescent="0.3">
      <c r="A808" s="228"/>
      <c r="B808" s="380" t="s">
        <v>10</v>
      </c>
      <c r="C808" s="380">
        <v>21</v>
      </c>
      <c r="D808" s="380" t="s">
        <v>28</v>
      </c>
      <c r="E808" s="399" t="s">
        <v>94</v>
      </c>
      <c r="F808" s="269"/>
      <c r="G808" s="270"/>
      <c r="H808" s="246"/>
      <c r="I808" s="231">
        <f>IF(E808="repos",1,0)</f>
        <v>1</v>
      </c>
      <c r="J808" s="231">
        <f>IF(E808="S",1,0)</f>
        <v>0</v>
      </c>
      <c r="K808" s="231">
        <f>IF(E808="FO",1,0)</f>
        <v>0</v>
      </c>
      <c r="L808" s="302">
        <f>IF(AND(B808="dim",M808=130),1,0)</f>
        <v>0</v>
      </c>
      <c r="M808" s="234">
        <v>660</v>
      </c>
      <c r="N808" s="243"/>
      <c r="O808" s="56"/>
      <c r="P808" s="476">
        <f>IF(F808="X",D765,0)+IF(F809="X",D765,0)+IF(G808="X",D766,0)+IF(G809="X",D767,0)+H808+H809+IF(N808&lt;N764,0,N808)+IF(N809&lt;N764,0,N809)</f>
        <v>0</v>
      </c>
      <c r="Q808" s="111"/>
      <c r="R808" s="112"/>
      <c r="S808" s="374">
        <f>(R808-Q808)+(R809-Q809)</f>
        <v>0</v>
      </c>
      <c r="T808" s="167"/>
      <c r="U808" s="74"/>
      <c r="V808" s="74"/>
      <c r="W808" s="74"/>
      <c r="X808" s="380">
        <f t="shared" si="823"/>
        <v>0</v>
      </c>
      <c r="Z808" s="314">
        <v>325</v>
      </c>
      <c r="AA808" s="460">
        <f>IF(OR(E808="C",E808="Cr"),S808,0)</f>
        <v>0</v>
      </c>
    </row>
    <row r="809" spans="1:27" ht="15.75" customHeight="1" thickBot="1" x14ac:dyDescent="0.3">
      <c r="A809" s="229"/>
      <c r="B809" s="381"/>
      <c r="C809" s="381"/>
      <c r="D809" s="381"/>
      <c r="E809" s="401"/>
      <c r="F809" s="267" t="str">
        <f>IF(AND(A808="X",B808="dim"),"",IF(AND(A808="X",E808="TC"),"",IF(A808="X","X","")))</f>
        <v/>
      </c>
      <c r="G809" s="268"/>
      <c r="H809" s="211"/>
      <c r="I809" s="229">
        <f>IF(E808="CA",1,0)</f>
        <v>0</v>
      </c>
      <c r="J809" s="229">
        <f>IF(E808="TC",1,0)</f>
        <v>0</v>
      </c>
      <c r="K809" s="229">
        <f>IF(E808="FNO",1,0)</f>
        <v>0</v>
      </c>
      <c r="L809" s="299"/>
      <c r="M809" s="235"/>
      <c r="N809" s="244"/>
      <c r="O809" s="107"/>
      <c r="P809" s="477"/>
      <c r="Q809" s="113"/>
      <c r="R809" s="114"/>
      <c r="S809" s="375"/>
      <c r="T809" s="167"/>
      <c r="U809" s="74"/>
      <c r="V809" s="74"/>
      <c r="W809" s="74"/>
      <c r="X809" s="381"/>
      <c r="Z809" s="331"/>
      <c r="AA809" s="461"/>
    </row>
    <row r="810" spans="1:27" ht="15" customHeight="1" thickBot="1" x14ac:dyDescent="0.3">
      <c r="A810" s="228"/>
      <c r="B810" s="380" t="s">
        <v>11</v>
      </c>
      <c r="C810" s="380">
        <v>22</v>
      </c>
      <c r="D810" s="380" t="s">
        <v>28</v>
      </c>
      <c r="E810" s="483" t="s">
        <v>91</v>
      </c>
      <c r="F810" s="269"/>
      <c r="G810" s="270"/>
      <c r="H810" s="246"/>
      <c r="I810" s="231">
        <f>IF(E810="repos",1,0)</f>
        <v>0</v>
      </c>
      <c r="J810" s="231">
        <f>IF(E810="S",1,0)</f>
        <v>0</v>
      </c>
      <c r="K810" s="231">
        <f>IF(E810="FO",1,0)</f>
        <v>0</v>
      </c>
      <c r="L810" s="302">
        <f>IF(AND(B810="dim",M810=130),1,0)</f>
        <v>0</v>
      </c>
      <c r="M810" s="234">
        <v>132</v>
      </c>
      <c r="N810" s="243"/>
      <c r="O810" s="56">
        <v>0.19305555555555554</v>
      </c>
      <c r="P810" s="476">
        <f>IF(F810="X",D765,0)+IF(F811="X",D765,0)+IF(G810="X",D766,0)+IF(G811="X",D767,0)+H810+H811+IF(N810&lt;N764,0,N810)+IF(N811&lt;N764,0,N811)</f>
        <v>0</v>
      </c>
      <c r="Q810" s="111">
        <v>0.21736111111111112</v>
      </c>
      <c r="R810" s="112">
        <v>0.41041666666666665</v>
      </c>
      <c r="S810" s="360">
        <f>(R810-Q810)+(R811-Q811)</f>
        <v>0.19305555555555554</v>
      </c>
      <c r="T810" s="167"/>
      <c r="U810" s="74"/>
      <c r="V810" s="74"/>
      <c r="W810" s="74"/>
      <c r="X810" s="380">
        <f t="shared" si="823"/>
        <v>1</v>
      </c>
      <c r="Z810" s="314">
        <v>326</v>
      </c>
      <c r="AA810" s="460">
        <f>IF(OR(E810="C",E810="Cr"),S810,0)</f>
        <v>0.19305555555555554</v>
      </c>
    </row>
    <row r="811" spans="1:27" ht="15.75" customHeight="1" thickBot="1" x14ac:dyDescent="0.3">
      <c r="A811" s="229"/>
      <c r="B811" s="381"/>
      <c r="C811" s="381"/>
      <c r="D811" s="381"/>
      <c r="E811" s="484"/>
      <c r="F811" s="267" t="str">
        <f>IF(AND(A810="X",B810="dim"),"",IF(AND(A810="X",E810="TC"),"",IF(A810="X","X","")))</f>
        <v/>
      </c>
      <c r="G811" s="268"/>
      <c r="H811" s="211"/>
      <c r="I811" s="229">
        <f>IF(E810="CA",1,0)</f>
        <v>0</v>
      </c>
      <c r="J811" s="229">
        <f>IF(E810="TC",1,0)</f>
        <v>0</v>
      </c>
      <c r="K811" s="229">
        <f>IF(E810="FNO",1,0)</f>
        <v>0</v>
      </c>
      <c r="L811" s="299"/>
      <c r="M811" s="235"/>
      <c r="N811" s="244"/>
      <c r="O811" s="107"/>
      <c r="P811" s="477"/>
      <c r="Q811" s="113"/>
      <c r="R811" s="114"/>
      <c r="S811" s="361"/>
      <c r="T811" s="167"/>
      <c r="U811" s="74"/>
      <c r="V811" s="74"/>
      <c r="W811" s="74"/>
      <c r="X811" s="381"/>
      <c r="Z811" s="331"/>
      <c r="AA811" s="461"/>
    </row>
    <row r="812" spans="1:27" ht="15" customHeight="1" thickBot="1" x14ac:dyDescent="0.3">
      <c r="A812" s="228"/>
      <c r="B812" s="314" t="s">
        <v>12</v>
      </c>
      <c r="C812" s="314">
        <v>23</v>
      </c>
      <c r="D812" s="314" t="s">
        <v>28</v>
      </c>
      <c r="E812" s="483" t="s">
        <v>91</v>
      </c>
      <c r="F812" s="269"/>
      <c r="G812" s="270"/>
      <c r="H812" s="246"/>
      <c r="I812" s="231">
        <f>IF(E812="repos",1,0)</f>
        <v>0</v>
      </c>
      <c r="J812" s="231">
        <f>IF(E812="S",1,0)</f>
        <v>0</v>
      </c>
      <c r="K812" s="231">
        <f>IF(E812="FO",1,0)</f>
        <v>0</v>
      </c>
      <c r="L812" s="302">
        <f>IF(AND(B812="dim",M812=130),1,0)</f>
        <v>0</v>
      </c>
      <c r="M812" s="234">
        <v>132</v>
      </c>
      <c r="N812" s="243"/>
      <c r="O812" s="56">
        <v>0.19305555555555554</v>
      </c>
      <c r="P812" s="476">
        <f>IF(F812="X",D765,0)+IF(F813="X",D765,0)+IF(G812="X",D766,0)+IF(G813="X",D767,0)+H812+H813+IF(N812&lt;N764,0,N812)+IF(N813&lt;N764,0,N813)</f>
        <v>0</v>
      </c>
      <c r="Q812" s="111">
        <v>0.21736111111111112</v>
      </c>
      <c r="R812" s="112">
        <v>0.41041666666666665</v>
      </c>
      <c r="S812" s="360">
        <f>(R812-Q812)+(R813-Q813)</f>
        <v>0.19305555555555554</v>
      </c>
      <c r="T812" s="167"/>
      <c r="U812" s="74"/>
      <c r="V812" s="74"/>
      <c r="W812" s="74"/>
      <c r="X812" s="380">
        <f t="shared" si="823"/>
        <v>1</v>
      </c>
      <c r="Z812" s="314">
        <v>327</v>
      </c>
      <c r="AA812" s="460">
        <f>IF(OR(E812="C",E812="Cr"),S812,0)</f>
        <v>0.19305555555555554</v>
      </c>
    </row>
    <row r="813" spans="1:27" ht="15.75" customHeight="1" thickBot="1" x14ac:dyDescent="0.3">
      <c r="A813" s="229"/>
      <c r="B813" s="331"/>
      <c r="C813" s="331"/>
      <c r="D813" s="331"/>
      <c r="E813" s="484"/>
      <c r="F813" s="267" t="str">
        <f>IF(AND(A812="X",B812="dim"),"",IF(AND(A812="X",E812="TC"),"",IF(A812="X","X","")))</f>
        <v/>
      </c>
      <c r="G813" s="268"/>
      <c r="H813" s="211"/>
      <c r="I813" s="229">
        <f>IF(E812="CA",1,0)</f>
        <v>0</v>
      </c>
      <c r="J813" s="229">
        <f>IF(E812="TC",1,0)</f>
        <v>0</v>
      </c>
      <c r="K813" s="229">
        <f>IF(E812="FNO",1,0)</f>
        <v>0</v>
      </c>
      <c r="L813" s="299"/>
      <c r="M813" s="235"/>
      <c r="N813" s="244"/>
      <c r="O813" s="107"/>
      <c r="P813" s="477"/>
      <c r="Q813" s="113"/>
      <c r="R813" s="114"/>
      <c r="S813" s="361"/>
      <c r="T813" s="167"/>
      <c r="U813" s="74"/>
      <c r="V813" s="74"/>
      <c r="W813" s="74"/>
      <c r="X813" s="381"/>
      <c r="Z813" s="331"/>
      <c r="AA813" s="461"/>
    </row>
    <row r="814" spans="1:27" ht="15" customHeight="1" thickBot="1" x14ac:dyDescent="0.3">
      <c r="A814" s="228"/>
      <c r="B814" s="314" t="s">
        <v>4</v>
      </c>
      <c r="C814" s="314">
        <v>24</v>
      </c>
      <c r="D814" s="314" t="s">
        <v>28</v>
      </c>
      <c r="E814" s="483" t="s">
        <v>91</v>
      </c>
      <c r="F814" s="269"/>
      <c r="G814" s="270"/>
      <c r="H814" s="246"/>
      <c r="I814" s="231">
        <f>IF(E814="repos",1,0)</f>
        <v>0</v>
      </c>
      <c r="J814" s="231">
        <f>IF(E814="S",1,0)</f>
        <v>0</v>
      </c>
      <c r="K814" s="231">
        <f>IF(E814="FO",1,0)</f>
        <v>0</v>
      </c>
      <c r="L814" s="302">
        <f>IF(AND(B814="dim",M814=130),1,0)</f>
        <v>0</v>
      </c>
      <c r="M814" s="234">
        <v>132</v>
      </c>
      <c r="N814" s="243"/>
      <c r="O814" s="56">
        <v>0.19305555555555554</v>
      </c>
      <c r="P814" s="476">
        <f>IF(F814="X",D765,0)+IF(F815="X",D765,0)+IF(G814="X",D766,0)+IF(G815="X",D767,0)+H814+H815+IF(N814&lt;N764,0,N814)+IF(N815&lt;N764,0,N815)</f>
        <v>0</v>
      </c>
      <c r="Q814" s="111">
        <v>0.21736111111111112</v>
      </c>
      <c r="R814" s="112">
        <v>0.41041666666666665</v>
      </c>
      <c r="S814" s="360">
        <f>(R814-Q814)+(R815-Q815)</f>
        <v>0.19305555555555554</v>
      </c>
      <c r="T814" s="167"/>
      <c r="U814" s="74"/>
      <c r="V814" s="74"/>
      <c r="W814" s="74"/>
      <c r="X814" s="380">
        <f t="shared" si="823"/>
        <v>1</v>
      </c>
      <c r="Z814" s="314">
        <v>328</v>
      </c>
      <c r="AA814" s="460">
        <f>IF(OR(E814="C",E814="Cr"),S814,0)</f>
        <v>0.19305555555555554</v>
      </c>
    </row>
    <row r="815" spans="1:27" ht="15.75" customHeight="1" thickBot="1" x14ac:dyDescent="0.3">
      <c r="A815" s="229"/>
      <c r="B815" s="331"/>
      <c r="C815" s="331"/>
      <c r="D815" s="331"/>
      <c r="E815" s="484"/>
      <c r="F815" s="267" t="str">
        <f>IF(AND(A814="X",B814="dim"),"",IF(AND(A814="X",E814="TC"),"",IF(A814="X","X","")))</f>
        <v/>
      </c>
      <c r="G815" s="268"/>
      <c r="H815" s="211"/>
      <c r="I815" s="229">
        <f>IF(E814="CA",1,0)</f>
        <v>0</v>
      </c>
      <c r="J815" s="229">
        <f>IF(E814="TC",1,0)</f>
        <v>0</v>
      </c>
      <c r="K815" s="229">
        <f>IF(E814="FNO",1,0)</f>
        <v>0</v>
      </c>
      <c r="L815" s="299"/>
      <c r="M815" s="235"/>
      <c r="N815" s="244"/>
      <c r="O815" s="107"/>
      <c r="P815" s="477"/>
      <c r="Q815" s="113"/>
      <c r="R815" s="114"/>
      <c r="S815" s="361"/>
      <c r="T815" s="167"/>
      <c r="U815" s="74"/>
      <c r="V815" s="74"/>
      <c r="W815" s="74"/>
      <c r="X815" s="381"/>
      <c r="Z815" s="331"/>
      <c r="AA815" s="461"/>
    </row>
    <row r="816" spans="1:27" ht="15" customHeight="1" thickBot="1" x14ac:dyDescent="0.3">
      <c r="A816" s="228"/>
      <c r="B816" s="314" t="s">
        <v>6</v>
      </c>
      <c r="C816" s="314">
        <v>25</v>
      </c>
      <c r="D816" s="314" t="s">
        <v>28</v>
      </c>
      <c r="E816" s="483" t="s">
        <v>91</v>
      </c>
      <c r="F816" s="269"/>
      <c r="G816" s="270"/>
      <c r="H816" s="246"/>
      <c r="I816" s="231">
        <f>IF(E816="repos",1,0)</f>
        <v>0</v>
      </c>
      <c r="J816" s="231">
        <f>IF(E816="S",1,0)</f>
        <v>0</v>
      </c>
      <c r="K816" s="231">
        <f>IF(E816="FO",1,0)</f>
        <v>0</v>
      </c>
      <c r="L816" s="302">
        <f>IF(AND(B816="dim",M816=130),1,0)</f>
        <v>0</v>
      </c>
      <c r="M816" s="234"/>
      <c r="N816" s="243"/>
      <c r="O816" s="56">
        <v>0.27638888888888885</v>
      </c>
      <c r="P816" s="476">
        <f>IF(F816="X",D765,0)+IF(F817="X",D765,0)+IF(G816="X",D766,0)+IF(G817="X",D767,0)+H816+H817+IF(N816&lt;N764,0,N816)+IF(N817&lt;N764,0,N817)</f>
        <v>0</v>
      </c>
      <c r="Q816" s="111"/>
      <c r="R816" s="112"/>
      <c r="S816" s="360">
        <f>(R816-Q816)+(R817-Q817)</f>
        <v>0</v>
      </c>
      <c r="T816" s="167"/>
      <c r="U816" s="74"/>
      <c r="V816" s="74"/>
      <c r="W816" s="74"/>
      <c r="X816" s="380">
        <f t="shared" si="823"/>
        <v>1</v>
      </c>
      <c r="Z816" s="314">
        <v>329</v>
      </c>
      <c r="AA816" s="460">
        <f>IF(OR(E816="C",E816="Cr"),S816,0)</f>
        <v>0</v>
      </c>
    </row>
    <row r="817" spans="1:27" ht="15.75" customHeight="1" thickBot="1" x14ac:dyDescent="0.3">
      <c r="A817" s="229"/>
      <c r="B817" s="331"/>
      <c r="C817" s="331"/>
      <c r="D817" s="331"/>
      <c r="E817" s="484"/>
      <c r="F817" s="267" t="str">
        <f>IF(AND(A816="X",B816="dim"),"",IF(AND(A816="X",E816="TC"),"",IF(A816="X","X","")))</f>
        <v/>
      </c>
      <c r="G817" s="268"/>
      <c r="H817" s="211"/>
      <c r="I817" s="229">
        <f>IF(E816="CA",1,0)</f>
        <v>0</v>
      </c>
      <c r="J817" s="229">
        <f>IF(E816="TC",1,0)</f>
        <v>0</v>
      </c>
      <c r="K817" s="229">
        <f>IF(E816="FNO",1,0)</f>
        <v>0</v>
      </c>
      <c r="L817" s="299"/>
      <c r="M817" s="235"/>
      <c r="N817" s="244"/>
      <c r="O817" s="107"/>
      <c r="P817" s="477"/>
      <c r="Q817" s="113"/>
      <c r="R817" s="114"/>
      <c r="S817" s="361"/>
      <c r="T817" s="167"/>
      <c r="U817" s="74"/>
      <c r="V817" s="74"/>
      <c r="W817" s="74"/>
      <c r="X817" s="381"/>
      <c r="Z817" s="331"/>
      <c r="AA817" s="461"/>
    </row>
    <row r="818" spans="1:27" ht="15" customHeight="1" thickBot="1" x14ac:dyDescent="0.3">
      <c r="A818" s="228"/>
      <c r="B818" s="380" t="s">
        <v>8</v>
      </c>
      <c r="C818" s="380">
        <v>26</v>
      </c>
      <c r="D818" s="380" t="s">
        <v>28</v>
      </c>
      <c r="E818" s="483" t="s">
        <v>94</v>
      </c>
      <c r="F818" s="269"/>
      <c r="G818" s="270"/>
      <c r="H818" s="246"/>
      <c r="I818" s="231">
        <f>IF(E818="repos",1,0)</f>
        <v>1</v>
      </c>
      <c r="J818" s="231">
        <f>IF(E818="S",1,0)</f>
        <v>0</v>
      </c>
      <c r="K818" s="231">
        <f>IF(E818="FO",1,0)</f>
        <v>0</v>
      </c>
      <c r="L818" s="302">
        <f>IF(AND(B818="dim",M818=130),1,0)</f>
        <v>0</v>
      </c>
      <c r="M818" s="234">
        <v>661</v>
      </c>
      <c r="N818" s="243"/>
      <c r="O818" s="56"/>
      <c r="P818" s="476">
        <f>IF(F818="X",D765,0)+IF(F819="X",D765,0)+IF(G818="X",D766,0)+IF(G819="X",D767,0)+H818+H819+IF(N818&lt;N764,0,N818)+IF(N819&lt;N764,0,N819)</f>
        <v>0</v>
      </c>
      <c r="Q818" s="111"/>
      <c r="R818" s="112"/>
      <c r="S818" s="374">
        <f>(R818-Q818)+(R819-Q819)</f>
        <v>0</v>
      </c>
      <c r="T818" s="167"/>
      <c r="U818" s="74"/>
      <c r="V818" s="74"/>
      <c r="W818" s="74"/>
      <c r="X818" s="380">
        <f t="shared" si="823"/>
        <v>0</v>
      </c>
      <c r="Z818" s="314">
        <v>330</v>
      </c>
      <c r="AA818" s="460">
        <f t="shared" ref="AA818" si="824">IF(OR(E818="C",E818="Cr"),S818,0)</f>
        <v>0</v>
      </c>
    </row>
    <row r="819" spans="1:27" ht="15.75" customHeight="1" thickBot="1" x14ac:dyDescent="0.3">
      <c r="A819" s="229"/>
      <c r="B819" s="381"/>
      <c r="C819" s="381"/>
      <c r="D819" s="381"/>
      <c r="E819" s="484"/>
      <c r="F819" s="267" t="str">
        <f>IF(AND(A818="X",B818="dim"),"",IF(AND(A818="X",E818="TC"),"",IF(A818="X","X","")))</f>
        <v/>
      </c>
      <c r="G819" s="268"/>
      <c r="H819" s="211"/>
      <c r="I819" s="229">
        <f>IF(E818="CA",1,0)</f>
        <v>0</v>
      </c>
      <c r="J819" s="229">
        <f>IF(E818="TC",1,0)</f>
        <v>0</v>
      </c>
      <c r="K819" s="229">
        <f>IF(E818="FNO",1,0)</f>
        <v>0</v>
      </c>
      <c r="L819" s="299"/>
      <c r="M819" s="235"/>
      <c r="N819" s="244"/>
      <c r="O819" s="107"/>
      <c r="P819" s="477"/>
      <c r="Q819" s="113"/>
      <c r="R819" s="114"/>
      <c r="S819" s="375"/>
      <c r="T819" s="167"/>
      <c r="U819" s="74"/>
      <c r="V819" s="74"/>
      <c r="W819" s="74"/>
      <c r="X819" s="381"/>
      <c r="Z819" s="331"/>
      <c r="AA819" s="461"/>
    </row>
    <row r="820" spans="1:27" ht="15" customHeight="1" thickBot="1" x14ac:dyDescent="0.3">
      <c r="A820" s="228"/>
      <c r="B820" s="380" t="s">
        <v>9</v>
      </c>
      <c r="C820" s="380">
        <v>27</v>
      </c>
      <c r="D820" s="380" t="s">
        <v>28</v>
      </c>
      <c r="E820" s="483" t="s">
        <v>91</v>
      </c>
      <c r="F820" s="269"/>
      <c r="G820" s="270"/>
      <c r="H820" s="246"/>
      <c r="I820" s="231">
        <f>IF(E820="repos",1,0)</f>
        <v>0</v>
      </c>
      <c r="J820" s="231">
        <f>IF(E820="S",1,0)</f>
        <v>0</v>
      </c>
      <c r="K820" s="231">
        <f>IF(E820="FO",1,0)</f>
        <v>0</v>
      </c>
      <c r="L820" s="302">
        <f>IF(AND(B820="dim",M820=130),1,0)</f>
        <v>0</v>
      </c>
      <c r="M820" s="234"/>
      <c r="N820" s="243"/>
      <c r="O820" s="56">
        <v>0.27638888888888885</v>
      </c>
      <c r="P820" s="476">
        <f>IF(F820="X",D765,0)+IF(F821="X",D765,0)+IF(G820="X",D766,0)+IF(G821="X",D767,0)+H820+H821+IF(N820&lt;N764,0,N820)+IF(N821&lt;N764,0,N821)</f>
        <v>0</v>
      </c>
      <c r="Q820" s="111"/>
      <c r="R820" s="112"/>
      <c r="S820" s="360">
        <f>(R820-Q820)+(R821-Q821)</f>
        <v>0</v>
      </c>
      <c r="T820" s="167"/>
      <c r="U820" s="74"/>
      <c r="V820" s="74"/>
      <c r="W820" s="74"/>
      <c r="X820" s="380">
        <f t="shared" si="823"/>
        <v>1</v>
      </c>
      <c r="Z820" s="314">
        <v>331</v>
      </c>
      <c r="AA820" s="460">
        <f t="shared" ref="AA820" si="825">IF(OR(E820="C",E820="Cr"),S820,0)</f>
        <v>0</v>
      </c>
    </row>
    <row r="821" spans="1:27" ht="15.75" customHeight="1" thickBot="1" x14ac:dyDescent="0.3">
      <c r="A821" s="229"/>
      <c r="B821" s="381"/>
      <c r="C821" s="381"/>
      <c r="D821" s="381"/>
      <c r="E821" s="484"/>
      <c r="F821" s="267" t="str">
        <f>IF(AND(A820="X",B820="dim"),"",IF(AND(A820="X",E820="TC"),"",IF(A820="X","X","")))</f>
        <v/>
      </c>
      <c r="G821" s="268"/>
      <c r="H821" s="211"/>
      <c r="I821" s="229">
        <f>IF(E820="CA",1,0)</f>
        <v>0</v>
      </c>
      <c r="J821" s="229">
        <f>IF(E820="TC",1,0)</f>
        <v>0</v>
      </c>
      <c r="K821" s="229">
        <f>IF(E820="FNO",1,0)</f>
        <v>0</v>
      </c>
      <c r="L821" s="299"/>
      <c r="M821" s="235"/>
      <c r="N821" s="244"/>
      <c r="O821" s="107"/>
      <c r="P821" s="477"/>
      <c r="Q821" s="113"/>
      <c r="R821" s="114"/>
      <c r="S821" s="361"/>
      <c r="T821" s="167"/>
      <c r="U821" s="74"/>
      <c r="V821" s="74"/>
      <c r="W821" s="74"/>
      <c r="X821" s="381"/>
      <c r="Z821" s="331"/>
      <c r="AA821" s="461"/>
    </row>
    <row r="822" spans="1:27" ht="15" customHeight="1" thickBot="1" x14ac:dyDescent="0.3">
      <c r="A822" s="228"/>
      <c r="B822" s="380" t="s">
        <v>10</v>
      </c>
      <c r="C822" s="380">
        <v>28</v>
      </c>
      <c r="D822" s="380" t="s">
        <v>28</v>
      </c>
      <c r="E822" s="399" t="s">
        <v>94</v>
      </c>
      <c r="F822" s="269"/>
      <c r="G822" s="270"/>
      <c r="H822" s="246"/>
      <c r="I822" s="231">
        <f>IF(E822="repos",1,0)</f>
        <v>1</v>
      </c>
      <c r="J822" s="231">
        <f>IF(E822="S",1,0)</f>
        <v>0</v>
      </c>
      <c r="K822" s="231">
        <f>IF(E822="FO",1,0)</f>
        <v>0</v>
      </c>
      <c r="L822" s="302">
        <f>IF(AND(B822="dim",M822=130),1,0)</f>
        <v>0</v>
      </c>
      <c r="M822" s="234">
        <v>660</v>
      </c>
      <c r="N822" s="243"/>
      <c r="O822" s="56"/>
      <c r="P822" s="476">
        <f>IF(F822="X",D765,0)+IF(F823="X",D765,0)+IF(G822="X",D766,0)+IF(G823="X",D767,0)+H822+H823+IF(N822&lt;N764,0,N822)+IF(N823&lt;N764,0,N823)</f>
        <v>0</v>
      </c>
      <c r="Q822" s="111"/>
      <c r="R822" s="112"/>
      <c r="S822" s="374">
        <f>(R822-Q822)+(R823-Q823)</f>
        <v>0</v>
      </c>
      <c r="T822" s="167"/>
      <c r="U822" s="74"/>
      <c r="V822" s="74"/>
      <c r="W822" s="74"/>
      <c r="X822" s="380">
        <f t="shared" si="823"/>
        <v>0</v>
      </c>
      <c r="Z822" s="314">
        <v>332</v>
      </c>
      <c r="AA822" s="460">
        <f t="shared" ref="AA822" si="826">IF(OR(E822="C",E822="Cr"),S822,0)</f>
        <v>0</v>
      </c>
    </row>
    <row r="823" spans="1:27" ht="15.75" customHeight="1" thickBot="1" x14ac:dyDescent="0.3">
      <c r="A823" s="229"/>
      <c r="B823" s="381"/>
      <c r="C823" s="381"/>
      <c r="D823" s="381"/>
      <c r="E823" s="401"/>
      <c r="F823" s="267" t="str">
        <f>IF(AND(A822="X",B822="dim"),"",IF(AND(A822="X",E822="TC"),"",IF(A822="X","X","")))</f>
        <v/>
      </c>
      <c r="G823" s="268"/>
      <c r="H823" s="211"/>
      <c r="I823" s="229">
        <f>IF(E822="CA",1,0)</f>
        <v>0</v>
      </c>
      <c r="J823" s="229">
        <f>IF(E822="TC",1,0)</f>
        <v>0</v>
      </c>
      <c r="K823" s="229">
        <f>IF(E822="FNO",1,0)</f>
        <v>0</v>
      </c>
      <c r="L823" s="299"/>
      <c r="M823" s="235"/>
      <c r="N823" s="244"/>
      <c r="O823" s="107"/>
      <c r="P823" s="477"/>
      <c r="Q823" s="113"/>
      <c r="R823" s="114"/>
      <c r="S823" s="375"/>
      <c r="T823" s="167"/>
      <c r="U823" s="74"/>
      <c r="V823" s="74"/>
      <c r="W823" s="74"/>
      <c r="X823" s="381"/>
      <c r="Z823" s="331"/>
      <c r="AA823" s="461"/>
    </row>
    <row r="824" spans="1:27" ht="15" customHeight="1" thickBot="1" x14ac:dyDescent="0.3">
      <c r="A824" s="228"/>
      <c r="B824" s="380" t="s">
        <v>11</v>
      </c>
      <c r="C824" s="380">
        <v>29</v>
      </c>
      <c r="D824" s="380" t="s">
        <v>28</v>
      </c>
      <c r="E824" s="399" t="s">
        <v>94</v>
      </c>
      <c r="F824" s="269"/>
      <c r="G824" s="270"/>
      <c r="H824" s="246"/>
      <c r="I824" s="231">
        <f>IF(E824="repos",1,0)</f>
        <v>1</v>
      </c>
      <c r="J824" s="231">
        <f>IF(E824="S",1,0)</f>
        <v>0</v>
      </c>
      <c r="K824" s="231">
        <f>IF(E824="FO",1,0)</f>
        <v>0</v>
      </c>
      <c r="L824" s="302">
        <f>IF(AND(B824="dim",M824=130),1,0)</f>
        <v>0</v>
      </c>
      <c r="M824" s="234">
        <v>660</v>
      </c>
      <c r="N824" s="243"/>
      <c r="O824" s="56"/>
      <c r="P824" s="476">
        <f>IF(F824="X",D765,0)+IF(F825="X",D765,0)+IF(G824="X",D766,0)+IF(G825="X",D767,0)+H824+H825+IF(N824&lt;N764,0,N824)+IF(N825&lt;N764,0,N825)</f>
        <v>0</v>
      </c>
      <c r="Q824" s="111"/>
      <c r="R824" s="112"/>
      <c r="S824" s="374">
        <f>(R824-Q824)+(R825-Q825)</f>
        <v>0</v>
      </c>
      <c r="T824" s="167"/>
      <c r="U824" s="74"/>
      <c r="V824" s="74"/>
      <c r="W824" s="74"/>
      <c r="X824" s="380">
        <f t="shared" si="823"/>
        <v>0</v>
      </c>
      <c r="Z824" s="314">
        <v>333</v>
      </c>
      <c r="AA824" s="460">
        <f t="shared" ref="AA824" si="827">IF(OR(E824="C",E824="Cr"),S824,0)</f>
        <v>0</v>
      </c>
    </row>
    <row r="825" spans="1:27" ht="15.75" customHeight="1" thickBot="1" x14ac:dyDescent="0.3">
      <c r="A825" s="229"/>
      <c r="B825" s="550"/>
      <c r="C825" s="550"/>
      <c r="D825" s="550"/>
      <c r="E825" s="531"/>
      <c r="F825" s="267" t="str">
        <f>IF(AND(A824="X",B824="dim"),"",IF(AND(A824="X",E824="TC"),"",IF(A824="X","X","")))</f>
        <v/>
      </c>
      <c r="G825" s="268"/>
      <c r="H825" s="211"/>
      <c r="I825" s="231">
        <f>IF(E824="CA",1,0)</f>
        <v>0</v>
      </c>
      <c r="J825" s="231">
        <f>IF(E824="TC",1,0)</f>
        <v>0</v>
      </c>
      <c r="K825" s="231">
        <f>IF(E824="FNO",1,0)</f>
        <v>0</v>
      </c>
      <c r="L825" s="299"/>
      <c r="M825" s="242"/>
      <c r="N825" s="166"/>
      <c r="O825" s="165"/>
      <c r="P825" s="477"/>
      <c r="Q825" s="168"/>
      <c r="R825" s="169"/>
      <c r="S825" s="532"/>
      <c r="T825" s="167"/>
      <c r="U825" s="74"/>
      <c r="V825" s="74"/>
      <c r="W825" s="74"/>
      <c r="X825" s="381"/>
      <c r="Z825" s="331"/>
      <c r="AA825" s="461"/>
    </row>
    <row r="826" spans="1:27" ht="15" customHeight="1" thickBot="1" x14ac:dyDescent="0.3">
      <c r="A826" s="228"/>
      <c r="B826" s="380" t="s">
        <v>12</v>
      </c>
      <c r="C826" s="380">
        <v>30</v>
      </c>
      <c r="D826" s="380" t="s">
        <v>28</v>
      </c>
      <c r="E826" s="483" t="s">
        <v>91</v>
      </c>
      <c r="F826" s="269"/>
      <c r="G826" s="270"/>
      <c r="H826" s="246"/>
      <c r="I826" s="228">
        <f>IF(E826="repos",1,0)</f>
        <v>0</v>
      </c>
      <c r="J826" s="228">
        <f>IF(E826="S",1,0)</f>
        <v>0</v>
      </c>
      <c r="K826" s="228">
        <f>IF(E826="FO",1,0)</f>
        <v>0</v>
      </c>
      <c r="L826" s="298">
        <f>IF(AND(B826="dim",M826=130),1,0)</f>
        <v>0</v>
      </c>
      <c r="M826" s="234"/>
      <c r="N826" s="243"/>
      <c r="O826" s="56">
        <v>0.27638888888888885</v>
      </c>
      <c r="P826" s="476">
        <f>IF(F826="X",D765,0)+IF(F827="X",D765,0)+IF(G826="X",D766,0)+IF(G827="X",D767,0)+H826+H827+IF(N826&lt;N764,0,N826)+IF(N827&lt;N764,0,N827)</f>
        <v>0</v>
      </c>
      <c r="Q826" s="111"/>
      <c r="R826" s="112"/>
      <c r="S826" s="360">
        <f>(R826-Q826)+(R827-Q827)</f>
        <v>0</v>
      </c>
      <c r="T826" s="167"/>
      <c r="U826" s="74"/>
      <c r="V826" s="74"/>
      <c r="W826" s="74"/>
      <c r="X826" s="380">
        <f t="shared" si="823"/>
        <v>1</v>
      </c>
      <c r="Z826" s="314">
        <v>334</v>
      </c>
      <c r="AA826" s="460">
        <f t="shared" ref="AA826" si="828">IF(OR(E826="C",E826="Cr"),S826,0)</f>
        <v>0</v>
      </c>
    </row>
    <row r="827" spans="1:27" ht="15.75" customHeight="1" thickBot="1" x14ac:dyDescent="0.3">
      <c r="A827" s="229"/>
      <c r="B827" s="381"/>
      <c r="C827" s="381"/>
      <c r="D827" s="381"/>
      <c r="E827" s="484"/>
      <c r="F827" s="260" t="str">
        <f>IF(AND(A826="X",B826="dim"),"",IF(AND(A826="X",E826="TC"),"",IF(A826="X","X","")))</f>
        <v/>
      </c>
      <c r="G827" s="261"/>
      <c r="H827" s="245"/>
      <c r="I827" s="229">
        <f>IF(E826="CA",1,0)</f>
        <v>0</v>
      </c>
      <c r="J827" s="229">
        <f>IF(E826="TC",1,0)</f>
        <v>0</v>
      </c>
      <c r="K827" s="229">
        <f>IF(E826="FNO",1,0)</f>
        <v>0</v>
      </c>
      <c r="L827" s="299"/>
      <c r="M827" s="235"/>
      <c r="N827" s="244"/>
      <c r="O827" s="107"/>
      <c r="P827" s="477"/>
      <c r="Q827" s="113"/>
      <c r="R827" s="114"/>
      <c r="S827" s="361"/>
      <c r="T827" s="167"/>
      <c r="U827" s="74"/>
      <c r="V827" s="74"/>
      <c r="W827" s="74"/>
      <c r="X827" s="381"/>
      <c r="Z827" s="331"/>
      <c r="AA827" s="461"/>
    </row>
    <row r="828" spans="1:27" ht="15.75" customHeight="1" thickBot="1" x14ac:dyDescent="0.3">
      <c r="A828" s="224"/>
      <c r="B828" s="30"/>
      <c r="C828" s="30"/>
      <c r="D828" s="30"/>
      <c r="E828" s="30"/>
      <c r="F828" s="30"/>
      <c r="G828" s="30"/>
      <c r="H828" s="178"/>
      <c r="I828" s="30"/>
      <c r="J828" s="30"/>
      <c r="K828" s="30"/>
      <c r="L828" s="30"/>
      <c r="M828" s="30"/>
      <c r="N828" s="30"/>
      <c r="O828" s="170"/>
      <c r="P828" s="171"/>
      <c r="Q828" s="167"/>
      <c r="R828" s="167"/>
      <c r="S828" s="167"/>
      <c r="T828" s="167"/>
      <c r="U828" s="96"/>
      <c r="V828" s="96"/>
      <c r="W828" s="96"/>
      <c r="X828" s="30"/>
      <c r="Y828" s="18"/>
    </row>
    <row r="829" spans="1:27" ht="15.75" customHeight="1" thickBot="1" x14ac:dyDescent="0.3">
      <c r="A829" s="224"/>
      <c r="B829" s="314">
        <f>C826</f>
        <v>30</v>
      </c>
      <c r="C829" s="388" t="s">
        <v>13</v>
      </c>
      <c r="D829" s="389"/>
      <c r="E829" s="10">
        <v>10</v>
      </c>
      <c r="F829" s="258"/>
      <c r="G829" s="259"/>
      <c r="H829" s="196">
        <f>H770+H772+H774+H776+H778+H780+H782+H784+H786+H788+H790+H792+H794+H796+H798+H800+H802+H804+H806+H808+H810+H812+H814+H816+H818+H820+H822+H824+H826</f>
        <v>0</v>
      </c>
      <c r="I829" s="224" t="str">
        <f>IF(E829="repos",1,"")</f>
        <v/>
      </c>
      <c r="J829" s="224"/>
      <c r="K829" s="224"/>
      <c r="L829" s="306">
        <f>L768+L770+L772+L774+L776+L778+L780+L782+L784+L786+L788+L790+L792+L794+L796+L798+L800+L802+L804+L806+L808+L810+L812+L814+L816+L818+L820+L822+L824+L826</f>
        <v>0</v>
      </c>
      <c r="M829" s="2"/>
      <c r="N829" s="474">
        <f>IF(N768&lt;N764,0,N768)+IF(N769&lt;N764,0,N769)+IF(N770&lt;N764,0,N770)+IF(N771&lt;N764,0,N771)+IF(N772&lt;N764,0,N772)+IF(N773&lt;N764,0,N773)+IF(N774&lt;N764,0,N774)+IF(N775&lt;N764,0,N775)+IF(N776&lt;N764,0,N776)+IF(N777&lt;N764,0,N777)+IF(N778&lt;N764,0,N778)+IF(N779&lt;N764,0,N779)+IF(N780&lt;N764,0,N780)+IF(N781&lt;N764,0,N781)+IF(N782&lt;N764,0,N782)+IF(N783&lt;N764,0,N783)+IF(N784&lt;N764,0,N784)+IF(N785&lt;N764,0,N785)+IF(N786&lt;N764,0,N786)+IF(N787&lt;N764,0,N787)+IF(N788&lt;N764,0,N788)+IF(N789&lt;N764,0,N789)+IF(N790&lt;N764,0,N790)+IF(N791&lt;N764,0,N791)+IF(N792&lt;N764,0,N792)+IF(N793&lt;N764,0,N793)+IF(N794&lt;N764,0,N794)+IF(N795&lt;N764,0,N795)+IF(N796&lt;N764,0,N796)+IF(N797&lt;N764,0,N797)+IF(N798&lt;N764,0,N798)+IF(N799&lt;N764,0,N799)+IF(N800&lt;N764,0,N800)+IF(N801&lt;N764,0,N801)+IF(N802&lt;N764,0,N802)+IF(N803&lt;N764,0,N803)+IF(N804&lt;N764,0,N804)+IF(N805&lt;N764,0,N805)+IF(N806&lt;N764,0,N806)+IF(N807&lt;N764,0,N807)+IF(N808&lt;N764,0,N808)+IF(N809&lt;N764,0,N809)+IF(N810&lt;N764,0,N810)+IF(N811&lt;N764,0,N811)+IF(N812&lt;N764,0,N812)+IF(N813&lt;N764,0,N813)+IF(N814&lt;N764,0,N814)+IF(N815&lt;N764,0,N815)+IF(N816&lt;N764,0,N816)+IF(N817&lt;N764,0,N817)+IF(N818&lt;N764,0,N818)+IF(N819&lt;N764,0,N819)+IF(N820&lt;N764,0,N820)+IF(N821&lt;N764,0,N821)+IF(N822&lt;N764,0,N822)+IF(N823&lt;N764,0,N823)+IF(N824&lt;N764,0,N824)+IF(N825&lt;N764,0,N825)+IF(N826&lt;N764,0,N826)+IF(N827&lt;N764,0,N827)</f>
        <v>0</v>
      </c>
      <c r="O829" s="370">
        <f>O768+O769+O770+O771+O772+O773+O774+O775+O776+O777+O778+O779+O780+O781+O782+O783+O784+O785+O786+O787+O788+O789+O790+O791+O792+O793+O794+O795+O796+O797+O798+O799+O800+O801+O802+O803+O804+O805+O806+O807+O808+O809+O810+O811+O812+O813+O814+O815+O816+O817+O818+O819+O820+O821+O822+O823+O824+O825+O826+O827</f>
        <v>4.125</v>
      </c>
      <c r="P829" s="480">
        <f>P768+P770+P772+P774+P776+P778+P780+P782+P784+P786+P788+P790+P792+P794+P796+P798+P800+P802+P804+P806+P808+P810+P812+P814+P816+P818+P820+P822+P824+P826</f>
        <v>0</v>
      </c>
      <c r="S829" s="370">
        <f>S768+S770+S772+S774+S776+S778+S780+S782+S784+S786+S788+S790+S792+S794+S796+S798+S800+S802+S804+S806+S808+S810+S812+S814+S816+S818+S820+S822+S824+S826</f>
        <v>3.0194444444444444</v>
      </c>
      <c r="T829" s="176"/>
      <c r="U829" s="358"/>
      <c r="V829" s="506"/>
      <c r="X829" s="354">
        <f>SUM(X766:X827)</f>
        <v>17</v>
      </c>
    </row>
    <row r="830" spans="1:27" ht="15.75" customHeight="1" thickBot="1" x14ac:dyDescent="0.3">
      <c r="B830" s="331"/>
      <c r="C830" s="407" t="s">
        <v>52</v>
      </c>
      <c r="D830" s="383"/>
      <c r="E830" s="173">
        <f>I768+I770+I772+I774+I776+I778+I780+I782+I784+I786+I788+I790+I792+I794+I796+I798+I800+I802+I804+I806+I808+I810+I812+I814+I816+I818+I820+I822+I824+I826</f>
        <v>11</v>
      </c>
      <c r="F830" s="260">
        <f>IF(F767="X",1,0)+IF(F769="X",1,0)+IF(F771="X",1,0)+IF(F773="X",1,0)+IF(F775="X",1,0)+IF(F777="X",1,0)+IF(F779="X",1,0)+IF(F781="X",1,0)+IF(F783="X",1,0)+IF(F785="X",1,0)+IF(F787="X",1,0)+IF(F789="X",1,0)+IF(F791="X",1,0)+IF(F793="X",1,0)+IF(F795="X",1,0)+IF(F797="X",1,0)+IF(F799="X",1,0)+IF(F801="X",1,0)+IF(F803="X",1,0)+IF(F805="X",1,0)+IF(F807="X",1,0)+IF(F809="X",1,0)+IF(F811="X",1,0)+IF(F813="X",1,0)+IF(F815="X",1,0)+IF(F817="X",1,0)+IF(F819="X",1,0)+IF(F821="X",1,0)+IF(F823="X",1,0)+IF(F825="X",1,0)+IF(F827="X",1,0)</f>
        <v>0</v>
      </c>
      <c r="G830" s="261"/>
      <c r="H830" s="253">
        <f>H771+H773+H775+H777+H779+H781+H783+H785+H787+H789+H791+H793+H795+H797+H799+H801+H803+H805+H807+H809+H811+H813+H815+H817+H819+H821+H823+H825+H827</f>
        <v>0</v>
      </c>
      <c r="I830" s="224"/>
      <c r="J830" s="224"/>
      <c r="K830" s="224"/>
      <c r="L830" s="30"/>
      <c r="M830" s="2"/>
      <c r="N830" s="475"/>
      <c r="O830" s="371"/>
      <c r="P830" s="481"/>
      <c r="S830" s="371"/>
      <c r="T830" s="176"/>
      <c r="U830" s="359"/>
      <c r="V830" s="507"/>
      <c r="X830" s="355"/>
    </row>
    <row r="831" spans="1:27" ht="15.75" thickBot="1" x14ac:dyDescent="0.3">
      <c r="C831" s="386" t="s">
        <v>51</v>
      </c>
      <c r="D831" s="387"/>
      <c r="E831" s="33">
        <f>J768+J770+J772+J774+J776+J778+J780+J782+J784+J786+J788+J790+J792+J794+J796+J798+J800+J802+J804+J806+J808+J810+J812+J814+J816+J818+J820+J822+J824+J826+J829</f>
        <v>0</v>
      </c>
      <c r="I831" s="224" t="str">
        <f>IF(E831="repos",1,"")</f>
        <v/>
      </c>
      <c r="J831" s="224"/>
      <c r="K831" s="224"/>
      <c r="L831" s="30"/>
      <c r="O831" s="405" t="s">
        <v>85</v>
      </c>
      <c r="P831" s="406"/>
      <c r="U831" s="356">
        <v>17</v>
      </c>
      <c r="V831" s="347"/>
    </row>
    <row r="832" spans="1:27" ht="15.75" thickBot="1" x14ac:dyDescent="0.3">
      <c r="C832" s="386" t="s">
        <v>15</v>
      </c>
      <c r="D832" s="387"/>
      <c r="E832" s="33">
        <f>I769+I771+I773+I775+I777+I779+I781+I783+I785+I787+I789+I791+I793+I795+I797+I799+I801+I803+I805+I807+I809+I811+I813+I815+I817+I819+I821+I823+I825+I827</f>
        <v>0</v>
      </c>
      <c r="G832" s="464">
        <f>IF(F766="X",D763,0)+IF(F768="X",D763,0)+IF(F770="X",D763,0)+IF(F772="X",D763,0)+IF(F774="X",D763,0)+IF(F776="X",D763,0)+IF(F778="X",D763,0)+IF(F780="X",D763,0)+IF(F782="X",D763,0)+IF(F784="X",D763,0)+IF(F786="X",D763,0)+IF(F788="X",D763,0)+IF(F790="X",D763,0)+IF(F792="X",D763,0)+IF(F794="X",D763,0)+IF(F796="X",D763,0)+IF(F798="X",D763,0)+IF(F800="X",D763,0)+IF(F802="X",D763,0)+IF(F804="X",D763,0)+IF(F806="X",D763,0)+IF(F808="X",D763,0)+IF(F810="X",D763,0)+IF(F812="X",D763,0)+IF(F814="X",D763,0)+IF(F816="X",D763,0)+IF(F818="X",D763,0)+IF(F820="X",D763,0)+IF(F822="X",D763,0)+IF(F824="X",D763,0)+IF(F826="X",D763,0)</f>
        <v>0</v>
      </c>
      <c r="H832" s="465"/>
      <c r="I832" s="464">
        <f>IF(G766="X",D764,0)+IF(G768="X",D764,0)+IF(G770="X",D764,0)+IF(G772="X",D764,0)+IF(G774="X",D764,0)+IF(G776="X",D764,0)+IF(G778="X",D764,0)+IF(G780="X",D764,0)+IF(G782="X",D764,0)+IF(G784="X",D764,0)+IF(G786="X",D764,0)+IF(G788="X",D764,0)+IF(G790="X",D764,0)+IF(G792="X",D764,0)+IF(G794="X",D764,0)+IF(G796="X",D764,0)+IF(G798="X",D764,0)+IF(G800="X",D764,0)+IF(G802="X",D764,0)+IF(G804="X",D764,0)+IF(G806="X",D764,0)+IF(G808="X",D764,0)+IF(G810="X",D764,0)+IF(G812="X",D764,0)+IF(G814="X",D764,0)+IF(G816="X",D764,0)+IF(G818="X",D764,0)+IF(G820="X",D764,0)+IF(G822="X",D764,0)+IF(G824="X",D764,0)+IF(G826="X",D764,0)</f>
        <v>0</v>
      </c>
      <c r="J832" s="466"/>
      <c r="K832" s="465"/>
      <c r="L832" s="171"/>
      <c r="O832" s="204" t="s">
        <v>83</v>
      </c>
      <c r="P832" s="205"/>
      <c r="Q832" s="202" t="s">
        <v>83</v>
      </c>
      <c r="R832" s="197" t="s">
        <v>16</v>
      </c>
      <c r="S832" s="188" t="s">
        <v>84</v>
      </c>
      <c r="U832" s="355"/>
      <c r="V832" s="357"/>
    </row>
    <row r="833" spans="1:27" ht="15.75" thickBot="1" x14ac:dyDescent="0.3">
      <c r="C833" s="386" t="s">
        <v>16</v>
      </c>
      <c r="D833" s="387"/>
      <c r="E833" s="33">
        <f>J769+J771+J773+J775+J777+J779+J781+J783+J785+J787+J789+J791+J793+J795+J797+J799+J801+J803+J805+J807+J809+J811+J813+J815+J817+J819+J821+J823+J825+J827</f>
        <v>2</v>
      </c>
      <c r="G833" s="467">
        <f>IF(F767="X",D763,0)+IF(F769="X",D763,0)+IF(F771="X",D763,0)+IF(F773="X",D763,0)+IF(F775="X",D763,0)+IF(F777="X",D763,0)+IF(F779="X",D763,0)+IF(F781="X",D763,0)+IF(F783="X",D763,0)+IF(F785="X",D763,0)+IF(F787="X",D763,0)+IF(F789="X",D763,0)+IF(F791="X",D763,0)+IF(F793="X",D763,0)+IF(F795="X",D763,0)+IF(F797="X",D763,0)+IF(F799="X",D763,0)+IF(F801="X",D763,0)+IF(F803="X",D763,0)+IF(F805="X",D763,0)+IF(F807="X",D763,0)+IF(F809="X",D763,0)+IF(F811="X",D763,0)+IF(F813="X",D763,0)+IF(F815="X",D763,0)+IF(F817="X",D763,0)+IF(F819="X",D763,0)+IF(F821="X",D763,0)+IF(F823="X",D763,0)+IF(F825="X",D763,0)+IF(F827="X",D763,0)</f>
        <v>0</v>
      </c>
      <c r="H833" s="468"/>
      <c r="I833" s="469">
        <f>IF(G767="X",D765,0)+IF(G769="X",D765,0)+IF(G771="X",D765,0)+IF(G773="X",D765,0)+IF(G775="X",D765,0)+IF(G777="X",D765,0)+IF(G779="X",D765,0)+IF(G781="X",D765,0)+IF(G783="X",D765,0)+IF(G785="X",D765,0)+IF(G787="X",D765,0)+IF(G789="X",D765,0)+IF(G791="X",D765,0)+IF(G793="X",D765,0)+IF(G795="X",D765,0)+IF(G797="X",D765,0)+IF(G799="X",D765,0)+IF(G801="X",D765,0)+IF(G803="X",D765,0)+IF(G805="X",D765,0)+IF(G807="X",D765,0)+IF(G809="X",D765,0)+IF(G811="X",D765,0)+IF(G813="X",D765,0)+IF(G815="X",D765,0)+IF(G817="X",D765,0)+IF(G819="X",D765,0)+IF(G821="X",D765,0)+IF(G823="X",D765,0)+IF(G825="X",D765,0)+IF(G827="X",D765,0)</f>
        <v>0</v>
      </c>
      <c r="J833" s="470"/>
      <c r="K833" s="471"/>
      <c r="L833" s="171"/>
      <c r="O833" s="199" t="s">
        <v>16</v>
      </c>
      <c r="P833" s="200"/>
      <c r="Q833" s="203">
        <f>Q761</f>
        <v>1.345138888888888</v>
      </c>
      <c r="R833" s="198">
        <f>R761</f>
        <v>1.0979166666666664</v>
      </c>
      <c r="S833" s="189">
        <f>S761</f>
        <v>1.3513888888888888</v>
      </c>
      <c r="U833" s="350">
        <f>U829+V829</f>
        <v>0</v>
      </c>
      <c r="V833" s="351"/>
    </row>
    <row r="834" spans="1:27" ht="15.75" thickBot="1" x14ac:dyDescent="0.3">
      <c r="C834" s="386" t="s">
        <v>17</v>
      </c>
      <c r="D834" s="387"/>
      <c r="E834" s="33">
        <f>K768+K770+K772+K774+K776+K778+K780+K782+K784+K786+K788+K790+K792+K794+K796+K798+K800+K802+K804+K806+K808+K810+K812+K814+K816+K818+K820+K822+K824+K826</f>
        <v>0</v>
      </c>
      <c r="I834" s="224"/>
      <c r="J834" s="224"/>
      <c r="K834" s="224"/>
      <c r="L834" s="30"/>
      <c r="O834" s="190" t="s">
        <v>84</v>
      </c>
      <c r="P834" s="191"/>
      <c r="U834" s="352"/>
      <c r="V834" s="353"/>
    </row>
    <row r="835" spans="1:27" ht="15.75" thickBot="1" x14ac:dyDescent="0.3">
      <c r="C835" s="390" t="s">
        <v>18</v>
      </c>
      <c r="D835" s="391"/>
      <c r="E835" s="33">
        <f>K769+K771+K773+K775+K777+K779+K781+K783+K785+K787+K789+K791+K793+K795+K797+K799+K801+K803+K805+K807+K809+K811+K813+K815+K817+K819+K821+K823+K825+K827</f>
        <v>0</v>
      </c>
      <c r="I835" s="224" t="str">
        <f>IF(E835="repos",1,"")</f>
        <v/>
      </c>
      <c r="J835" s="224"/>
      <c r="K835" s="224"/>
      <c r="L835" s="30"/>
      <c r="P835" s="449">
        <f>P764+P829-P832-P833-P834</f>
        <v>3.794444444444443</v>
      </c>
      <c r="Q835" s="202" t="s">
        <v>83</v>
      </c>
      <c r="R835" s="197" t="s">
        <v>16</v>
      </c>
      <c r="S835" s="188" t="s">
        <v>84</v>
      </c>
      <c r="U835" s="319">
        <f>U831+V831</f>
        <v>17</v>
      </c>
      <c r="V835" s="321"/>
    </row>
    <row r="836" spans="1:27" ht="15.75" thickBot="1" x14ac:dyDescent="0.3">
      <c r="C836" s="508" t="s">
        <v>80</v>
      </c>
      <c r="D836" s="509"/>
      <c r="E836" s="124">
        <f>B829-E830-E831-E832-E833-E834-E835</f>
        <v>17</v>
      </c>
      <c r="I836" s="224"/>
      <c r="J836" s="224"/>
      <c r="K836" s="224"/>
      <c r="L836" s="30"/>
      <c r="P836" s="450"/>
      <c r="Q836" s="203">
        <f>Q833+H830+G832+I832+N829-P832</f>
        <v>1.345138888888888</v>
      </c>
      <c r="R836" s="198">
        <f>R833+H829+I833-P833</f>
        <v>1.0979166666666664</v>
      </c>
      <c r="S836" s="189">
        <f>S833+G833-P834</f>
        <v>1.3513888888888888</v>
      </c>
      <c r="U836" s="325"/>
      <c r="V836" s="327"/>
    </row>
    <row r="837" spans="1:27" ht="18.75" x14ac:dyDescent="0.25">
      <c r="C837" s="30"/>
      <c r="D837" s="30"/>
      <c r="E837" s="30"/>
      <c r="I837" s="224"/>
      <c r="J837" s="224"/>
      <c r="K837" s="224"/>
      <c r="L837" s="30"/>
      <c r="U837" s="241"/>
      <c r="V837" s="241"/>
    </row>
    <row r="838" spans="1:27" ht="15.75" thickBot="1" x14ac:dyDescent="0.3">
      <c r="B838" s="155"/>
      <c r="C838" s="155"/>
      <c r="D838" s="155"/>
      <c r="E838" s="155"/>
      <c r="F838" s="156"/>
      <c r="G838" s="156"/>
      <c r="H838" s="156"/>
      <c r="I838" s="157" t="str">
        <f>IF(E838="repos",1,"")</f>
        <v/>
      </c>
      <c r="J838" s="157"/>
      <c r="K838" s="157"/>
      <c r="L838" s="157"/>
      <c r="M838" s="155"/>
      <c r="N838" s="155"/>
      <c r="O838" s="158"/>
      <c r="P838" s="155"/>
      <c r="Q838" s="159"/>
      <c r="R838" s="159"/>
      <c r="S838" s="159"/>
      <c r="T838" s="159"/>
      <c r="U838" s="155"/>
      <c r="V838" s="155"/>
      <c r="W838" s="155"/>
      <c r="X838" s="155"/>
      <c r="Y838" s="155"/>
    </row>
    <row r="839" spans="1:27" ht="15.75" thickBot="1" x14ac:dyDescent="0.3">
      <c r="B839" s="74"/>
      <c r="C839" s="74"/>
      <c r="D839" s="74"/>
      <c r="E839" s="74"/>
      <c r="F839" s="160"/>
      <c r="G839" s="160"/>
      <c r="H839" s="160"/>
      <c r="I839" s="30"/>
      <c r="J839" s="30"/>
      <c r="K839" s="30"/>
      <c r="L839" s="30"/>
      <c r="M839" s="74"/>
      <c r="N839" s="153">
        <v>1.0416666666666666E-2</v>
      </c>
      <c r="O839" s="161"/>
      <c r="P839" s="181">
        <f>P835</f>
        <v>3.794444444444443</v>
      </c>
      <c r="Q839" s="162"/>
      <c r="R839" s="162"/>
      <c r="S839" s="162"/>
      <c r="U839" s="74"/>
      <c r="V839" s="74"/>
      <c r="W839" s="74"/>
      <c r="X839" s="74"/>
      <c r="Y839" s="74"/>
    </row>
    <row r="840" spans="1:27" ht="15.75" thickBot="1" x14ac:dyDescent="0.3">
      <c r="B840" s="386" t="s">
        <v>74</v>
      </c>
      <c r="C840" s="387"/>
      <c r="D840" s="153">
        <v>0.27638888888888885</v>
      </c>
      <c r="E840" s="2"/>
      <c r="F840" s="386" t="s">
        <v>54</v>
      </c>
      <c r="G840" s="482"/>
      <c r="H840" s="387"/>
      <c r="I840" s="224"/>
      <c r="J840" s="224"/>
      <c r="K840" s="224"/>
      <c r="L840" s="30"/>
      <c r="M840" s="314" t="s">
        <v>0</v>
      </c>
      <c r="N840" s="228" t="s">
        <v>49</v>
      </c>
      <c r="O840" s="4" t="s">
        <v>1</v>
      </c>
      <c r="P840" s="314" t="s">
        <v>73</v>
      </c>
      <c r="Q840" s="41" t="s">
        <v>61</v>
      </c>
      <c r="R840" s="42" t="s">
        <v>62</v>
      </c>
      <c r="S840" s="238" t="s">
        <v>1</v>
      </c>
      <c r="T840" s="167"/>
      <c r="X840" s="228" t="s">
        <v>69</v>
      </c>
    </row>
    <row r="841" spans="1:27" ht="15.75" thickBot="1" x14ac:dyDescent="0.3">
      <c r="B841" s="386" t="s">
        <v>78</v>
      </c>
      <c r="C841" s="387"/>
      <c r="D841" s="153">
        <v>4.1666666666666664E-2</v>
      </c>
      <c r="E841" s="2"/>
      <c r="F841" s="220" t="s">
        <v>43</v>
      </c>
      <c r="G841" s="221" t="s">
        <v>76</v>
      </c>
      <c r="H841" s="11" t="s">
        <v>88</v>
      </c>
      <c r="I841" s="10" t="s">
        <v>53</v>
      </c>
      <c r="J841" s="11" t="s">
        <v>54</v>
      </c>
      <c r="K841" s="11" t="s">
        <v>56</v>
      </c>
      <c r="L841" s="306" t="s">
        <v>100</v>
      </c>
      <c r="M841" s="312"/>
      <c r="N841" s="231" t="s">
        <v>50</v>
      </c>
      <c r="O841" s="6" t="s">
        <v>2</v>
      </c>
      <c r="P841" s="312"/>
      <c r="Q841" s="309" t="s">
        <v>63</v>
      </c>
      <c r="R841" s="310"/>
      <c r="S841" s="37" t="s">
        <v>64</v>
      </c>
      <c r="T841" s="167"/>
      <c r="X841" s="231" t="s">
        <v>70</v>
      </c>
    </row>
    <row r="842" spans="1:27" ht="15.75" thickBot="1" x14ac:dyDescent="0.3">
      <c r="B842" s="386" t="s">
        <v>79</v>
      </c>
      <c r="C842" s="387"/>
      <c r="D842" s="153">
        <v>1.3888888888888888E-2</v>
      </c>
      <c r="E842" s="2"/>
      <c r="F842" s="223" t="s">
        <v>75</v>
      </c>
      <c r="G842" s="224" t="s">
        <v>77</v>
      </c>
      <c r="H842" s="11" t="s">
        <v>89</v>
      </c>
      <c r="I842" s="11" t="s">
        <v>15</v>
      </c>
      <c r="J842" s="11" t="s">
        <v>55</v>
      </c>
      <c r="K842" s="32" t="s">
        <v>57</v>
      </c>
      <c r="L842" s="307"/>
      <c r="M842" s="331"/>
      <c r="N842" s="231"/>
      <c r="O842" s="6" t="s">
        <v>3</v>
      </c>
      <c r="P842" s="331"/>
      <c r="Q842" s="522"/>
      <c r="R842" s="523"/>
      <c r="S842" s="239" t="s">
        <v>65</v>
      </c>
      <c r="T842" s="167"/>
      <c r="X842" s="229" t="s">
        <v>71</v>
      </c>
    </row>
    <row r="843" spans="1:27" ht="15.75" customHeight="1" thickBot="1" x14ac:dyDescent="0.3">
      <c r="A843" s="228"/>
      <c r="B843" s="314" t="s">
        <v>4</v>
      </c>
      <c r="C843" s="314">
        <v>1</v>
      </c>
      <c r="D843" s="314" t="s">
        <v>29</v>
      </c>
      <c r="E843" s="483" t="s">
        <v>91</v>
      </c>
      <c r="F843" s="258"/>
      <c r="G843" s="259"/>
      <c r="H843" s="246"/>
      <c r="I843" s="231">
        <f>IF(E843="repos",1,0)</f>
        <v>0</v>
      </c>
      <c r="J843" s="231">
        <f>IF(E843="S",1,0)</f>
        <v>0</v>
      </c>
      <c r="K843" s="231">
        <f>IF(E843="FO",1,0)</f>
        <v>0</v>
      </c>
      <c r="L843" s="302">
        <f>IF(AND(B843="dim",M843=130),1,0)</f>
        <v>0</v>
      </c>
      <c r="M843" s="234"/>
      <c r="N843" s="243"/>
      <c r="O843" s="56">
        <v>0.27638888888888885</v>
      </c>
      <c r="P843" s="476">
        <f>IF(F843="X",D840,0)+IF(F844="X",D840,0)+IF(G843="X",D841,0)+IF(G844="X",D842,0)+H843+H844+IF(N843&lt;N839,0,N843)+IF(N844&lt;N839,0,N844)</f>
        <v>0</v>
      </c>
      <c r="Q843" s="111"/>
      <c r="R843" s="112"/>
      <c r="S843" s="360">
        <f>(R843-Q843)+(R844-Q844)</f>
        <v>0</v>
      </c>
      <c r="T843" s="167"/>
      <c r="X843" s="380">
        <f t="shared" ref="X843:X903" si="829">IF(OR(E843="C",E843="Cr",E843="FO"),1,0)</f>
        <v>1</v>
      </c>
      <c r="Z843" s="314">
        <v>335</v>
      </c>
      <c r="AA843" s="460">
        <f>IF(OR(E843="C",E843="Cr"),S843,0)</f>
        <v>0</v>
      </c>
    </row>
    <row r="844" spans="1:27" ht="15.75" customHeight="1" thickBot="1" x14ac:dyDescent="0.3">
      <c r="A844" s="229"/>
      <c r="B844" s="331"/>
      <c r="C844" s="331"/>
      <c r="D844" s="331"/>
      <c r="E844" s="484"/>
      <c r="F844" s="267" t="str">
        <f>IF(AND(A843="X",B843="dim"),"",IF(AND(A843="X",E843="TC"),"",IF(A843="X","X","")))</f>
        <v/>
      </c>
      <c r="G844" s="268"/>
      <c r="H844" s="211"/>
      <c r="I844" s="229">
        <f>IF(E843="CA",1,0)</f>
        <v>0</v>
      </c>
      <c r="J844" s="229">
        <f>IF(E843="TC",1,0)</f>
        <v>0</v>
      </c>
      <c r="K844" s="229">
        <f>IF(E843="FNO",1,0)</f>
        <v>0</v>
      </c>
      <c r="L844" s="299"/>
      <c r="M844" s="235"/>
      <c r="N844" s="244"/>
      <c r="O844" s="107"/>
      <c r="P844" s="477"/>
      <c r="Q844" s="113"/>
      <c r="R844" s="114"/>
      <c r="S844" s="361"/>
      <c r="T844" s="167"/>
      <c r="X844" s="381"/>
      <c r="Z844" s="331"/>
      <c r="AA844" s="461"/>
    </row>
    <row r="845" spans="1:27" ht="15" customHeight="1" thickBot="1" x14ac:dyDescent="0.3">
      <c r="A845" s="228"/>
      <c r="B845" s="314" t="s">
        <v>6</v>
      </c>
      <c r="C845" s="314">
        <v>2</v>
      </c>
      <c r="D845" s="314" t="s">
        <v>29</v>
      </c>
      <c r="E845" s="399" t="s">
        <v>91</v>
      </c>
      <c r="F845" s="269"/>
      <c r="G845" s="270"/>
      <c r="H845" s="246"/>
      <c r="I845" s="231">
        <f>IF(E845="repos",1,0)</f>
        <v>0</v>
      </c>
      <c r="J845" s="231">
        <f>IF(E845="S",1,0)</f>
        <v>0</v>
      </c>
      <c r="K845" s="231">
        <f>IF(E845="FO",1,0)</f>
        <v>0</v>
      </c>
      <c r="L845" s="302">
        <f>IF(AND(B845="dim",M845=130),1,0)</f>
        <v>0</v>
      </c>
      <c r="M845" s="234">
        <v>132</v>
      </c>
      <c r="N845" s="243"/>
      <c r="O845" s="56">
        <v>0.2986111111111111</v>
      </c>
      <c r="P845" s="476">
        <f>IF(F845="X",D840,0)+IF(F846="X",D840,0)+IF(G845="X",D841,0)+IF(G846="X",D842,0)+H845+H846+IF(N845&lt;N839,0,N845)+IF(N846&lt;N839,0,N846)</f>
        <v>0</v>
      </c>
      <c r="Q845" s="111">
        <v>0.22569444444444445</v>
      </c>
      <c r="R845" s="112">
        <v>0.52430555555555558</v>
      </c>
      <c r="S845" s="360">
        <f>(R845-Q845)+(R846-Q846)</f>
        <v>0.29861111111111116</v>
      </c>
      <c r="T845" s="167"/>
      <c r="X845" s="380">
        <f t="shared" si="829"/>
        <v>1</v>
      </c>
      <c r="Z845" s="314">
        <v>336</v>
      </c>
      <c r="AA845" s="460">
        <f>IF(OR(E845="C",E845="Cr"),S845,0)</f>
        <v>0.29861111111111116</v>
      </c>
    </row>
    <row r="846" spans="1:27" ht="15.75" customHeight="1" thickBot="1" x14ac:dyDescent="0.3">
      <c r="A846" s="229"/>
      <c r="B846" s="331"/>
      <c r="C846" s="331"/>
      <c r="D846" s="331"/>
      <c r="E846" s="401"/>
      <c r="F846" s="267" t="str">
        <f>IF(AND(A845="X",B845="dim"),"",IF(AND(A845="X",E845="TC"),"",IF(A845="X","X","")))</f>
        <v/>
      </c>
      <c r="G846" s="268"/>
      <c r="H846" s="211"/>
      <c r="I846" s="229">
        <f>IF(E845="CA",1,0)</f>
        <v>0</v>
      </c>
      <c r="J846" s="229">
        <f>IF(E845="TC",1,0)</f>
        <v>0</v>
      </c>
      <c r="K846" s="229">
        <f>IF(E845="FNO",1,0)</f>
        <v>0</v>
      </c>
      <c r="L846" s="299"/>
      <c r="M846" s="235"/>
      <c r="N846" s="244"/>
      <c r="O846" s="107"/>
      <c r="P846" s="477"/>
      <c r="Q846" s="113"/>
      <c r="R846" s="114"/>
      <c r="S846" s="361"/>
      <c r="T846" s="167"/>
      <c r="X846" s="381"/>
      <c r="Z846" s="331"/>
      <c r="AA846" s="461"/>
    </row>
    <row r="847" spans="1:27" ht="15" customHeight="1" thickBot="1" x14ac:dyDescent="0.3">
      <c r="A847" s="228"/>
      <c r="B847" s="314" t="s">
        <v>8</v>
      </c>
      <c r="C847" s="314">
        <v>3</v>
      </c>
      <c r="D847" s="314" t="s">
        <v>29</v>
      </c>
      <c r="E847" s="399" t="s">
        <v>94</v>
      </c>
      <c r="F847" s="269"/>
      <c r="G847" s="270"/>
      <c r="H847" s="246"/>
      <c r="I847" s="231">
        <f>IF(E847="repos",1,0)</f>
        <v>1</v>
      </c>
      <c r="J847" s="231">
        <f>IF(E847="S",1,0)</f>
        <v>0</v>
      </c>
      <c r="K847" s="231">
        <f>IF(E847="FO",1,0)</f>
        <v>0</v>
      </c>
      <c r="L847" s="302">
        <f>IF(AND(B847="dim",M847=130),1,0)</f>
        <v>0</v>
      </c>
      <c r="M847" s="234">
        <v>660</v>
      </c>
      <c r="N847" s="243"/>
      <c r="O847" s="56"/>
      <c r="P847" s="476">
        <f>IF(F847="X",D840,0)+IF(F848="X",D840,0)+IF(G847="X",D841,0)+IF(G848="X",D842,0)+H847+H848+IF(N847&lt;N839,0,N847)+IF(N848&lt;N839,0,N848)</f>
        <v>0</v>
      </c>
      <c r="Q847" s="111"/>
      <c r="R847" s="112"/>
      <c r="S847" s="374">
        <f>(R847-Q847)+(R848-Q848)</f>
        <v>0</v>
      </c>
      <c r="T847" s="167"/>
      <c r="X847" s="380">
        <f t="shared" si="829"/>
        <v>0</v>
      </c>
      <c r="Z847" s="314">
        <v>337</v>
      </c>
      <c r="AA847" s="460">
        <f>IF(OR(E847="C",E847="Cr"),S847,0)</f>
        <v>0</v>
      </c>
    </row>
    <row r="848" spans="1:27" ht="15.75" customHeight="1" thickBot="1" x14ac:dyDescent="0.3">
      <c r="A848" s="229"/>
      <c r="B848" s="331"/>
      <c r="C848" s="331"/>
      <c r="D848" s="331"/>
      <c r="E848" s="401"/>
      <c r="F848" s="267" t="str">
        <f>IF(AND(A847="X",B847="dim"),"",IF(AND(A847="X",E847="TC"),"",IF(A847="X","X","")))</f>
        <v/>
      </c>
      <c r="G848" s="268"/>
      <c r="H848" s="211"/>
      <c r="I848" s="229">
        <f>IF(E847="CA",1,0)</f>
        <v>0</v>
      </c>
      <c r="J848" s="229">
        <f>IF(E847="TC",1,0)</f>
        <v>0</v>
      </c>
      <c r="K848" s="229">
        <f>IF(E847="FNO",1,0)</f>
        <v>0</v>
      </c>
      <c r="L848" s="299"/>
      <c r="M848" s="235"/>
      <c r="N848" s="244"/>
      <c r="O848" s="107"/>
      <c r="P848" s="477"/>
      <c r="Q848" s="113"/>
      <c r="R848" s="114"/>
      <c r="S848" s="375"/>
      <c r="T848" s="167"/>
      <c r="X848" s="381"/>
      <c r="Z848" s="331"/>
      <c r="AA848" s="461"/>
    </row>
    <row r="849" spans="1:27" ht="15" customHeight="1" thickBot="1" x14ac:dyDescent="0.3">
      <c r="A849" s="228"/>
      <c r="B849" s="314" t="s">
        <v>9</v>
      </c>
      <c r="C849" s="314">
        <v>4</v>
      </c>
      <c r="D849" s="314" t="s">
        <v>29</v>
      </c>
      <c r="E849" s="483" t="s">
        <v>91</v>
      </c>
      <c r="F849" s="269"/>
      <c r="G849" s="270"/>
      <c r="H849" s="246"/>
      <c r="I849" s="231">
        <f>IF(E849="repos",1,0)</f>
        <v>0</v>
      </c>
      <c r="J849" s="231">
        <f>IF(E849="S",1,0)</f>
        <v>0</v>
      </c>
      <c r="K849" s="231">
        <f>IF(E849="FO",1,0)</f>
        <v>0</v>
      </c>
      <c r="L849" s="302">
        <f>IF(AND(B849="dim",M849=130),1,0)</f>
        <v>0</v>
      </c>
      <c r="M849" s="234">
        <v>132</v>
      </c>
      <c r="N849" s="243"/>
      <c r="O849" s="56">
        <v>0.30416666666666664</v>
      </c>
      <c r="P849" s="476">
        <f>IF(F849="X",D840,0)+IF(F850="X",D840,0)+IF(G849="X",D841,0)+IF(G850="X",D842,0)+H849+H850+IF(N849&lt;N839,0,N849)+IF(N850&lt;N839,0,N850)</f>
        <v>0</v>
      </c>
      <c r="Q849" s="111">
        <v>0.22638888888888889</v>
      </c>
      <c r="R849" s="112">
        <v>0.53055555555555556</v>
      </c>
      <c r="S849" s="360">
        <f>(R849-Q849)+(R850-Q850)</f>
        <v>0.3041666666666667</v>
      </c>
      <c r="T849" s="167"/>
      <c r="X849" s="380">
        <f t="shared" si="829"/>
        <v>1</v>
      </c>
      <c r="Z849" s="462">
        <v>338</v>
      </c>
      <c r="AA849" s="460">
        <f>IF(OR(E849="C",E849="Cr"),S849,0)</f>
        <v>0.3041666666666667</v>
      </c>
    </row>
    <row r="850" spans="1:27" ht="15.75" customHeight="1" thickBot="1" x14ac:dyDescent="0.3">
      <c r="A850" s="229"/>
      <c r="B850" s="331"/>
      <c r="C850" s="331"/>
      <c r="D850" s="331"/>
      <c r="E850" s="484"/>
      <c r="F850" s="267" t="str">
        <f>IF(AND(A849="X",B849="dim"),"",IF(AND(A849="X",E849="TC"),"",IF(A849="X","X","")))</f>
        <v/>
      </c>
      <c r="G850" s="268"/>
      <c r="H850" s="211"/>
      <c r="I850" s="229">
        <f>IF(E849="CA",1,0)</f>
        <v>0</v>
      </c>
      <c r="J850" s="229">
        <f>IF(E849="TC",1,0)</f>
        <v>0</v>
      </c>
      <c r="K850" s="229">
        <f>IF(E849="FNO",1,0)</f>
        <v>0</v>
      </c>
      <c r="L850" s="299"/>
      <c r="M850" s="235"/>
      <c r="N850" s="244"/>
      <c r="O850" s="107"/>
      <c r="P850" s="477"/>
      <c r="Q850" s="113"/>
      <c r="R850" s="114"/>
      <c r="S850" s="361"/>
      <c r="T850" s="167"/>
      <c r="X850" s="381"/>
      <c r="Z850" s="463"/>
      <c r="AA850" s="461"/>
    </row>
    <row r="851" spans="1:27" ht="15" customHeight="1" thickBot="1" x14ac:dyDescent="0.3">
      <c r="A851" s="228"/>
      <c r="B851" s="380" t="s">
        <v>10</v>
      </c>
      <c r="C851" s="380">
        <v>5</v>
      </c>
      <c r="D851" s="380" t="s">
        <v>29</v>
      </c>
      <c r="E851" s="483" t="s">
        <v>91</v>
      </c>
      <c r="F851" s="269"/>
      <c r="G851" s="270"/>
      <c r="H851" s="246"/>
      <c r="I851" s="231">
        <f>IF(E851="repos",1,0)</f>
        <v>0</v>
      </c>
      <c r="J851" s="231">
        <f>IF(E851="S",1,0)</f>
        <v>0</v>
      </c>
      <c r="K851" s="231">
        <f>IF(E851="FO",1,0)</f>
        <v>0</v>
      </c>
      <c r="L851" s="302">
        <f>IF(AND(B851="dim",M851=130),1,0)</f>
        <v>0</v>
      </c>
      <c r="M851" s="234">
        <v>132</v>
      </c>
      <c r="N851" s="243"/>
      <c r="O851" s="56">
        <v>0.30416666666666664</v>
      </c>
      <c r="P851" s="476">
        <f>IF(F851="X",D840,0)+IF(F852="X",D840,0)+IF(G851="X",D841,0)+IF(G852="X",D842,0)+H851+H852+IF(N851&lt;N839,0,N851)+IF(N852&lt;N839,0,N852)</f>
        <v>0</v>
      </c>
      <c r="Q851" s="111">
        <v>0.22638888888888889</v>
      </c>
      <c r="R851" s="112">
        <v>0.53055555555555556</v>
      </c>
      <c r="S851" s="360">
        <f>(R851-Q851)+(R852-Q852)</f>
        <v>0.3041666666666667</v>
      </c>
      <c r="T851" s="167"/>
      <c r="X851" s="380">
        <f t="shared" si="829"/>
        <v>1</v>
      </c>
      <c r="Z851" s="314">
        <v>339</v>
      </c>
      <c r="AA851" s="460">
        <f>IF(OR(E851="C",E851="Cr"),S851,0)</f>
        <v>0.3041666666666667</v>
      </c>
    </row>
    <row r="852" spans="1:27" ht="15.75" customHeight="1" thickBot="1" x14ac:dyDescent="0.3">
      <c r="A852" s="229"/>
      <c r="B852" s="381"/>
      <c r="C852" s="381"/>
      <c r="D852" s="381"/>
      <c r="E852" s="484"/>
      <c r="F852" s="267" t="str">
        <f>IF(AND(A851="X",B851="dim"),"",IF(AND(A851="X",E851="TC"),"",IF(A851="X","X","")))</f>
        <v/>
      </c>
      <c r="G852" s="268"/>
      <c r="H852" s="211"/>
      <c r="I852" s="229">
        <f>IF(E851="CA",1,0)</f>
        <v>0</v>
      </c>
      <c r="J852" s="229">
        <f>IF(E851="TC",1,0)</f>
        <v>0</v>
      </c>
      <c r="K852" s="229">
        <f>IF(E851="FNO",1,0)</f>
        <v>0</v>
      </c>
      <c r="L852" s="299"/>
      <c r="M852" s="235"/>
      <c r="N852" s="244"/>
      <c r="O852" s="107"/>
      <c r="P852" s="477"/>
      <c r="Q852" s="113"/>
      <c r="R852" s="114"/>
      <c r="S852" s="361"/>
      <c r="T852" s="167"/>
      <c r="X852" s="381"/>
      <c r="Y852" s="74"/>
      <c r="Z852" s="331"/>
      <c r="AA852" s="461"/>
    </row>
    <row r="853" spans="1:27" ht="15" customHeight="1" thickBot="1" x14ac:dyDescent="0.3">
      <c r="A853" s="228"/>
      <c r="B853" s="380" t="s">
        <v>11</v>
      </c>
      <c r="C853" s="380">
        <v>6</v>
      </c>
      <c r="D853" s="380" t="s">
        <v>29</v>
      </c>
      <c r="E853" s="483" t="s">
        <v>91</v>
      </c>
      <c r="F853" s="269"/>
      <c r="G853" s="270"/>
      <c r="H853" s="246"/>
      <c r="I853" s="231">
        <f>IF(E853="repos",1,0)</f>
        <v>0</v>
      </c>
      <c r="J853" s="231">
        <f>IF(E853="S",1,0)</f>
        <v>0</v>
      </c>
      <c r="K853" s="231">
        <f>IF(E853="FO",1,0)</f>
        <v>0</v>
      </c>
      <c r="L853" s="302">
        <f>IF(AND(B853="dim",M853=130),1,0)</f>
        <v>0</v>
      </c>
      <c r="M853" s="234">
        <v>132</v>
      </c>
      <c r="N853" s="243"/>
      <c r="O853" s="56">
        <v>0.30416666666666664</v>
      </c>
      <c r="P853" s="476">
        <f>IF(F853="X",D840,0)+IF(F854="X",D840,0)+IF(G853="X",D841,0)+IF(G854="X",D842,0)+H853+H854+IF(N853&lt;N839,0,N853)+IF(N854&lt;N839,0,N854)</f>
        <v>0</v>
      </c>
      <c r="Q853" s="111">
        <v>0.22638888888888889</v>
      </c>
      <c r="R853" s="112">
        <v>0.53055555555555556</v>
      </c>
      <c r="S853" s="360">
        <f>(R853-Q853)+(R854-Q854)</f>
        <v>0.3041666666666667</v>
      </c>
      <c r="T853" s="167"/>
      <c r="X853" s="380">
        <f t="shared" si="829"/>
        <v>1</v>
      </c>
      <c r="Y853" s="74"/>
      <c r="Z853" s="314">
        <v>340</v>
      </c>
      <c r="AA853" s="460">
        <f>IF(OR(E853="C",E853="Cr"),S853,0)</f>
        <v>0.3041666666666667</v>
      </c>
    </row>
    <row r="854" spans="1:27" ht="15.75" customHeight="1" thickBot="1" x14ac:dyDescent="0.3">
      <c r="A854" s="229"/>
      <c r="B854" s="381"/>
      <c r="C854" s="381"/>
      <c r="D854" s="381"/>
      <c r="E854" s="484"/>
      <c r="F854" s="267" t="str">
        <f>IF(AND(A853="X",B853="dim"),"",IF(AND(A853="X",E853="TC"),"",IF(A853="X","X","")))</f>
        <v/>
      </c>
      <c r="G854" s="268"/>
      <c r="H854" s="211"/>
      <c r="I854" s="229">
        <f>IF(E853="CA",1,0)</f>
        <v>0</v>
      </c>
      <c r="J854" s="229">
        <f>IF(E853="TC",1,0)</f>
        <v>0</v>
      </c>
      <c r="K854" s="229">
        <f>IF(E853="FNO",1,0)</f>
        <v>0</v>
      </c>
      <c r="L854" s="299"/>
      <c r="M854" s="235"/>
      <c r="N854" s="244"/>
      <c r="O854" s="107"/>
      <c r="P854" s="477"/>
      <c r="Q854" s="113"/>
      <c r="R854" s="114"/>
      <c r="S854" s="361"/>
      <c r="T854" s="167"/>
      <c r="X854" s="381"/>
      <c r="Y854" s="74"/>
      <c r="Z854" s="331"/>
      <c r="AA854" s="461"/>
    </row>
    <row r="855" spans="1:27" ht="15" customHeight="1" thickBot="1" x14ac:dyDescent="0.3">
      <c r="A855" s="228"/>
      <c r="B855" s="380" t="s">
        <v>12</v>
      </c>
      <c r="C855" s="380">
        <v>7</v>
      </c>
      <c r="D855" s="380" t="s">
        <v>29</v>
      </c>
      <c r="E855" s="483" t="s">
        <v>94</v>
      </c>
      <c r="F855" s="269"/>
      <c r="G855" s="270"/>
      <c r="H855" s="246"/>
      <c r="I855" s="231">
        <f>IF(E855="repos",1,0)</f>
        <v>1</v>
      </c>
      <c r="J855" s="231">
        <f>IF(E855="S",1,0)</f>
        <v>0</v>
      </c>
      <c r="K855" s="231">
        <f>IF(E855="FO",1,0)</f>
        <v>0</v>
      </c>
      <c r="L855" s="302">
        <f>IF(AND(B855="dim",M855=130),1,0)</f>
        <v>0</v>
      </c>
      <c r="M855" s="234">
        <v>661</v>
      </c>
      <c r="N855" s="243"/>
      <c r="O855" s="56"/>
      <c r="P855" s="476">
        <f>IF(F855="X",D840,0)+IF(F856="X",D840,0)+IF(G855="X",D841,0)+IF(G856="X",D842,0)+H855+H856+IF(N855&lt;N839,0,N855)+IF(N856&lt;N839,0,N856)</f>
        <v>0</v>
      </c>
      <c r="Q855" s="111"/>
      <c r="R855" s="112"/>
      <c r="S855" s="374">
        <f>(R855-Q855)+(R856-Q856)</f>
        <v>0</v>
      </c>
      <c r="T855" s="167"/>
      <c r="X855" s="380">
        <f t="shared" si="829"/>
        <v>0</v>
      </c>
      <c r="Y855" s="74"/>
      <c r="Z855" s="314">
        <v>341</v>
      </c>
      <c r="AA855" s="460">
        <f>IF(OR(E855="C",E855="Cr"),S855,0)</f>
        <v>0</v>
      </c>
    </row>
    <row r="856" spans="1:27" ht="15.75" customHeight="1" thickBot="1" x14ac:dyDescent="0.3">
      <c r="A856" s="229"/>
      <c r="B856" s="381"/>
      <c r="C856" s="381"/>
      <c r="D856" s="381"/>
      <c r="E856" s="484"/>
      <c r="F856" s="267" t="str">
        <f>IF(AND(A855="X",B855="dim"),"",IF(AND(A855="X",E855="TC"),"",IF(A855="X","X","")))</f>
        <v/>
      </c>
      <c r="G856" s="268"/>
      <c r="H856" s="211"/>
      <c r="I856" s="229">
        <f>IF(E855="CA",1,0)</f>
        <v>0</v>
      </c>
      <c r="J856" s="229">
        <f>IF(E855="TC",1,0)</f>
        <v>0</v>
      </c>
      <c r="K856" s="229">
        <f>IF(E855="FNO",1,0)</f>
        <v>0</v>
      </c>
      <c r="L856" s="299"/>
      <c r="M856" s="235"/>
      <c r="N856" s="244"/>
      <c r="O856" s="107"/>
      <c r="P856" s="477"/>
      <c r="Q856" s="113"/>
      <c r="R856" s="114"/>
      <c r="S856" s="375"/>
      <c r="T856" s="167"/>
      <c r="X856" s="381"/>
      <c r="Y856" s="74"/>
      <c r="Z856" s="331"/>
      <c r="AA856" s="461"/>
    </row>
    <row r="857" spans="1:27" ht="15" customHeight="1" thickBot="1" x14ac:dyDescent="0.3">
      <c r="A857" s="228"/>
      <c r="B857" s="380" t="s">
        <v>4</v>
      </c>
      <c r="C857" s="380">
        <v>8</v>
      </c>
      <c r="D857" s="380" t="s">
        <v>29</v>
      </c>
      <c r="E857" s="399" t="s">
        <v>94</v>
      </c>
      <c r="F857" s="269"/>
      <c r="G857" s="270"/>
      <c r="H857" s="246"/>
      <c r="I857" s="231">
        <f>IF(E857="repos",1,0)</f>
        <v>1</v>
      </c>
      <c r="J857" s="231">
        <f>IF(E857="S",1,0)</f>
        <v>0</v>
      </c>
      <c r="K857" s="231">
        <f>IF(E857="FO",1,0)</f>
        <v>0</v>
      </c>
      <c r="L857" s="302">
        <f>IF(AND(B857="dim",M857=130),1,0)</f>
        <v>0</v>
      </c>
      <c r="M857" s="234">
        <v>660</v>
      </c>
      <c r="N857" s="243"/>
      <c r="O857" s="56"/>
      <c r="P857" s="476">
        <f>IF(F857="X",D840,0)+IF(F858="X",D840,0)+IF(G857="X",D841,0)+IF(G858="X",D842,0)+H857+H858+IF(N857&lt;N839,0,N857)+IF(N858&lt;N839,0,N858)</f>
        <v>0</v>
      </c>
      <c r="Q857" s="111"/>
      <c r="R857" s="112"/>
      <c r="S857" s="374">
        <f>(R857-Q857)+(R858-Q858)</f>
        <v>0</v>
      </c>
      <c r="T857" s="167"/>
      <c r="X857" s="380">
        <f t="shared" si="829"/>
        <v>0</v>
      </c>
      <c r="Y857" s="74"/>
      <c r="Z857" s="314">
        <v>342</v>
      </c>
      <c r="AA857" s="460">
        <f>IF(OR(E857="C",E857="Cr"),S857,0)</f>
        <v>0</v>
      </c>
    </row>
    <row r="858" spans="1:27" ht="15.75" customHeight="1" thickBot="1" x14ac:dyDescent="0.3">
      <c r="A858" s="229"/>
      <c r="B858" s="381"/>
      <c r="C858" s="381"/>
      <c r="D858" s="381"/>
      <c r="E858" s="401"/>
      <c r="F858" s="267" t="str">
        <f>IF(AND(A857="X",B857="dim"),"",IF(AND(A857="X",E857="TC"),"",IF(A857="X","X","")))</f>
        <v/>
      </c>
      <c r="G858" s="268"/>
      <c r="H858" s="211"/>
      <c r="I858" s="229">
        <f>IF(E857="CA",1,0)</f>
        <v>0</v>
      </c>
      <c r="J858" s="229">
        <f>IF(E857="TC",1,0)</f>
        <v>0</v>
      </c>
      <c r="K858" s="229">
        <f>IF(E857="FNO",1,0)</f>
        <v>0</v>
      </c>
      <c r="L858" s="299"/>
      <c r="M858" s="235"/>
      <c r="N858" s="244"/>
      <c r="O858" s="107"/>
      <c r="P858" s="477"/>
      <c r="Q858" s="113"/>
      <c r="R858" s="114"/>
      <c r="S858" s="375"/>
      <c r="T858" s="167"/>
      <c r="X858" s="381"/>
      <c r="Y858" s="74"/>
      <c r="Z858" s="331"/>
      <c r="AA858" s="461"/>
    </row>
    <row r="859" spans="1:27" ht="15" customHeight="1" thickBot="1" x14ac:dyDescent="0.3">
      <c r="A859" s="228"/>
      <c r="B859" s="380" t="s">
        <v>6</v>
      </c>
      <c r="C859" s="380">
        <v>9</v>
      </c>
      <c r="D859" s="380" t="s">
        <v>29</v>
      </c>
      <c r="E859" s="399" t="s">
        <v>94</v>
      </c>
      <c r="F859" s="269"/>
      <c r="G859" s="270"/>
      <c r="H859" s="246"/>
      <c r="I859" s="231">
        <f>IF(E859="repos",1,0)</f>
        <v>1</v>
      </c>
      <c r="J859" s="231">
        <f>IF(E859="S",1,0)</f>
        <v>0</v>
      </c>
      <c r="K859" s="231">
        <f>IF(E859="FO",1,0)</f>
        <v>0</v>
      </c>
      <c r="L859" s="302">
        <f>IF(AND(B859="dim",M859=130),1,0)</f>
        <v>0</v>
      </c>
      <c r="M859" s="234">
        <v>660</v>
      </c>
      <c r="N859" s="243"/>
      <c r="O859" s="56"/>
      <c r="P859" s="476">
        <f>IF(F859="X",D840,0)+IF(F860="X",D840,0)+IF(G859="X",D841,0)+IF(G860="X",D842,0)+H859+H860+IF(N859&lt;N839,0,N859)+IF(N860&lt;N839,0,N860)</f>
        <v>0</v>
      </c>
      <c r="Q859" s="111"/>
      <c r="R859" s="112"/>
      <c r="S859" s="374">
        <f>(R859-Q859)+(R860-Q860)</f>
        <v>0</v>
      </c>
      <c r="T859" s="167"/>
      <c r="X859" s="380">
        <f t="shared" si="829"/>
        <v>0</v>
      </c>
      <c r="Y859" s="74"/>
      <c r="Z859" s="314">
        <v>343</v>
      </c>
      <c r="AA859" s="460">
        <f>IF(OR(E859="C",E859="Cr"),S859,0)</f>
        <v>0</v>
      </c>
    </row>
    <row r="860" spans="1:27" ht="15.75" customHeight="1" thickBot="1" x14ac:dyDescent="0.3">
      <c r="A860" s="229"/>
      <c r="B860" s="381"/>
      <c r="C860" s="381"/>
      <c r="D860" s="381"/>
      <c r="E860" s="401"/>
      <c r="F860" s="267" t="str">
        <f>IF(AND(A859="X",B859="dim"),"",IF(AND(A859="X",E859="TC"),"",IF(A859="X","X","")))</f>
        <v/>
      </c>
      <c r="G860" s="268"/>
      <c r="H860" s="211"/>
      <c r="I860" s="229">
        <f>IF(E859="CA",1,0)</f>
        <v>0</v>
      </c>
      <c r="J860" s="229">
        <f>IF(E859="TC",1,0)</f>
        <v>0</v>
      </c>
      <c r="K860" s="229">
        <f>IF(E859="FNO",1,0)</f>
        <v>0</v>
      </c>
      <c r="L860" s="299"/>
      <c r="M860" s="235"/>
      <c r="N860" s="244"/>
      <c r="O860" s="107"/>
      <c r="P860" s="477"/>
      <c r="Q860" s="113"/>
      <c r="R860" s="114"/>
      <c r="S860" s="375"/>
      <c r="T860" s="167"/>
      <c r="X860" s="381"/>
      <c r="Y860" s="74"/>
      <c r="Z860" s="331"/>
      <c r="AA860" s="461"/>
    </row>
    <row r="861" spans="1:27" ht="15" customHeight="1" thickBot="1" x14ac:dyDescent="0.3">
      <c r="A861" s="228"/>
      <c r="B861" s="380" t="s">
        <v>8</v>
      </c>
      <c r="C861" s="380">
        <v>10</v>
      </c>
      <c r="D861" s="380" t="s">
        <v>29</v>
      </c>
      <c r="E861" s="399" t="s">
        <v>94</v>
      </c>
      <c r="F861" s="269"/>
      <c r="G861" s="270"/>
      <c r="H861" s="246"/>
      <c r="I861" s="231">
        <f>IF(E861="repos",1,0)</f>
        <v>1</v>
      </c>
      <c r="J861" s="231">
        <f>IF(E861="S",1,0)</f>
        <v>0</v>
      </c>
      <c r="K861" s="231">
        <f>IF(E861="FO",1,0)</f>
        <v>0</v>
      </c>
      <c r="L861" s="302">
        <f>IF(AND(B861="dim",M861=130),1,0)</f>
        <v>0</v>
      </c>
      <c r="M861" s="234">
        <v>660</v>
      </c>
      <c r="N861" s="243"/>
      <c r="O861" s="56"/>
      <c r="P861" s="476">
        <f>IF(F861="X",D840,0)+IF(F862="X",D840,0)+IF(G861="X",D841,0)+IF(G862="X",D842,0)+H861+H862+IF(N861&lt;N839,0,N861)+IF(N862&lt;N839,0,N862)</f>
        <v>0</v>
      </c>
      <c r="Q861" s="111"/>
      <c r="R861" s="112"/>
      <c r="S861" s="374">
        <f>(R861-Q861)+(R862-Q862)</f>
        <v>0</v>
      </c>
      <c r="T861" s="167"/>
      <c r="X861" s="380">
        <f t="shared" si="829"/>
        <v>0</v>
      </c>
      <c r="Y861" s="74"/>
      <c r="Z861" s="314">
        <v>344</v>
      </c>
      <c r="AA861" s="460">
        <f>IF(OR(E861="C",E861="Cr"),S861,0)</f>
        <v>0</v>
      </c>
    </row>
    <row r="862" spans="1:27" ht="15.75" customHeight="1" thickBot="1" x14ac:dyDescent="0.3">
      <c r="A862" s="229"/>
      <c r="B862" s="381"/>
      <c r="C862" s="381"/>
      <c r="D862" s="381"/>
      <c r="E862" s="401"/>
      <c r="F862" s="267" t="str">
        <f>IF(AND(A861="X",B861="dim"),"",IF(AND(A861="X",E861="TC"),"",IF(A861="X","X","")))</f>
        <v/>
      </c>
      <c r="G862" s="268"/>
      <c r="H862" s="211"/>
      <c r="I862" s="229">
        <f>IF(E861="CA",1,0)</f>
        <v>0</v>
      </c>
      <c r="J862" s="229">
        <f>IF(E861="TC",1,0)</f>
        <v>0</v>
      </c>
      <c r="K862" s="229">
        <f>IF(E861="FNO",1,0)</f>
        <v>0</v>
      </c>
      <c r="L862" s="299"/>
      <c r="M862" s="235"/>
      <c r="N862" s="244"/>
      <c r="O862" s="107"/>
      <c r="P862" s="477"/>
      <c r="Q862" s="113"/>
      <c r="R862" s="114"/>
      <c r="S862" s="375"/>
      <c r="T862" s="167"/>
      <c r="X862" s="381"/>
      <c r="Y862" s="74"/>
      <c r="Z862" s="331"/>
      <c r="AA862" s="461"/>
    </row>
    <row r="863" spans="1:27" ht="15" customHeight="1" thickBot="1" x14ac:dyDescent="0.3">
      <c r="A863" s="228"/>
      <c r="B863" s="380" t="s">
        <v>9</v>
      </c>
      <c r="C863" s="380">
        <v>11</v>
      </c>
      <c r="D863" s="380" t="s">
        <v>29</v>
      </c>
      <c r="E863" s="483" t="s">
        <v>91</v>
      </c>
      <c r="F863" s="269"/>
      <c r="G863" s="270"/>
      <c r="H863" s="246"/>
      <c r="I863" s="231">
        <f>IF(E863="repos",1,0)</f>
        <v>0</v>
      </c>
      <c r="J863" s="231">
        <f>IF(E863="S",1,0)</f>
        <v>0</v>
      </c>
      <c r="K863" s="231">
        <f>IF(E863="FO",1,0)</f>
        <v>0</v>
      </c>
      <c r="L863" s="302">
        <f>IF(AND(B863="dim",M863=130),1,0)</f>
        <v>0</v>
      </c>
      <c r="M863" s="234">
        <v>132</v>
      </c>
      <c r="N863" s="243"/>
      <c r="O863" s="56">
        <v>0.2638888888888889</v>
      </c>
      <c r="P863" s="476">
        <f>IF(F863="X",D840,0)+IF(F864="X",D840,0)+IF(G863="X",D841,0)+IF(G864="X",D842,0)+H863+H864+IF(N863&lt;N839,0,N863)+IF(N864&lt;N839,0,N864)</f>
        <v>0</v>
      </c>
      <c r="Q863" s="111">
        <v>0.25</v>
      </c>
      <c r="R863" s="112">
        <v>0.51388888888888895</v>
      </c>
      <c r="S863" s="360">
        <f>(R863-Q863)+(R864-Q864)</f>
        <v>0.26388888888888895</v>
      </c>
      <c r="T863" s="167"/>
      <c r="X863" s="380">
        <f t="shared" si="829"/>
        <v>1</v>
      </c>
      <c r="Y863" s="74"/>
      <c r="Z863" s="314">
        <v>345</v>
      </c>
      <c r="AA863" s="460">
        <f>IF(OR(E863="C",E863="Cr"),S863,0)</f>
        <v>0.26388888888888895</v>
      </c>
    </row>
    <row r="864" spans="1:27" ht="15.75" customHeight="1" thickBot="1" x14ac:dyDescent="0.3">
      <c r="A864" s="229"/>
      <c r="B864" s="381"/>
      <c r="C864" s="381"/>
      <c r="D864" s="381"/>
      <c r="E864" s="484"/>
      <c r="F864" s="267" t="str">
        <f>IF(AND(A863="X",B863="dim"),"",IF(AND(A863="X",E863="TC"),"",IF(A863="X","X","")))</f>
        <v/>
      </c>
      <c r="G864" s="268"/>
      <c r="H864" s="211"/>
      <c r="I864" s="229">
        <f>IF(E863="CA",1,0)</f>
        <v>0</v>
      </c>
      <c r="J864" s="229">
        <f>IF(E863="TC",1,0)</f>
        <v>0</v>
      </c>
      <c r="K864" s="229">
        <f>IF(E863="FNO",1,0)</f>
        <v>0</v>
      </c>
      <c r="L864" s="299"/>
      <c r="M864" s="235"/>
      <c r="N864" s="244"/>
      <c r="O864" s="107"/>
      <c r="P864" s="477"/>
      <c r="Q864" s="113"/>
      <c r="R864" s="114"/>
      <c r="S864" s="361"/>
      <c r="T864" s="167"/>
      <c r="X864" s="381"/>
      <c r="Y864" s="74"/>
      <c r="Z864" s="331"/>
      <c r="AA864" s="461"/>
    </row>
    <row r="865" spans="1:27" ht="15" customHeight="1" thickBot="1" x14ac:dyDescent="0.3">
      <c r="A865" s="228"/>
      <c r="B865" s="314" t="s">
        <v>10</v>
      </c>
      <c r="C865" s="314">
        <v>12</v>
      </c>
      <c r="D865" s="314" t="s">
        <v>29</v>
      </c>
      <c r="E865" s="483" t="s">
        <v>91</v>
      </c>
      <c r="F865" s="269"/>
      <c r="G865" s="270"/>
      <c r="H865" s="246"/>
      <c r="I865" s="231">
        <f>IF(E865="repos",1,0)</f>
        <v>0</v>
      </c>
      <c r="J865" s="231">
        <f>IF(E865="S",1,0)</f>
        <v>0</v>
      </c>
      <c r="K865" s="231">
        <f>IF(E865="FO",1,0)</f>
        <v>0</v>
      </c>
      <c r="L865" s="302">
        <f>IF(AND(B865="dim",M865=130),1,0)</f>
        <v>0</v>
      </c>
      <c r="M865" s="234">
        <v>132</v>
      </c>
      <c r="N865" s="243"/>
      <c r="O865" s="56">
        <v>0.2638888888888889</v>
      </c>
      <c r="P865" s="476">
        <f>IF(F865="X",D840,0)+IF(F866="X",D840,0)+IF(G865="X",D841,0)+IF(G866="X",D842,0)+H865+H866+IF(N865&lt;N839,0,N865)+IF(N866&lt;N839,0,N866)</f>
        <v>0</v>
      </c>
      <c r="Q865" s="111">
        <v>0.25</v>
      </c>
      <c r="R865" s="112">
        <v>0.51388888888888895</v>
      </c>
      <c r="S865" s="360">
        <f>(R865-Q865)+(R866-Q866)</f>
        <v>0.26388888888888895</v>
      </c>
      <c r="T865" s="167"/>
      <c r="X865" s="380">
        <f t="shared" si="829"/>
        <v>1</v>
      </c>
      <c r="Y865" s="74"/>
      <c r="Z865" s="314">
        <v>346</v>
      </c>
      <c r="AA865" s="460">
        <f>IF(OR(E865="C",E865="Cr"),S865,0)</f>
        <v>0.26388888888888895</v>
      </c>
    </row>
    <row r="866" spans="1:27" ht="15.75" customHeight="1" thickBot="1" x14ac:dyDescent="0.3">
      <c r="A866" s="229"/>
      <c r="B866" s="331"/>
      <c r="C866" s="331"/>
      <c r="D866" s="331"/>
      <c r="E866" s="484"/>
      <c r="F866" s="267" t="str">
        <f>IF(AND(A865="X",B865="dim"),"",IF(AND(A865="X",E865="TC"),"",IF(A865="X","X","")))</f>
        <v/>
      </c>
      <c r="G866" s="268"/>
      <c r="H866" s="211"/>
      <c r="I866" s="229">
        <f>IF(E865="CA",1,0)</f>
        <v>0</v>
      </c>
      <c r="J866" s="229">
        <f>IF(E865="TC",1,0)</f>
        <v>0</v>
      </c>
      <c r="K866" s="229">
        <f>IF(E865="FNO",1,0)</f>
        <v>0</v>
      </c>
      <c r="L866" s="299"/>
      <c r="M866" s="235"/>
      <c r="N866" s="244"/>
      <c r="O866" s="107"/>
      <c r="P866" s="477"/>
      <c r="Q866" s="113"/>
      <c r="R866" s="114"/>
      <c r="S866" s="361"/>
      <c r="T866" s="167"/>
      <c r="X866" s="381"/>
      <c r="Y866" s="74"/>
      <c r="Z866" s="331"/>
      <c r="AA866" s="461"/>
    </row>
    <row r="867" spans="1:27" ht="15" customHeight="1" thickBot="1" x14ac:dyDescent="0.3">
      <c r="A867" s="228"/>
      <c r="B867" s="314" t="s">
        <v>11</v>
      </c>
      <c r="C867" s="314">
        <v>13</v>
      </c>
      <c r="D867" s="314" t="s">
        <v>29</v>
      </c>
      <c r="E867" s="483" t="s">
        <v>91</v>
      </c>
      <c r="F867" s="269"/>
      <c r="G867" s="270"/>
      <c r="H867" s="246"/>
      <c r="I867" s="231">
        <f>IF(E867="repos",1,0)</f>
        <v>0</v>
      </c>
      <c r="J867" s="231">
        <f>IF(E867="S",1,0)</f>
        <v>0</v>
      </c>
      <c r="K867" s="231">
        <f>IF(E867="FO",1,0)</f>
        <v>0</v>
      </c>
      <c r="L867" s="302">
        <f>IF(AND(B867="dim",M867=130),1,0)</f>
        <v>0</v>
      </c>
      <c r="M867" s="234">
        <v>132</v>
      </c>
      <c r="N867" s="243"/>
      <c r="O867" s="56">
        <v>0.2638888888888889</v>
      </c>
      <c r="P867" s="476">
        <f>IF(F867="X",D840,0)+IF(F868="X",D840,0)+IF(G867="X",D841,0)+IF(G868="X",D842,0)+H867+H868+IF(N867&lt;N839,0,N867)+IF(N868&lt;N839,0,N868)</f>
        <v>0</v>
      </c>
      <c r="Q867" s="111">
        <v>0.25</v>
      </c>
      <c r="R867" s="112">
        <v>0.51388888888888895</v>
      </c>
      <c r="S867" s="360">
        <f>(R867-Q867)+(R868-Q868)</f>
        <v>0.26388888888888895</v>
      </c>
      <c r="T867" s="167"/>
      <c r="X867" s="380">
        <f t="shared" si="829"/>
        <v>1</v>
      </c>
      <c r="Y867" s="74"/>
      <c r="Z867" s="314">
        <v>347</v>
      </c>
      <c r="AA867" s="460">
        <f>IF(OR(E867="C",E867="Cr"),S867,0)</f>
        <v>0.26388888888888895</v>
      </c>
    </row>
    <row r="868" spans="1:27" ht="15.75" customHeight="1" thickBot="1" x14ac:dyDescent="0.3">
      <c r="A868" s="229"/>
      <c r="B868" s="331"/>
      <c r="C868" s="331"/>
      <c r="D868" s="331"/>
      <c r="E868" s="484"/>
      <c r="F868" s="267" t="str">
        <f>IF(AND(A867="X",B867="dim"),"",IF(AND(A867="X",E867="TC"),"",IF(A867="X","X","")))</f>
        <v/>
      </c>
      <c r="G868" s="268"/>
      <c r="H868" s="211"/>
      <c r="I868" s="229">
        <f>IF(E867="CA",1,0)</f>
        <v>0</v>
      </c>
      <c r="J868" s="229">
        <f>IF(E867="TC",1,0)</f>
        <v>0</v>
      </c>
      <c r="K868" s="229">
        <f>IF(E867="FNO",1,0)</f>
        <v>0</v>
      </c>
      <c r="L868" s="299"/>
      <c r="M868" s="235"/>
      <c r="N868" s="244"/>
      <c r="O868" s="107"/>
      <c r="P868" s="477"/>
      <c r="Q868" s="113"/>
      <c r="R868" s="114"/>
      <c r="S868" s="361"/>
      <c r="T868" s="167"/>
      <c r="X868" s="381"/>
      <c r="Y868" s="74"/>
      <c r="Z868" s="331"/>
      <c r="AA868" s="461"/>
    </row>
    <row r="869" spans="1:27" ht="15" customHeight="1" thickBot="1" x14ac:dyDescent="0.3">
      <c r="A869" s="228"/>
      <c r="B869" s="314" t="s">
        <v>12</v>
      </c>
      <c r="C869" s="314">
        <v>14</v>
      </c>
      <c r="D869" s="314" t="s">
        <v>29</v>
      </c>
      <c r="E869" s="483" t="s">
        <v>91</v>
      </c>
      <c r="F869" s="269"/>
      <c r="G869" s="270"/>
      <c r="H869" s="246"/>
      <c r="I869" s="231">
        <f>IF(E869="repos",1,0)</f>
        <v>0</v>
      </c>
      <c r="J869" s="231">
        <f>IF(E869="S",1,0)</f>
        <v>0</v>
      </c>
      <c r="K869" s="231">
        <f>IF(E869="FO",1,0)</f>
        <v>0</v>
      </c>
      <c r="L869" s="302">
        <f>IF(AND(B869="dim",M869=130),1,0)</f>
        <v>0</v>
      </c>
      <c r="M869" s="234">
        <v>132</v>
      </c>
      <c r="N869" s="243"/>
      <c r="O869" s="56">
        <v>0.2638888888888889</v>
      </c>
      <c r="P869" s="476">
        <f>IF(F869="X",D840,0)+IF(F870="X",D840,0)+IF(G869="X",D841,0)+IF(G870="X",D842,0)+H869+H870+IF(N869&lt;N839,0,N869)+IF(N870&lt;N839,0,N870)</f>
        <v>0</v>
      </c>
      <c r="Q869" s="111">
        <v>0.25</v>
      </c>
      <c r="R869" s="112">
        <v>0.51388888888888895</v>
      </c>
      <c r="S869" s="360">
        <f>(R869-Q869)+(R870-Q870)</f>
        <v>0.26388888888888895</v>
      </c>
      <c r="T869" s="167"/>
      <c r="X869" s="380">
        <f t="shared" si="829"/>
        <v>1</v>
      </c>
      <c r="Y869" s="74"/>
      <c r="Z869" s="314">
        <v>348</v>
      </c>
      <c r="AA869" s="460">
        <f>IF(OR(E869="C",E869="Cr"),S869,0)</f>
        <v>0.26388888888888895</v>
      </c>
    </row>
    <row r="870" spans="1:27" ht="15.75" customHeight="1" thickBot="1" x14ac:dyDescent="0.3">
      <c r="A870" s="229"/>
      <c r="B870" s="331"/>
      <c r="C870" s="331"/>
      <c r="D870" s="331"/>
      <c r="E870" s="484"/>
      <c r="F870" s="267" t="str">
        <f>IF(AND(A869="X",B869="dim"),"",IF(AND(A869="X",E869="TC"),"",IF(A869="X","X","")))</f>
        <v/>
      </c>
      <c r="G870" s="268"/>
      <c r="H870" s="211"/>
      <c r="I870" s="229">
        <f>IF(E869="CA",1,0)</f>
        <v>0</v>
      </c>
      <c r="J870" s="229">
        <f>IF(E869="TC",1,0)</f>
        <v>0</v>
      </c>
      <c r="K870" s="229">
        <f>IF(E869="FNO",1,0)</f>
        <v>0</v>
      </c>
      <c r="L870" s="299"/>
      <c r="M870" s="235"/>
      <c r="N870" s="244"/>
      <c r="O870" s="107"/>
      <c r="P870" s="477"/>
      <c r="Q870" s="113"/>
      <c r="R870" s="114"/>
      <c r="S870" s="361"/>
      <c r="T870" s="167"/>
      <c r="X870" s="381"/>
      <c r="Y870" s="74"/>
      <c r="Z870" s="331"/>
      <c r="AA870" s="461"/>
    </row>
    <row r="871" spans="1:27" ht="15" customHeight="1" thickBot="1" x14ac:dyDescent="0.3">
      <c r="A871" s="228"/>
      <c r="B871" s="314" t="s">
        <v>4</v>
      </c>
      <c r="C871" s="314">
        <v>15</v>
      </c>
      <c r="D871" s="314" t="s">
        <v>29</v>
      </c>
      <c r="E871" s="483" t="s">
        <v>91</v>
      </c>
      <c r="F871" s="269"/>
      <c r="G871" s="270"/>
      <c r="H871" s="246"/>
      <c r="I871" s="231">
        <f>IF(E871="repos",1,0)</f>
        <v>0</v>
      </c>
      <c r="J871" s="231">
        <f>IF(E871="S",1,0)</f>
        <v>0</v>
      </c>
      <c r="K871" s="231">
        <f>IF(E871="FO",1,0)</f>
        <v>0</v>
      </c>
      <c r="L871" s="302">
        <f>IF(AND(B871="dim",M871=130),1,0)</f>
        <v>0</v>
      </c>
      <c r="M871" s="234">
        <v>132</v>
      </c>
      <c r="N871" s="243"/>
      <c r="O871" s="56">
        <v>0.2638888888888889</v>
      </c>
      <c r="P871" s="476">
        <f>IF(F871="X",D840,0)+IF(F872="X",D840,0)+IF(G871="X",D841,0)+IF(G872="X",D842,0)+H871+H872+IF(N871&lt;N839,0,N871)+IF(N872&lt;N839,0,N872)</f>
        <v>0</v>
      </c>
      <c r="Q871" s="111">
        <v>0.25347222222222221</v>
      </c>
      <c r="R871" s="112">
        <v>0.55277777777777781</v>
      </c>
      <c r="S871" s="360">
        <f>(R871-Q871)+(R872-Q872)</f>
        <v>0.2993055555555556</v>
      </c>
      <c r="T871" s="167"/>
      <c r="X871" s="380">
        <f t="shared" si="829"/>
        <v>1</v>
      </c>
      <c r="Y871" s="74"/>
      <c r="Z871" s="314">
        <v>349</v>
      </c>
      <c r="AA871" s="460">
        <f>IF(OR(E871="C",E871="Cr"),S871,0)</f>
        <v>0.2993055555555556</v>
      </c>
    </row>
    <row r="872" spans="1:27" ht="15.75" customHeight="1" thickBot="1" x14ac:dyDescent="0.3">
      <c r="A872" s="229"/>
      <c r="B872" s="331"/>
      <c r="C872" s="331"/>
      <c r="D872" s="331"/>
      <c r="E872" s="484"/>
      <c r="F872" s="267" t="str">
        <f>IF(AND(A871="X",B871="dim"),"",IF(AND(A871="X",E871="TC"),"",IF(A871="X","X","")))</f>
        <v/>
      </c>
      <c r="G872" s="268"/>
      <c r="H872" s="211"/>
      <c r="I872" s="229">
        <f>IF(E871="CA",1,0)</f>
        <v>0</v>
      </c>
      <c r="J872" s="229">
        <f>IF(E871="TC",1,0)</f>
        <v>0</v>
      </c>
      <c r="K872" s="229">
        <f>IF(E871="FNO",1,0)</f>
        <v>0</v>
      </c>
      <c r="L872" s="299"/>
      <c r="M872" s="235"/>
      <c r="N872" s="244"/>
      <c r="O872" s="107"/>
      <c r="P872" s="477"/>
      <c r="Q872" s="113"/>
      <c r="R872" s="114"/>
      <c r="S872" s="361"/>
      <c r="T872" s="167"/>
      <c r="X872" s="381"/>
      <c r="Y872" s="74"/>
      <c r="Z872" s="331"/>
      <c r="AA872" s="461"/>
    </row>
    <row r="873" spans="1:27" ht="15" customHeight="1" thickBot="1" x14ac:dyDescent="0.3">
      <c r="A873" s="228"/>
      <c r="B873" s="380" t="s">
        <v>6</v>
      </c>
      <c r="C873" s="380">
        <v>16</v>
      </c>
      <c r="D873" s="380" t="s">
        <v>29</v>
      </c>
      <c r="E873" s="399" t="s">
        <v>94</v>
      </c>
      <c r="F873" s="269"/>
      <c r="G873" s="270"/>
      <c r="H873" s="246"/>
      <c r="I873" s="231">
        <f>IF(E873="repos",1,0)</f>
        <v>1</v>
      </c>
      <c r="J873" s="231">
        <f>IF(E873="S",1,0)</f>
        <v>0</v>
      </c>
      <c r="K873" s="231">
        <f>IF(E873="FO",1,0)</f>
        <v>0</v>
      </c>
      <c r="L873" s="302">
        <f>IF(AND(B873="dim",M873=130),1,0)</f>
        <v>0</v>
      </c>
      <c r="M873" s="234">
        <v>660</v>
      </c>
      <c r="N873" s="243"/>
      <c r="O873" s="56"/>
      <c r="P873" s="476">
        <f>IF(F873="X",D840,0)+IF(F874="X",D840,0)+IF(G873="X",D841,0)+IF(G874="X",D842,0)+H873+H874+IF(N873&lt;N839,0,N873)+IF(N874&lt;N839,0,N874)</f>
        <v>0</v>
      </c>
      <c r="Q873" s="111"/>
      <c r="R873" s="112"/>
      <c r="S873" s="374">
        <f>(R873-Q873)+(R874-Q874)</f>
        <v>0</v>
      </c>
      <c r="T873" s="167"/>
      <c r="X873" s="380">
        <f t="shared" si="829"/>
        <v>0</v>
      </c>
      <c r="Y873" s="74"/>
      <c r="Z873" s="314">
        <v>350</v>
      </c>
      <c r="AA873" s="460">
        <f>IF(OR(E873="C",E873="Cr"),S873,0)</f>
        <v>0</v>
      </c>
    </row>
    <row r="874" spans="1:27" ht="15.75" customHeight="1" thickBot="1" x14ac:dyDescent="0.3">
      <c r="A874" s="229"/>
      <c r="B874" s="381"/>
      <c r="C874" s="381"/>
      <c r="D874" s="381"/>
      <c r="E874" s="401"/>
      <c r="F874" s="267" t="str">
        <f>IF(AND(A873="X",B873="dim"),"",IF(AND(A873="X",E873="TC"),"",IF(A873="X","X","")))</f>
        <v/>
      </c>
      <c r="G874" s="268"/>
      <c r="H874" s="211"/>
      <c r="I874" s="229">
        <f>IF(E873="CA",1,0)</f>
        <v>0</v>
      </c>
      <c r="J874" s="229">
        <f>IF(E873="TC",1,0)</f>
        <v>0</v>
      </c>
      <c r="K874" s="229">
        <f>IF(E873="FNO",1,0)</f>
        <v>0</v>
      </c>
      <c r="L874" s="299"/>
      <c r="M874" s="235"/>
      <c r="N874" s="244"/>
      <c r="O874" s="107"/>
      <c r="P874" s="477"/>
      <c r="Q874" s="113"/>
      <c r="R874" s="114"/>
      <c r="S874" s="375"/>
      <c r="T874" s="167"/>
      <c r="X874" s="381"/>
      <c r="Y874" s="74"/>
      <c r="Z874" s="331"/>
      <c r="AA874" s="461"/>
    </row>
    <row r="875" spans="1:27" ht="15" customHeight="1" thickBot="1" x14ac:dyDescent="0.3">
      <c r="A875" s="228"/>
      <c r="B875" s="380" t="s">
        <v>8</v>
      </c>
      <c r="C875" s="380">
        <v>17</v>
      </c>
      <c r="D875" s="380" t="s">
        <v>29</v>
      </c>
      <c r="E875" s="399" t="s">
        <v>94</v>
      </c>
      <c r="F875" s="269"/>
      <c r="G875" s="270"/>
      <c r="H875" s="246"/>
      <c r="I875" s="231">
        <f>IF(E875="repos",1,0)</f>
        <v>1</v>
      </c>
      <c r="J875" s="231">
        <f>IF(E875="S",1,0)</f>
        <v>0</v>
      </c>
      <c r="K875" s="231">
        <f>IF(E875="FO",1,0)</f>
        <v>0</v>
      </c>
      <c r="L875" s="302">
        <f>IF(AND(B875="dim",M875=130),1,0)</f>
        <v>0</v>
      </c>
      <c r="M875" s="234">
        <v>660</v>
      </c>
      <c r="N875" s="243"/>
      <c r="O875" s="56"/>
      <c r="P875" s="476">
        <f>IF(F875="X",D840,0)+IF(F876="X",D840,0)+IF(G875="X",D841,0)+IF(G876="X",D842,0)+H875+H876+IF(N875&lt;N839,0,N875)+IF(N876&lt;N839,0,N876)</f>
        <v>0</v>
      </c>
      <c r="Q875" s="111"/>
      <c r="R875" s="112"/>
      <c r="S875" s="374">
        <f>(R875-Q875)+(R876-Q876)</f>
        <v>0</v>
      </c>
      <c r="T875" s="167"/>
      <c r="X875" s="380">
        <f t="shared" si="829"/>
        <v>0</v>
      </c>
      <c r="Y875" s="74"/>
      <c r="Z875" s="314">
        <v>351</v>
      </c>
      <c r="AA875" s="460">
        <f>IF(OR(E875="C",E875="Cr"),S875,0)</f>
        <v>0</v>
      </c>
    </row>
    <row r="876" spans="1:27" ht="15.75" customHeight="1" thickBot="1" x14ac:dyDescent="0.3">
      <c r="A876" s="229"/>
      <c r="B876" s="381"/>
      <c r="C876" s="381"/>
      <c r="D876" s="381"/>
      <c r="E876" s="401"/>
      <c r="F876" s="267" t="str">
        <f>IF(AND(A875="X",B875="dim"),"",IF(AND(A875="X",E875="TC"),"",IF(A875="X","X","")))</f>
        <v/>
      </c>
      <c r="G876" s="268"/>
      <c r="H876" s="211"/>
      <c r="I876" s="229">
        <f>IF(E875="CA",1,0)</f>
        <v>0</v>
      </c>
      <c r="J876" s="229">
        <f>IF(E875="TC",1,0)</f>
        <v>0</v>
      </c>
      <c r="K876" s="229">
        <f>IF(E875="FNO",1,0)</f>
        <v>0</v>
      </c>
      <c r="L876" s="299"/>
      <c r="M876" s="235"/>
      <c r="N876" s="244"/>
      <c r="O876" s="107"/>
      <c r="P876" s="477"/>
      <c r="Q876" s="113"/>
      <c r="R876" s="114"/>
      <c r="S876" s="375"/>
      <c r="T876" s="167"/>
      <c r="X876" s="381"/>
      <c r="Y876" s="74"/>
      <c r="Z876" s="331"/>
      <c r="AA876" s="461"/>
    </row>
    <row r="877" spans="1:27" ht="15" customHeight="1" thickBot="1" x14ac:dyDescent="0.3">
      <c r="A877" s="228"/>
      <c r="B877" s="380" t="s">
        <v>9</v>
      </c>
      <c r="C877" s="380">
        <v>18</v>
      </c>
      <c r="D877" s="380" t="s">
        <v>29</v>
      </c>
      <c r="E877" s="483" t="s">
        <v>91</v>
      </c>
      <c r="F877" s="269"/>
      <c r="G877" s="270"/>
      <c r="H877" s="246"/>
      <c r="I877" s="231">
        <f>IF(E877="repos",1,0)</f>
        <v>0</v>
      </c>
      <c r="J877" s="231">
        <f>IF(E877="S",1,0)</f>
        <v>0</v>
      </c>
      <c r="K877" s="231">
        <f>IF(E877="FO",1,0)</f>
        <v>0</v>
      </c>
      <c r="L877" s="302">
        <f>IF(AND(B877="dim",M877=130),1,0)</f>
        <v>0</v>
      </c>
      <c r="M877" s="234"/>
      <c r="N877" s="243"/>
      <c r="O877" s="56">
        <v>0.27638888888888885</v>
      </c>
      <c r="P877" s="476">
        <f>IF(F877="X",D840,0)+IF(F878="X",D840,0)+IF(G877="X",D841,0)+IF(G878="X",D842,0)+H877+H878+IF(N877&lt;N839,0,N877)+IF(N878&lt;N839,0,N878)</f>
        <v>0</v>
      </c>
      <c r="Q877" s="111"/>
      <c r="R877" s="112"/>
      <c r="S877" s="360">
        <f>(R877-Q877)+(R878-Q878)</f>
        <v>0</v>
      </c>
      <c r="T877" s="167"/>
      <c r="X877" s="380">
        <f t="shared" si="829"/>
        <v>1</v>
      </c>
      <c r="Y877" s="74"/>
      <c r="Z877" s="314">
        <v>352</v>
      </c>
      <c r="AA877" s="460">
        <f>IF(OR(E877="C",E877="Cr"),S877,0)</f>
        <v>0</v>
      </c>
    </row>
    <row r="878" spans="1:27" ht="15.75" customHeight="1" thickBot="1" x14ac:dyDescent="0.3">
      <c r="A878" s="229"/>
      <c r="B878" s="381"/>
      <c r="C878" s="381"/>
      <c r="D878" s="381"/>
      <c r="E878" s="484"/>
      <c r="F878" s="267" t="str">
        <f>IF(AND(A877="X",B877="dim"),"",IF(AND(A877="X",E877="TC"),"",IF(A877="X","X","")))</f>
        <v/>
      </c>
      <c r="G878" s="268"/>
      <c r="H878" s="211"/>
      <c r="I878" s="229">
        <f>IF(E877="CA",1,0)</f>
        <v>0</v>
      </c>
      <c r="J878" s="229">
        <f>IF(E877="TC",1,0)</f>
        <v>0</v>
      </c>
      <c r="K878" s="229">
        <f>IF(E877="FNO",1,0)</f>
        <v>0</v>
      </c>
      <c r="L878" s="299"/>
      <c r="M878" s="235"/>
      <c r="N878" s="244"/>
      <c r="O878" s="107"/>
      <c r="P878" s="477"/>
      <c r="Q878" s="113"/>
      <c r="R878" s="114"/>
      <c r="S878" s="361"/>
      <c r="T878" s="167"/>
      <c r="X878" s="381"/>
      <c r="Y878" s="74"/>
      <c r="Z878" s="331"/>
      <c r="AA878" s="461"/>
    </row>
    <row r="879" spans="1:27" ht="15" customHeight="1" thickBot="1" x14ac:dyDescent="0.3">
      <c r="A879" s="228"/>
      <c r="B879" s="380" t="s">
        <v>10</v>
      </c>
      <c r="C879" s="380">
        <v>19</v>
      </c>
      <c r="D879" s="380" t="s">
        <v>29</v>
      </c>
      <c r="E879" s="483" t="s">
        <v>91</v>
      </c>
      <c r="F879" s="269"/>
      <c r="G879" s="270"/>
      <c r="H879" s="246"/>
      <c r="I879" s="231">
        <f>IF(E879="repos",1,0)</f>
        <v>0</v>
      </c>
      <c r="J879" s="231">
        <f>IF(E879="S",1,0)</f>
        <v>0</v>
      </c>
      <c r="K879" s="231">
        <f>IF(E879="FO",1,0)</f>
        <v>0</v>
      </c>
      <c r="L879" s="302">
        <f>IF(AND(B879="dim",M879=130),1,0)</f>
        <v>0</v>
      </c>
      <c r="M879" s="234"/>
      <c r="N879" s="243"/>
      <c r="O879" s="56">
        <v>0.27638888888888885</v>
      </c>
      <c r="P879" s="476">
        <f>IF(F879="X",D840,0)+IF(F880="X",D840,0)+IF(G879="X",D841,0)+IF(G880="X",D842,0)+H879+H880+IF(N879&lt;N839,0,N879)+IF(N880&lt;N839,0,N880)</f>
        <v>0</v>
      </c>
      <c r="Q879" s="111"/>
      <c r="R879" s="112"/>
      <c r="S879" s="360">
        <f>(R879-Q879)+(R880-Q880)</f>
        <v>0</v>
      </c>
      <c r="T879" s="167"/>
      <c r="X879" s="380">
        <f t="shared" si="829"/>
        <v>1</v>
      </c>
      <c r="Y879" s="74"/>
      <c r="Z879" s="314">
        <v>353</v>
      </c>
      <c r="AA879" s="460">
        <f>IF(OR(E879="C",E879="Cr"),S879,0)</f>
        <v>0</v>
      </c>
    </row>
    <row r="880" spans="1:27" ht="15.75" customHeight="1" thickBot="1" x14ac:dyDescent="0.3">
      <c r="A880" s="229"/>
      <c r="B880" s="381"/>
      <c r="C880" s="381"/>
      <c r="D880" s="381"/>
      <c r="E880" s="484"/>
      <c r="F880" s="267" t="str">
        <f>IF(AND(A879="X",B879="dim"),"",IF(AND(A879="X",E879="TC"),"",IF(A879="X","X","")))</f>
        <v/>
      </c>
      <c r="G880" s="268"/>
      <c r="H880" s="211"/>
      <c r="I880" s="229">
        <f>IF(E879="CA",1,0)</f>
        <v>0</v>
      </c>
      <c r="J880" s="229">
        <f>IF(E879="TC",1,0)</f>
        <v>0</v>
      </c>
      <c r="K880" s="229">
        <f>IF(E879="FNO",1,0)</f>
        <v>0</v>
      </c>
      <c r="L880" s="299"/>
      <c r="M880" s="235"/>
      <c r="N880" s="244"/>
      <c r="O880" s="105"/>
      <c r="P880" s="477"/>
      <c r="Q880" s="113"/>
      <c r="R880" s="114"/>
      <c r="S880" s="361"/>
      <c r="T880" s="167"/>
      <c r="X880" s="381"/>
      <c r="Y880" s="74"/>
      <c r="Z880" s="331"/>
      <c r="AA880" s="461"/>
    </row>
    <row r="881" spans="1:27" ht="15" customHeight="1" thickBot="1" x14ac:dyDescent="0.3">
      <c r="A881" s="228"/>
      <c r="B881" s="380" t="s">
        <v>11</v>
      </c>
      <c r="C881" s="380">
        <v>20</v>
      </c>
      <c r="D881" s="380" t="s">
        <v>29</v>
      </c>
      <c r="E881" s="399" t="s">
        <v>94</v>
      </c>
      <c r="F881" s="269"/>
      <c r="G881" s="270"/>
      <c r="H881" s="246"/>
      <c r="I881" s="231">
        <f>IF(E881="repos",1,0)</f>
        <v>1</v>
      </c>
      <c r="J881" s="231">
        <f>IF(E881="S",1,0)</f>
        <v>0</v>
      </c>
      <c r="K881" s="231">
        <f>IF(E881="FO",1,0)</f>
        <v>0</v>
      </c>
      <c r="L881" s="302">
        <f>IF(AND(B881="dim",M881=130),1,0)</f>
        <v>0</v>
      </c>
      <c r="M881" s="234">
        <v>660</v>
      </c>
      <c r="N881" s="243"/>
      <c r="O881" s="56"/>
      <c r="P881" s="476">
        <f>IF(F881="X",D840,0)+IF(F882="X",D840,0)+IF(G881="X",D841,0)+IF(G882="X",D842,0)+H881+H882+IF(N881&lt;N839,0,N881)+IF(N882&lt;N839,0,N882)</f>
        <v>0</v>
      </c>
      <c r="Q881" s="111"/>
      <c r="R881" s="112"/>
      <c r="S881" s="374">
        <f>(R881-Q881)+(R882-Q882)</f>
        <v>0</v>
      </c>
      <c r="T881" s="167"/>
      <c r="X881" s="380">
        <f t="shared" si="829"/>
        <v>0</v>
      </c>
      <c r="Y881" s="74"/>
      <c r="Z881" s="314">
        <v>354</v>
      </c>
      <c r="AA881" s="460">
        <f>IF(OR(E881="C",E881="Cr"),S881,0)</f>
        <v>0</v>
      </c>
    </row>
    <row r="882" spans="1:27" ht="15.75" customHeight="1" thickBot="1" x14ac:dyDescent="0.3">
      <c r="A882" s="229"/>
      <c r="B882" s="381"/>
      <c r="C882" s="381"/>
      <c r="D882" s="381"/>
      <c r="E882" s="401"/>
      <c r="F882" s="267" t="str">
        <f>IF(AND(A881="X",B881="dim"),"",IF(AND(A881="X",E881="TC"),"",IF(A881="X","X","")))</f>
        <v/>
      </c>
      <c r="G882" s="268"/>
      <c r="H882" s="211"/>
      <c r="I882" s="229">
        <f>IF(E881="CA",1,0)</f>
        <v>0</v>
      </c>
      <c r="J882" s="229">
        <f>IF(E881="TC",1,0)</f>
        <v>0</v>
      </c>
      <c r="K882" s="229">
        <f>IF(E881="FNO",1,0)</f>
        <v>0</v>
      </c>
      <c r="L882" s="299"/>
      <c r="M882" s="235"/>
      <c r="N882" s="244"/>
      <c r="O882" s="107"/>
      <c r="P882" s="477"/>
      <c r="Q882" s="113"/>
      <c r="R882" s="114"/>
      <c r="S882" s="375"/>
      <c r="T882" s="167"/>
      <c r="X882" s="381"/>
      <c r="Y882" s="74"/>
      <c r="Z882" s="331"/>
      <c r="AA882" s="461"/>
    </row>
    <row r="883" spans="1:27" ht="15" customHeight="1" thickBot="1" x14ac:dyDescent="0.3">
      <c r="A883" s="228"/>
      <c r="B883" s="380" t="s">
        <v>12</v>
      </c>
      <c r="C883" s="380">
        <v>21</v>
      </c>
      <c r="D883" s="380" t="s">
        <v>29</v>
      </c>
      <c r="E883" s="399" t="s">
        <v>94</v>
      </c>
      <c r="F883" s="269"/>
      <c r="G883" s="270"/>
      <c r="H883" s="246"/>
      <c r="I883" s="231">
        <f>IF(E883="repos",1,0)</f>
        <v>1</v>
      </c>
      <c r="J883" s="231">
        <f>IF(E883="S",1,0)</f>
        <v>0</v>
      </c>
      <c r="K883" s="231">
        <f>IF(E883="FO",1,0)</f>
        <v>0</v>
      </c>
      <c r="L883" s="302">
        <f>IF(AND(B883="dim",M883=130),1,0)</f>
        <v>0</v>
      </c>
      <c r="M883" s="234">
        <v>660</v>
      </c>
      <c r="N883" s="243"/>
      <c r="O883" s="56"/>
      <c r="P883" s="476">
        <f>IF(F883="X",D840,0)+IF(F884="X",D840,0)+IF(G883="X",D841,0)+IF(G884="X",D842,0)+H883+H884+IF(N883&lt;N839,0,N883)+IF(N884&lt;N839,0,N884)</f>
        <v>0</v>
      </c>
      <c r="Q883" s="111"/>
      <c r="R883" s="112"/>
      <c r="S883" s="374">
        <f>(R883-Q883)+(R884-Q884)</f>
        <v>0</v>
      </c>
      <c r="T883" s="167"/>
      <c r="X883" s="380">
        <f t="shared" si="829"/>
        <v>0</v>
      </c>
      <c r="Y883" s="74"/>
      <c r="Z883" s="314">
        <v>355</v>
      </c>
      <c r="AA883" s="460">
        <f>IF(OR(E883="C",E883="Cr"),S883,0)</f>
        <v>0</v>
      </c>
    </row>
    <row r="884" spans="1:27" ht="15.75" customHeight="1" thickBot="1" x14ac:dyDescent="0.3">
      <c r="A884" s="229"/>
      <c r="B884" s="381"/>
      <c r="C884" s="381"/>
      <c r="D884" s="381"/>
      <c r="E884" s="401"/>
      <c r="F884" s="267" t="str">
        <f>IF(AND(A883="X",B883="dim"),"",IF(AND(A883="X",E883="TC"),"",IF(A883="X","X","")))</f>
        <v/>
      </c>
      <c r="G884" s="268"/>
      <c r="H884" s="211"/>
      <c r="I884" s="229">
        <f>IF(E883="CA",1,0)</f>
        <v>0</v>
      </c>
      <c r="J884" s="229">
        <f>IF(E883="TC",1,0)</f>
        <v>0</v>
      </c>
      <c r="K884" s="229">
        <f>IF(E883="FNO",1,0)</f>
        <v>0</v>
      </c>
      <c r="L884" s="299"/>
      <c r="M884" s="235"/>
      <c r="N884" s="244"/>
      <c r="O884" s="107"/>
      <c r="P884" s="477"/>
      <c r="Q884" s="113"/>
      <c r="R884" s="114"/>
      <c r="S884" s="375"/>
      <c r="T884" s="167"/>
      <c r="X884" s="381"/>
      <c r="Y884" s="74"/>
      <c r="Z884" s="331"/>
      <c r="AA884" s="461"/>
    </row>
    <row r="885" spans="1:27" ht="15" customHeight="1" thickBot="1" x14ac:dyDescent="0.3">
      <c r="A885" s="228"/>
      <c r="B885" s="380" t="s">
        <v>4</v>
      </c>
      <c r="C885" s="380">
        <v>22</v>
      </c>
      <c r="D885" s="380" t="s">
        <v>29</v>
      </c>
      <c r="E885" s="483" t="s">
        <v>91</v>
      </c>
      <c r="F885" s="269"/>
      <c r="G885" s="270"/>
      <c r="H885" s="246"/>
      <c r="I885" s="231">
        <f>IF(E885="repos",1,0)</f>
        <v>0</v>
      </c>
      <c r="J885" s="231">
        <f>IF(E885="S",1,0)</f>
        <v>0</v>
      </c>
      <c r="K885" s="231">
        <f>IF(E885="FO",1,0)</f>
        <v>0</v>
      </c>
      <c r="L885" s="302">
        <f>IF(AND(B885="dim",M885=130),1,0)</f>
        <v>0</v>
      </c>
      <c r="M885" s="234">
        <v>132</v>
      </c>
      <c r="N885" s="243"/>
      <c r="O885" s="56">
        <v>0.29652777777777778</v>
      </c>
      <c r="P885" s="476">
        <f>IF(F885="X",D840,0)+IF(F886="X",D840,0)+IF(G885="X",D841,0)+IF(G886="X",D842,0)+H885+H886+IF(N885&lt;N839,0,N885)+IF(N886&lt;N839,0,N886)</f>
        <v>0</v>
      </c>
      <c r="Q885" s="111">
        <v>0.21180555555555555</v>
      </c>
      <c r="R885" s="112">
        <v>0.5083333333333333</v>
      </c>
      <c r="S885" s="360">
        <f>(R885-Q885)+(R886-Q886)</f>
        <v>0.29652777777777772</v>
      </c>
      <c r="T885" s="167"/>
      <c r="X885" s="380">
        <f t="shared" si="829"/>
        <v>1</v>
      </c>
      <c r="Y885" s="74"/>
      <c r="Z885" s="314">
        <v>356</v>
      </c>
      <c r="AA885" s="460">
        <f>IF(OR(E885="C",E885="Cr"),S885,0)</f>
        <v>0.29652777777777772</v>
      </c>
    </row>
    <row r="886" spans="1:27" ht="15.75" customHeight="1" thickBot="1" x14ac:dyDescent="0.3">
      <c r="A886" s="229"/>
      <c r="B886" s="381"/>
      <c r="C886" s="381"/>
      <c r="D886" s="381"/>
      <c r="E886" s="484"/>
      <c r="F886" s="267" t="str">
        <f>IF(AND(A885="X",B885="dim"),"",IF(AND(A885="X",E885="TC"),"",IF(A885="X","X","")))</f>
        <v/>
      </c>
      <c r="G886" s="268"/>
      <c r="H886" s="211"/>
      <c r="I886" s="229">
        <f>IF(E885="CA",1,0)</f>
        <v>0</v>
      </c>
      <c r="J886" s="229">
        <f>IF(E885="TC",1,0)</f>
        <v>0</v>
      </c>
      <c r="K886" s="229">
        <f>IF(E885="FNO",1,0)</f>
        <v>0</v>
      </c>
      <c r="L886" s="299"/>
      <c r="M886" s="235"/>
      <c r="N886" s="244"/>
      <c r="O886" s="107"/>
      <c r="P886" s="477"/>
      <c r="Q886" s="113"/>
      <c r="R886" s="114"/>
      <c r="S886" s="361"/>
      <c r="T886" s="167"/>
      <c r="X886" s="381"/>
      <c r="Z886" s="331"/>
      <c r="AA886" s="461"/>
    </row>
    <row r="887" spans="1:27" ht="15" customHeight="1" thickBot="1" x14ac:dyDescent="0.3">
      <c r="A887" s="228"/>
      <c r="B887" s="314" t="s">
        <v>6</v>
      </c>
      <c r="C887" s="314">
        <v>23</v>
      </c>
      <c r="D887" s="314" t="s">
        <v>29</v>
      </c>
      <c r="E887" s="483" t="s">
        <v>91</v>
      </c>
      <c r="F887" s="269"/>
      <c r="G887" s="270"/>
      <c r="H887" s="246"/>
      <c r="I887" s="231">
        <f>IF(E887="repos",1,0)</f>
        <v>0</v>
      </c>
      <c r="J887" s="231">
        <f>IF(E887="S",1,0)</f>
        <v>0</v>
      </c>
      <c r="K887" s="231">
        <f>IF(E887="FO",1,0)</f>
        <v>0</v>
      </c>
      <c r="L887" s="302">
        <f>IF(AND(B887="dim",M887=130),1,0)</f>
        <v>0</v>
      </c>
      <c r="M887" s="234">
        <v>132</v>
      </c>
      <c r="N887" s="243"/>
      <c r="O887" s="56">
        <v>0.29652777777777778</v>
      </c>
      <c r="P887" s="476">
        <f>IF(F887="X",D840,0)+IF(F888="X",D840,0)+IF(G887="X",D841,0)+IF(G888="X",D842,0)+H887+H888+IF(N887&lt;N839,0,N887)+IF(N888&lt;N839,0,N888)</f>
        <v>0</v>
      </c>
      <c r="Q887" s="111">
        <v>0.21180555555555555</v>
      </c>
      <c r="R887" s="112">
        <v>0.5083333333333333</v>
      </c>
      <c r="S887" s="360">
        <f>(R887-Q887)+(R888-Q888)</f>
        <v>0.29652777777777772</v>
      </c>
      <c r="T887" s="167"/>
      <c r="X887" s="380">
        <f t="shared" si="829"/>
        <v>1</v>
      </c>
      <c r="Z887" s="314">
        <v>357</v>
      </c>
      <c r="AA887" s="460">
        <f>IF(OR(E887="C",E887="Cr"),S887,0)</f>
        <v>0.29652777777777772</v>
      </c>
    </row>
    <row r="888" spans="1:27" ht="15.75" customHeight="1" thickBot="1" x14ac:dyDescent="0.3">
      <c r="A888" s="229"/>
      <c r="B888" s="331"/>
      <c r="C888" s="331"/>
      <c r="D888" s="331"/>
      <c r="E888" s="484"/>
      <c r="F888" s="267" t="str">
        <f>IF(AND(A887="X",B887="dim"),"",IF(AND(A887="X",E887="TC"),"",IF(A887="X","X","")))</f>
        <v/>
      </c>
      <c r="G888" s="268"/>
      <c r="H888" s="211"/>
      <c r="I888" s="229">
        <f>IF(E887="CA",1,0)</f>
        <v>0</v>
      </c>
      <c r="J888" s="229">
        <f>IF(E887="TC",1,0)</f>
        <v>0</v>
      </c>
      <c r="K888" s="229">
        <f>IF(E887="FNO",1,0)</f>
        <v>0</v>
      </c>
      <c r="L888" s="299"/>
      <c r="M888" s="235"/>
      <c r="N888" s="244"/>
      <c r="O888" s="107"/>
      <c r="P888" s="477"/>
      <c r="Q888" s="113"/>
      <c r="R888" s="114"/>
      <c r="S888" s="361"/>
      <c r="T888" s="167"/>
      <c r="X888" s="381"/>
      <c r="Z888" s="331"/>
      <c r="AA888" s="461"/>
    </row>
    <row r="889" spans="1:27" ht="15" customHeight="1" thickBot="1" x14ac:dyDescent="0.3">
      <c r="A889" s="228"/>
      <c r="B889" s="314" t="s">
        <v>8</v>
      </c>
      <c r="C889" s="314">
        <v>24</v>
      </c>
      <c r="D889" s="314" t="s">
        <v>29</v>
      </c>
      <c r="E889" s="483" t="s">
        <v>94</v>
      </c>
      <c r="F889" s="269"/>
      <c r="G889" s="270"/>
      <c r="H889" s="246"/>
      <c r="I889" s="231">
        <f>IF(E889="repos",1,0)</f>
        <v>1</v>
      </c>
      <c r="J889" s="231">
        <f>IF(E889="S",1,0)</f>
        <v>0</v>
      </c>
      <c r="K889" s="231">
        <f>IF(E889="FO",1,0)</f>
        <v>0</v>
      </c>
      <c r="L889" s="302">
        <f>IF(AND(B889="dim",M889=130),1,0)</f>
        <v>0</v>
      </c>
      <c r="M889" s="234">
        <v>661</v>
      </c>
      <c r="N889" s="243"/>
      <c r="O889" s="115"/>
      <c r="P889" s="476">
        <f>IF(F889="X",D840,0)+IF(F890="X",D840,0)+IF(G889="X",D841,0)+IF(G890="X",D842,0)+H889+H890+IF(N889&lt;N839,0,N889)+IF(N890&lt;N839,0,N890)</f>
        <v>0</v>
      </c>
      <c r="Q889" s="111"/>
      <c r="R889" s="112"/>
      <c r="S889" s="374">
        <f>(R889-Q889)+(R890-Q890)</f>
        <v>0</v>
      </c>
      <c r="T889" s="167"/>
      <c r="X889" s="380">
        <f t="shared" si="829"/>
        <v>0</v>
      </c>
      <c r="Z889" s="314">
        <v>358</v>
      </c>
      <c r="AA889" s="460">
        <f>IF(OR(E889="C",E889="Cr"),S889,0)</f>
        <v>0</v>
      </c>
    </row>
    <row r="890" spans="1:27" ht="15.75" customHeight="1" thickBot="1" x14ac:dyDescent="0.3">
      <c r="A890" s="229"/>
      <c r="B890" s="331"/>
      <c r="C890" s="331"/>
      <c r="D890" s="331"/>
      <c r="E890" s="484"/>
      <c r="F890" s="267" t="str">
        <f>IF(AND(A889="X",B889="dim"),"",IF(AND(A889="X",E889="TC"),"",IF(A889="X","X","")))</f>
        <v/>
      </c>
      <c r="G890" s="268"/>
      <c r="H890" s="211"/>
      <c r="I890" s="229">
        <f>IF(E889="CA",1,0)</f>
        <v>0</v>
      </c>
      <c r="J890" s="229">
        <f>IF(E889="TC",1,0)</f>
        <v>0</v>
      </c>
      <c r="K890" s="229">
        <f>IF(E889="FNO",1,0)</f>
        <v>0</v>
      </c>
      <c r="L890" s="299"/>
      <c r="M890" s="235"/>
      <c r="N890" s="244"/>
      <c r="O890" s="107"/>
      <c r="P890" s="477"/>
      <c r="Q890" s="113"/>
      <c r="R890" s="114"/>
      <c r="S890" s="375"/>
      <c r="T890" s="167"/>
      <c r="X890" s="381"/>
      <c r="Z890" s="331"/>
      <c r="AA890" s="461"/>
    </row>
    <row r="891" spans="1:27" ht="15" customHeight="1" thickBot="1" x14ac:dyDescent="0.3">
      <c r="A891" s="254" t="s">
        <v>72</v>
      </c>
      <c r="B891" s="520" t="s">
        <v>9</v>
      </c>
      <c r="C891" s="520">
        <v>25</v>
      </c>
      <c r="D891" s="520" t="s">
        <v>29</v>
      </c>
      <c r="E891" s="483" t="s">
        <v>15</v>
      </c>
      <c r="F891" s="269"/>
      <c r="G891" s="270"/>
      <c r="H891" s="246"/>
      <c r="I891" s="231">
        <f>IF(E891="repos",1,0)</f>
        <v>0</v>
      </c>
      <c r="J891" s="231">
        <f>IF(E891="S",1,0)</f>
        <v>0</v>
      </c>
      <c r="K891" s="231">
        <f>IF(E891="FO",1,0)</f>
        <v>0</v>
      </c>
      <c r="L891" s="302">
        <f>IF(AND(B891="dim",M891=130),1,0)</f>
        <v>0</v>
      </c>
      <c r="M891" s="234">
        <v>700</v>
      </c>
      <c r="N891" s="243"/>
      <c r="O891" s="56"/>
      <c r="P891" s="476">
        <f>IF(F891="X",D840,0)+IF(F892="X",D840,0)+IF(G891="X",D841,0)+IF(G892="X",D842,0)+H891+H892+IF(N891&lt;N839,0,N891)+IF(N892&lt;N839,0,N892)</f>
        <v>0.27638888888888885</v>
      </c>
      <c r="Q891" s="111"/>
      <c r="R891" s="112"/>
      <c r="S891" s="374">
        <f>(R891-Q891)+(R892-Q892)</f>
        <v>0</v>
      </c>
      <c r="T891" s="167"/>
      <c r="X891" s="380">
        <f t="shared" si="829"/>
        <v>0</v>
      </c>
      <c r="Z891" s="314">
        <v>359</v>
      </c>
      <c r="AA891" s="460">
        <f>IF(OR(E891="C",E891="Cr"),S891,0)</f>
        <v>0</v>
      </c>
    </row>
    <row r="892" spans="1:27" ht="15.75" customHeight="1" thickBot="1" x14ac:dyDescent="0.3">
      <c r="A892" s="255"/>
      <c r="B892" s="521"/>
      <c r="C892" s="521"/>
      <c r="D892" s="521"/>
      <c r="E892" s="484"/>
      <c r="F892" s="267" t="str">
        <f>IF(AND(A891="X",B891="dim"),"",IF(AND(A891="X",E891="TC"),"",IF(A891="X","X","")))</f>
        <v>X</v>
      </c>
      <c r="G892" s="268"/>
      <c r="H892" s="211"/>
      <c r="I892" s="229">
        <f>IF(E891="CA",1,0)</f>
        <v>1</v>
      </c>
      <c r="J892" s="229">
        <f>IF(E891="TC",1,0)</f>
        <v>0</v>
      </c>
      <c r="K892" s="229">
        <f>IF(E891="FNO",1,0)</f>
        <v>0</v>
      </c>
      <c r="L892" s="299"/>
      <c r="M892" s="235"/>
      <c r="N892" s="244"/>
      <c r="O892" s="107"/>
      <c r="P892" s="477"/>
      <c r="Q892" s="113"/>
      <c r="R892" s="114"/>
      <c r="S892" s="375"/>
      <c r="T892" s="167"/>
      <c r="X892" s="381"/>
      <c r="Z892" s="331"/>
      <c r="AA892" s="461"/>
    </row>
    <row r="893" spans="1:27" ht="15" customHeight="1" thickBot="1" x14ac:dyDescent="0.3">
      <c r="A893" s="228"/>
      <c r="B893" s="314" t="s">
        <v>10</v>
      </c>
      <c r="C893" s="314">
        <v>26</v>
      </c>
      <c r="D893" s="314" t="s">
        <v>29</v>
      </c>
      <c r="E893" s="483" t="s">
        <v>15</v>
      </c>
      <c r="F893" s="269"/>
      <c r="G893" s="270"/>
      <c r="H893" s="246"/>
      <c r="I893" s="231">
        <f>IF(E893="repos",1,0)</f>
        <v>0</v>
      </c>
      <c r="J893" s="231">
        <f>IF(E893="S",1,0)</f>
        <v>0</v>
      </c>
      <c r="K893" s="231">
        <f>IF(E893="FO",1,0)</f>
        <v>0</v>
      </c>
      <c r="L893" s="302">
        <f>IF(AND(B893="dim",M893=130),1,0)</f>
        <v>0</v>
      </c>
      <c r="M893" s="234">
        <v>700</v>
      </c>
      <c r="N893" s="243"/>
      <c r="O893" s="56"/>
      <c r="P893" s="476">
        <f>IF(F893="X",D840,0)+IF(F894="X",D840,0)+IF(G893="X",D841,0)+IF(G894="X",D842,0)+H893+H894+IF(N893&lt;N839,0,N893)+IF(N894&lt;N839,0,N894)</f>
        <v>0</v>
      </c>
      <c r="Q893" s="111"/>
      <c r="R893" s="112"/>
      <c r="S893" s="374">
        <f>(R893-Q893)+(R894-Q894)</f>
        <v>0</v>
      </c>
      <c r="T893" s="167"/>
      <c r="X893" s="380">
        <f t="shared" si="829"/>
        <v>0</v>
      </c>
      <c r="Z893" s="314">
        <v>360</v>
      </c>
      <c r="AA893" s="460">
        <f t="shared" ref="AA893" si="830">IF(OR(E893="C",E893="Cr"),S893,0)</f>
        <v>0</v>
      </c>
    </row>
    <row r="894" spans="1:27" ht="15.75" customHeight="1" thickBot="1" x14ac:dyDescent="0.3">
      <c r="A894" s="229"/>
      <c r="B894" s="331"/>
      <c r="C894" s="331"/>
      <c r="D894" s="331"/>
      <c r="E894" s="484"/>
      <c r="F894" s="267" t="str">
        <f>IF(AND(A893="X",B893="dim"),"",IF(AND(A893="X",E893="TC"),"",IF(A893="X","X","")))</f>
        <v/>
      </c>
      <c r="G894" s="268"/>
      <c r="H894" s="211"/>
      <c r="I894" s="229">
        <f>IF(E893="CA",1,0)</f>
        <v>1</v>
      </c>
      <c r="J894" s="229">
        <f>IF(E893="TC",1,0)</f>
        <v>0</v>
      </c>
      <c r="K894" s="229">
        <f>IF(E893="FNO",1,0)</f>
        <v>0</v>
      </c>
      <c r="L894" s="299"/>
      <c r="M894" s="235"/>
      <c r="N894" s="244"/>
      <c r="O894" s="107"/>
      <c r="P894" s="477"/>
      <c r="Q894" s="113"/>
      <c r="R894" s="114"/>
      <c r="S894" s="375"/>
      <c r="T894" s="167"/>
      <c r="X894" s="381"/>
      <c r="Z894" s="331"/>
      <c r="AA894" s="461"/>
    </row>
    <row r="895" spans="1:27" ht="15" customHeight="1" thickBot="1" x14ac:dyDescent="0.3">
      <c r="A895" s="228"/>
      <c r="B895" s="314" t="s">
        <v>11</v>
      </c>
      <c r="C895" s="314">
        <v>27</v>
      </c>
      <c r="D895" s="314" t="s">
        <v>29</v>
      </c>
      <c r="E895" s="483" t="s">
        <v>15</v>
      </c>
      <c r="F895" s="269"/>
      <c r="G895" s="270"/>
      <c r="H895" s="246"/>
      <c r="I895" s="231">
        <f>IF(E895="repos",1,0)</f>
        <v>0</v>
      </c>
      <c r="J895" s="231">
        <f>IF(E895="S",1,0)</f>
        <v>0</v>
      </c>
      <c r="K895" s="231">
        <f>IF(E895="FO",1,0)</f>
        <v>0</v>
      </c>
      <c r="L895" s="302">
        <f>IF(AND(B895="dim",M895=130),1,0)</f>
        <v>0</v>
      </c>
      <c r="M895" s="234">
        <v>700</v>
      </c>
      <c r="N895" s="243"/>
      <c r="O895" s="56"/>
      <c r="P895" s="476">
        <f>IF(F895="X",D840,0)+IF(F896="X",D840,0)+IF(G895="X",D841,0)+IF(G896="X",D842,0)+H895+H896+IF(N895&lt;N839,0,N895)+IF(N896&lt;N839,0,N896)</f>
        <v>0</v>
      </c>
      <c r="Q895" s="111"/>
      <c r="R895" s="112"/>
      <c r="S895" s="374">
        <f>(R895-Q895)+(R896-Q896)</f>
        <v>0</v>
      </c>
      <c r="T895" s="167"/>
      <c r="X895" s="380">
        <f t="shared" si="829"/>
        <v>0</v>
      </c>
      <c r="Z895" s="314">
        <v>361</v>
      </c>
      <c r="AA895" s="460">
        <f t="shared" ref="AA895" si="831">IF(OR(E895="C",E895="Cr"),S895,0)</f>
        <v>0</v>
      </c>
    </row>
    <row r="896" spans="1:27" ht="15.75" customHeight="1" thickBot="1" x14ac:dyDescent="0.3">
      <c r="A896" s="229"/>
      <c r="B896" s="331"/>
      <c r="C896" s="331"/>
      <c r="D896" s="331"/>
      <c r="E896" s="484"/>
      <c r="F896" s="267" t="str">
        <f>IF(AND(A895="X",B895="dim"),"",IF(AND(A895="X",E895="TC"),"",IF(A895="X","X","")))</f>
        <v/>
      </c>
      <c r="G896" s="268"/>
      <c r="H896" s="211"/>
      <c r="I896" s="229">
        <f>IF(E895="CA",1,0)</f>
        <v>1</v>
      </c>
      <c r="J896" s="229">
        <f>IF(E895="TC",1,0)</f>
        <v>0</v>
      </c>
      <c r="K896" s="229">
        <f>IF(E895="FNO",1,0)</f>
        <v>0</v>
      </c>
      <c r="L896" s="299"/>
      <c r="M896" s="235"/>
      <c r="N896" s="244"/>
      <c r="O896" s="107"/>
      <c r="P896" s="477"/>
      <c r="Q896" s="113"/>
      <c r="R896" s="114"/>
      <c r="S896" s="375"/>
      <c r="T896" s="167"/>
      <c r="X896" s="381"/>
      <c r="Z896" s="331"/>
      <c r="AA896" s="461"/>
    </row>
    <row r="897" spans="1:27" ht="15" customHeight="1" thickBot="1" x14ac:dyDescent="0.3">
      <c r="A897" s="228"/>
      <c r="B897" s="314" t="s">
        <v>12</v>
      </c>
      <c r="C897" s="314">
        <v>28</v>
      </c>
      <c r="D897" s="314" t="s">
        <v>29</v>
      </c>
      <c r="E897" s="399" t="s">
        <v>94</v>
      </c>
      <c r="F897" s="269"/>
      <c r="G897" s="270"/>
      <c r="H897" s="246"/>
      <c r="I897" s="231">
        <f>IF(E897="repos",1,0)</f>
        <v>1</v>
      </c>
      <c r="J897" s="231">
        <f>IF(E897="S",1,0)</f>
        <v>0</v>
      </c>
      <c r="K897" s="231">
        <f>IF(E897="FO",1,0)</f>
        <v>0</v>
      </c>
      <c r="L897" s="302">
        <f>IF(AND(B897="dim",M897=130),1,0)</f>
        <v>0</v>
      </c>
      <c r="M897" s="234">
        <v>660</v>
      </c>
      <c r="N897" s="243"/>
      <c r="O897" s="56"/>
      <c r="P897" s="476">
        <f>IF(F897="X",D840,0)+IF(F898="X",D840,0)+IF(G897="X",D841,0)+IF(G898="X",D842,0)+H897+H898+IF(N897&lt;N839,0,N897)+IF(N898&lt;N839,0,N898)</f>
        <v>0</v>
      </c>
      <c r="Q897" s="111"/>
      <c r="R897" s="112"/>
      <c r="S897" s="374">
        <f>(R897-Q897)+(R898-Q898)</f>
        <v>0</v>
      </c>
      <c r="T897" s="167"/>
      <c r="X897" s="380">
        <f t="shared" si="829"/>
        <v>0</v>
      </c>
      <c r="Z897" s="314">
        <v>362</v>
      </c>
      <c r="AA897" s="460">
        <f t="shared" ref="AA897" si="832">IF(OR(E897="C",E897="Cr"),S897,0)</f>
        <v>0</v>
      </c>
    </row>
    <row r="898" spans="1:27" ht="15.75" customHeight="1" thickBot="1" x14ac:dyDescent="0.3">
      <c r="A898" s="229"/>
      <c r="B898" s="331"/>
      <c r="C898" s="331"/>
      <c r="D898" s="331"/>
      <c r="E898" s="401"/>
      <c r="F898" s="267" t="str">
        <f>IF(AND(A897="X",B897="dim"),"",IF(AND(A897="X",E897="TC"),"",IF(A897="X","X","")))</f>
        <v/>
      </c>
      <c r="G898" s="268"/>
      <c r="H898" s="211"/>
      <c r="I898" s="229">
        <f>IF(E897="CA",1,0)</f>
        <v>0</v>
      </c>
      <c r="J898" s="229">
        <f>IF(E897="TC",1,0)</f>
        <v>0</v>
      </c>
      <c r="K898" s="229">
        <f>IF(E897="FNO",1,0)</f>
        <v>0</v>
      </c>
      <c r="L898" s="299"/>
      <c r="M898" s="235"/>
      <c r="N898" s="244"/>
      <c r="O898" s="107"/>
      <c r="P898" s="477"/>
      <c r="Q898" s="113"/>
      <c r="R898" s="114"/>
      <c r="S898" s="375"/>
      <c r="T898" s="167"/>
      <c r="X898" s="381"/>
      <c r="Z898" s="331"/>
      <c r="AA898" s="461"/>
    </row>
    <row r="899" spans="1:27" ht="15" customHeight="1" thickBot="1" x14ac:dyDescent="0.3">
      <c r="A899" s="228"/>
      <c r="B899" s="314" t="s">
        <v>4</v>
      </c>
      <c r="C899" s="314">
        <v>29</v>
      </c>
      <c r="D899" s="314" t="s">
        <v>29</v>
      </c>
      <c r="E899" s="399" t="s">
        <v>94</v>
      </c>
      <c r="F899" s="269"/>
      <c r="G899" s="270"/>
      <c r="H899" s="246"/>
      <c r="I899" s="231">
        <f>IF(E899="repos",1,0)</f>
        <v>1</v>
      </c>
      <c r="J899" s="231">
        <f>IF(E899="S",1,0)</f>
        <v>0</v>
      </c>
      <c r="K899" s="231">
        <f>IF(E899="FO",1,0)</f>
        <v>0</v>
      </c>
      <c r="L899" s="302">
        <f>IF(AND(B899="dim",M899=130),1,0)</f>
        <v>0</v>
      </c>
      <c r="M899" s="234">
        <v>660</v>
      </c>
      <c r="N899" s="243"/>
      <c r="O899" s="56"/>
      <c r="P899" s="476">
        <f>IF(F899="X",D840,0)+IF(F900="X",D840,0)+IF(G899="X",D841,0)+IF(G900="X",D842,0)+H899+H900+IF(N899&lt;N839,0,N899)+IF(N900&lt;N839,0,N900)</f>
        <v>0</v>
      </c>
      <c r="Q899" s="111"/>
      <c r="R899" s="112"/>
      <c r="S899" s="374">
        <f>(R899-Q899)+(R900-Q900)</f>
        <v>0</v>
      </c>
      <c r="T899" s="167"/>
      <c r="X899" s="380">
        <f t="shared" si="829"/>
        <v>0</v>
      </c>
      <c r="Z899" s="314">
        <v>363</v>
      </c>
      <c r="AA899" s="460">
        <f t="shared" ref="AA899" si="833">IF(OR(E899="C",E899="Cr"),S899,0)</f>
        <v>0</v>
      </c>
    </row>
    <row r="900" spans="1:27" ht="15.75" customHeight="1" thickBot="1" x14ac:dyDescent="0.3">
      <c r="A900" s="229"/>
      <c r="B900" s="331"/>
      <c r="C900" s="331"/>
      <c r="D900" s="331"/>
      <c r="E900" s="401"/>
      <c r="F900" s="267" t="str">
        <f>IF(AND(A899="X",B899="dim"),"",IF(AND(A899="X",E899="TC"),"",IF(A899="X","X","")))</f>
        <v/>
      </c>
      <c r="G900" s="268"/>
      <c r="H900" s="211"/>
      <c r="I900" s="229">
        <f>IF(E899="CA",1,0)</f>
        <v>0</v>
      </c>
      <c r="J900" s="229">
        <f>IF(E899="TC",1,0)</f>
        <v>0</v>
      </c>
      <c r="K900" s="229">
        <f>IF(E899="FNO",1,0)</f>
        <v>0</v>
      </c>
      <c r="L900" s="299"/>
      <c r="M900" s="235"/>
      <c r="N900" s="244"/>
      <c r="O900" s="107"/>
      <c r="P900" s="477"/>
      <c r="Q900" s="113"/>
      <c r="R900" s="114"/>
      <c r="S900" s="375"/>
      <c r="T900" s="167"/>
      <c r="X900" s="381"/>
      <c r="Z900" s="331"/>
      <c r="AA900" s="461"/>
    </row>
    <row r="901" spans="1:27" ht="15" customHeight="1" thickBot="1" x14ac:dyDescent="0.3">
      <c r="A901" s="228"/>
      <c r="B901" s="314" t="s">
        <v>6</v>
      </c>
      <c r="C901" s="314">
        <v>30</v>
      </c>
      <c r="D901" s="314" t="s">
        <v>29</v>
      </c>
      <c r="E901" s="483" t="s">
        <v>15</v>
      </c>
      <c r="F901" s="269"/>
      <c r="G901" s="270"/>
      <c r="H901" s="246"/>
      <c r="I901" s="231">
        <f>IF(E901="repos",1,0)</f>
        <v>0</v>
      </c>
      <c r="J901" s="231">
        <f>IF(E901="S",1,0)</f>
        <v>0</v>
      </c>
      <c r="K901" s="231">
        <f>IF(E901="FO",1,0)</f>
        <v>0</v>
      </c>
      <c r="L901" s="302">
        <f>IF(AND(B901="dim",M901=130),1,0)</f>
        <v>0</v>
      </c>
      <c r="M901" s="234">
        <v>700</v>
      </c>
      <c r="N901" s="243"/>
      <c r="O901" s="56"/>
      <c r="P901" s="476">
        <f>IF(F901="X",D840,0)+IF(F902="X",D840,0)+IF(G901="X",D841,0)+IF(G902="X",D842,0)+H901+H902+IF(N901&lt;N839,0,N901)+IF(N902&lt;N839,0,N902)</f>
        <v>0</v>
      </c>
      <c r="Q901" s="111"/>
      <c r="R901" s="112"/>
      <c r="S901" s="374">
        <f>(R901-Q901)+(R902-Q902)</f>
        <v>0</v>
      </c>
      <c r="T901" s="167"/>
      <c r="X901" s="380">
        <f t="shared" si="829"/>
        <v>0</v>
      </c>
      <c r="Z901" s="314">
        <v>364</v>
      </c>
      <c r="AA901" s="460">
        <f t="shared" ref="AA901" si="834">IF(OR(E901="C",E901="Cr"),S901,0)</f>
        <v>0</v>
      </c>
    </row>
    <row r="902" spans="1:27" ht="15.75" customHeight="1" thickBot="1" x14ac:dyDescent="0.3">
      <c r="A902" s="229"/>
      <c r="B902" s="331"/>
      <c r="C902" s="331"/>
      <c r="D902" s="331"/>
      <c r="E902" s="484"/>
      <c r="F902" s="267" t="str">
        <f>IF(AND(A901="X",B901="dim"),"",IF(AND(A901="X",E901="TC"),"",IF(A901="X","X","")))</f>
        <v/>
      </c>
      <c r="G902" s="268"/>
      <c r="H902" s="205"/>
      <c r="I902" s="229">
        <f>IF(E901="CA",1,0)</f>
        <v>1</v>
      </c>
      <c r="J902" s="229">
        <f>IF(E901="TC",1,0)</f>
        <v>0</v>
      </c>
      <c r="K902" s="229">
        <f>IF(E901="FNO",1,0)</f>
        <v>0</v>
      </c>
      <c r="L902" s="302"/>
      <c r="M902" s="235"/>
      <c r="N902" s="244"/>
      <c r="O902" s="107"/>
      <c r="P902" s="477"/>
      <c r="Q902" s="113"/>
      <c r="R902" s="114"/>
      <c r="S902" s="375"/>
      <c r="T902" s="167"/>
      <c r="X902" s="381"/>
      <c r="Z902" s="331"/>
      <c r="AA902" s="461"/>
    </row>
    <row r="903" spans="1:27" ht="15" customHeight="1" thickBot="1" x14ac:dyDescent="0.3">
      <c r="A903" s="228"/>
      <c r="B903" s="380" t="s">
        <v>8</v>
      </c>
      <c r="C903" s="380">
        <v>31</v>
      </c>
      <c r="D903" s="380" t="s">
        <v>29</v>
      </c>
      <c r="E903" s="483" t="s">
        <v>15</v>
      </c>
      <c r="F903" s="269"/>
      <c r="G903" s="270"/>
      <c r="H903" s="246"/>
      <c r="I903" s="231">
        <f>IF(E903="repos",1,0)</f>
        <v>0</v>
      </c>
      <c r="J903" s="231">
        <f>IF(E903="S",1,0)</f>
        <v>0</v>
      </c>
      <c r="K903" s="231">
        <f>IF(E903="FO",1,0)</f>
        <v>0</v>
      </c>
      <c r="L903" s="298">
        <f>IF(AND(B903="dim",M903=130),1,0)</f>
        <v>0</v>
      </c>
      <c r="M903" s="234">
        <v>700</v>
      </c>
      <c r="N903" s="243"/>
      <c r="O903" s="56"/>
      <c r="P903" s="476">
        <f>IF(F903="X",D840,0)+IF(F904="X",D840,0)+IF(G903="X",D841,0)+IF(G904="X",D842,0)+H903+H904+IF(N903&lt;N839,0,N903)+IF(N904&lt;N839,0,N904)</f>
        <v>0</v>
      </c>
      <c r="Q903" s="111"/>
      <c r="R903" s="112"/>
      <c r="S903" s="374">
        <f>(R903-Q903)+(R904-Q904)</f>
        <v>0</v>
      </c>
      <c r="T903" s="167"/>
      <c r="X903" s="380">
        <f t="shared" si="829"/>
        <v>0</v>
      </c>
      <c r="Z903" s="314">
        <v>365</v>
      </c>
      <c r="AA903" s="460">
        <f t="shared" ref="AA903" si="835">IF(OR(E903="C",E903="Cr"),S903,0)</f>
        <v>0</v>
      </c>
    </row>
    <row r="904" spans="1:27" ht="15.75" customHeight="1" thickBot="1" x14ac:dyDescent="0.3">
      <c r="A904" s="229"/>
      <c r="B904" s="381"/>
      <c r="C904" s="381"/>
      <c r="D904" s="381"/>
      <c r="E904" s="484"/>
      <c r="F904" s="260" t="str">
        <f>IF(AND(A903="X",B903="dim"),"",IF(AND(A903="X",E903="TC"),"",IF(A903="X","X","")))</f>
        <v/>
      </c>
      <c r="G904" s="261"/>
      <c r="H904" s="211"/>
      <c r="I904" s="229">
        <f>IF(E903="CA",1,0)</f>
        <v>1</v>
      </c>
      <c r="J904" s="229">
        <f>IF(E903="TC",1,0)</f>
        <v>0</v>
      </c>
      <c r="K904" s="229">
        <f>IF(E903="FNO",1,0)</f>
        <v>0</v>
      </c>
      <c r="L904" s="299"/>
      <c r="M904" s="235"/>
      <c r="N904" s="244"/>
      <c r="O904" s="107"/>
      <c r="P904" s="477"/>
      <c r="Q904" s="113"/>
      <c r="R904" s="114"/>
      <c r="S904" s="375"/>
      <c r="T904" s="167"/>
      <c r="X904" s="381"/>
      <c r="Z904" s="331"/>
      <c r="AA904" s="461"/>
    </row>
    <row r="905" spans="1:27" ht="15.75" customHeight="1" thickBot="1" x14ac:dyDescent="0.3">
      <c r="B905" s="30"/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170"/>
      <c r="P905" s="171"/>
      <c r="Q905" s="167"/>
      <c r="R905" s="167"/>
      <c r="S905" s="167"/>
      <c r="T905" s="167"/>
      <c r="U905" s="96"/>
      <c r="V905" s="96"/>
      <c r="W905" s="96"/>
      <c r="X905" s="30"/>
      <c r="Y905" s="96"/>
    </row>
    <row r="906" spans="1:27" ht="15.75" customHeight="1" thickBot="1" x14ac:dyDescent="0.3">
      <c r="B906" s="314">
        <f>C903</f>
        <v>31</v>
      </c>
      <c r="C906" s="388" t="s">
        <v>13</v>
      </c>
      <c r="D906" s="389"/>
      <c r="E906" s="10">
        <v>11</v>
      </c>
      <c r="F906" s="258"/>
      <c r="G906" s="259"/>
      <c r="H906" s="196">
        <f>H847+H849+H851+H853+H855+H857+H859+H861+H863+H865+H867+H869+H871+H873+H875+H877+H879+H881+H883+H885+H887+H889+H891+H893+H895+H897+H899+H901+H903</f>
        <v>0</v>
      </c>
      <c r="I906" s="30"/>
      <c r="J906" s="30"/>
      <c r="K906" s="30"/>
      <c r="L906" s="306">
        <f>L843+L845+L847+L849+L851+L853+L855+L857+L859+L861+L863+L865+L867+L869+L871+L873+L875+L877+L879+L881+L883+L885+L887+L889+L891+L893+L895+L897+L899+L901+L903</f>
        <v>0</v>
      </c>
      <c r="M906" s="2"/>
      <c r="N906" s="474">
        <f>IF(N843&lt;N839,0,N843)+IF(N844&lt;N839,0,N844)+IF(N845&lt;N839,0,N845)+IF(N846&lt;N839,0,N846)+IF(N847&lt;N839,0,N847)+IF(N848&lt;N839,0,N848)+IF(N849&lt;N839,0,N849)+IF(N850&lt;N839,0,N850)+IF(N851&lt;N839,0,N851)+IF(N852&lt;N839,0,N852)+IF(N853&lt;N839,0,N853)+IF(N854&lt;N839,0,N854)+IF(N855&lt;N839,0,N855)+IF(N856&lt;N839,0,N856)+IF(N857&lt;N839,0,N857)+IF(N858&lt;N839,0,N858)+IF(N859&lt;N839,0,N859)+IF(N860&lt;N839,0,N860)+IF(N861&lt;N839,0,N861)+IF(N862&lt;N839,0,N862)+IF(N863&lt;N839,0,N863)+IF(N864&lt;N839,0,N864)+IF(N865&lt;N839,0,N865)+IF(N866&lt;N839,0,N866)+IF(N867&lt;N839,0,N867)+IF(N868&lt;N839,0,N868)+IF(N869&lt;N839,0,N869)+IF(N870&lt;N839,0,N870)+IF(N871&lt;N839,0,N871)+IF(N872&lt;N839,0,N872)+IF(N873&lt;N839,0,N873)+IF(N874&lt;N839,0,N874)+IF(N875&lt;N839,0,N875)+IF(N876&lt;N839,0,N876)+IF(N877&lt;N839,0,N877)+IF(N878&lt;N839,0,N878)+IF(N879&lt;N839,0,N879)+IF(N880&lt;N839,0,N880)+IF(N881&lt;N839,0,N881)+IF(N882&lt;N839,0,N882)+IF(N883&lt;N839,0,N883)+IF(N884&lt;N839,0,N884)+IF(N885&lt;N839,0,N885)+IF(N886&lt;N839,0,N886)+IF(N887&lt;N839,0,N887)+IF(N888&lt;N839,0,N888)+IF(N889&lt;N839,0,N889)+IF(N890&lt;N839,0,N890)+IF(N891&lt;N839,0,N891)+IF(N892&lt;N839,0,N892)+IF(N893&lt;N839,0,N893)+IF(N894&lt;N839,0,N894)+IF(N895&lt;N839,0,N895)+IF(N896&lt;N839,0,N896)+IF(N897&lt;N839,0,N897)+IF(N898&lt;N839,0,N898)+IF(N899&lt;N839,0,N899)+IF(N900&lt;N839,0,N900)+IF(N901&lt;N839,0,N901)+IF(N902&lt;N839,0,N902)+IF(N903&lt;N839,0,N903)+IF(N904&lt;N839,0,N904)</f>
        <v>0</v>
      </c>
      <c r="O906" s="370">
        <f>O843+O844+O845+O846+O847+O848+O849+O850+O851+O852+O853+O854+O855+O856+O857+O858+O859+O860+O861+O862+O863+O864+O865+O866+O867+O868+O869+O870+O871+O872+O873+O874+O875+O876+O877+O878+O879+O880+O881+O882+O883+O884+O885+O886+O887+O888+O889+O890+O891+O892+O893+O894+O895+O896+O897+O898+O899+O900+O901+O902+O903+O904</f>
        <v>3.9527777777777784</v>
      </c>
      <c r="P906" s="480">
        <f>P843+P845+P847+P849+P851+P853+P855+P857+P859+P861+P863+P865+P867+P869+P871+P873+P875+P877+P879+P881+P883+P885+P887+P889+P891+P893+P895+P897+P899+P901+P903</f>
        <v>0.27638888888888885</v>
      </c>
      <c r="S906" s="370">
        <f>S843+S845+S847+S849+S851+S853+S855+S857+S859+S861+S863+S865+S867+S869+S871+S873+S875+S877+S879+S881+S883+S885+S887+S889+S891+S893+S895+S897+S899+S901+S903</f>
        <v>3.1590277777777773</v>
      </c>
      <c r="T906" s="176"/>
      <c r="U906" s="358"/>
      <c r="V906" s="506"/>
      <c r="W906" s="511"/>
      <c r="X906" s="354">
        <f>SUM(X843:X904)</f>
        <v>14</v>
      </c>
    </row>
    <row r="907" spans="1:27" ht="15.75" customHeight="1" thickBot="1" x14ac:dyDescent="0.3">
      <c r="B907" s="331"/>
      <c r="C907" s="386" t="s">
        <v>52</v>
      </c>
      <c r="D907" s="387"/>
      <c r="E907" s="33">
        <f>I843+I845+I847+I849+I851+I853+I855+I857+I859+I861+I863+I865+I867+I869+I871+I873+I875+I877+I879+I881+I883+I885+I887+I889+I891+I893+I895+I897+I899+I901+I903</f>
        <v>12</v>
      </c>
      <c r="F907" s="260">
        <f>IF(F844="X",1,0)+IF(F846="X",1,0)+IF(F848="X",1,0)+IF(F850="X",1,0)+IF(F852="X",1,0)+IF(F854="X",1,0)+IF(F856="X",1,0)+IF(F858="X",1,0)+IF(F860="X",1,0)+IF(F862="X",1,0)+IF(F864="X",1,0)+IF(F866="X",1,0)+IF(F868="X",1,0)+IF(F870="X",1,0)+IF(F872="X",1,0)+IF(F874="X",1,0)+IF(F876="X",1,0)+IF(F878="X",1,0)+IF(F880="X",1,0)+IF(F882="X",1,0)+IF(F884="X",1,0)+IF(F886="X",1,0)+IF(F888="X",1,0)+IF(F890="X",1,0)+IF(F892="X",1,0)+IF(F894="X",1,0)+IF(F896="X",1,0)+IF(F898="X",1,0)+IF(F900="X",1,0)+IF(F902="X",1,0)+IF(F904="X",1,0)</f>
        <v>1</v>
      </c>
      <c r="G907" s="261"/>
      <c r="H907" s="253">
        <f>H848+H850+H852+H854+H856+H858+H860+H862+H864+H866+H868+H870+H872+H874+H876+H878+H880+H882+H884+H886+H888+H890+H892+H894+H896+H898+H900+H902+H904</f>
        <v>0</v>
      </c>
      <c r="I907" s="224"/>
      <c r="J907" s="224"/>
      <c r="K907" s="224"/>
      <c r="L907" s="30"/>
      <c r="M907" s="2"/>
      <c r="N907" s="475"/>
      <c r="O907" s="371"/>
      <c r="P907" s="481"/>
      <c r="S907" s="371"/>
      <c r="T907" s="176"/>
      <c r="U907" s="359"/>
      <c r="V907" s="507"/>
      <c r="W907" s="511"/>
      <c r="X907" s="355"/>
    </row>
    <row r="908" spans="1:27" ht="15.75" customHeight="1" thickBot="1" x14ac:dyDescent="0.3">
      <c r="B908" s="2"/>
      <c r="C908" s="386" t="s">
        <v>51</v>
      </c>
      <c r="D908" s="387"/>
      <c r="E908" s="33">
        <f>J843+J845+J847+J849+J851+J853+J855+J857+J859+J861+J863+J865+J867+J869+J871+J873+J875+J877+J879+J881+J883+J885+J887+J889+J891+J893+J895+J897+J899+J901+J903+J906</f>
        <v>0</v>
      </c>
      <c r="I908" s="224"/>
      <c r="J908" s="224"/>
      <c r="K908" s="224"/>
      <c r="L908" s="30"/>
      <c r="M908" s="2"/>
      <c r="N908" s="2"/>
      <c r="O908" s="405" t="s">
        <v>85</v>
      </c>
      <c r="P908" s="406"/>
      <c r="U908" s="354">
        <v>14</v>
      </c>
      <c r="V908" s="346"/>
      <c r="W908" s="511"/>
      <c r="X908" s="354">
        <f>X71+X144+X221+X296+X373+X448+X525+X602+X677+X754+X829+X906</f>
        <v>197</v>
      </c>
    </row>
    <row r="909" spans="1:27" ht="15.75" customHeight="1" thickBot="1" x14ac:dyDescent="0.3">
      <c r="A909" s="520">
        <f>IF(A8="X",1,0)+IF(A10="X",1,0)+IF(A12="X",1,0)+IF(A14="X",1,0)+IF(A16="X",1,0)+IF(A18="X",1,0)+IF(A20="X",1,0)+IF(A22="X",1,0)+IF(A24="X",1,0)+IF(A26="X",1,0)+IF(A28="X",1,0)+IF(A30="X",1,0)+IF(A32="X",1,0)+IF(A34="X",1,0)+IF(A36="X",1,0)+IF(A38="X",1,0)+IF(A40="X",1,0)+IF(A42="X",1,0)+IF(A44="X",1,0)+IF(A46="X",1,0)+IF(A48="X",1,0)+IF(A50="X",1,0)+IF(A52="X",1,0)+IF(A54="X",1,0)+IF(A56="X",1,0)+IF(A58="X",1,0)+IF(A60="X",1,0)+IF(A62="X",1,0)+IF(A64="X",1,0)+IF(A66="X",1,0)+IF(A68="X",1,0)+IF(A85="X",1,0)+IF(A87="X",1,0)+IF(A89="X",1,0)+IF(A91="X",1,0)+IF(A93="X",1,0)+IF(A95="X",1,0)+IF(A97="X",1,0)+IF(A99="X",1,0)+IF(A101="X",1,0)+IF(A103="X",1,0)+IF(A105="X",1,0)+IF(A107="X",1,0)+IF(A109="X",1,0)+IF(A111="X",1,0)+IF(A113="X",1,0)+IF(A115="X",1,0)+IF(A117="X",1,0)+IF(A119="X",1,0)+IF(A121="X",1,0)+IF(A123="X",1,0)+IF(A125="X",1,0)+IF(A127="X",1,0)+IF(A129="X",1,0)+IF(A131="X",1,0)+IF(A133="X",1,0)+IF(A135="X",1,0)+IF(A137="X",1,0)+IF(A139="X",1,0)+IF(A141="X",1,0)+IF(A158="X",1,0)+IF(A160="X",1,0)+IF(A162="X",1,0)+IF(A164="X",1,0)+IF(A166="X",1,0)+IF(A168="X",1,0)+IF(A170="X",1,0)+IF(A172="X",1,0)+IF(A174="X",1,0)+IF(A176="X",1,0)+IF(A178="X",1,0)+IF(A180="X",1,0)+IF(A182="X",1,0)+IF(A184="X",1,0)+IF(A186="X",1,0)+IF(A188="X",1,0)+IF(A190="X",1,0)+IF(A192="X",1,0)+IF(A194="X",1,0)+IF(A196="X",1,0)+IF(A198="X",1,0)+IF(A200="X",1,0)+IF(A202="X",1,0)+IF(A204="X",1,0)+IF(A206="X",1,0)+IF(A208="X",1,0)+IF(A210="X",1,0)+IF(A212="X",1,0)+IF(A214="X",1,0)+IF(A216="X",1,0)+IF(A218="X",1,0)+IF(A235="X",1,0)+IF(A237="X",1,0)+IF(A239="X",1,0)+IF(A241="X",1,0)+IF(A243="X",1,0)+IF(A245="X",1,0)+IF(A247="X",1,0)+IF(A249="X",1,0)+IF(A251="X",1,0)+IF(A253="X",1,0)+IF(A255="X",1,0)+IF(A257="X",1,0)+IF(A259="X",1,0)+IF(A261="X",1,0)+IF(A263="X",1,0)+IF(A265="X",1,0)+IF(A267="X",1,0)+IF(A269="X",1,0)+IF(A271="X",1,0)+IF(A273="X",1,0)+IF(A275="X",1,0)+IF(A277="X",1,0)+IF(A279="X",1,0)+IF(A281="X",1,0)+IF(A283="X",1,0)+IF(A285="X",1,0)+IF(A287="X",1,0)+IF(A289="X",1,0)+IF(A291="X",1,0)+IF(A293="X",1,0)+IF(A310="X",1,0)+IF(A312="X",1,0)+IF(A314="X",1,0)+IF(A316="X",1,0)+IF(A318="X",1,0)+IF(A320="X",1,0)+IF(A322="X",1,0)+IF(A324="X",1,0)+IF(A326="X",1,0)+IF(A328="X",1,0)+IF(A330="X",1,0)+IF(A332="X",1,0)+IF(A334="X",1,0)+IF(A336="X",1,0)+IF(A338="X",1,0)+IF(A340="X",1,0)+IF(A342="X",1,0)+IF(A344="X",1,0)+IF(A346="X",1,0)+IF(A348="X",1,0)+IF(A350="X",1,0)+IF(A352="X",1,0)+IF(A354="X",1,0)+IF(A356="X",1,0)+IF(A358="X",1,0)+IF(A360="X",1,0)+IF(A362="X",1,0)+IF(A364="X",1,0)+IF(A366="X",1,0)+IF(A368="X",1,0)+IF(A370="X",1,0)+IF(A387="X",1,0)+IF(A389="X",1,0)+IF(A391="X",1,0)+IF(A393="X",1,0)+IF(A395="X",1,0)+IF(A397="X",1,0)+IF(A399="X",1,0)+IF(A401="X",1,0)+IF(A403="X",1,0)+IF(A405="X",1,0)+IF(A407="X",1,0)+IF(A409="X",1,0)+IF(A411="X",1,0)+IF(A413="X",1,0)+IF(A415="X",1,0)+IF(A417="X",1,0)+IF(A419="X",1,0)+IF(A421="X",1,0)+IF(A423="X",1,0)+IF(A425="X",1,0)+IF(A427="X",1,0)+IF(A429="X",1,0)+IF(A431="X",1,0)+IF(A433="X",1,0)+IF(A435="X",1,0)+IF(A437="X",1,0)+IF(A439="X",1,0)+IF(A441="X",1,0)+IF(A443="X",1,0)+IF(A445="X",1,0)+IF(A462="X",1,0)+IF(A464="X",1,0)+IF(A466="X",1,0)+IF(A468="X",1,0)+IF(A470="X",1,0)+IF(A472="X",1,0)+IF(A474="X",1,0)+IF(A476="X",1,0)+IF(A478="X",1,0)+IF(A480="X",1,0)+IF(A482="X",1,0)+IF(A484="X",1,0)+IF(A486="X",1,0)+IF(A488="X",1,0)+IF(A490="X",1,0)+IF(A492="X",1,0)+IF(A494="X",1,0)+IF(A496="X",1,0)+IF(A498="X",1,0)+IF(A500="X",1,0)+IF(A502="X",1,0)+IF(A504="X",1,0)+IF(A506="X",1,0)+IF(A508="X",1,0)+IF(A510="X",1,0)+IF(A512="X",1,0)+IF(A514="X",1,0)+IF(A516="X",1,0)+IF(A518="X",1,0)+IF(A520="X",1,0)+IF(A522="X",1,0)+IF(A539="X",1,0)+IF(A541="X",1,0)+IF(A543="X",1,0)+IF(A545="X",1,0)+IF(A547="X",1,0)+IF(A549="X",1,0)+IF(A551="X",1,0)+IF(A553="X",1,0)+IF(A555="X",1,0)+IF(A557="X",1,0)+IF(A559="X",1,0)+IF(A561="X",1,0)+IF(A563="X",1,0)+IF(A565="X",1,0)+IF(A567="X",1,0)+IF(A569="X",1,0)+IF(A571="X",1,0)+IF(A573="X",1,0)+IF(A575="X",1,0)+IF(A577="X",1,0)+IF(A579="X",1,0)+IF(A581="X",1,0)+IF(A583="X",1,0)+IF(A585="X",1,0)+IF(A587="X",1,0)+IF(A589="X",1,0)+IF(A591="X",1,0)+IF(A593="X",1,0)+IF(A595="X",1,0)+IF(A597="X",1,0)+IF(A599="X",1,0)+IF(A616="X",1,0)+IF(A618="X",1,0)+IF(A620="X",1,0)+IF(A622="X",1,0)+IF(A624="X",1,0)+IF(A626="X",1,0)+IF(A628="X",1,0)+IF(A630="X",1,0)+IF(A632="X",1,0)+IF(A634="X",1,0)+IF(A636="X",1,0)+IF(A638="X",1,0)+IF(A640="X",1,0)+IF(A642="X",1,0)+IF(A644="X",1,0)+IF(A646="X",1,0)+IF(A648="X",1,0)+IF(A650="X",1,0)+IF(A652="X",1,0)+IF(A654="X",1,0)+IF(A656="X",1,0)+IF(A658="X",1,0)+IF(A660="X",1,0)+IF(A662="X",1,0)+IF(A664="X",1,0)+IF(A666="X",1,0)+IF(A668="X",1,0)+IF(A670="X",1,0)+IF(A672="X",1,0)+IF(A674="X",1,0)+IF(A691="X",1,0)+IF(A693="X",1,0)+IF(A695="X",1,0)+IF(A697="X",1,0)+IF(A699="X",1,0)+IF(A701="X",1,0)+IF(A703="X",1,0)+IF(A705="X",1,0)+IF(A707="X",1,0)+IF(A709="X",1,0)+IF(A711="X",1,0)+IF(A713="X",1,0)+IF(A715="X",1,0)+IF(A717="X",1,0)+IF(A719="X",1,0)+IF(A721="X",1,0)+IF(A723="X",1,0)+IF(A725="X",1,0)+IF(A727="X",1,0)+IF(A729="X",1,0)+IF(A731="X",1,0)+IF(A733="X",1,0)+IF(A735="X",1,0)+IF(A737="X",1,0)+IF(A739="X",1,0)+IF(A741="X",1,0)+IF(A743="X",1,0)+IF(A745="X",1,0)+IF(A747="X",1,0)+IF(A749="X",1,0)+IF(A751="X",1,0)+IF(A768="X",1,0)+IF(A770="X",1,0)+IF(A772="X",1,0)+IF(A774="X",1,0)+IF(A776="X",1,0)+IF(A778="X",1,0)+IF(A780="X",1,0)+IF(A782="X",1,0)+IF(A784="X",1,0)+IF(A786="X",1,0)+IF(A788="X",1,0)+IF(A790="X",1,0)+IF(A792="X",1,0)+IF(A794="X",1,0)+IF(A796="X",1,0)+IF(A798="X",1,0)+IF(A800="X",1,0)+IF(A802="X",1,0)+IF(A804="X",1,0)+IF(A806="X",1,0)+IF(A808="X",1,0)+IF(A810="X",1,0)+IF(A812="X",1,0)+IF(A814="X",1,0)+IF(A816="X",1,0)+IF(A818="X",1,0)+IF(A820="X",1,0)+IF(A822="X",1,0)+IF(A824="X",1,0)+IF(A826="X",1,0)+IF(A843="X",1,0)+IF(A845="X",1,0)+IF(A847="X",1,0)+IF(A849="X",1,0)+IF(A851="X",1,0)+IF(A853="X",1,0)+IF(A855="X",1,0)+IF(A857="X",1,0)+IF(A859="X",1,0)+IF(A861="X",1,0)+IF(A863="X",1,0)+IF(A865="X",1,0)+IF(A867="X",1,0)+IF(A869="X",1,0)+IF(A871="X",1,0)+IF(A873="X",1,0)+IF(A875="X",1,0)+IF(A877="X",1,0)+IF(A879="X",1,0)+IF(A881="X",1,0)+IF(A883="X",1,0)+IF(A885="X",1,0)+IF(A887="X",1,0)+IF(A889="X",1,0)+IF(A891="X",1,0)+IF(A893="X",1,0)+IF(A895="X",1,0)+IF(A897="X",1,0)+IF(A899="X",1,0)+IF(A901="X",1,0)+IF(A903="X",1,0)</f>
        <v>11</v>
      </c>
      <c r="B909" s="314">
        <f>B71+B144+B221+B296+B373+B448+B525+B602+B677+B754+B829+B906</f>
        <v>365</v>
      </c>
      <c r="C909" s="386" t="s">
        <v>15</v>
      </c>
      <c r="D909" s="387"/>
      <c r="E909" s="33">
        <f>I844+I846+I848+I850+I852+I854+I856+I858+I860+I862+I864+I866+I868+I870+I872+I874+I876+I878+I880+I882+I884+I886+I888+I890+I892+I894+I896+I898+I900+I902+I904</f>
        <v>5</v>
      </c>
      <c r="G909" s="464">
        <f>IF(F843="X",D840,0)+IF(F845="X",D840,0)+IF(F847="X",D840,0)+IF(F849="X",D840,0)+IF(F851="X",D840,0)+IF(F853="X",D840,0)+IF(F855="X",D840,0)+IF(F857="X",D840,0)+IF(F859="X",D840,0)+IF(F861="X",D840,0)+IF(F863="X",D840,0)+IF(F865="X",D840,0)+IF(F867="X",D840,0)+IF(F869="X",D840,0)+IF(F871="X",D840,0)+IF(F873="X",D840,0)+IF(F875="X",D840,0)+IF(F877="X",D840,0)+IF(F879="X",D840,0)+IF(F881="X",D840,0)+IF(F883="X",D840,0)+IF(F885="X",D840,0)+IF(F887="X",D840,0)+IF(F889="X",D840,0)+IF(F891="X",D840,0)+IF(F893="X",D840,0)+IF(F895="X",D840,0)+IF(F897="X",D840,0)+IF(F899="X",D840,0)+IF(F901="X",D840,0)+IF(F903="X",D840,0)</f>
        <v>0</v>
      </c>
      <c r="H909" s="465"/>
      <c r="I909" s="464">
        <f>IF(G843="X",D841,0)+IF(G845="X",D841,0)+IF(G847="X",D841,0)+IF(G849="X",D841,0)+IF(G851="X",D841,0)+IF(G853="X",D841,0)+IF(G855="X",D841,0)+IF(G857="X",D841,0)+IF(G859="X",D841,0)+IF(G861="X",D841,0)+IF(G863="X",D841,0)+IF(G865="X",D841,0)+IF(G867="X",D841,0)+IF(G869="X",D841,0)+IF(G871="X",D841,0)+IF(G873="X",D841,0)+IF(G875="X",D841,0)+IF(G877="X",D841,0)+IF(G879="X",D841,0)+IF(G881="X",D841,0)+IF(G883="X",D841,0)+IF(G885="X",D841,0)+IF(G887="X",D841,0)+IF(G889="X",D841,0)+IF(G891="X",D841,0)+IF(G893="X",D841,0)+IF(G895="X",D841,0)+IF(G897="X",D841,0)+IF(G899="X",D841,0)+IF(G901="X",D841,0)+IF(G903="X",D841,0)</f>
        <v>0</v>
      </c>
      <c r="J909" s="466"/>
      <c r="K909" s="465"/>
      <c r="O909" s="204" t="s">
        <v>83</v>
      </c>
      <c r="P909" s="205"/>
      <c r="Q909" s="202" t="s">
        <v>83</v>
      </c>
      <c r="R909" s="197" t="s">
        <v>16</v>
      </c>
      <c r="S909" s="188" t="s">
        <v>84</v>
      </c>
      <c r="U909" s="355"/>
      <c r="V909" s="357"/>
      <c r="W909" s="511"/>
      <c r="X909" s="355"/>
    </row>
    <row r="910" spans="1:27" ht="15.75" customHeight="1" thickBot="1" x14ac:dyDescent="0.3">
      <c r="A910" s="521"/>
      <c r="B910" s="331"/>
      <c r="C910" s="386" t="s">
        <v>16</v>
      </c>
      <c r="D910" s="387"/>
      <c r="E910" s="33">
        <f>J844+J846+J848+J850+J852+J854+J856+J858+J860+J862+J864+J866+J868+J870+J872+J874+J876+J878+J880+J882+J884+J886+J888+J890+J892+J894+J896+J898+J900+J902+J904</f>
        <v>0</v>
      </c>
      <c r="G910" s="467">
        <f>IF(F844="X",D840,0)+IF(F846="X",D840,0)+IF(F848="X",D840,0)+IF(F850="X",D840,0)+IF(F852="X",D840,0)+IF(F854="X",D840,0)+IF(F856="X",D840,0)+IF(F858="X",D840,0)+IF(F860="X",D840,0)+IF(F862="X",D840,0)+IF(F864="X",D840,0)+IF(F866="X",D840,0)+IF(F868="X",D840,0)+IF(F870="X",D840,0)+IF(F872="X",D840,0)+IF(F874="X",D840,0)+IF(F876="X",D840,0)+IF(F878="X",D840,0)+IF(F880="X",D840,0)+IF(F882="X",D840,0)+IF(F884="X",D840,0)+IF(F886="X",D840,0)+IF(F888="X",D840,0)+IF(F890="X",D840,0)+IF(F892="X",D840,0)+IF(F894="X",D840,0)+IF(F896="X",D840,0)+IF(F898="X",D840,0)+IF(F900="X",D840,0)+IF(F902="X",D840,0)+IF(F904="X",D840,0)</f>
        <v>0.27638888888888885</v>
      </c>
      <c r="H910" s="468"/>
      <c r="I910" s="469">
        <f>IF(G844="X",D842,0)+IF(G846="X",D842,0)+IF(G848="X",D842,0)+IF(G850="X",D842,0)+IF(G852="X",D842,0)+IF(G854="X",D842,0)+IF(G856="X",D842,0)+IF(G858="X",D842,0)+IF(G860="X",D842,0)+IF(G862="X",D842,0)+IF(G864="X",D842,0)+IF(G866="X",D842,0)+IF(G868="X",D842,0)+IF(G870="X",D842,0)+IF(G872="X",D842,0)+IF(G874="X",D842,0)+IF(G876="X",D842,0)+IF(G878="X",D842,0)+IF(G880="X",D842,0)+IF(G882="X",D842,0)+IF(G884="X",D842,0)+IF(G886="X",D842,0)+IF(G888="X",D842,0)+IF(G890="X",D842,0)+IF(G892="X",D842,0)+IF(G894="X",D842,0)+IF(G896="X",D842,0)+IF(G898="X",D842,0)+IF(G900="X",D842,0)+IF(G902="X",D842,0)+IF(G904="X",D842,0)</f>
        <v>0</v>
      </c>
      <c r="J910" s="470"/>
      <c r="K910" s="471"/>
      <c r="O910" s="199" t="s">
        <v>16</v>
      </c>
      <c r="P910" s="200"/>
      <c r="Q910" s="203">
        <f>Q836</f>
        <v>1.345138888888888</v>
      </c>
      <c r="R910" s="198">
        <f>R836</f>
        <v>1.0979166666666664</v>
      </c>
      <c r="S910" s="189">
        <f>S836</f>
        <v>1.3513888888888888</v>
      </c>
      <c r="U910" s="350">
        <f>U906+V906</f>
        <v>0</v>
      </c>
      <c r="V910" s="351"/>
      <c r="W910" s="510"/>
    </row>
    <row r="911" spans="1:27" ht="15.75" customHeight="1" thickBot="1" x14ac:dyDescent="0.3">
      <c r="B911" s="2"/>
      <c r="C911" s="386" t="s">
        <v>17</v>
      </c>
      <c r="D911" s="387"/>
      <c r="E911" s="33">
        <f>K843+K845+K847+K849+K851+K853+K855+K857+K859+K861+K863+K865+K867+K869+K871+K873+K875+K877+K879+K881+K883+K885+K887+K889+K891+K893+K895+K897+K899+K901+K903</f>
        <v>0</v>
      </c>
      <c r="I911" s="224"/>
      <c r="J911" s="224"/>
      <c r="K911" s="224"/>
      <c r="L911" s="171"/>
      <c r="M911" s="2"/>
      <c r="N911" s="2"/>
      <c r="O911" s="190" t="s">
        <v>84</v>
      </c>
      <c r="P911" s="191"/>
      <c r="U911" s="352"/>
      <c r="V911" s="353"/>
      <c r="W911" s="510"/>
    </row>
    <row r="912" spans="1:27" ht="15.75" customHeight="1" thickBot="1" x14ac:dyDescent="0.3">
      <c r="B912" s="2"/>
      <c r="C912" s="390" t="s">
        <v>18</v>
      </c>
      <c r="D912" s="391"/>
      <c r="E912" s="33">
        <f>K844+K846+K848+K850+K852+K854+K856+K858+K860+K862+K864+K866+K868+K870+K872+K874+K876+K878+K880+K882+K884+K886+K888+K890+K892+K894+K896+K898+K900+K902+K904</f>
        <v>0</v>
      </c>
      <c r="F912" s="512">
        <f>H71+H144+H221+H296+H373+H448+H525+H602+H677+H754+H829+H906</f>
        <v>0.17708333333333334</v>
      </c>
      <c r="G912" s="513"/>
      <c r="H912" s="474">
        <f>H72+H145+H222+H297+H374+H449+H526+H603+H678+H755+H830+H907</f>
        <v>0.30069444444444443</v>
      </c>
      <c r="J912" s="516">
        <f>F912+H912</f>
        <v>0.47777777777777775</v>
      </c>
      <c r="K912" s="517"/>
      <c r="L912" s="171"/>
      <c r="N912" s="2"/>
      <c r="P912" s="472">
        <f>P839+P906-P909-P910-P911</f>
        <v>4.070833333333332</v>
      </c>
      <c r="Q912" s="202" t="s">
        <v>83</v>
      </c>
      <c r="R912" s="197" t="s">
        <v>16</v>
      </c>
      <c r="S912" s="188" t="s">
        <v>84</v>
      </c>
      <c r="U912" s="319">
        <f>U908+V908</f>
        <v>14</v>
      </c>
      <c r="V912" s="321"/>
      <c r="W912" s="510"/>
    </row>
    <row r="913" spans="1:36" ht="15.75" customHeight="1" thickBot="1" x14ac:dyDescent="0.3">
      <c r="B913" s="2"/>
      <c r="C913" s="508" t="s">
        <v>80</v>
      </c>
      <c r="D913" s="509"/>
      <c r="E913" s="124">
        <f>B906-E907-E908-E909-E910-E911-E912</f>
        <v>14</v>
      </c>
      <c r="F913" s="514"/>
      <c r="G913" s="515"/>
      <c r="H913" s="475"/>
      <c r="J913" s="518"/>
      <c r="K913" s="519"/>
      <c r="N913" s="2"/>
      <c r="P913" s="473"/>
      <c r="Q913" s="203">
        <f>Q910+H907+G909+I909+N906-P909</f>
        <v>1.345138888888888</v>
      </c>
      <c r="R913" s="198">
        <f>R910+H906+I910-P910</f>
        <v>1.0979166666666664</v>
      </c>
      <c r="S913" s="189">
        <f>S910+G910-P911</f>
        <v>1.6277777777777775</v>
      </c>
      <c r="U913" s="325"/>
      <c r="V913" s="327"/>
      <c r="W913" s="510"/>
    </row>
    <row r="914" spans="1:36" ht="15.75" customHeight="1" x14ac:dyDescent="0.25">
      <c r="B914" s="2"/>
      <c r="C914" s="224"/>
      <c r="D914" s="224"/>
      <c r="E914" s="224"/>
      <c r="I914" s="224"/>
      <c r="J914" s="224"/>
      <c r="K914" s="224"/>
      <c r="L914" s="171"/>
      <c r="M914" s="2"/>
      <c r="N914" s="2"/>
    </row>
    <row r="915" spans="1:36" ht="15" customHeight="1" x14ac:dyDescent="0.25">
      <c r="B915" s="156"/>
      <c r="C915" s="157"/>
      <c r="D915" s="157"/>
      <c r="E915" s="157"/>
      <c r="F915" s="156"/>
      <c r="G915" s="156"/>
      <c r="H915" s="156"/>
      <c r="I915" s="157"/>
      <c r="J915" s="157"/>
      <c r="K915" s="157"/>
      <c r="L915" s="157"/>
      <c r="M915" s="156"/>
      <c r="N915" s="156"/>
      <c r="O915" s="158"/>
      <c r="P915" s="155"/>
      <c r="Q915" s="159"/>
      <c r="R915" s="159"/>
      <c r="S915" s="159"/>
      <c r="T915" s="159"/>
      <c r="U915" s="155"/>
      <c r="V915" s="155"/>
      <c r="W915" s="155"/>
      <c r="X915" s="155"/>
      <c r="Y915" s="155"/>
    </row>
    <row r="916" spans="1:36" s="74" customFormat="1" ht="15" customHeight="1" x14ac:dyDescent="0.25">
      <c r="A916" s="160"/>
      <c r="B916" s="160"/>
      <c r="C916" s="30"/>
      <c r="D916" s="30"/>
      <c r="E916" s="30"/>
      <c r="F916" s="160"/>
      <c r="G916" s="160"/>
      <c r="H916" s="160"/>
      <c r="I916" s="30"/>
      <c r="J916" s="30"/>
      <c r="K916" s="30"/>
      <c r="L916" s="30"/>
      <c r="M916" s="160"/>
      <c r="N916" s="160"/>
      <c r="O916" s="161"/>
      <c r="Q916" s="162"/>
      <c r="R916" s="162"/>
      <c r="S916" s="162"/>
      <c r="T916" s="162"/>
      <c r="Z916"/>
      <c r="AA916" s="279"/>
      <c r="AB916"/>
      <c r="AC916"/>
      <c r="AD916" s="187"/>
      <c r="AE916"/>
      <c r="AF916"/>
      <c r="AG916" s="187"/>
      <c r="AH916" s="266"/>
      <c r="AI916" s="266"/>
      <c r="AJ916" s="266"/>
    </row>
    <row r="917" spans="1:36" ht="15.75" customHeight="1" thickBot="1" x14ac:dyDescent="0.3"/>
    <row r="918" spans="1:36" ht="18.75" x14ac:dyDescent="0.25">
      <c r="C918" s="399" t="s">
        <v>13</v>
      </c>
      <c r="D918" s="400"/>
      <c r="E918" s="403">
        <f>E71+E144+E221+E296+E373+E448+E525+E602+E677+E754+E829+E906</f>
        <v>121</v>
      </c>
      <c r="I918" s="31"/>
      <c r="J918" s="31"/>
      <c r="K918" s="31"/>
      <c r="L918" s="30"/>
      <c r="O918" s="9" t="s">
        <v>30</v>
      </c>
      <c r="P918" s="228" t="s">
        <v>31</v>
      </c>
      <c r="Q918" s="238" t="s">
        <v>32</v>
      </c>
      <c r="R918" s="238" t="s">
        <v>33</v>
      </c>
      <c r="S918" s="71" t="s">
        <v>34</v>
      </c>
      <c r="T918" s="167"/>
      <c r="Z918" s="74"/>
      <c r="AA918" s="280"/>
      <c r="AB918" s="74"/>
      <c r="AC918" s="74"/>
      <c r="AD918" s="282"/>
      <c r="AE918" s="74"/>
      <c r="AF918" s="74"/>
      <c r="AG918" s="282"/>
    </row>
    <row r="919" spans="1:36" ht="19.5" thickBot="1" x14ac:dyDescent="0.3">
      <c r="C919" s="401"/>
      <c r="D919" s="402"/>
      <c r="E919" s="404"/>
      <c r="I919" s="31"/>
      <c r="J919" s="31"/>
      <c r="K919" s="31"/>
      <c r="O919" s="17" t="s">
        <v>35</v>
      </c>
      <c r="P919" s="231" t="s">
        <v>36</v>
      </c>
      <c r="Q919" s="37" t="s">
        <v>37</v>
      </c>
      <c r="R919" s="37" t="s">
        <v>38</v>
      </c>
      <c r="S919" s="38" t="s">
        <v>39</v>
      </c>
      <c r="T919" s="167"/>
    </row>
    <row r="920" spans="1:36" ht="19.5" thickBot="1" x14ac:dyDescent="0.3">
      <c r="C920" s="405" t="s">
        <v>14</v>
      </c>
      <c r="D920" s="406"/>
      <c r="E920" s="317">
        <f>E72+E145+E222+E297+E374+E449+E526+E603+E678+E755+E830+E907</f>
        <v>111</v>
      </c>
      <c r="I920" s="241"/>
      <c r="J920" s="241"/>
      <c r="K920" s="241"/>
      <c r="L920" s="31"/>
      <c r="O920" s="8" t="s">
        <v>40</v>
      </c>
      <c r="P920" s="229" t="s">
        <v>41</v>
      </c>
      <c r="Q920" s="239" t="s">
        <v>42</v>
      </c>
      <c r="R920" s="239"/>
      <c r="S920" s="40" t="s">
        <v>43</v>
      </c>
      <c r="T920" s="167"/>
    </row>
    <row r="921" spans="1:36" ht="19.5" thickBot="1" x14ac:dyDescent="0.3">
      <c r="C921" s="407"/>
      <c r="D921" s="383"/>
      <c r="E921" s="318"/>
      <c r="I921" s="241"/>
      <c r="J921" s="241"/>
      <c r="K921" s="241"/>
      <c r="L921" s="31"/>
      <c r="N921" s="317" t="s">
        <v>58</v>
      </c>
      <c r="O921" s="414">
        <f>O71+O144+O221+O296+O373+O448+O525+O602+O677+O754+O829+O906</f>
        <v>52.22430555555556</v>
      </c>
      <c r="P921" s="414">
        <v>53.458333333333336</v>
      </c>
      <c r="Q921" s="414">
        <f>O921-P921</f>
        <v>-1.2340277777777757</v>
      </c>
      <c r="R921" s="396">
        <f>Q921*5*23.8589211</f>
        <v>-147.21285692604141</v>
      </c>
      <c r="S921" s="396">
        <f>R921+150</f>
        <v>2.787143073958589</v>
      </c>
      <c r="T921" s="175"/>
    </row>
    <row r="922" spans="1:36" ht="18.75" x14ac:dyDescent="0.25">
      <c r="C922" s="408" t="s">
        <v>54</v>
      </c>
      <c r="D922" s="409"/>
      <c r="E922" s="412">
        <f>E73+E146+E223+E298+E375+E450+E527+E604+E679+E756+E831+E908</f>
        <v>12</v>
      </c>
      <c r="I922" s="241"/>
      <c r="J922" s="241"/>
      <c r="K922" s="241"/>
      <c r="L922" s="31"/>
      <c r="N922" s="328"/>
      <c r="O922" s="415"/>
      <c r="P922" s="415"/>
      <c r="Q922" s="415"/>
      <c r="R922" s="397"/>
      <c r="S922" s="397"/>
      <c r="T922" s="177"/>
      <c r="U922" s="358">
        <f>U906+U829+U754+U677+U602+U525+U448+U373+U296+U221+U144+U71</f>
        <v>38.408333333333331</v>
      </c>
      <c r="V922" s="348">
        <f>V71+V144+V221+V296+V373+V448+V525+V602+V677+V754+V829+V906</f>
        <v>1.086111111111111</v>
      </c>
    </row>
    <row r="923" spans="1:36" ht="19.5" thickBot="1" x14ac:dyDescent="0.3">
      <c r="C923" s="410"/>
      <c r="D923" s="411"/>
      <c r="E923" s="413"/>
      <c r="I923" s="241"/>
      <c r="J923" s="241"/>
      <c r="K923" s="241"/>
      <c r="L923" s="31"/>
      <c r="N923" s="318"/>
      <c r="O923" s="416"/>
      <c r="P923" s="416"/>
      <c r="Q923" s="416"/>
      <c r="R923" s="398"/>
      <c r="S923" s="398"/>
      <c r="T923" s="177"/>
      <c r="U923" s="359"/>
      <c r="V923" s="349"/>
    </row>
    <row r="924" spans="1:36" ht="18.75" x14ac:dyDescent="0.25">
      <c r="C924" s="426" t="s">
        <v>15</v>
      </c>
      <c r="D924" s="427"/>
      <c r="E924" s="430">
        <f>E74+E147+E224+E299+E376+E451+E528+E605+E680+E757+E832+E909</f>
        <v>28</v>
      </c>
      <c r="I924" s="241"/>
      <c r="J924" s="241"/>
      <c r="K924" s="241"/>
      <c r="L924" s="31"/>
      <c r="N924" s="317" t="s">
        <v>59</v>
      </c>
      <c r="O924" s="414">
        <f>S71+S144+S221+S296+S373+S448+S525+S602+S677+S754+S829+S906</f>
        <v>50.050000000000004</v>
      </c>
      <c r="P924" s="414">
        <v>53.458333333333336</v>
      </c>
      <c r="Q924" s="414">
        <f>O924-P924</f>
        <v>-3.4083333333333314</v>
      </c>
      <c r="R924" s="503">
        <f>Q924*5*23.8589211</f>
        <v>-406.59578041249978</v>
      </c>
      <c r="S924" s="396">
        <f>R924+150</f>
        <v>-256.59578041249978</v>
      </c>
      <c r="T924" s="175"/>
      <c r="U924" s="354">
        <f>U73+U146+U223+U298+U375+U450+U527+U604+U679+U756+U831+U908</f>
        <v>193</v>
      </c>
      <c r="V924" s="478">
        <f>V73+V146+V223+V298+V375+V450+V527+V604+V679+V756+V831+V908</f>
        <v>4</v>
      </c>
      <c r="W924" s="74"/>
    </row>
    <row r="925" spans="1:36" ht="19.5" thickBot="1" x14ac:dyDescent="0.3">
      <c r="C925" s="428"/>
      <c r="D925" s="429"/>
      <c r="E925" s="431"/>
      <c r="I925" s="241"/>
      <c r="J925" s="241"/>
      <c r="K925" s="241"/>
      <c r="L925" s="31"/>
      <c r="N925" s="328"/>
      <c r="O925" s="415"/>
      <c r="P925" s="415"/>
      <c r="Q925" s="415"/>
      <c r="R925" s="504"/>
      <c r="S925" s="397"/>
      <c r="T925" s="175"/>
      <c r="U925" s="355"/>
      <c r="V925" s="479"/>
      <c r="W925" s="74"/>
    </row>
    <row r="926" spans="1:36" ht="19.5" thickBot="1" x14ac:dyDescent="0.3">
      <c r="C926" s="432" t="s">
        <v>16</v>
      </c>
      <c r="D926" s="433"/>
      <c r="E926" s="436">
        <f>E75+E148+E225+E300+E377+E452+E529+E606+E681+E758+E833+E910</f>
        <v>16</v>
      </c>
      <c r="I926" s="241"/>
      <c r="J926" s="241"/>
      <c r="K926" s="241"/>
      <c r="L926" s="31"/>
      <c r="N926" s="318"/>
      <c r="O926" s="416"/>
      <c r="P926" s="416"/>
      <c r="Q926" s="416"/>
      <c r="R926" s="505"/>
      <c r="S926" s="398"/>
      <c r="T926" s="175"/>
      <c r="U926" s="342">
        <f>U922+V922</f>
        <v>39.49444444444444</v>
      </c>
      <c r="V926" s="343"/>
      <c r="W926" s="98"/>
      <c r="X926" s="18"/>
      <c r="Y926" s="18"/>
    </row>
    <row r="927" spans="1:36" ht="19.5" thickBot="1" x14ac:dyDescent="0.3">
      <c r="C927" s="434"/>
      <c r="D927" s="435"/>
      <c r="E927" s="437"/>
      <c r="I927" s="241"/>
      <c r="J927" s="241"/>
      <c r="K927" s="241"/>
      <c r="L927" s="31"/>
      <c r="N927" s="438" t="s">
        <v>60</v>
      </c>
      <c r="O927" s="441">
        <f>U926</f>
        <v>39.49444444444444</v>
      </c>
      <c r="P927" s="441">
        <v>53.458333333333336</v>
      </c>
      <c r="Q927" s="441">
        <f>O927-P927</f>
        <v>-13.963888888888896</v>
      </c>
      <c r="R927" s="553">
        <f>Q927*5*23.8589211</f>
        <v>-1665.8166162458342</v>
      </c>
      <c r="S927" s="444">
        <f>R927+150</f>
        <v>-1515.8166162458342</v>
      </c>
      <c r="T927" s="175"/>
      <c r="U927" s="344"/>
      <c r="V927" s="345"/>
      <c r="W927" s="97"/>
      <c r="X927" s="18"/>
      <c r="Y927" s="18"/>
    </row>
    <row r="928" spans="1:36" ht="18.75" customHeight="1" x14ac:dyDescent="0.25">
      <c r="C928" s="405" t="s">
        <v>17</v>
      </c>
      <c r="D928" s="406"/>
      <c r="E928" s="317">
        <f>E76+E149+E226+E301+E378+E453+E530+E607+E682+E759+E834+E911</f>
        <v>1</v>
      </c>
      <c r="I928" s="241"/>
      <c r="J928" s="241"/>
      <c r="K928" s="241"/>
      <c r="L928" s="31"/>
      <c r="N928" s="439"/>
      <c r="O928" s="442"/>
      <c r="P928" s="442"/>
      <c r="Q928" s="442"/>
      <c r="R928" s="554"/>
      <c r="S928" s="445"/>
      <c r="T928" s="175"/>
      <c r="U928" s="338">
        <f>U924+V924</f>
        <v>197</v>
      </c>
      <c r="V928" s="339"/>
      <c r="W928" s="96"/>
      <c r="X928" s="18"/>
      <c r="Y928" s="18"/>
      <c r="Z928" s="18"/>
    </row>
    <row r="929" spans="3:26" ht="18.75" customHeight="1" thickBot="1" x14ac:dyDescent="0.3">
      <c r="C929" s="407"/>
      <c r="D929" s="383"/>
      <c r="E929" s="318"/>
      <c r="I929" s="241"/>
      <c r="J929" s="241"/>
      <c r="K929" s="241"/>
      <c r="L929" s="31"/>
      <c r="N929" s="440"/>
      <c r="O929" s="443"/>
      <c r="P929" s="443"/>
      <c r="Q929" s="443"/>
      <c r="R929" s="555"/>
      <c r="S929" s="446"/>
      <c r="T929" s="175"/>
      <c r="U929" s="340"/>
      <c r="V929" s="341"/>
      <c r="W929" s="99"/>
      <c r="X929" s="100"/>
      <c r="Y929" s="101"/>
      <c r="Z929" s="18"/>
    </row>
    <row r="930" spans="3:26" ht="18.75" customHeight="1" x14ac:dyDescent="0.25">
      <c r="C930" s="422" t="s">
        <v>18</v>
      </c>
      <c r="D930" s="423"/>
      <c r="E930" s="317">
        <f>E77+E150+E227+E302+E379+E454+E531+E608+E683+E760+E835+E912</f>
        <v>0</v>
      </c>
      <c r="I930" s="241"/>
      <c r="J930" s="241"/>
      <c r="K930" s="241"/>
      <c r="L930" s="31"/>
      <c r="V930" s="99"/>
      <c r="W930" s="99"/>
      <c r="X930" s="100"/>
      <c r="Y930" s="101"/>
      <c r="Z930" s="18"/>
    </row>
    <row r="931" spans="3:26" ht="18.75" customHeight="1" thickBot="1" x14ac:dyDescent="0.3">
      <c r="C931" s="424"/>
      <c r="D931" s="425"/>
      <c r="E931" s="318"/>
      <c r="I931" s="241"/>
      <c r="J931" s="241"/>
      <c r="K931" s="241"/>
      <c r="L931" s="31"/>
      <c r="Q931" s="110"/>
      <c r="V931" s="99"/>
      <c r="W931" s="99"/>
      <c r="X931" s="100"/>
      <c r="Y931" s="101"/>
      <c r="Z931" s="18"/>
    </row>
    <row r="932" spans="3:26" ht="15" customHeight="1" x14ac:dyDescent="0.25">
      <c r="C932" s="497" t="s">
        <v>80</v>
      </c>
      <c r="D932" s="498"/>
      <c r="E932" s="354">
        <f>E78+E151+E228+E303+E380+E455+E532+E609+E684+E761+E836+E913</f>
        <v>197</v>
      </c>
      <c r="L932" s="31"/>
      <c r="Q932" s="110"/>
      <c r="V932" s="18"/>
      <c r="W932" s="18"/>
      <c r="X932" s="18"/>
      <c r="Y932" s="18"/>
      <c r="Z932" s="18"/>
    </row>
    <row r="933" spans="3:26" ht="15" customHeight="1" thickBot="1" x14ac:dyDescent="0.3">
      <c r="C933" s="499"/>
      <c r="D933" s="500"/>
      <c r="E933" s="355"/>
      <c r="L933" s="31"/>
      <c r="Q933" s="110"/>
      <c r="V933" s="18"/>
      <c r="W933" s="18"/>
      <c r="X933" s="18"/>
      <c r="Y933" s="18"/>
      <c r="Z933" s="18"/>
    </row>
    <row r="934" spans="3:26" ht="15" customHeight="1" thickBot="1" x14ac:dyDescent="0.3">
      <c r="Q934" s="110"/>
      <c r="V934" s="18"/>
      <c r="W934" s="18"/>
      <c r="X934" s="18"/>
      <c r="Y934" s="18"/>
      <c r="Z934" s="18"/>
    </row>
    <row r="935" spans="3:26" ht="15" customHeight="1" x14ac:dyDescent="0.25">
      <c r="C935" s="405" t="s">
        <v>81</v>
      </c>
      <c r="D935" s="406"/>
      <c r="E935" s="449">
        <f>P4+Q4+P71+P144+P221+P296+P373+P448+P525+P602+P677+P754+P829+P906</f>
        <v>6.9486111111111111</v>
      </c>
      <c r="Q935" s="110"/>
      <c r="V935" s="18"/>
      <c r="W935" s="18"/>
      <c r="X935" s="18"/>
      <c r="Y935" s="18"/>
      <c r="Z935" s="18"/>
    </row>
    <row r="936" spans="3:26" ht="15" customHeight="1" thickBot="1" x14ac:dyDescent="0.3">
      <c r="C936" s="419" t="s">
        <v>82</v>
      </c>
      <c r="D936" s="382"/>
      <c r="E936" s="450"/>
      <c r="Q936" s="110"/>
      <c r="V936" s="18"/>
      <c r="W936" s="18"/>
      <c r="X936" s="18"/>
      <c r="Y936" s="18"/>
      <c r="Z936" s="18"/>
    </row>
    <row r="937" spans="3:26" ht="15" customHeight="1" x14ac:dyDescent="0.25">
      <c r="C937" s="405" t="s">
        <v>85</v>
      </c>
      <c r="D937" s="221" t="s">
        <v>83</v>
      </c>
      <c r="E937" s="251">
        <f>P74+P147+P224+P299+P376+P451+P528+P605+P680+P757+P832+P909</f>
        <v>2.5180555555555557</v>
      </c>
      <c r="Q937" s="110"/>
      <c r="Z937" s="18"/>
    </row>
    <row r="938" spans="3:26" ht="15" customHeight="1" x14ac:dyDescent="0.25">
      <c r="C938" s="419"/>
      <c r="D938" s="224" t="s">
        <v>16</v>
      </c>
      <c r="E938" s="172">
        <f>P75+P148+P225+P300+P377+P452+P529+P606+P681+P758+P833+P910</f>
        <v>8.3333333333333329E-2</v>
      </c>
      <c r="Q938" s="110"/>
      <c r="Z938" s="18"/>
    </row>
    <row r="939" spans="3:26" ht="15" customHeight="1" x14ac:dyDescent="0.25">
      <c r="C939" s="419"/>
      <c r="D939" s="224" t="s">
        <v>84</v>
      </c>
      <c r="E939" s="172">
        <f>P76+P149+P226+P301+P378+P453+P530+P607+P682+P759+P834+P911</f>
        <v>0.27638888888888891</v>
      </c>
      <c r="Q939" s="110"/>
    </row>
    <row r="940" spans="3:26" ht="15" customHeight="1" thickBot="1" x14ac:dyDescent="0.3">
      <c r="C940" s="407" t="s">
        <v>90</v>
      </c>
      <c r="D940" s="421"/>
      <c r="E940" s="252">
        <v>0.27638888888888891</v>
      </c>
      <c r="Q940" s="110"/>
    </row>
    <row r="941" spans="3:26" ht="15" customHeight="1" x14ac:dyDescent="0.25">
      <c r="C941" s="419" t="s">
        <v>86</v>
      </c>
      <c r="D941" s="382"/>
      <c r="E941" s="501">
        <f>E935-E937-E938-E939-E940</f>
        <v>3.7944444444444447</v>
      </c>
      <c r="Q941" s="110"/>
    </row>
    <row r="942" spans="3:26" ht="15" customHeight="1" thickBot="1" x14ac:dyDescent="0.3">
      <c r="C942" s="407" t="s">
        <v>82</v>
      </c>
      <c r="D942" s="383"/>
      <c r="E942" s="502"/>
      <c r="Q942" s="110"/>
    </row>
    <row r="943" spans="3:26" ht="15" customHeight="1" x14ac:dyDescent="0.25">
      <c r="Q943" s="110"/>
    </row>
    <row r="944" spans="3:26" ht="15.75" customHeight="1" thickBot="1" x14ac:dyDescent="0.3"/>
    <row r="945" spans="3:12" ht="15.75" customHeight="1" x14ac:dyDescent="0.25">
      <c r="C945" s="405" t="s">
        <v>68</v>
      </c>
      <c r="D945" s="406"/>
      <c r="E945" s="314">
        <f>E920+E924+E926</f>
        <v>155</v>
      </c>
      <c r="F945" s="319">
        <f>E945+E947</f>
        <v>365</v>
      </c>
      <c r="G945" s="320"/>
      <c r="H945" s="320"/>
      <c r="I945" s="320"/>
      <c r="J945" s="320"/>
      <c r="K945" s="321"/>
    </row>
    <row r="946" spans="3:12" ht="15.75" customHeight="1" thickBot="1" x14ac:dyDescent="0.3">
      <c r="C946" s="407"/>
      <c r="D946" s="383"/>
      <c r="E946" s="331"/>
      <c r="F946" s="322"/>
      <c r="G946" s="323"/>
      <c r="H946" s="323"/>
      <c r="I946" s="323"/>
      <c r="J946" s="323"/>
      <c r="K946" s="324"/>
    </row>
    <row r="947" spans="3:12" ht="15" customHeight="1" x14ac:dyDescent="0.25">
      <c r="C947" s="405" t="s">
        <v>44</v>
      </c>
      <c r="D947" s="406"/>
      <c r="E947" s="314">
        <f>B909-E920-E924-E926</f>
        <v>210</v>
      </c>
      <c r="F947" s="322"/>
      <c r="G947" s="323"/>
      <c r="H947" s="323"/>
      <c r="I947" s="323"/>
      <c r="J947" s="323"/>
      <c r="K947" s="324"/>
      <c r="L947" s="31"/>
    </row>
    <row r="948" spans="3:12" ht="15.75" customHeight="1" thickBot="1" x14ac:dyDescent="0.3">
      <c r="C948" s="419"/>
      <c r="D948" s="382"/>
      <c r="E948" s="312"/>
      <c r="F948" s="325"/>
      <c r="G948" s="326"/>
      <c r="H948" s="326"/>
      <c r="I948" s="326"/>
      <c r="J948" s="326"/>
      <c r="K948" s="327"/>
      <c r="L948" s="31"/>
    </row>
    <row r="949" spans="3:12" ht="18.75" x14ac:dyDescent="0.25">
      <c r="C949" s="405" t="s">
        <v>45</v>
      </c>
      <c r="D949" s="417"/>
      <c r="E949" s="384">
        <f>E947-E922-E930+E928</f>
        <v>199</v>
      </c>
      <c r="I949" s="224"/>
      <c r="J949" s="224"/>
      <c r="K949" s="224"/>
      <c r="L949" s="31"/>
    </row>
    <row r="950" spans="3:12" ht="18.75" x14ac:dyDescent="0.25">
      <c r="C950" s="419" t="s">
        <v>46</v>
      </c>
      <c r="D950" s="420"/>
      <c r="E950" s="418"/>
      <c r="I950" s="224"/>
      <c r="J950" s="224"/>
      <c r="K950" s="224"/>
      <c r="L950" s="31"/>
    </row>
    <row r="951" spans="3:12" x14ac:dyDescent="0.25">
      <c r="C951" s="419" t="s">
        <v>47</v>
      </c>
      <c r="D951" s="420"/>
      <c r="E951" s="418"/>
      <c r="I951" s="224"/>
      <c r="J951" s="224"/>
      <c r="K951" s="224"/>
      <c r="L951" s="30"/>
    </row>
    <row r="952" spans="3:12" ht="15.75" thickBot="1" x14ac:dyDescent="0.3">
      <c r="C952" s="407" t="s">
        <v>48</v>
      </c>
      <c r="D952" s="421"/>
      <c r="E952" s="385"/>
      <c r="I952" s="224"/>
      <c r="J952" s="224"/>
      <c r="K952" s="224"/>
      <c r="L952" s="30"/>
    </row>
    <row r="953" spans="3:12" x14ac:dyDescent="0.25">
      <c r="L953" s="30"/>
    </row>
    <row r="954" spans="3:12" x14ac:dyDescent="0.25">
      <c r="L954" s="30"/>
    </row>
  </sheetData>
  <mergeCells count="5224">
    <mergeCell ref="Z897:Z898"/>
    <mergeCell ref="AA897:AA898"/>
    <mergeCell ref="Z899:Z900"/>
    <mergeCell ref="AA899:AA900"/>
    <mergeCell ref="Z901:Z902"/>
    <mergeCell ref="AA901:AA902"/>
    <mergeCell ref="Z903:Z904"/>
    <mergeCell ref="AA903:AA904"/>
    <mergeCell ref="Z879:Z880"/>
    <mergeCell ref="AA879:AA880"/>
    <mergeCell ref="Z881:Z882"/>
    <mergeCell ref="AA881:AA882"/>
    <mergeCell ref="Z883:Z884"/>
    <mergeCell ref="AA883:AA884"/>
    <mergeCell ref="Z885:Z886"/>
    <mergeCell ref="AA885:AA886"/>
    <mergeCell ref="Z887:Z888"/>
    <mergeCell ref="AA887:AA888"/>
    <mergeCell ref="Z889:Z890"/>
    <mergeCell ref="AA889:AA890"/>
    <mergeCell ref="Z891:Z892"/>
    <mergeCell ref="AA891:AA892"/>
    <mergeCell ref="Z893:Z894"/>
    <mergeCell ref="AA893:AA894"/>
    <mergeCell ref="Z895:Z896"/>
    <mergeCell ref="AA895:AA896"/>
    <mergeCell ref="Z861:Z862"/>
    <mergeCell ref="AA861:AA862"/>
    <mergeCell ref="Z863:Z864"/>
    <mergeCell ref="AA863:AA864"/>
    <mergeCell ref="Z865:Z866"/>
    <mergeCell ref="AA865:AA866"/>
    <mergeCell ref="Z867:Z868"/>
    <mergeCell ref="AA867:AA868"/>
    <mergeCell ref="Z869:Z870"/>
    <mergeCell ref="AA869:AA870"/>
    <mergeCell ref="Z871:Z872"/>
    <mergeCell ref="AA871:AA872"/>
    <mergeCell ref="Z873:Z874"/>
    <mergeCell ref="AA873:AA874"/>
    <mergeCell ref="Z875:Z876"/>
    <mergeCell ref="AA875:AA876"/>
    <mergeCell ref="Z877:Z878"/>
    <mergeCell ref="AA877:AA878"/>
    <mergeCell ref="Z843:Z844"/>
    <mergeCell ref="AA843:AA844"/>
    <mergeCell ref="Z845:Z846"/>
    <mergeCell ref="AA845:AA846"/>
    <mergeCell ref="Z847:Z848"/>
    <mergeCell ref="AA847:AA848"/>
    <mergeCell ref="Z849:Z850"/>
    <mergeCell ref="AA849:AA850"/>
    <mergeCell ref="Z851:Z852"/>
    <mergeCell ref="AA851:AA852"/>
    <mergeCell ref="Z853:Z854"/>
    <mergeCell ref="AA853:AA854"/>
    <mergeCell ref="Z855:Z856"/>
    <mergeCell ref="AA855:AA856"/>
    <mergeCell ref="Z857:Z858"/>
    <mergeCell ref="AA857:AA858"/>
    <mergeCell ref="Z859:Z860"/>
    <mergeCell ref="AA859:AA860"/>
    <mergeCell ref="Z810:Z811"/>
    <mergeCell ref="AA810:AA811"/>
    <mergeCell ref="Z812:Z813"/>
    <mergeCell ref="AA812:AA813"/>
    <mergeCell ref="Z814:Z815"/>
    <mergeCell ref="AA814:AA815"/>
    <mergeCell ref="Z816:Z817"/>
    <mergeCell ref="AA816:AA817"/>
    <mergeCell ref="Z818:Z819"/>
    <mergeCell ref="AA818:AA819"/>
    <mergeCell ref="Z820:Z821"/>
    <mergeCell ref="AA820:AA821"/>
    <mergeCell ref="Z822:Z823"/>
    <mergeCell ref="AA822:AA823"/>
    <mergeCell ref="Z824:Z825"/>
    <mergeCell ref="AA824:AA825"/>
    <mergeCell ref="Z826:Z827"/>
    <mergeCell ref="AA826:AA827"/>
    <mergeCell ref="Z792:Z793"/>
    <mergeCell ref="AA792:AA793"/>
    <mergeCell ref="Z794:Z795"/>
    <mergeCell ref="AA794:AA795"/>
    <mergeCell ref="Z796:Z797"/>
    <mergeCell ref="AA796:AA797"/>
    <mergeCell ref="Z798:Z799"/>
    <mergeCell ref="AA798:AA799"/>
    <mergeCell ref="Z800:Z801"/>
    <mergeCell ref="AA800:AA801"/>
    <mergeCell ref="Z802:Z803"/>
    <mergeCell ref="AA802:AA803"/>
    <mergeCell ref="Z804:Z805"/>
    <mergeCell ref="AA804:AA805"/>
    <mergeCell ref="Z806:Z807"/>
    <mergeCell ref="AA806:AA807"/>
    <mergeCell ref="Z808:Z809"/>
    <mergeCell ref="AA808:AA809"/>
    <mergeCell ref="Z774:Z775"/>
    <mergeCell ref="AA774:AA775"/>
    <mergeCell ref="Z776:Z777"/>
    <mergeCell ref="AA776:AA777"/>
    <mergeCell ref="Z778:Z779"/>
    <mergeCell ref="AA778:AA779"/>
    <mergeCell ref="Z780:Z781"/>
    <mergeCell ref="AA780:AA781"/>
    <mergeCell ref="Z782:Z783"/>
    <mergeCell ref="AA782:AA783"/>
    <mergeCell ref="Z784:Z785"/>
    <mergeCell ref="AA784:AA785"/>
    <mergeCell ref="Z786:Z787"/>
    <mergeCell ref="AA786:AA787"/>
    <mergeCell ref="Z788:Z789"/>
    <mergeCell ref="AA788:AA789"/>
    <mergeCell ref="Z790:Z791"/>
    <mergeCell ref="AA790:AA791"/>
    <mergeCell ref="Z741:Z742"/>
    <mergeCell ref="AA741:AA742"/>
    <mergeCell ref="Z743:Z744"/>
    <mergeCell ref="AA743:AA744"/>
    <mergeCell ref="Z745:Z746"/>
    <mergeCell ref="AA745:AA746"/>
    <mergeCell ref="Z747:Z748"/>
    <mergeCell ref="AA747:AA748"/>
    <mergeCell ref="Z749:Z750"/>
    <mergeCell ref="AA749:AA750"/>
    <mergeCell ref="Z751:Z752"/>
    <mergeCell ref="AA751:AA752"/>
    <mergeCell ref="Z768:Z769"/>
    <mergeCell ref="AA768:AA769"/>
    <mergeCell ref="Z770:Z771"/>
    <mergeCell ref="AA770:AA771"/>
    <mergeCell ref="Z772:Z773"/>
    <mergeCell ref="AA772:AA773"/>
    <mergeCell ref="AC734:AC735"/>
    <mergeCell ref="AD734:AD735"/>
    <mergeCell ref="AF734:AF735"/>
    <mergeCell ref="AG734:AG735"/>
    <mergeCell ref="Z735:Z736"/>
    <mergeCell ref="AA735:AA736"/>
    <mergeCell ref="AC736:AC737"/>
    <mergeCell ref="AD736:AD737"/>
    <mergeCell ref="AF736:AF737"/>
    <mergeCell ref="AG736:AG737"/>
    <mergeCell ref="Z737:Z738"/>
    <mergeCell ref="AA737:AA738"/>
    <mergeCell ref="AC738:AC739"/>
    <mergeCell ref="AD738:AD739"/>
    <mergeCell ref="AF738:AF739"/>
    <mergeCell ref="AG738:AG739"/>
    <mergeCell ref="Z739:Z740"/>
    <mergeCell ref="AA739:AA740"/>
    <mergeCell ref="Z723:Z724"/>
    <mergeCell ref="AA723:AA724"/>
    <mergeCell ref="AC724:AC725"/>
    <mergeCell ref="AD724:AD725"/>
    <mergeCell ref="AF724:AF725"/>
    <mergeCell ref="AG724:AG725"/>
    <mergeCell ref="Z725:Z726"/>
    <mergeCell ref="AA725:AA726"/>
    <mergeCell ref="AC726:AC727"/>
    <mergeCell ref="AD726:AD727"/>
    <mergeCell ref="AF726:AF727"/>
    <mergeCell ref="AG726:AG727"/>
    <mergeCell ref="Z727:Z728"/>
    <mergeCell ref="AA727:AA728"/>
    <mergeCell ref="AC728:AC729"/>
    <mergeCell ref="AD728:AD729"/>
    <mergeCell ref="AF728:AF729"/>
    <mergeCell ref="AG728:AG729"/>
    <mergeCell ref="Z729:Z730"/>
    <mergeCell ref="AA729:AA730"/>
    <mergeCell ref="AC730:AC731"/>
    <mergeCell ref="AD730:AD731"/>
    <mergeCell ref="AF730:AF731"/>
    <mergeCell ref="AG730:AG731"/>
    <mergeCell ref="Z731:Z732"/>
    <mergeCell ref="AA731:AA732"/>
    <mergeCell ref="AC732:AC733"/>
    <mergeCell ref="AD732:AD733"/>
    <mergeCell ref="AF732:AF733"/>
    <mergeCell ref="AG732:AG733"/>
    <mergeCell ref="Z733:Z734"/>
    <mergeCell ref="AA733:AA734"/>
    <mergeCell ref="AF712:AF713"/>
    <mergeCell ref="AG712:AG713"/>
    <mergeCell ref="Z713:Z714"/>
    <mergeCell ref="AA713:AA714"/>
    <mergeCell ref="AC714:AC715"/>
    <mergeCell ref="AD714:AD715"/>
    <mergeCell ref="AF714:AF715"/>
    <mergeCell ref="AG714:AG715"/>
    <mergeCell ref="Z715:Z716"/>
    <mergeCell ref="AA715:AA716"/>
    <mergeCell ref="AC716:AC717"/>
    <mergeCell ref="AD716:AD717"/>
    <mergeCell ref="AF716:AF717"/>
    <mergeCell ref="AG716:AG717"/>
    <mergeCell ref="Z717:Z718"/>
    <mergeCell ref="AA717:AA718"/>
    <mergeCell ref="AC718:AC719"/>
    <mergeCell ref="AD718:AD719"/>
    <mergeCell ref="AF718:AF719"/>
    <mergeCell ref="AG718:AG719"/>
    <mergeCell ref="Z719:Z720"/>
    <mergeCell ref="AA719:AA720"/>
    <mergeCell ref="AC720:AC721"/>
    <mergeCell ref="AD720:AD721"/>
    <mergeCell ref="AF720:AF721"/>
    <mergeCell ref="AG720:AG721"/>
    <mergeCell ref="Z721:Z722"/>
    <mergeCell ref="AA721:AA722"/>
    <mergeCell ref="AC722:AC723"/>
    <mergeCell ref="AD722:AD723"/>
    <mergeCell ref="AF722:AF723"/>
    <mergeCell ref="AG722:AG723"/>
    <mergeCell ref="AC702:AC703"/>
    <mergeCell ref="AD702:AD703"/>
    <mergeCell ref="AF702:AF703"/>
    <mergeCell ref="AG702:AG703"/>
    <mergeCell ref="Z703:Z704"/>
    <mergeCell ref="AA703:AA704"/>
    <mergeCell ref="AC704:AC705"/>
    <mergeCell ref="AD704:AD705"/>
    <mergeCell ref="AF704:AF705"/>
    <mergeCell ref="AG704:AG705"/>
    <mergeCell ref="Z705:Z706"/>
    <mergeCell ref="AA705:AA706"/>
    <mergeCell ref="AC706:AC707"/>
    <mergeCell ref="AD706:AD707"/>
    <mergeCell ref="AF706:AF707"/>
    <mergeCell ref="AG706:AG707"/>
    <mergeCell ref="Z707:Z708"/>
    <mergeCell ref="AA707:AA708"/>
    <mergeCell ref="AC708:AC709"/>
    <mergeCell ref="AD708:AD709"/>
    <mergeCell ref="AF708:AF709"/>
    <mergeCell ref="AG708:AG709"/>
    <mergeCell ref="Z709:Z710"/>
    <mergeCell ref="AA709:AA710"/>
    <mergeCell ref="AC710:AC711"/>
    <mergeCell ref="AD710:AD711"/>
    <mergeCell ref="AF710:AF711"/>
    <mergeCell ref="AG710:AG711"/>
    <mergeCell ref="Z711:Z712"/>
    <mergeCell ref="AA711:AA712"/>
    <mergeCell ref="AC712:AC713"/>
    <mergeCell ref="AD712:AD713"/>
    <mergeCell ref="Z691:Z692"/>
    <mergeCell ref="AA691:AA692"/>
    <mergeCell ref="AC692:AC693"/>
    <mergeCell ref="AD692:AD693"/>
    <mergeCell ref="AF692:AF693"/>
    <mergeCell ref="AG692:AG693"/>
    <mergeCell ref="Z693:Z694"/>
    <mergeCell ref="AA693:AA694"/>
    <mergeCell ref="AC694:AC695"/>
    <mergeCell ref="AD694:AD695"/>
    <mergeCell ref="AF694:AF695"/>
    <mergeCell ref="AG694:AG695"/>
    <mergeCell ref="Z695:Z696"/>
    <mergeCell ref="AA695:AA696"/>
    <mergeCell ref="AC696:AC697"/>
    <mergeCell ref="AD696:AD697"/>
    <mergeCell ref="AF696:AF697"/>
    <mergeCell ref="AG696:AG697"/>
    <mergeCell ref="Z697:Z698"/>
    <mergeCell ref="AA697:AA698"/>
    <mergeCell ref="AC698:AC699"/>
    <mergeCell ref="AD698:AD699"/>
    <mergeCell ref="AF698:AF699"/>
    <mergeCell ref="AG698:AG699"/>
    <mergeCell ref="Z699:Z700"/>
    <mergeCell ref="AA699:AA700"/>
    <mergeCell ref="AC700:AC701"/>
    <mergeCell ref="AD700:AD701"/>
    <mergeCell ref="AF700:AF701"/>
    <mergeCell ref="AG700:AG701"/>
    <mergeCell ref="Z701:Z702"/>
    <mergeCell ref="AA701:AA702"/>
    <mergeCell ref="AC682:AC683"/>
    <mergeCell ref="AD682:AD683"/>
    <mergeCell ref="AF682:AF683"/>
    <mergeCell ref="AG682:AG683"/>
    <mergeCell ref="AC684:AC685"/>
    <mergeCell ref="AD684:AD685"/>
    <mergeCell ref="AF684:AF685"/>
    <mergeCell ref="AG684:AG685"/>
    <mergeCell ref="AC686:AC687"/>
    <mergeCell ref="AD686:AD687"/>
    <mergeCell ref="AF686:AF687"/>
    <mergeCell ref="AG686:AG687"/>
    <mergeCell ref="AC688:AC689"/>
    <mergeCell ref="AD688:AD689"/>
    <mergeCell ref="AF688:AF689"/>
    <mergeCell ref="AG688:AG689"/>
    <mergeCell ref="AC690:AC691"/>
    <mergeCell ref="AD690:AD691"/>
    <mergeCell ref="AF690:AF691"/>
    <mergeCell ref="AG690:AG691"/>
    <mergeCell ref="Z674:Z675"/>
    <mergeCell ref="AA674:AA675"/>
    <mergeCell ref="AC674:AC675"/>
    <mergeCell ref="AD674:AD675"/>
    <mergeCell ref="AF674:AF675"/>
    <mergeCell ref="AG674:AG675"/>
    <mergeCell ref="AC676:AC677"/>
    <mergeCell ref="AD676:AD677"/>
    <mergeCell ref="AF676:AF677"/>
    <mergeCell ref="AG676:AG677"/>
    <mergeCell ref="AC678:AC679"/>
    <mergeCell ref="AD678:AD679"/>
    <mergeCell ref="AF678:AF679"/>
    <mergeCell ref="AG678:AG679"/>
    <mergeCell ref="AC680:AC681"/>
    <mergeCell ref="AD680:AD681"/>
    <mergeCell ref="AF680:AF681"/>
    <mergeCell ref="AG680:AG681"/>
    <mergeCell ref="Z668:Z669"/>
    <mergeCell ref="AA668:AA669"/>
    <mergeCell ref="AC668:AC669"/>
    <mergeCell ref="AD668:AD669"/>
    <mergeCell ref="AF668:AF669"/>
    <mergeCell ref="AG668:AG669"/>
    <mergeCell ref="Z670:Z671"/>
    <mergeCell ref="AA670:AA671"/>
    <mergeCell ref="AC670:AC671"/>
    <mergeCell ref="AD670:AD671"/>
    <mergeCell ref="AF670:AF671"/>
    <mergeCell ref="AG670:AG671"/>
    <mergeCell ref="Z672:Z673"/>
    <mergeCell ref="AA672:AA673"/>
    <mergeCell ref="AC672:AC673"/>
    <mergeCell ref="AD672:AD673"/>
    <mergeCell ref="AF672:AF673"/>
    <mergeCell ref="AG672:AG673"/>
    <mergeCell ref="Z662:Z663"/>
    <mergeCell ref="AA662:AA663"/>
    <mergeCell ref="AC662:AC663"/>
    <mergeCell ref="AD662:AD663"/>
    <mergeCell ref="AF662:AF663"/>
    <mergeCell ref="AG662:AG663"/>
    <mergeCell ref="Z664:Z665"/>
    <mergeCell ref="AA664:AA665"/>
    <mergeCell ref="AC664:AC665"/>
    <mergeCell ref="AD664:AD665"/>
    <mergeCell ref="AF664:AF665"/>
    <mergeCell ref="AG664:AG665"/>
    <mergeCell ref="Z666:Z667"/>
    <mergeCell ref="AA666:AA667"/>
    <mergeCell ref="AC666:AC667"/>
    <mergeCell ref="AD666:AD667"/>
    <mergeCell ref="AF666:AF667"/>
    <mergeCell ref="AG666:AG667"/>
    <mergeCell ref="Z656:Z657"/>
    <mergeCell ref="AA656:AA657"/>
    <mergeCell ref="AC656:AC657"/>
    <mergeCell ref="AD656:AD657"/>
    <mergeCell ref="AF656:AF657"/>
    <mergeCell ref="AG656:AG657"/>
    <mergeCell ref="Z658:Z659"/>
    <mergeCell ref="AA658:AA659"/>
    <mergeCell ref="AC658:AC659"/>
    <mergeCell ref="AD658:AD659"/>
    <mergeCell ref="AF658:AF659"/>
    <mergeCell ref="AG658:AG659"/>
    <mergeCell ref="Z660:Z661"/>
    <mergeCell ref="AA660:AA661"/>
    <mergeCell ref="AC660:AC661"/>
    <mergeCell ref="AD660:AD661"/>
    <mergeCell ref="AF660:AF661"/>
    <mergeCell ref="AG660:AG661"/>
    <mergeCell ref="Z650:Z651"/>
    <mergeCell ref="AA650:AA651"/>
    <mergeCell ref="AC650:AC651"/>
    <mergeCell ref="AD650:AD651"/>
    <mergeCell ref="AF650:AF651"/>
    <mergeCell ref="AG650:AG651"/>
    <mergeCell ref="Z652:Z653"/>
    <mergeCell ref="AA652:AA653"/>
    <mergeCell ref="AC652:AC653"/>
    <mergeCell ref="AD652:AD653"/>
    <mergeCell ref="AF652:AF653"/>
    <mergeCell ref="AG652:AG653"/>
    <mergeCell ref="Z654:Z655"/>
    <mergeCell ref="AA654:AA655"/>
    <mergeCell ref="AC654:AC655"/>
    <mergeCell ref="AD654:AD655"/>
    <mergeCell ref="AF654:AF655"/>
    <mergeCell ref="AG654:AG655"/>
    <mergeCell ref="Z644:Z645"/>
    <mergeCell ref="AA644:AA645"/>
    <mergeCell ref="AC644:AC645"/>
    <mergeCell ref="AD644:AD645"/>
    <mergeCell ref="AF644:AF645"/>
    <mergeCell ref="AG644:AG645"/>
    <mergeCell ref="Z646:Z647"/>
    <mergeCell ref="AA646:AA647"/>
    <mergeCell ref="AC646:AC647"/>
    <mergeCell ref="AD646:AD647"/>
    <mergeCell ref="AF646:AF647"/>
    <mergeCell ref="AG646:AG647"/>
    <mergeCell ref="Z648:Z649"/>
    <mergeCell ref="AA648:AA649"/>
    <mergeCell ref="AC648:AC649"/>
    <mergeCell ref="AD648:AD649"/>
    <mergeCell ref="AF648:AF649"/>
    <mergeCell ref="AG648:AG649"/>
    <mergeCell ref="Z638:Z639"/>
    <mergeCell ref="AA638:AA639"/>
    <mergeCell ref="AC638:AC639"/>
    <mergeCell ref="AD638:AD639"/>
    <mergeCell ref="AF638:AF639"/>
    <mergeCell ref="AG638:AG639"/>
    <mergeCell ref="Z640:Z641"/>
    <mergeCell ref="AA640:AA641"/>
    <mergeCell ref="AC640:AC641"/>
    <mergeCell ref="AD640:AD641"/>
    <mergeCell ref="AF640:AF641"/>
    <mergeCell ref="AG640:AG641"/>
    <mergeCell ref="Z642:Z643"/>
    <mergeCell ref="AA642:AA643"/>
    <mergeCell ref="AC642:AC643"/>
    <mergeCell ref="AD642:AD643"/>
    <mergeCell ref="AF642:AF643"/>
    <mergeCell ref="AG642:AG643"/>
    <mergeCell ref="Z632:Z633"/>
    <mergeCell ref="AA632:AA633"/>
    <mergeCell ref="AC632:AC633"/>
    <mergeCell ref="AD632:AD633"/>
    <mergeCell ref="AF632:AF633"/>
    <mergeCell ref="AG632:AG633"/>
    <mergeCell ref="Z634:Z635"/>
    <mergeCell ref="AA634:AA635"/>
    <mergeCell ref="AC634:AC635"/>
    <mergeCell ref="AD634:AD635"/>
    <mergeCell ref="AF634:AF635"/>
    <mergeCell ref="AG634:AG635"/>
    <mergeCell ref="Z636:Z637"/>
    <mergeCell ref="AA636:AA637"/>
    <mergeCell ref="AC636:AC637"/>
    <mergeCell ref="AD636:AD637"/>
    <mergeCell ref="AF636:AF637"/>
    <mergeCell ref="AG636:AG637"/>
    <mergeCell ref="Z626:Z627"/>
    <mergeCell ref="AA626:AA627"/>
    <mergeCell ref="AC626:AC627"/>
    <mergeCell ref="AD626:AD627"/>
    <mergeCell ref="AF626:AF627"/>
    <mergeCell ref="AG626:AG627"/>
    <mergeCell ref="Z628:Z629"/>
    <mergeCell ref="AA628:AA629"/>
    <mergeCell ref="AC628:AC629"/>
    <mergeCell ref="AD628:AD629"/>
    <mergeCell ref="AF628:AF629"/>
    <mergeCell ref="AG628:AG629"/>
    <mergeCell ref="Z630:Z631"/>
    <mergeCell ref="AA630:AA631"/>
    <mergeCell ref="AC630:AC631"/>
    <mergeCell ref="AD630:AD631"/>
    <mergeCell ref="AF630:AF631"/>
    <mergeCell ref="AG630:AG631"/>
    <mergeCell ref="Z620:Z621"/>
    <mergeCell ref="AA620:AA621"/>
    <mergeCell ref="AC620:AC621"/>
    <mergeCell ref="AD620:AD621"/>
    <mergeCell ref="AF620:AF621"/>
    <mergeCell ref="AG620:AG621"/>
    <mergeCell ref="Z622:Z623"/>
    <mergeCell ref="AA622:AA623"/>
    <mergeCell ref="AC622:AC623"/>
    <mergeCell ref="AD622:AD623"/>
    <mergeCell ref="AF622:AF623"/>
    <mergeCell ref="AG622:AG623"/>
    <mergeCell ref="Z624:Z625"/>
    <mergeCell ref="AA624:AA625"/>
    <mergeCell ref="AC624:AC625"/>
    <mergeCell ref="AD624:AD625"/>
    <mergeCell ref="AF624:AF625"/>
    <mergeCell ref="AG624:AG625"/>
    <mergeCell ref="AC612:AC613"/>
    <mergeCell ref="AD612:AD613"/>
    <mergeCell ref="AF612:AF613"/>
    <mergeCell ref="AG612:AG613"/>
    <mergeCell ref="AC614:AC615"/>
    <mergeCell ref="AD614:AD615"/>
    <mergeCell ref="AF614:AF615"/>
    <mergeCell ref="AG614:AG615"/>
    <mergeCell ref="Z616:Z617"/>
    <mergeCell ref="AA616:AA617"/>
    <mergeCell ref="AC616:AC617"/>
    <mergeCell ref="AD616:AD617"/>
    <mergeCell ref="AF616:AF617"/>
    <mergeCell ref="AG616:AG617"/>
    <mergeCell ref="Z618:Z619"/>
    <mergeCell ref="AA618:AA619"/>
    <mergeCell ref="AC618:AC619"/>
    <mergeCell ref="AD618:AD619"/>
    <mergeCell ref="AF618:AF619"/>
    <mergeCell ref="AG618:AG619"/>
    <mergeCell ref="AC602:AC603"/>
    <mergeCell ref="AD602:AD603"/>
    <mergeCell ref="AF602:AF603"/>
    <mergeCell ref="AG602:AG603"/>
    <mergeCell ref="AC604:AC605"/>
    <mergeCell ref="AD604:AD605"/>
    <mergeCell ref="AF604:AF605"/>
    <mergeCell ref="AG604:AG605"/>
    <mergeCell ref="AC606:AC607"/>
    <mergeCell ref="AD606:AD607"/>
    <mergeCell ref="AF606:AF607"/>
    <mergeCell ref="AG606:AG607"/>
    <mergeCell ref="AC608:AC609"/>
    <mergeCell ref="AD608:AD609"/>
    <mergeCell ref="AF608:AF609"/>
    <mergeCell ref="AG608:AG609"/>
    <mergeCell ref="AC610:AC611"/>
    <mergeCell ref="AD610:AD611"/>
    <mergeCell ref="AF610:AF611"/>
    <mergeCell ref="AG610:AG611"/>
    <mergeCell ref="Z591:Z592"/>
    <mergeCell ref="AA591:AA592"/>
    <mergeCell ref="AC592:AC593"/>
    <mergeCell ref="AD592:AD593"/>
    <mergeCell ref="AF592:AF593"/>
    <mergeCell ref="AG592:AG593"/>
    <mergeCell ref="Z593:Z594"/>
    <mergeCell ref="AA593:AA594"/>
    <mergeCell ref="AC594:AC595"/>
    <mergeCell ref="AD594:AD595"/>
    <mergeCell ref="AF594:AF595"/>
    <mergeCell ref="AG594:AG595"/>
    <mergeCell ref="Z595:Z596"/>
    <mergeCell ref="AA595:AA596"/>
    <mergeCell ref="AC596:AC597"/>
    <mergeCell ref="AD596:AD597"/>
    <mergeCell ref="AF596:AF597"/>
    <mergeCell ref="AG596:AG597"/>
    <mergeCell ref="Z597:Z598"/>
    <mergeCell ref="AA597:AA598"/>
    <mergeCell ref="AC598:AC599"/>
    <mergeCell ref="AD598:AD599"/>
    <mergeCell ref="AF598:AF599"/>
    <mergeCell ref="AG598:AG599"/>
    <mergeCell ref="Z599:Z600"/>
    <mergeCell ref="AA599:AA600"/>
    <mergeCell ref="AC600:AC601"/>
    <mergeCell ref="AD600:AD601"/>
    <mergeCell ref="AF600:AF601"/>
    <mergeCell ref="AG600:AG601"/>
    <mergeCell ref="AF580:AF581"/>
    <mergeCell ref="AG580:AG581"/>
    <mergeCell ref="Z581:Z582"/>
    <mergeCell ref="AA581:AA582"/>
    <mergeCell ref="AC582:AC583"/>
    <mergeCell ref="AD582:AD583"/>
    <mergeCell ref="AF582:AF583"/>
    <mergeCell ref="AG582:AG583"/>
    <mergeCell ref="Z583:Z584"/>
    <mergeCell ref="AA583:AA584"/>
    <mergeCell ref="AC584:AC585"/>
    <mergeCell ref="AD584:AD585"/>
    <mergeCell ref="AF584:AF585"/>
    <mergeCell ref="AG584:AG585"/>
    <mergeCell ref="Z585:Z586"/>
    <mergeCell ref="AA585:AA586"/>
    <mergeCell ref="AC586:AC587"/>
    <mergeCell ref="AD586:AD587"/>
    <mergeCell ref="AF586:AF587"/>
    <mergeCell ref="AG586:AG587"/>
    <mergeCell ref="Z587:Z588"/>
    <mergeCell ref="AA587:AA588"/>
    <mergeCell ref="AC588:AC589"/>
    <mergeCell ref="AD588:AD589"/>
    <mergeCell ref="AF588:AF589"/>
    <mergeCell ref="AG588:AG589"/>
    <mergeCell ref="Z589:Z590"/>
    <mergeCell ref="AA589:AA590"/>
    <mergeCell ref="AC590:AC591"/>
    <mergeCell ref="AD590:AD591"/>
    <mergeCell ref="AF590:AF591"/>
    <mergeCell ref="AG590:AG591"/>
    <mergeCell ref="AC570:AC571"/>
    <mergeCell ref="AD570:AD571"/>
    <mergeCell ref="AF570:AF571"/>
    <mergeCell ref="AG570:AG571"/>
    <mergeCell ref="Z571:Z572"/>
    <mergeCell ref="AA571:AA572"/>
    <mergeCell ref="AC572:AC573"/>
    <mergeCell ref="AD572:AD573"/>
    <mergeCell ref="AF572:AF573"/>
    <mergeCell ref="AG572:AG573"/>
    <mergeCell ref="Z573:Z574"/>
    <mergeCell ref="AA573:AA574"/>
    <mergeCell ref="AC574:AC575"/>
    <mergeCell ref="AD574:AD575"/>
    <mergeCell ref="AF574:AF575"/>
    <mergeCell ref="AG574:AG575"/>
    <mergeCell ref="Z575:Z576"/>
    <mergeCell ref="AA575:AA576"/>
    <mergeCell ref="AC576:AC577"/>
    <mergeCell ref="AD576:AD577"/>
    <mergeCell ref="AF576:AF577"/>
    <mergeCell ref="AG576:AG577"/>
    <mergeCell ref="Z577:Z578"/>
    <mergeCell ref="AA577:AA578"/>
    <mergeCell ref="AC578:AC579"/>
    <mergeCell ref="AD578:AD579"/>
    <mergeCell ref="AF578:AF579"/>
    <mergeCell ref="AG578:AG579"/>
    <mergeCell ref="Z579:Z580"/>
    <mergeCell ref="AA579:AA580"/>
    <mergeCell ref="AC580:AC581"/>
    <mergeCell ref="AD580:AD581"/>
    <mergeCell ref="Z559:Z560"/>
    <mergeCell ref="AA559:AA560"/>
    <mergeCell ref="AC560:AC561"/>
    <mergeCell ref="AD560:AD561"/>
    <mergeCell ref="AF560:AF561"/>
    <mergeCell ref="AG560:AG561"/>
    <mergeCell ref="Z561:Z562"/>
    <mergeCell ref="AA561:AA562"/>
    <mergeCell ref="AC562:AC563"/>
    <mergeCell ref="AD562:AD563"/>
    <mergeCell ref="AF562:AF563"/>
    <mergeCell ref="AG562:AG563"/>
    <mergeCell ref="Z563:Z564"/>
    <mergeCell ref="AA563:AA564"/>
    <mergeCell ref="AC564:AC565"/>
    <mergeCell ref="AD564:AD565"/>
    <mergeCell ref="AF564:AF565"/>
    <mergeCell ref="AG564:AG565"/>
    <mergeCell ref="Z565:Z566"/>
    <mergeCell ref="AA565:AA566"/>
    <mergeCell ref="AC566:AC567"/>
    <mergeCell ref="AD566:AD567"/>
    <mergeCell ref="AF566:AF567"/>
    <mergeCell ref="AG566:AG567"/>
    <mergeCell ref="Z567:Z568"/>
    <mergeCell ref="AA567:AA568"/>
    <mergeCell ref="AC568:AC569"/>
    <mergeCell ref="AD568:AD569"/>
    <mergeCell ref="AF568:AF569"/>
    <mergeCell ref="AG568:AG569"/>
    <mergeCell ref="Z569:Z570"/>
    <mergeCell ref="AA569:AA570"/>
    <mergeCell ref="AF548:AF549"/>
    <mergeCell ref="AG548:AG549"/>
    <mergeCell ref="Z549:Z550"/>
    <mergeCell ref="AA549:AA550"/>
    <mergeCell ref="AC550:AC551"/>
    <mergeCell ref="AD550:AD551"/>
    <mergeCell ref="AF550:AF551"/>
    <mergeCell ref="AG550:AG551"/>
    <mergeCell ref="Z551:Z552"/>
    <mergeCell ref="AA551:AA552"/>
    <mergeCell ref="AC552:AC553"/>
    <mergeCell ref="AD552:AD553"/>
    <mergeCell ref="AF552:AF553"/>
    <mergeCell ref="AG552:AG553"/>
    <mergeCell ref="Z553:Z554"/>
    <mergeCell ref="AA553:AA554"/>
    <mergeCell ref="AC554:AC555"/>
    <mergeCell ref="AD554:AD555"/>
    <mergeCell ref="AF554:AF555"/>
    <mergeCell ref="AG554:AG555"/>
    <mergeCell ref="Z555:Z556"/>
    <mergeCell ref="AA555:AA556"/>
    <mergeCell ref="AC556:AC557"/>
    <mergeCell ref="AD556:AD557"/>
    <mergeCell ref="AF556:AF557"/>
    <mergeCell ref="AG556:AG557"/>
    <mergeCell ref="Z557:Z558"/>
    <mergeCell ref="AA557:AA558"/>
    <mergeCell ref="AC558:AC559"/>
    <mergeCell ref="AD558:AD559"/>
    <mergeCell ref="AF558:AF559"/>
    <mergeCell ref="AG558:AG559"/>
    <mergeCell ref="AC538:AC539"/>
    <mergeCell ref="AD538:AD539"/>
    <mergeCell ref="AF538:AF539"/>
    <mergeCell ref="AG538:AG539"/>
    <mergeCell ref="Z539:Z540"/>
    <mergeCell ref="AA539:AA540"/>
    <mergeCell ref="AC540:AC541"/>
    <mergeCell ref="AD540:AD541"/>
    <mergeCell ref="AF540:AF541"/>
    <mergeCell ref="AG540:AG541"/>
    <mergeCell ref="Z541:Z542"/>
    <mergeCell ref="AA541:AA542"/>
    <mergeCell ref="AC542:AC543"/>
    <mergeCell ref="AD542:AD543"/>
    <mergeCell ref="AF542:AF543"/>
    <mergeCell ref="AG542:AG543"/>
    <mergeCell ref="Z543:Z544"/>
    <mergeCell ref="AA543:AA544"/>
    <mergeCell ref="AC544:AC545"/>
    <mergeCell ref="AD544:AD545"/>
    <mergeCell ref="AF544:AF545"/>
    <mergeCell ref="AG544:AG545"/>
    <mergeCell ref="Z545:Z546"/>
    <mergeCell ref="AA545:AA546"/>
    <mergeCell ref="AC546:AC547"/>
    <mergeCell ref="AD546:AD547"/>
    <mergeCell ref="AF546:AF547"/>
    <mergeCell ref="AG546:AG547"/>
    <mergeCell ref="Z547:Z548"/>
    <mergeCell ref="AA547:AA548"/>
    <mergeCell ref="AC548:AC549"/>
    <mergeCell ref="AD548:AD549"/>
    <mergeCell ref="AC528:AC529"/>
    <mergeCell ref="AD528:AD529"/>
    <mergeCell ref="AF528:AF529"/>
    <mergeCell ref="AG528:AG529"/>
    <mergeCell ref="AC530:AC531"/>
    <mergeCell ref="AD530:AD531"/>
    <mergeCell ref="AF530:AF531"/>
    <mergeCell ref="AG530:AG531"/>
    <mergeCell ref="AC532:AC533"/>
    <mergeCell ref="AD532:AD533"/>
    <mergeCell ref="AF532:AF533"/>
    <mergeCell ref="AG532:AG533"/>
    <mergeCell ref="AC534:AC535"/>
    <mergeCell ref="AD534:AD535"/>
    <mergeCell ref="AF534:AF535"/>
    <mergeCell ref="AG534:AG535"/>
    <mergeCell ref="AC536:AC537"/>
    <mergeCell ref="AD536:AD537"/>
    <mergeCell ref="AF536:AF537"/>
    <mergeCell ref="AG536:AG537"/>
    <mergeCell ref="Z520:Z521"/>
    <mergeCell ref="AA520:AA521"/>
    <mergeCell ref="AC520:AC521"/>
    <mergeCell ref="AD520:AD521"/>
    <mergeCell ref="AF520:AF521"/>
    <mergeCell ref="AG520:AG521"/>
    <mergeCell ref="Z522:Z523"/>
    <mergeCell ref="AA522:AA523"/>
    <mergeCell ref="AC522:AC523"/>
    <mergeCell ref="AD522:AD523"/>
    <mergeCell ref="AF522:AF523"/>
    <mergeCell ref="AG522:AG523"/>
    <mergeCell ref="AC524:AC525"/>
    <mergeCell ref="AD524:AD525"/>
    <mergeCell ref="AF524:AF525"/>
    <mergeCell ref="AG524:AG525"/>
    <mergeCell ref="AC526:AC527"/>
    <mergeCell ref="AD526:AD527"/>
    <mergeCell ref="AF526:AF527"/>
    <mergeCell ref="AG526:AG527"/>
    <mergeCell ref="Z514:Z515"/>
    <mergeCell ref="AA514:AA515"/>
    <mergeCell ref="AC514:AC515"/>
    <mergeCell ref="AD514:AD515"/>
    <mergeCell ref="AF514:AF515"/>
    <mergeCell ref="AG514:AG515"/>
    <mergeCell ref="Z516:Z517"/>
    <mergeCell ref="AA516:AA517"/>
    <mergeCell ref="AC516:AC517"/>
    <mergeCell ref="AD516:AD517"/>
    <mergeCell ref="AF516:AF517"/>
    <mergeCell ref="AG516:AG517"/>
    <mergeCell ref="Z518:Z519"/>
    <mergeCell ref="AA518:AA519"/>
    <mergeCell ref="AC518:AC519"/>
    <mergeCell ref="AD518:AD519"/>
    <mergeCell ref="AF518:AF519"/>
    <mergeCell ref="AG518:AG519"/>
    <mergeCell ref="Z508:Z509"/>
    <mergeCell ref="AA508:AA509"/>
    <mergeCell ref="AC508:AC509"/>
    <mergeCell ref="AD508:AD509"/>
    <mergeCell ref="AF508:AF509"/>
    <mergeCell ref="AG508:AG509"/>
    <mergeCell ref="Z510:Z511"/>
    <mergeCell ref="AA510:AA511"/>
    <mergeCell ref="AC510:AC511"/>
    <mergeCell ref="AD510:AD511"/>
    <mergeCell ref="AF510:AF511"/>
    <mergeCell ref="AG510:AG511"/>
    <mergeCell ref="Z512:Z513"/>
    <mergeCell ref="AA512:AA513"/>
    <mergeCell ref="AC512:AC513"/>
    <mergeCell ref="AD512:AD513"/>
    <mergeCell ref="AF512:AF513"/>
    <mergeCell ref="AG512:AG513"/>
    <mergeCell ref="Z502:Z503"/>
    <mergeCell ref="AA502:AA503"/>
    <mergeCell ref="AC502:AC503"/>
    <mergeCell ref="AD502:AD503"/>
    <mergeCell ref="AF502:AF503"/>
    <mergeCell ref="AG502:AG503"/>
    <mergeCell ref="Z504:Z505"/>
    <mergeCell ref="AA504:AA505"/>
    <mergeCell ref="AC504:AC505"/>
    <mergeCell ref="AD504:AD505"/>
    <mergeCell ref="AF504:AF505"/>
    <mergeCell ref="AG504:AG505"/>
    <mergeCell ref="Z506:Z507"/>
    <mergeCell ref="AA506:AA507"/>
    <mergeCell ref="AC506:AC507"/>
    <mergeCell ref="AD506:AD507"/>
    <mergeCell ref="AF506:AF507"/>
    <mergeCell ref="AG506:AG507"/>
    <mergeCell ref="Z496:Z497"/>
    <mergeCell ref="AA496:AA497"/>
    <mergeCell ref="AC496:AC497"/>
    <mergeCell ref="AD496:AD497"/>
    <mergeCell ref="AF496:AF497"/>
    <mergeCell ref="AG496:AG497"/>
    <mergeCell ref="Z498:Z499"/>
    <mergeCell ref="AA498:AA499"/>
    <mergeCell ref="AC498:AC499"/>
    <mergeCell ref="AD498:AD499"/>
    <mergeCell ref="AF498:AF499"/>
    <mergeCell ref="AG498:AG499"/>
    <mergeCell ref="Z500:Z501"/>
    <mergeCell ref="AA500:AA501"/>
    <mergeCell ref="AC500:AC501"/>
    <mergeCell ref="AD500:AD501"/>
    <mergeCell ref="AF500:AF501"/>
    <mergeCell ref="AG500:AG501"/>
    <mergeCell ref="Z490:Z491"/>
    <mergeCell ref="AA490:AA491"/>
    <mergeCell ref="AC490:AC491"/>
    <mergeCell ref="AD490:AD491"/>
    <mergeCell ref="AF490:AF491"/>
    <mergeCell ref="AG490:AG491"/>
    <mergeCell ref="Z492:Z493"/>
    <mergeCell ref="AA492:AA493"/>
    <mergeCell ref="AC492:AC493"/>
    <mergeCell ref="AD492:AD493"/>
    <mergeCell ref="AF492:AF493"/>
    <mergeCell ref="AG492:AG493"/>
    <mergeCell ref="Z494:Z495"/>
    <mergeCell ref="AA494:AA495"/>
    <mergeCell ref="AC494:AC495"/>
    <mergeCell ref="AD494:AD495"/>
    <mergeCell ref="AF494:AF495"/>
    <mergeCell ref="AG494:AG495"/>
    <mergeCell ref="Z484:Z485"/>
    <mergeCell ref="AA484:AA485"/>
    <mergeCell ref="AC484:AC485"/>
    <mergeCell ref="AD484:AD485"/>
    <mergeCell ref="AF484:AF485"/>
    <mergeCell ref="AG484:AG485"/>
    <mergeCell ref="Z486:Z487"/>
    <mergeCell ref="AA486:AA487"/>
    <mergeCell ref="AC486:AC487"/>
    <mergeCell ref="AD486:AD487"/>
    <mergeCell ref="AF486:AF487"/>
    <mergeCell ref="AG486:AG487"/>
    <mergeCell ref="Z488:Z489"/>
    <mergeCell ref="AA488:AA489"/>
    <mergeCell ref="AC488:AC489"/>
    <mergeCell ref="AD488:AD489"/>
    <mergeCell ref="AF488:AF489"/>
    <mergeCell ref="AG488:AG489"/>
    <mergeCell ref="Z478:Z479"/>
    <mergeCell ref="AA478:AA479"/>
    <mergeCell ref="AC478:AC479"/>
    <mergeCell ref="AD478:AD479"/>
    <mergeCell ref="AF478:AF479"/>
    <mergeCell ref="AG478:AG479"/>
    <mergeCell ref="Z480:Z481"/>
    <mergeCell ref="AA480:AA481"/>
    <mergeCell ref="AC480:AC481"/>
    <mergeCell ref="AD480:AD481"/>
    <mergeCell ref="AF480:AF481"/>
    <mergeCell ref="AG480:AG481"/>
    <mergeCell ref="Z482:Z483"/>
    <mergeCell ref="AA482:AA483"/>
    <mergeCell ref="AC482:AC483"/>
    <mergeCell ref="AD482:AD483"/>
    <mergeCell ref="AF482:AF483"/>
    <mergeCell ref="AG482:AG483"/>
    <mergeCell ref="Z472:Z473"/>
    <mergeCell ref="AA472:AA473"/>
    <mergeCell ref="AC472:AC473"/>
    <mergeCell ref="AD472:AD473"/>
    <mergeCell ref="AF472:AF473"/>
    <mergeCell ref="AG472:AG473"/>
    <mergeCell ref="Z474:Z475"/>
    <mergeCell ref="AA474:AA475"/>
    <mergeCell ref="AC474:AC475"/>
    <mergeCell ref="AD474:AD475"/>
    <mergeCell ref="AF474:AF475"/>
    <mergeCell ref="AG474:AG475"/>
    <mergeCell ref="Z476:Z477"/>
    <mergeCell ref="AA476:AA477"/>
    <mergeCell ref="AC476:AC477"/>
    <mergeCell ref="AD476:AD477"/>
    <mergeCell ref="AF476:AF477"/>
    <mergeCell ref="AG476:AG477"/>
    <mergeCell ref="Z466:Z467"/>
    <mergeCell ref="AA466:AA467"/>
    <mergeCell ref="AC466:AC467"/>
    <mergeCell ref="AD466:AD467"/>
    <mergeCell ref="AF466:AF467"/>
    <mergeCell ref="AG466:AG467"/>
    <mergeCell ref="Z468:Z469"/>
    <mergeCell ref="AA468:AA469"/>
    <mergeCell ref="AC468:AC469"/>
    <mergeCell ref="AD468:AD469"/>
    <mergeCell ref="AF468:AF469"/>
    <mergeCell ref="AG468:AG469"/>
    <mergeCell ref="Z470:Z471"/>
    <mergeCell ref="AA470:AA471"/>
    <mergeCell ref="AC470:AC471"/>
    <mergeCell ref="AD470:AD471"/>
    <mergeCell ref="AF470:AF471"/>
    <mergeCell ref="AG470:AG471"/>
    <mergeCell ref="AC458:AC459"/>
    <mergeCell ref="AD458:AD459"/>
    <mergeCell ref="AF458:AF459"/>
    <mergeCell ref="AG458:AG459"/>
    <mergeCell ref="AC460:AC461"/>
    <mergeCell ref="AD460:AD461"/>
    <mergeCell ref="AF460:AF461"/>
    <mergeCell ref="AG460:AG461"/>
    <mergeCell ref="Z462:Z463"/>
    <mergeCell ref="AA462:AA463"/>
    <mergeCell ref="AC462:AC463"/>
    <mergeCell ref="AD462:AD463"/>
    <mergeCell ref="AF462:AF463"/>
    <mergeCell ref="AG462:AG463"/>
    <mergeCell ref="Z464:Z465"/>
    <mergeCell ref="AA464:AA465"/>
    <mergeCell ref="AC464:AC465"/>
    <mergeCell ref="AD464:AD465"/>
    <mergeCell ref="AF464:AF465"/>
    <mergeCell ref="AG464:AG465"/>
    <mergeCell ref="AC448:AC449"/>
    <mergeCell ref="AD448:AD449"/>
    <mergeCell ref="AF448:AF449"/>
    <mergeCell ref="AG448:AG449"/>
    <mergeCell ref="AC450:AC451"/>
    <mergeCell ref="AD450:AD451"/>
    <mergeCell ref="AF450:AF451"/>
    <mergeCell ref="AG450:AG451"/>
    <mergeCell ref="AC452:AC453"/>
    <mergeCell ref="AD452:AD453"/>
    <mergeCell ref="AF452:AF453"/>
    <mergeCell ref="AG452:AG453"/>
    <mergeCell ref="AC454:AC455"/>
    <mergeCell ref="AD454:AD455"/>
    <mergeCell ref="AF454:AF455"/>
    <mergeCell ref="AG454:AG455"/>
    <mergeCell ref="AC456:AC457"/>
    <mergeCell ref="AD456:AD457"/>
    <mergeCell ref="AF456:AF457"/>
    <mergeCell ref="AG456:AG457"/>
    <mergeCell ref="Z439:Z440"/>
    <mergeCell ref="AA439:AA440"/>
    <mergeCell ref="AC440:AC441"/>
    <mergeCell ref="AD440:AD441"/>
    <mergeCell ref="AF440:AF441"/>
    <mergeCell ref="AG440:AG441"/>
    <mergeCell ref="Z441:Z442"/>
    <mergeCell ref="AA441:AA442"/>
    <mergeCell ref="AC442:AC443"/>
    <mergeCell ref="AD442:AD443"/>
    <mergeCell ref="AF442:AF443"/>
    <mergeCell ref="AG442:AG443"/>
    <mergeCell ref="Z443:Z444"/>
    <mergeCell ref="AA443:AA444"/>
    <mergeCell ref="AC444:AC445"/>
    <mergeCell ref="AD444:AD445"/>
    <mergeCell ref="AF444:AF445"/>
    <mergeCell ref="AG444:AG445"/>
    <mergeCell ref="Z445:Z446"/>
    <mergeCell ref="AA445:AA446"/>
    <mergeCell ref="AC446:AC447"/>
    <mergeCell ref="AD446:AD447"/>
    <mergeCell ref="AF446:AF447"/>
    <mergeCell ref="AG446:AG447"/>
    <mergeCell ref="AF428:AF429"/>
    <mergeCell ref="AG428:AG429"/>
    <mergeCell ref="Z429:Z430"/>
    <mergeCell ref="AA429:AA430"/>
    <mergeCell ref="AC430:AC431"/>
    <mergeCell ref="AD430:AD431"/>
    <mergeCell ref="AF430:AF431"/>
    <mergeCell ref="AG430:AG431"/>
    <mergeCell ref="Z431:Z432"/>
    <mergeCell ref="AA431:AA432"/>
    <mergeCell ref="AC432:AC433"/>
    <mergeCell ref="AD432:AD433"/>
    <mergeCell ref="AF432:AF433"/>
    <mergeCell ref="AG432:AG433"/>
    <mergeCell ref="Z433:Z434"/>
    <mergeCell ref="AA433:AA434"/>
    <mergeCell ref="AC434:AC435"/>
    <mergeCell ref="AD434:AD435"/>
    <mergeCell ref="AF434:AF435"/>
    <mergeCell ref="AG434:AG435"/>
    <mergeCell ref="Z435:Z436"/>
    <mergeCell ref="AA435:AA436"/>
    <mergeCell ref="AC436:AC437"/>
    <mergeCell ref="AD436:AD437"/>
    <mergeCell ref="AF436:AF437"/>
    <mergeCell ref="AG436:AG437"/>
    <mergeCell ref="Z437:Z438"/>
    <mergeCell ref="AA437:AA438"/>
    <mergeCell ref="AC438:AC439"/>
    <mergeCell ref="AD438:AD439"/>
    <mergeCell ref="AF438:AF439"/>
    <mergeCell ref="AG438:AG439"/>
    <mergeCell ref="AC418:AC419"/>
    <mergeCell ref="AD418:AD419"/>
    <mergeCell ref="AF418:AF419"/>
    <mergeCell ref="AG418:AG419"/>
    <mergeCell ref="Z419:Z420"/>
    <mergeCell ref="AA419:AA420"/>
    <mergeCell ref="AC420:AC421"/>
    <mergeCell ref="AD420:AD421"/>
    <mergeCell ref="AF420:AF421"/>
    <mergeCell ref="AG420:AG421"/>
    <mergeCell ref="Z421:Z422"/>
    <mergeCell ref="AA421:AA422"/>
    <mergeCell ref="AC422:AC423"/>
    <mergeCell ref="AD422:AD423"/>
    <mergeCell ref="AF422:AF423"/>
    <mergeCell ref="AG422:AG423"/>
    <mergeCell ref="Z423:Z424"/>
    <mergeCell ref="AA423:AA424"/>
    <mergeCell ref="AC424:AC425"/>
    <mergeCell ref="AD424:AD425"/>
    <mergeCell ref="AF424:AF425"/>
    <mergeCell ref="AG424:AG425"/>
    <mergeCell ref="Z425:Z426"/>
    <mergeCell ref="AA425:AA426"/>
    <mergeCell ref="AC426:AC427"/>
    <mergeCell ref="AD426:AD427"/>
    <mergeCell ref="AF426:AF427"/>
    <mergeCell ref="AG426:AG427"/>
    <mergeCell ref="Z427:Z428"/>
    <mergeCell ref="AA427:AA428"/>
    <mergeCell ref="AC428:AC429"/>
    <mergeCell ref="AD428:AD429"/>
    <mergeCell ref="Z407:Z408"/>
    <mergeCell ref="AA407:AA408"/>
    <mergeCell ref="AC408:AC409"/>
    <mergeCell ref="AD408:AD409"/>
    <mergeCell ref="AF408:AF409"/>
    <mergeCell ref="AG408:AG409"/>
    <mergeCell ref="Z409:Z410"/>
    <mergeCell ref="AA409:AA410"/>
    <mergeCell ref="AC410:AC411"/>
    <mergeCell ref="AD410:AD411"/>
    <mergeCell ref="AF410:AF411"/>
    <mergeCell ref="AG410:AG411"/>
    <mergeCell ref="Z411:Z412"/>
    <mergeCell ref="AA411:AA412"/>
    <mergeCell ref="AC412:AC413"/>
    <mergeCell ref="AD412:AD413"/>
    <mergeCell ref="AF412:AF413"/>
    <mergeCell ref="AG412:AG413"/>
    <mergeCell ref="Z413:Z414"/>
    <mergeCell ref="AA413:AA414"/>
    <mergeCell ref="AC414:AC415"/>
    <mergeCell ref="AD414:AD415"/>
    <mergeCell ref="AF414:AF415"/>
    <mergeCell ref="AG414:AG415"/>
    <mergeCell ref="Z415:Z416"/>
    <mergeCell ref="AA415:AA416"/>
    <mergeCell ref="AC416:AC417"/>
    <mergeCell ref="AD416:AD417"/>
    <mergeCell ref="AF416:AF417"/>
    <mergeCell ref="AG416:AG417"/>
    <mergeCell ref="Z417:Z418"/>
    <mergeCell ref="AA417:AA418"/>
    <mergeCell ref="AF396:AF397"/>
    <mergeCell ref="AG396:AG397"/>
    <mergeCell ref="Z397:Z398"/>
    <mergeCell ref="AA397:AA398"/>
    <mergeCell ref="AC398:AC399"/>
    <mergeCell ref="AD398:AD399"/>
    <mergeCell ref="AF398:AF399"/>
    <mergeCell ref="AG398:AG399"/>
    <mergeCell ref="Z399:Z400"/>
    <mergeCell ref="AA399:AA400"/>
    <mergeCell ref="AC400:AC401"/>
    <mergeCell ref="AD400:AD401"/>
    <mergeCell ref="AF400:AF401"/>
    <mergeCell ref="AG400:AG401"/>
    <mergeCell ref="Z401:Z402"/>
    <mergeCell ref="AA401:AA402"/>
    <mergeCell ref="AC402:AC403"/>
    <mergeCell ref="AD402:AD403"/>
    <mergeCell ref="AF402:AF403"/>
    <mergeCell ref="AG402:AG403"/>
    <mergeCell ref="Z403:Z404"/>
    <mergeCell ref="AA403:AA404"/>
    <mergeCell ref="AC404:AC405"/>
    <mergeCell ref="AD404:AD405"/>
    <mergeCell ref="AF404:AF405"/>
    <mergeCell ref="AG404:AG405"/>
    <mergeCell ref="Z405:Z406"/>
    <mergeCell ref="AA405:AA406"/>
    <mergeCell ref="AC406:AC407"/>
    <mergeCell ref="AD406:AD407"/>
    <mergeCell ref="AF406:AF407"/>
    <mergeCell ref="AG406:AG407"/>
    <mergeCell ref="AC386:AC387"/>
    <mergeCell ref="AD386:AD387"/>
    <mergeCell ref="AF386:AF387"/>
    <mergeCell ref="AG386:AG387"/>
    <mergeCell ref="Z387:Z388"/>
    <mergeCell ref="AA387:AA388"/>
    <mergeCell ref="AC388:AC389"/>
    <mergeCell ref="AD388:AD389"/>
    <mergeCell ref="AF388:AF389"/>
    <mergeCell ref="AG388:AG389"/>
    <mergeCell ref="Z389:Z390"/>
    <mergeCell ref="AA389:AA390"/>
    <mergeCell ref="AC390:AC391"/>
    <mergeCell ref="AD390:AD391"/>
    <mergeCell ref="AF390:AF391"/>
    <mergeCell ref="AG390:AG391"/>
    <mergeCell ref="Z391:Z392"/>
    <mergeCell ref="AA391:AA392"/>
    <mergeCell ref="AC392:AC393"/>
    <mergeCell ref="AD392:AD393"/>
    <mergeCell ref="AF392:AF393"/>
    <mergeCell ref="AG392:AG393"/>
    <mergeCell ref="Z393:Z394"/>
    <mergeCell ref="AA393:AA394"/>
    <mergeCell ref="AC394:AC395"/>
    <mergeCell ref="AD394:AD395"/>
    <mergeCell ref="AF394:AF395"/>
    <mergeCell ref="AG394:AG395"/>
    <mergeCell ref="Z395:Z396"/>
    <mergeCell ref="AA395:AA396"/>
    <mergeCell ref="AC396:AC397"/>
    <mergeCell ref="AD396:AD397"/>
    <mergeCell ref="AC376:AC377"/>
    <mergeCell ref="AD376:AD377"/>
    <mergeCell ref="AF376:AF377"/>
    <mergeCell ref="AG376:AG377"/>
    <mergeCell ref="AC378:AC379"/>
    <mergeCell ref="AD378:AD379"/>
    <mergeCell ref="AF378:AF379"/>
    <mergeCell ref="AG378:AG379"/>
    <mergeCell ref="AC380:AC381"/>
    <mergeCell ref="AD380:AD381"/>
    <mergeCell ref="AF380:AF381"/>
    <mergeCell ref="AG380:AG381"/>
    <mergeCell ref="AC382:AC383"/>
    <mergeCell ref="AD382:AD383"/>
    <mergeCell ref="AF382:AF383"/>
    <mergeCell ref="AG382:AG383"/>
    <mergeCell ref="AC384:AC385"/>
    <mergeCell ref="AD384:AD385"/>
    <mergeCell ref="AF384:AF385"/>
    <mergeCell ref="AG384:AG385"/>
    <mergeCell ref="Z368:Z369"/>
    <mergeCell ref="AA368:AA369"/>
    <mergeCell ref="AC368:AC369"/>
    <mergeCell ref="AD368:AD369"/>
    <mergeCell ref="AF368:AF369"/>
    <mergeCell ref="AG368:AG369"/>
    <mergeCell ref="Z370:Z371"/>
    <mergeCell ref="AA370:AA371"/>
    <mergeCell ref="AC370:AC371"/>
    <mergeCell ref="AD370:AD371"/>
    <mergeCell ref="AF370:AF371"/>
    <mergeCell ref="AG370:AG371"/>
    <mergeCell ref="AC372:AC373"/>
    <mergeCell ref="AD372:AD373"/>
    <mergeCell ref="AF372:AF373"/>
    <mergeCell ref="AG372:AG373"/>
    <mergeCell ref="AC374:AC375"/>
    <mergeCell ref="AD374:AD375"/>
    <mergeCell ref="AF374:AF375"/>
    <mergeCell ref="AG374:AG375"/>
    <mergeCell ref="Z362:Z363"/>
    <mergeCell ref="AA362:AA363"/>
    <mergeCell ref="AC362:AC363"/>
    <mergeCell ref="AD362:AD363"/>
    <mergeCell ref="AF362:AF363"/>
    <mergeCell ref="AG362:AG363"/>
    <mergeCell ref="Z364:Z365"/>
    <mergeCell ref="AA364:AA365"/>
    <mergeCell ref="AC364:AC365"/>
    <mergeCell ref="AD364:AD365"/>
    <mergeCell ref="AF364:AF365"/>
    <mergeCell ref="AG364:AG365"/>
    <mergeCell ref="Z366:Z367"/>
    <mergeCell ref="AA366:AA367"/>
    <mergeCell ref="AC366:AC367"/>
    <mergeCell ref="AD366:AD367"/>
    <mergeCell ref="AF366:AF367"/>
    <mergeCell ref="AG366:AG367"/>
    <mergeCell ref="Z356:Z357"/>
    <mergeCell ref="AA356:AA357"/>
    <mergeCell ref="AC356:AC357"/>
    <mergeCell ref="AD356:AD357"/>
    <mergeCell ref="AF356:AF357"/>
    <mergeCell ref="AG356:AG357"/>
    <mergeCell ref="Z358:Z359"/>
    <mergeCell ref="AA358:AA359"/>
    <mergeCell ref="AC358:AC359"/>
    <mergeCell ref="AD358:AD359"/>
    <mergeCell ref="AF358:AF359"/>
    <mergeCell ref="AG358:AG359"/>
    <mergeCell ref="Z360:Z361"/>
    <mergeCell ref="AA360:AA361"/>
    <mergeCell ref="AC360:AC361"/>
    <mergeCell ref="AD360:AD361"/>
    <mergeCell ref="AF360:AF361"/>
    <mergeCell ref="AG360:AG361"/>
    <mergeCell ref="Z350:Z351"/>
    <mergeCell ref="AA350:AA351"/>
    <mergeCell ref="AC350:AC351"/>
    <mergeCell ref="AD350:AD351"/>
    <mergeCell ref="AF350:AF351"/>
    <mergeCell ref="AG350:AG351"/>
    <mergeCell ref="Z352:Z353"/>
    <mergeCell ref="AA352:AA353"/>
    <mergeCell ref="AC352:AC353"/>
    <mergeCell ref="AD352:AD353"/>
    <mergeCell ref="AF352:AF353"/>
    <mergeCell ref="AG352:AG353"/>
    <mergeCell ref="Z354:Z355"/>
    <mergeCell ref="AA354:AA355"/>
    <mergeCell ref="AC354:AC355"/>
    <mergeCell ref="AD354:AD355"/>
    <mergeCell ref="AF354:AF355"/>
    <mergeCell ref="AG354:AG355"/>
    <mergeCell ref="Z344:Z345"/>
    <mergeCell ref="AA344:AA345"/>
    <mergeCell ref="AC344:AC345"/>
    <mergeCell ref="AD344:AD345"/>
    <mergeCell ref="AF344:AF345"/>
    <mergeCell ref="AG344:AG345"/>
    <mergeCell ref="Z346:Z347"/>
    <mergeCell ref="AA346:AA347"/>
    <mergeCell ref="AC346:AC347"/>
    <mergeCell ref="AD346:AD347"/>
    <mergeCell ref="AF346:AF347"/>
    <mergeCell ref="AG346:AG347"/>
    <mergeCell ref="Z348:Z349"/>
    <mergeCell ref="AA348:AA349"/>
    <mergeCell ref="AC348:AC349"/>
    <mergeCell ref="AD348:AD349"/>
    <mergeCell ref="AF348:AF349"/>
    <mergeCell ref="AG348:AG349"/>
    <mergeCell ref="Z338:Z339"/>
    <mergeCell ref="AA338:AA339"/>
    <mergeCell ref="AC338:AC339"/>
    <mergeCell ref="AD338:AD339"/>
    <mergeCell ref="AF338:AF339"/>
    <mergeCell ref="AG338:AG339"/>
    <mergeCell ref="Z340:Z341"/>
    <mergeCell ref="AA340:AA341"/>
    <mergeCell ref="AC340:AC341"/>
    <mergeCell ref="AD340:AD341"/>
    <mergeCell ref="AF340:AF341"/>
    <mergeCell ref="AG340:AG341"/>
    <mergeCell ref="Z342:Z343"/>
    <mergeCell ref="AA342:AA343"/>
    <mergeCell ref="AC342:AC343"/>
    <mergeCell ref="AD342:AD343"/>
    <mergeCell ref="AF342:AF343"/>
    <mergeCell ref="AG342:AG343"/>
    <mergeCell ref="Z332:Z333"/>
    <mergeCell ref="AA332:AA333"/>
    <mergeCell ref="AC332:AC333"/>
    <mergeCell ref="AD332:AD333"/>
    <mergeCell ref="AF332:AF333"/>
    <mergeCell ref="AG332:AG333"/>
    <mergeCell ref="Z334:Z335"/>
    <mergeCell ref="AA334:AA335"/>
    <mergeCell ref="AC334:AC335"/>
    <mergeCell ref="AD334:AD335"/>
    <mergeCell ref="AF334:AF335"/>
    <mergeCell ref="AG334:AG335"/>
    <mergeCell ref="Z336:Z337"/>
    <mergeCell ref="AA336:AA337"/>
    <mergeCell ref="AC336:AC337"/>
    <mergeCell ref="AD336:AD337"/>
    <mergeCell ref="AF336:AF337"/>
    <mergeCell ref="AG336:AG337"/>
    <mergeCell ref="Z326:Z327"/>
    <mergeCell ref="AA326:AA327"/>
    <mergeCell ref="AC326:AC327"/>
    <mergeCell ref="AD326:AD327"/>
    <mergeCell ref="AF326:AF327"/>
    <mergeCell ref="AG326:AG327"/>
    <mergeCell ref="Z328:Z329"/>
    <mergeCell ref="AA328:AA329"/>
    <mergeCell ref="AC328:AC329"/>
    <mergeCell ref="AD328:AD329"/>
    <mergeCell ref="AF328:AF329"/>
    <mergeCell ref="AG328:AG329"/>
    <mergeCell ref="Z330:Z331"/>
    <mergeCell ref="AA330:AA331"/>
    <mergeCell ref="AC330:AC331"/>
    <mergeCell ref="AD330:AD331"/>
    <mergeCell ref="AF330:AF331"/>
    <mergeCell ref="AG330:AG331"/>
    <mergeCell ref="Z320:Z321"/>
    <mergeCell ref="AA320:AA321"/>
    <mergeCell ref="AC320:AC321"/>
    <mergeCell ref="AD320:AD321"/>
    <mergeCell ref="AF320:AF321"/>
    <mergeCell ref="AG320:AG321"/>
    <mergeCell ref="Z322:Z323"/>
    <mergeCell ref="AA322:AA323"/>
    <mergeCell ref="AC322:AC323"/>
    <mergeCell ref="AD322:AD323"/>
    <mergeCell ref="AF322:AF323"/>
    <mergeCell ref="AG322:AG323"/>
    <mergeCell ref="Z324:Z325"/>
    <mergeCell ref="AA324:AA325"/>
    <mergeCell ref="AC324:AC325"/>
    <mergeCell ref="AD324:AD325"/>
    <mergeCell ref="AF324:AF325"/>
    <mergeCell ref="AG324:AG325"/>
    <mergeCell ref="Z314:Z315"/>
    <mergeCell ref="AA314:AA315"/>
    <mergeCell ref="AC314:AC315"/>
    <mergeCell ref="AD314:AD315"/>
    <mergeCell ref="AF314:AF315"/>
    <mergeCell ref="AG314:AG315"/>
    <mergeCell ref="Z316:Z317"/>
    <mergeCell ref="AA316:AA317"/>
    <mergeCell ref="AC316:AC317"/>
    <mergeCell ref="AD316:AD317"/>
    <mergeCell ref="AF316:AF317"/>
    <mergeCell ref="AG316:AG317"/>
    <mergeCell ref="Z318:Z319"/>
    <mergeCell ref="AA318:AA319"/>
    <mergeCell ref="AC318:AC319"/>
    <mergeCell ref="AD318:AD319"/>
    <mergeCell ref="AF318:AF319"/>
    <mergeCell ref="AG318:AG319"/>
    <mergeCell ref="AC306:AC307"/>
    <mergeCell ref="AD306:AD307"/>
    <mergeCell ref="AF306:AF307"/>
    <mergeCell ref="AG306:AG307"/>
    <mergeCell ref="AC308:AC309"/>
    <mergeCell ref="AD308:AD309"/>
    <mergeCell ref="AF308:AF309"/>
    <mergeCell ref="AG308:AG309"/>
    <mergeCell ref="Z310:Z311"/>
    <mergeCell ref="AA310:AA311"/>
    <mergeCell ref="AC310:AC311"/>
    <mergeCell ref="AD310:AD311"/>
    <mergeCell ref="AF310:AF311"/>
    <mergeCell ref="AG310:AG311"/>
    <mergeCell ref="Z312:Z313"/>
    <mergeCell ref="AA312:AA313"/>
    <mergeCell ref="AC312:AC313"/>
    <mergeCell ref="AD312:AD313"/>
    <mergeCell ref="AF312:AF313"/>
    <mergeCell ref="AG312:AG313"/>
    <mergeCell ref="AC296:AC297"/>
    <mergeCell ref="AD296:AD297"/>
    <mergeCell ref="AF296:AF297"/>
    <mergeCell ref="AG296:AG297"/>
    <mergeCell ref="AC298:AC299"/>
    <mergeCell ref="AD298:AD299"/>
    <mergeCell ref="AF298:AF299"/>
    <mergeCell ref="AG298:AG299"/>
    <mergeCell ref="AC300:AC301"/>
    <mergeCell ref="AD300:AD301"/>
    <mergeCell ref="AF300:AF301"/>
    <mergeCell ref="AG300:AG301"/>
    <mergeCell ref="AC302:AC303"/>
    <mergeCell ref="AD302:AD303"/>
    <mergeCell ref="AF302:AF303"/>
    <mergeCell ref="AG302:AG303"/>
    <mergeCell ref="AC304:AC305"/>
    <mergeCell ref="AD304:AD305"/>
    <mergeCell ref="AF304:AF305"/>
    <mergeCell ref="AG304:AG305"/>
    <mergeCell ref="AF288:AF289"/>
    <mergeCell ref="AG288:AG289"/>
    <mergeCell ref="Z289:Z290"/>
    <mergeCell ref="AA289:AA290"/>
    <mergeCell ref="AC290:AC291"/>
    <mergeCell ref="AD290:AD291"/>
    <mergeCell ref="AF290:AF291"/>
    <mergeCell ref="AG290:AG291"/>
    <mergeCell ref="Z291:Z292"/>
    <mergeCell ref="AA291:AA292"/>
    <mergeCell ref="AC292:AC293"/>
    <mergeCell ref="AD292:AD293"/>
    <mergeCell ref="AF292:AF293"/>
    <mergeCell ref="AG292:AG293"/>
    <mergeCell ref="Z293:Z294"/>
    <mergeCell ref="AA293:AA294"/>
    <mergeCell ref="AC294:AC295"/>
    <mergeCell ref="AD294:AD295"/>
    <mergeCell ref="AF294:AF295"/>
    <mergeCell ref="AG294:AG295"/>
    <mergeCell ref="AC278:AC279"/>
    <mergeCell ref="AD278:AD279"/>
    <mergeCell ref="AF278:AF279"/>
    <mergeCell ref="AG278:AG279"/>
    <mergeCell ref="Z279:Z280"/>
    <mergeCell ref="AA279:AA280"/>
    <mergeCell ref="AC280:AC281"/>
    <mergeCell ref="AD280:AD281"/>
    <mergeCell ref="AF280:AF281"/>
    <mergeCell ref="AG280:AG281"/>
    <mergeCell ref="Z281:Z282"/>
    <mergeCell ref="AA281:AA282"/>
    <mergeCell ref="AC282:AC283"/>
    <mergeCell ref="AD282:AD283"/>
    <mergeCell ref="AF282:AF283"/>
    <mergeCell ref="AG282:AG283"/>
    <mergeCell ref="Z283:Z284"/>
    <mergeCell ref="AA283:AA284"/>
    <mergeCell ref="AC284:AC285"/>
    <mergeCell ref="AD284:AD285"/>
    <mergeCell ref="AF284:AF285"/>
    <mergeCell ref="AG284:AG285"/>
    <mergeCell ref="Z285:Z286"/>
    <mergeCell ref="AA285:AA286"/>
    <mergeCell ref="AC286:AC287"/>
    <mergeCell ref="AD286:AD287"/>
    <mergeCell ref="AF286:AF287"/>
    <mergeCell ref="AG286:AG287"/>
    <mergeCell ref="Z287:Z288"/>
    <mergeCell ref="AA287:AA288"/>
    <mergeCell ref="AC288:AC289"/>
    <mergeCell ref="AD288:AD289"/>
    <mergeCell ref="Z267:Z268"/>
    <mergeCell ref="AA267:AA268"/>
    <mergeCell ref="AC268:AC269"/>
    <mergeCell ref="AD268:AD269"/>
    <mergeCell ref="AF268:AF269"/>
    <mergeCell ref="AG268:AG269"/>
    <mergeCell ref="Z269:Z270"/>
    <mergeCell ref="AA269:AA270"/>
    <mergeCell ref="AC270:AC271"/>
    <mergeCell ref="AD270:AD271"/>
    <mergeCell ref="AF270:AF271"/>
    <mergeCell ref="AG270:AG271"/>
    <mergeCell ref="Z271:Z272"/>
    <mergeCell ref="AA271:AA272"/>
    <mergeCell ref="AC272:AC273"/>
    <mergeCell ref="AD272:AD273"/>
    <mergeCell ref="AF272:AF273"/>
    <mergeCell ref="AG272:AG273"/>
    <mergeCell ref="Z273:Z274"/>
    <mergeCell ref="AA273:AA274"/>
    <mergeCell ref="AC274:AC275"/>
    <mergeCell ref="AD274:AD275"/>
    <mergeCell ref="AF274:AF275"/>
    <mergeCell ref="AG274:AG275"/>
    <mergeCell ref="Z275:Z276"/>
    <mergeCell ref="AA275:AA276"/>
    <mergeCell ref="AC276:AC277"/>
    <mergeCell ref="AD276:AD277"/>
    <mergeCell ref="AF276:AF277"/>
    <mergeCell ref="AG276:AG277"/>
    <mergeCell ref="Z277:Z278"/>
    <mergeCell ref="AA277:AA278"/>
    <mergeCell ref="AF256:AF257"/>
    <mergeCell ref="AG256:AG257"/>
    <mergeCell ref="Z257:Z258"/>
    <mergeCell ref="AA257:AA258"/>
    <mergeCell ref="AC258:AC259"/>
    <mergeCell ref="AD258:AD259"/>
    <mergeCell ref="AF258:AF259"/>
    <mergeCell ref="AG258:AG259"/>
    <mergeCell ref="Z259:Z260"/>
    <mergeCell ref="AA259:AA260"/>
    <mergeCell ref="AC260:AC261"/>
    <mergeCell ref="AD260:AD261"/>
    <mergeCell ref="AF260:AF261"/>
    <mergeCell ref="AG260:AG261"/>
    <mergeCell ref="Z261:Z262"/>
    <mergeCell ref="AA261:AA262"/>
    <mergeCell ref="AC262:AC263"/>
    <mergeCell ref="AD262:AD263"/>
    <mergeCell ref="AF262:AF263"/>
    <mergeCell ref="AG262:AG263"/>
    <mergeCell ref="Z263:Z264"/>
    <mergeCell ref="AA263:AA264"/>
    <mergeCell ref="AC264:AC265"/>
    <mergeCell ref="AD264:AD265"/>
    <mergeCell ref="AF264:AF265"/>
    <mergeCell ref="AG264:AG265"/>
    <mergeCell ref="Z265:Z266"/>
    <mergeCell ref="AA265:AA266"/>
    <mergeCell ref="AC266:AC267"/>
    <mergeCell ref="AD266:AD267"/>
    <mergeCell ref="AF266:AF267"/>
    <mergeCell ref="AG266:AG267"/>
    <mergeCell ref="AC246:AC247"/>
    <mergeCell ref="AD246:AD247"/>
    <mergeCell ref="AF246:AF247"/>
    <mergeCell ref="AG246:AG247"/>
    <mergeCell ref="Z247:Z248"/>
    <mergeCell ref="AA247:AA248"/>
    <mergeCell ref="AC248:AC249"/>
    <mergeCell ref="AD248:AD249"/>
    <mergeCell ref="AF248:AF249"/>
    <mergeCell ref="AG248:AG249"/>
    <mergeCell ref="Z249:Z250"/>
    <mergeCell ref="AA249:AA250"/>
    <mergeCell ref="AC250:AC251"/>
    <mergeCell ref="AD250:AD251"/>
    <mergeCell ref="AF250:AF251"/>
    <mergeCell ref="AG250:AG251"/>
    <mergeCell ref="Z251:Z252"/>
    <mergeCell ref="AA251:AA252"/>
    <mergeCell ref="AC252:AC253"/>
    <mergeCell ref="AD252:AD253"/>
    <mergeCell ref="AF252:AF253"/>
    <mergeCell ref="AG252:AG253"/>
    <mergeCell ref="Z253:Z254"/>
    <mergeCell ref="AA253:AA254"/>
    <mergeCell ref="AC254:AC255"/>
    <mergeCell ref="AD254:AD255"/>
    <mergeCell ref="AF254:AF255"/>
    <mergeCell ref="AG254:AG255"/>
    <mergeCell ref="Z255:Z256"/>
    <mergeCell ref="AA255:AA256"/>
    <mergeCell ref="AC256:AC257"/>
    <mergeCell ref="AD256:AD257"/>
    <mergeCell ref="Z235:Z236"/>
    <mergeCell ref="AA235:AA236"/>
    <mergeCell ref="AC236:AC237"/>
    <mergeCell ref="AD236:AD237"/>
    <mergeCell ref="AF236:AF237"/>
    <mergeCell ref="AG236:AG237"/>
    <mergeCell ref="Z237:Z238"/>
    <mergeCell ref="AA237:AA238"/>
    <mergeCell ref="AC238:AC239"/>
    <mergeCell ref="AD238:AD239"/>
    <mergeCell ref="AF238:AF239"/>
    <mergeCell ref="AG238:AG239"/>
    <mergeCell ref="Z239:Z240"/>
    <mergeCell ref="AA239:AA240"/>
    <mergeCell ref="AC240:AC241"/>
    <mergeCell ref="AD240:AD241"/>
    <mergeCell ref="AF240:AF241"/>
    <mergeCell ref="AG240:AG241"/>
    <mergeCell ref="Z241:Z242"/>
    <mergeCell ref="AA241:AA242"/>
    <mergeCell ref="AC242:AC243"/>
    <mergeCell ref="AD242:AD243"/>
    <mergeCell ref="AF242:AF243"/>
    <mergeCell ref="AG242:AG243"/>
    <mergeCell ref="Z243:Z244"/>
    <mergeCell ref="AA243:AA244"/>
    <mergeCell ref="AC244:AC245"/>
    <mergeCell ref="AD244:AD245"/>
    <mergeCell ref="AF244:AF245"/>
    <mergeCell ref="AG244:AG245"/>
    <mergeCell ref="Z245:Z246"/>
    <mergeCell ref="AA245:AA246"/>
    <mergeCell ref="AC226:AC227"/>
    <mergeCell ref="AD226:AD227"/>
    <mergeCell ref="AF226:AF227"/>
    <mergeCell ref="AG226:AG227"/>
    <mergeCell ref="AC228:AC229"/>
    <mergeCell ref="AD228:AD229"/>
    <mergeCell ref="AF228:AF229"/>
    <mergeCell ref="AG228:AG229"/>
    <mergeCell ref="AC230:AC231"/>
    <mergeCell ref="AD230:AD231"/>
    <mergeCell ref="AF230:AF231"/>
    <mergeCell ref="AG230:AG231"/>
    <mergeCell ref="AC232:AC233"/>
    <mergeCell ref="AD232:AD233"/>
    <mergeCell ref="AF232:AF233"/>
    <mergeCell ref="AG232:AG233"/>
    <mergeCell ref="AC234:AC235"/>
    <mergeCell ref="AD234:AD235"/>
    <mergeCell ref="AF234:AF235"/>
    <mergeCell ref="AG234:AG235"/>
    <mergeCell ref="Z218:Z219"/>
    <mergeCell ref="AA218:AA219"/>
    <mergeCell ref="AC218:AC219"/>
    <mergeCell ref="AD218:AD219"/>
    <mergeCell ref="AF218:AF219"/>
    <mergeCell ref="AG218:AG219"/>
    <mergeCell ref="AC220:AC221"/>
    <mergeCell ref="AD220:AD221"/>
    <mergeCell ref="AF220:AF221"/>
    <mergeCell ref="AG220:AG221"/>
    <mergeCell ref="AC222:AC223"/>
    <mergeCell ref="AD222:AD223"/>
    <mergeCell ref="AF222:AF223"/>
    <mergeCell ref="AG222:AG223"/>
    <mergeCell ref="AC224:AC225"/>
    <mergeCell ref="AD224:AD225"/>
    <mergeCell ref="AF224:AF225"/>
    <mergeCell ref="AG224:AG225"/>
    <mergeCell ref="Z212:Z213"/>
    <mergeCell ref="AA212:AA213"/>
    <mergeCell ref="AC212:AC213"/>
    <mergeCell ref="AD212:AD213"/>
    <mergeCell ref="AF212:AF213"/>
    <mergeCell ref="AG212:AG213"/>
    <mergeCell ref="Z214:Z215"/>
    <mergeCell ref="AA214:AA215"/>
    <mergeCell ref="AC214:AC215"/>
    <mergeCell ref="AD214:AD215"/>
    <mergeCell ref="AF214:AF215"/>
    <mergeCell ref="AG214:AG215"/>
    <mergeCell ref="Z216:Z217"/>
    <mergeCell ref="AA216:AA217"/>
    <mergeCell ref="AC216:AC217"/>
    <mergeCell ref="AD216:AD217"/>
    <mergeCell ref="AF216:AF217"/>
    <mergeCell ref="AG216:AG217"/>
    <mergeCell ref="Z206:Z207"/>
    <mergeCell ref="AA206:AA207"/>
    <mergeCell ref="AC206:AC207"/>
    <mergeCell ref="AD206:AD207"/>
    <mergeCell ref="AF206:AF207"/>
    <mergeCell ref="AG206:AG207"/>
    <mergeCell ref="Z208:Z209"/>
    <mergeCell ref="AA208:AA209"/>
    <mergeCell ref="AC208:AC209"/>
    <mergeCell ref="AD208:AD209"/>
    <mergeCell ref="AF208:AF209"/>
    <mergeCell ref="AG208:AG209"/>
    <mergeCell ref="Z210:Z211"/>
    <mergeCell ref="AA210:AA211"/>
    <mergeCell ref="AC210:AC211"/>
    <mergeCell ref="AD210:AD211"/>
    <mergeCell ref="AF210:AF211"/>
    <mergeCell ref="AG210:AG211"/>
    <mergeCell ref="Z200:Z201"/>
    <mergeCell ref="AA200:AA201"/>
    <mergeCell ref="AC200:AC201"/>
    <mergeCell ref="AD200:AD201"/>
    <mergeCell ref="AF200:AF201"/>
    <mergeCell ref="AG200:AG201"/>
    <mergeCell ref="Z202:Z203"/>
    <mergeCell ref="AA202:AA203"/>
    <mergeCell ref="AC202:AC203"/>
    <mergeCell ref="AD202:AD203"/>
    <mergeCell ref="AF202:AF203"/>
    <mergeCell ref="AG202:AG203"/>
    <mergeCell ref="Z204:Z205"/>
    <mergeCell ref="AA204:AA205"/>
    <mergeCell ref="AC204:AC205"/>
    <mergeCell ref="AD204:AD205"/>
    <mergeCell ref="AF204:AF205"/>
    <mergeCell ref="AG204:AG205"/>
    <mergeCell ref="Z194:Z195"/>
    <mergeCell ref="AA194:AA195"/>
    <mergeCell ref="AC194:AC195"/>
    <mergeCell ref="AD194:AD195"/>
    <mergeCell ref="AF194:AF195"/>
    <mergeCell ref="AG194:AG195"/>
    <mergeCell ref="Z196:Z197"/>
    <mergeCell ref="AA196:AA197"/>
    <mergeCell ref="AC196:AC197"/>
    <mergeCell ref="AD196:AD197"/>
    <mergeCell ref="AF196:AF197"/>
    <mergeCell ref="AG196:AG197"/>
    <mergeCell ref="Z198:Z199"/>
    <mergeCell ref="AA198:AA199"/>
    <mergeCell ref="AC198:AC199"/>
    <mergeCell ref="AD198:AD199"/>
    <mergeCell ref="AF198:AF199"/>
    <mergeCell ref="AG198:AG199"/>
    <mergeCell ref="Z188:Z189"/>
    <mergeCell ref="AA188:AA189"/>
    <mergeCell ref="AC188:AC189"/>
    <mergeCell ref="AD188:AD189"/>
    <mergeCell ref="AF188:AF189"/>
    <mergeCell ref="AG188:AG189"/>
    <mergeCell ref="Z190:Z191"/>
    <mergeCell ref="AA190:AA191"/>
    <mergeCell ref="AC190:AC191"/>
    <mergeCell ref="AD190:AD191"/>
    <mergeCell ref="AF190:AF191"/>
    <mergeCell ref="AG190:AG191"/>
    <mergeCell ref="Z192:Z193"/>
    <mergeCell ref="AA192:AA193"/>
    <mergeCell ref="AC192:AC193"/>
    <mergeCell ref="AD192:AD193"/>
    <mergeCell ref="AF192:AF193"/>
    <mergeCell ref="AG192:AG193"/>
    <mergeCell ref="Z182:Z183"/>
    <mergeCell ref="AA182:AA183"/>
    <mergeCell ref="AC182:AC183"/>
    <mergeCell ref="AD182:AD183"/>
    <mergeCell ref="AF182:AF183"/>
    <mergeCell ref="AG182:AG183"/>
    <mergeCell ref="Z184:Z185"/>
    <mergeCell ref="AA184:AA185"/>
    <mergeCell ref="AC184:AC185"/>
    <mergeCell ref="AD184:AD185"/>
    <mergeCell ref="AF184:AF185"/>
    <mergeCell ref="AG184:AG185"/>
    <mergeCell ref="Z186:Z187"/>
    <mergeCell ref="AA186:AA187"/>
    <mergeCell ref="AC186:AC187"/>
    <mergeCell ref="AD186:AD187"/>
    <mergeCell ref="AF186:AF187"/>
    <mergeCell ref="AG186:AG187"/>
    <mergeCell ref="Z176:Z177"/>
    <mergeCell ref="AA176:AA177"/>
    <mergeCell ref="AC176:AC177"/>
    <mergeCell ref="AD176:AD177"/>
    <mergeCell ref="AF176:AF177"/>
    <mergeCell ref="AG176:AG177"/>
    <mergeCell ref="Z178:Z179"/>
    <mergeCell ref="AA178:AA179"/>
    <mergeCell ref="AC178:AC179"/>
    <mergeCell ref="AD178:AD179"/>
    <mergeCell ref="AF178:AF179"/>
    <mergeCell ref="AG178:AG179"/>
    <mergeCell ref="Z180:Z181"/>
    <mergeCell ref="AA180:AA181"/>
    <mergeCell ref="AC180:AC181"/>
    <mergeCell ref="AD180:AD181"/>
    <mergeCell ref="AF180:AF181"/>
    <mergeCell ref="AG180:AG181"/>
    <mergeCell ref="Z170:Z171"/>
    <mergeCell ref="AA170:AA171"/>
    <mergeCell ref="AC170:AC171"/>
    <mergeCell ref="AD170:AD171"/>
    <mergeCell ref="AF170:AF171"/>
    <mergeCell ref="AG170:AG171"/>
    <mergeCell ref="Z172:Z173"/>
    <mergeCell ref="AA172:AA173"/>
    <mergeCell ref="AC172:AC173"/>
    <mergeCell ref="AD172:AD173"/>
    <mergeCell ref="AF172:AF173"/>
    <mergeCell ref="AG172:AG173"/>
    <mergeCell ref="Z174:Z175"/>
    <mergeCell ref="AA174:AA175"/>
    <mergeCell ref="AC174:AC175"/>
    <mergeCell ref="AD174:AD175"/>
    <mergeCell ref="AF174:AF175"/>
    <mergeCell ref="AG174:AG175"/>
    <mergeCell ref="Z164:Z165"/>
    <mergeCell ref="AA164:AA165"/>
    <mergeCell ref="AC164:AC165"/>
    <mergeCell ref="AD164:AD165"/>
    <mergeCell ref="AF164:AF165"/>
    <mergeCell ref="AG164:AG165"/>
    <mergeCell ref="Z166:Z167"/>
    <mergeCell ref="AA166:AA167"/>
    <mergeCell ref="AC166:AC167"/>
    <mergeCell ref="AD166:AD167"/>
    <mergeCell ref="AF166:AF167"/>
    <mergeCell ref="AG166:AG167"/>
    <mergeCell ref="Z168:Z169"/>
    <mergeCell ref="AA168:AA169"/>
    <mergeCell ref="AC168:AC169"/>
    <mergeCell ref="AD168:AD169"/>
    <mergeCell ref="AF168:AF169"/>
    <mergeCell ref="AG168:AG169"/>
    <mergeCell ref="AC156:AC157"/>
    <mergeCell ref="AD156:AD157"/>
    <mergeCell ref="AF156:AF157"/>
    <mergeCell ref="AG156:AG157"/>
    <mergeCell ref="Z158:Z159"/>
    <mergeCell ref="AA158:AA159"/>
    <mergeCell ref="AC158:AC159"/>
    <mergeCell ref="AD158:AD159"/>
    <mergeCell ref="AF158:AF159"/>
    <mergeCell ref="AG158:AG159"/>
    <mergeCell ref="Z160:Z161"/>
    <mergeCell ref="AA160:AA161"/>
    <mergeCell ref="AC160:AC161"/>
    <mergeCell ref="AD160:AD161"/>
    <mergeCell ref="AF160:AF161"/>
    <mergeCell ref="AG160:AG161"/>
    <mergeCell ref="Z162:Z163"/>
    <mergeCell ref="AA162:AA163"/>
    <mergeCell ref="AC162:AC163"/>
    <mergeCell ref="AD162:AD163"/>
    <mergeCell ref="AF162:AF163"/>
    <mergeCell ref="AG162:AG163"/>
    <mergeCell ref="AC146:AC147"/>
    <mergeCell ref="AD146:AD147"/>
    <mergeCell ref="AF146:AF147"/>
    <mergeCell ref="AG146:AG147"/>
    <mergeCell ref="AC148:AC149"/>
    <mergeCell ref="AD148:AD149"/>
    <mergeCell ref="AF148:AF149"/>
    <mergeCell ref="AG148:AG149"/>
    <mergeCell ref="AC150:AC151"/>
    <mergeCell ref="AD150:AD151"/>
    <mergeCell ref="AF150:AF151"/>
    <mergeCell ref="AG150:AG151"/>
    <mergeCell ref="AC152:AC153"/>
    <mergeCell ref="AD152:AD153"/>
    <mergeCell ref="AF152:AF153"/>
    <mergeCell ref="AG152:AG153"/>
    <mergeCell ref="AC154:AC155"/>
    <mergeCell ref="AD154:AD155"/>
    <mergeCell ref="AF154:AF155"/>
    <mergeCell ref="AG154:AG155"/>
    <mergeCell ref="AF138:AF139"/>
    <mergeCell ref="AG138:AG139"/>
    <mergeCell ref="Z139:Z140"/>
    <mergeCell ref="AA139:AA140"/>
    <mergeCell ref="AC140:AC141"/>
    <mergeCell ref="AD140:AD141"/>
    <mergeCell ref="AF140:AF141"/>
    <mergeCell ref="AG140:AG141"/>
    <mergeCell ref="Z141:Z142"/>
    <mergeCell ref="AA141:AA142"/>
    <mergeCell ref="AC142:AC143"/>
    <mergeCell ref="AD142:AD143"/>
    <mergeCell ref="AF142:AF143"/>
    <mergeCell ref="AG142:AG143"/>
    <mergeCell ref="AC144:AC145"/>
    <mergeCell ref="AD144:AD145"/>
    <mergeCell ref="AF144:AF145"/>
    <mergeCell ref="AG144:AG145"/>
    <mergeCell ref="AC128:AC129"/>
    <mergeCell ref="AD128:AD129"/>
    <mergeCell ref="AF128:AF129"/>
    <mergeCell ref="AG128:AG129"/>
    <mergeCell ref="Z129:Z130"/>
    <mergeCell ref="AA129:AA130"/>
    <mergeCell ref="AC130:AC131"/>
    <mergeCell ref="AD130:AD131"/>
    <mergeCell ref="AF130:AF131"/>
    <mergeCell ref="AG130:AG131"/>
    <mergeCell ref="Z131:Z132"/>
    <mergeCell ref="AA131:AA132"/>
    <mergeCell ref="AC132:AC133"/>
    <mergeCell ref="AD132:AD133"/>
    <mergeCell ref="AF132:AF133"/>
    <mergeCell ref="AG132:AG133"/>
    <mergeCell ref="Z133:Z134"/>
    <mergeCell ref="AA133:AA134"/>
    <mergeCell ref="AC134:AC135"/>
    <mergeCell ref="AD134:AD135"/>
    <mergeCell ref="AF134:AF135"/>
    <mergeCell ref="AG134:AG135"/>
    <mergeCell ref="Z135:Z136"/>
    <mergeCell ref="AA135:AA136"/>
    <mergeCell ref="AC136:AC137"/>
    <mergeCell ref="AD136:AD137"/>
    <mergeCell ref="AF136:AF137"/>
    <mergeCell ref="AG136:AG137"/>
    <mergeCell ref="Z137:Z138"/>
    <mergeCell ref="AA137:AA138"/>
    <mergeCell ref="AC138:AC139"/>
    <mergeCell ref="AD138:AD139"/>
    <mergeCell ref="Z117:Z118"/>
    <mergeCell ref="AA117:AA118"/>
    <mergeCell ref="AC118:AC119"/>
    <mergeCell ref="AD118:AD119"/>
    <mergeCell ref="AF118:AF119"/>
    <mergeCell ref="AG118:AG119"/>
    <mergeCell ref="Z119:Z120"/>
    <mergeCell ref="AA119:AA120"/>
    <mergeCell ref="AC120:AC121"/>
    <mergeCell ref="AD120:AD121"/>
    <mergeCell ref="AF120:AF121"/>
    <mergeCell ref="AG120:AG121"/>
    <mergeCell ref="Z121:Z122"/>
    <mergeCell ref="AA121:AA122"/>
    <mergeCell ref="AC122:AC123"/>
    <mergeCell ref="AD122:AD123"/>
    <mergeCell ref="AF122:AF123"/>
    <mergeCell ref="AG122:AG123"/>
    <mergeCell ref="Z123:Z124"/>
    <mergeCell ref="AA123:AA124"/>
    <mergeCell ref="AC124:AC125"/>
    <mergeCell ref="AD124:AD125"/>
    <mergeCell ref="AF124:AF125"/>
    <mergeCell ref="AG124:AG125"/>
    <mergeCell ref="Z125:Z126"/>
    <mergeCell ref="AA125:AA126"/>
    <mergeCell ref="AC126:AC127"/>
    <mergeCell ref="AD126:AD127"/>
    <mergeCell ref="AF126:AF127"/>
    <mergeCell ref="AG126:AG127"/>
    <mergeCell ref="Z127:Z128"/>
    <mergeCell ref="AA127:AA128"/>
    <mergeCell ref="AF106:AF107"/>
    <mergeCell ref="AG106:AG107"/>
    <mergeCell ref="Z107:Z108"/>
    <mergeCell ref="AA107:AA108"/>
    <mergeCell ref="AC108:AC109"/>
    <mergeCell ref="AD108:AD109"/>
    <mergeCell ref="AF108:AF109"/>
    <mergeCell ref="AG108:AG109"/>
    <mergeCell ref="Z109:Z110"/>
    <mergeCell ref="AA109:AA110"/>
    <mergeCell ref="AC110:AC111"/>
    <mergeCell ref="AD110:AD111"/>
    <mergeCell ref="AF110:AF111"/>
    <mergeCell ref="AG110:AG111"/>
    <mergeCell ref="Z111:Z112"/>
    <mergeCell ref="AA111:AA112"/>
    <mergeCell ref="AC112:AC113"/>
    <mergeCell ref="AD112:AD113"/>
    <mergeCell ref="AF112:AF113"/>
    <mergeCell ref="AG112:AG113"/>
    <mergeCell ref="Z113:Z114"/>
    <mergeCell ref="AA113:AA114"/>
    <mergeCell ref="AC114:AC115"/>
    <mergeCell ref="AD114:AD115"/>
    <mergeCell ref="AF114:AF115"/>
    <mergeCell ref="AG114:AG115"/>
    <mergeCell ref="Z115:Z116"/>
    <mergeCell ref="AA115:AA116"/>
    <mergeCell ref="AC116:AC117"/>
    <mergeCell ref="AD116:AD117"/>
    <mergeCell ref="AF116:AF117"/>
    <mergeCell ref="AG116:AG117"/>
    <mergeCell ref="AC96:AC97"/>
    <mergeCell ref="AD96:AD97"/>
    <mergeCell ref="AF96:AF97"/>
    <mergeCell ref="AG96:AG97"/>
    <mergeCell ref="Z97:Z98"/>
    <mergeCell ref="AA97:AA98"/>
    <mergeCell ref="AC98:AC99"/>
    <mergeCell ref="AD98:AD99"/>
    <mergeCell ref="AF98:AF99"/>
    <mergeCell ref="AG98:AG99"/>
    <mergeCell ref="Z99:Z100"/>
    <mergeCell ref="AA99:AA100"/>
    <mergeCell ref="AC100:AC101"/>
    <mergeCell ref="AD100:AD101"/>
    <mergeCell ref="AF100:AF101"/>
    <mergeCell ref="AG100:AG101"/>
    <mergeCell ref="Z101:Z102"/>
    <mergeCell ref="AA101:AA102"/>
    <mergeCell ref="AC102:AC103"/>
    <mergeCell ref="AD102:AD103"/>
    <mergeCell ref="AF102:AF103"/>
    <mergeCell ref="AG102:AG103"/>
    <mergeCell ref="Z103:Z104"/>
    <mergeCell ref="AA103:AA104"/>
    <mergeCell ref="AC104:AC105"/>
    <mergeCell ref="AD104:AD105"/>
    <mergeCell ref="AF104:AF105"/>
    <mergeCell ref="AG104:AG105"/>
    <mergeCell ref="Z105:Z106"/>
    <mergeCell ref="AA105:AA106"/>
    <mergeCell ref="AC106:AC107"/>
    <mergeCell ref="AD106:AD107"/>
    <mergeCell ref="Z85:Z86"/>
    <mergeCell ref="AA85:AA86"/>
    <mergeCell ref="AC86:AC87"/>
    <mergeCell ref="AD86:AD87"/>
    <mergeCell ref="AF86:AF87"/>
    <mergeCell ref="AG86:AG87"/>
    <mergeCell ref="Z87:Z88"/>
    <mergeCell ref="AA87:AA88"/>
    <mergeCell ref="AC88:AC89"/>
    <mergeCell ref="AD88:AD89"/>
    <mergeCell ref="AF88:AF89"/>
    <mergeCell ref="AG88:AG89"/>
    <mergeCell ref="Z89:Z90"/>
    <mergeCell ref="AA89:AA90"/>
    <mergeCell ref="AC90:AC91"/>
    <mergeCell ref="AD90:AD91"/>
    <mergeCell ref="AF90:AF91"/>
    <mergeCell ref="AG90:AG91"/>
    <mergeCell ref="Z91:Z92"/>
    <mergeCell ref="AA91:AA92"/>
    <mergeCell ref="AC92:AC93"/>
    <mergeCell ref="AD92:AD93"/>
    <mergeCell ref="AF92:AF93"/>
    <mergeCell ref="AG92:AG93"/>
    <mergeCell ref="Z93:Z94"/>
    <mergeCell ref="AA93:AA94"/>
    <mergeCell ref="AC94:AC95"/>
    <mergeCell ref="AD94:AD95"/>
    <mergeCell ref="AF94:AF95"/>
    <mergeCell ref="AG94:AG95"/>
    <mergeCell ref="Z95:Z96"/>
    <mergeCell ref="AA95:AA96"/>
    <mergeCell ref="AC76:AC77"/>
    <mergeCell ref="AD76:AD77"/>
    <mergeCell ref="AF76:AF77"/>
    <mergeCell ref="AG76:AG77"/>
    <mergeCell ref="AC78:AC79"/>
    <mergeCell ref="AD78:AD79"/>
    <mergeCell ref="AF78:AF79"/>
    <mergeCell ref="AG78:AG79"/>
    <mergeCell ref="AC80:AC81"/>
    <mergeCell ref="AD80:AD81"/>
    <mergeCell ref="AF80:AF81"/>
    <mergeCell ref="AG80:AG81"/>
    <mergeCell ref="AC82:AC83"/>
    <mergeCell ref="AD82:AD83"/>
    <mergeCell ref="AF82:AF83"/>
    <mergeCell ref="AG82:AG83"/>
    <mergeCell ref="AC84:AC85"/>
    <mergeCell ref="AD84:AD85"/>
    <mergeCell ref="AF84:AF85"/>
    <mergeCell ref="AG84:AG85"/>
    <mergeCell ref="Z68:Z69"/>
    <mergeCell ref="AA68:AA69"/>
    <mergeCell ref="AC68:AC69"/>
    <mergeCell ref="AD68:AD69"/>
    <mergeCell ref="AF68:AF69"/>
    <mergeCell ref="AG68:AG69"/>
    <mergeCell ref="AC70:AC71"/>
    <mergeCell ref="AD70:AD71"/>
    <mergeCell ref="AF70:AF71"/>
    <mergeCell ref="AG70:AG71"/>
    <mergeCell ref="AC72:AC73"/>
    <mergeCell ref="AD72:AD73"/>
    <mergeCell ref="AF72:AF73"/>
    <mergeCell ref="AG72:AG73"/>
    <mergeCell ref="AC74:AC75"/>
    <mergeCell ref="AD74:AD75"/>
    <mergeCell ref="AF74:AF75"/>
    <mergeCell ref="AG74:AG75"/>
    <mergeCell ref="Z62:Z63"/>
    <mergeCell ref="AA62:AA63"/>
    <mergeCell ref="AC62:AC63"/>
    <mergeCell ref="AD62:AD63"/>
    <mergeCell ref="AF62:AF63"/>
    <mergeCell ref="AG62:AG63"/>
    <mergeCell ref="Z64:Z65"/>
    <mergeCell ref="AA64:AA65"/>
    <mergeCell ref="AC64:AC65"/>
    <mergeCell ref="AD64:AD65"/>
    <mergeCell ref="AF64:AF65"/>
    <mergeCell ref="AG64:AG65"/>
    <mergeCell ref="Z66:Z67"/>
    <mergeCell ref="AA66:AA67"/>
    <mergeCell ref="AC66:AC67"/>
    <mergeCell ref="AD66:AD67"/>
    <mergeCell ref="AF66:AF67"/>
    <mergeCell ref="AG66:AG67"/>
    <mergeCell ref="Z56:Z57"/>
    <mergeCell ref="AA56:AA57"/>
    <mergeCell ref="AC56:AC57"/>
    <mergeCell ref="AD56:AD57"/>
    <mergeCell ref="AF56:AF57"/>
    <mergeCell ref="AG56:AG57"/>
    <mergeCell ref="Z58:Z59"/>
    <mergeCell ref="AA58:AA59"/>
    <mergeCell ref="AC58:AC59"/>
    <mergeCell ref="AD58:AD59"/>
    <mergeCell ref="AF58:AF59"/>
    <mergeCell ref="AG58:AG59"/>
    <mergeCell ref="Z60:Z61"/>
    <mergeCell ref="AA60:AA61"/>
    <mergeCell ref="AC60:AC61"/>
    <mergeCell ref="AD60:AD61"/>
    <mergeCell ref="AF60:AF61"/>
    <mergeCell ref="AG60:AG61"/>
    <mergeCell ref="Z50:Z51"/>
    <mergeCell ref="AA50:AA51"/>
    <mergeCell ref="AC50:AC51"/>
    <mergeCell ref="AD50:AD51"/>
    <mergeCell ref="AF50:AF51"/>
    <mergeCell ref="AG50:AG51"/>
    <mergeCell ref="Z52:Z53"/>
    <mergeCell ref="AA52:AA53"/>
    <mergeCell ref="AC52:AC53"/>
    <mergeCell ref="AD52:AD53"/>
    <mergeCell ref="AF52:AF53"/>
    <mergeCell ref="AG52:AG53"/>
    <mergeCell ref="Z54:Z55"/>
    <mergeCell ref="AA54:AA55"/>
    <mergeCell ref="AC54:AC55"/>
    <mergeCell ref="AD54:AD55"/>
    <mergeCell ref="AF54:AF55"/>
    <mergeCell ref="AG54:AG55"/>
    <mergeCell ref="Z44:Z45"/>
    <mergeCell ref="AA44:AA45"/>
    <mergeCell ref="AC44:AC45"/>
    <mergeCell ref="AD44:AD45"/>
    <mergeCell ref="AF44:AF45"/>
    <mergeCell ref="AG44:AG45"/>
    <mergeCell ref="Z46:Z47"/>
    <mergeCell ref="AA46:AA47"/>
    <mergeCell ref="AC46:AC47"/>
    <mergeCell ref="AD46:AD47"/>
    <mergeCell ref="AF46:AF47"/>
    <mergeCell ref="AG46:AG47"/>
    <mergeCell ref="Z48:Z49"/>
    <mergeCell ref="AA48:AA49"/>
    <mergeCell ref="AC48:AC49"/>
    <mergeCell ref="AD48:AD49"/>
    <mergeCell ref="AF48:AF49"/>
    <mergeCell ref="AG48:AG49"/>
    <mergeCell ref="Z38:Z39"/>
    <mergeCell ref="AA38:AA39"/>
    <mergeCell ref="AC38:AC39"/>
    <mergeCell ref="AD38:AD39"/>
    <mergeCell ref="AF38:AF39"/>
    <mergeCell ref="AG38:AG39"/>
    <mergeCell ref="Z40:Z41"/>
    <mergeCell ref="AA40:AA41"/>
    <mergeCell ref="AC40:AC41"/>
    <mergeCell ref="AD40:AD41"/>
    <mergeCell ref="AF40:AF41"/>
    <mergeCell ref="AG40:AG41"/>
    <mergeCell ref="Z42:Z43"/>
    <mergeCell ref="AA42:AA43"/>
    <mergeCell ref="AC42:AC43"/>
    <mergeCell ref="AD42:AD43"/>
    <mergeCell ref="AF42:AF43"/>
    <mergeCell ref="AG42:AG43"/>
    <mergeCell ref="Z32:Z33"/>
    <mergeCell ref="AA32:AA33"/>
    <mergeCell ref="AC32:AC33"/>
    <mergeCell ref="AD32:AD33"/>
    <mergeCell ref="AF32:AF33"/>
    <mergeCell ref="AG32:AG33"/>
    <mergeCell ref="Z34:Z35"/>
    <mergeCell ref="AA34:AA35"/>
    <mergeCell ref="AC34:AC35"/>
    <mergeCell ref="AD34:AD35"/>
    <mergeCell ref="AF34:AF35"/>
    <mergeCell ref="AG34:AG35"/>
    <mergeCell ref="Z36:Z37"/>
    <mergeCell ref="AA36:AA37"/>
    <mergeCell ref="AC36:AC37"/>
    <mergeCell ref="AD36:AD37"/>
    <mergeCell ref="AF36:AF37"/>
    <mergeCell ref="AG36:AG37"/>
    <mergeCell ref="Z26:Z27"/>
    <mergeCell ref="AA26:AA27"/>
    <mergeCell ref="AC26:AC27"/>
    <mergeCell ref="AD26:AD27"/>
    <mergeCell ref="AF26:AF27"/>
    <mergeCell ref="AG26:AG27"/>
    <mergeCell ref="Z28:Z29"/>
    <mergeCell ref="AA28:AA29"/>
    <mergeCell ref="AC28:AC29"/>
    <mergeCell ref="AD28:AD29"/>
    <mergeCell ref="AF28:AF29"/>
    <mergeCell ref="AG28:AG29"/>
    <mergeCell ref="Z30:Z31"/>
    <mergeCell ref="AA30:AA31"/>
    <mergeCell ref="AC30:AC31"/>
    <mergeCell ref="AD30:AD31"/>
    <mergeCell ref="AF30:AF31"/>
    <mergeCell ref="AG30:AG31"/>
    <mergeCell ref="Z20:Z21"/>
    <mergeCell ref="AA20:AA21"/>
    <mergeCell ref="AC20:AC21"/>
    <mergeCell ref="AD20:AD21"/>
    <mergeCell ref="AF20:AF21"/>
    <mergeCell ref="AG20:AG21"/>
    <mergeCell ref="Z22:Z23"/>
    <mergeCell ref="AA22:AA23"/>
    <mergeCell ref="AC22:AC23"/>
    <mergeCell ref="AD22:AD23"/>
    <mergeCell ref="AF22:AF23"/>
    <mergeCell ref="AG22:AG23"/>
    <mergeCell ref="Z24:Z25"/>
    <mergeCell ref="AA24:AA25"/>
    <mergeCell ref="AC24:AC25"/>
    <mergeCell ref="AD24:AD25"/>
    <mergeCell ref="AF24:AF25"/>
    <mergeCell ref="AG24:AG25"/>
    <mergeCell ref="Z14:Z15"/>
    <mergeCell ref="AA14:AA15"/>
    <mergeCell ref="AC14:AC15"/>
    <mergeCell ref="AD14:AD15"/>
    <mergeCell ref="AF14:AF15"/>
    <mergeCell ref="AG14:AG15"/>
    <mergeCell ref="Z16:Z17"/>
    <mergeCell ref="AA16:AA17"/>
    <mergeCell ref="AC16:AC17"/>
    <mergeCell ref="AD16:AD17"/>
    <mergeCell ref="AF16:AF17"/>
    <mergeCell ref="AG16:AG17"/>
    <mergeCell ref="Z18:Z19"/>
    <mergeCell ref="AA18:AA19"/>
    <mergeCell ref="AC18:AC19"/>
    <mergeCell ref="AD18:AD19"/>
    <mergeCell ref="AF18:AF19"/>
    <mergeCell ref="AG18:AG19"/>
    <mergeCell ref="Z5:AA7"/>
    <mergeCell ref="Z8:Z9"/>
    <mergeCell ref="AA8:AA9"/>
    <mergeCell ref="AC8:AC9"/>
    <mergeCell ref="AD8:AD9"/>
    <mergeCell ref="AF8:AF9"/>
    <mergeCell ref="AG8:AG9"/>
    <mergeCell ref="Z10:Z11"/>
    <mergeCell ref="AA10:AA11"/>
    <mergeCell ref="AC10:AC11"/>
    <mergeCell ref="AD10:AD11"/>
    <mergeCell ref="AF10:AF11"/>
    <mergeCell ref="AG10:AG11"/>
    <mergeCell ref="Z12:Z13"/>
    <mergeCell ref="AA12:AA13"/>
    <mergeCell ref="AC12:AC13"/>
    <mergeCell ref="AD12:AD13"/>
    <mergeCell ref="AF12:AF13"/>
    <mergeCell ref="AG12:AG13"/>
    <mergeCell ref="A909:A910"/>
    <mergeCell ref="C932:D933"/>
    <mergeCell ref="E932:E933"/>
    <mergeCell ref="C935:D935"/>
    <mergeCell ref="E935:E936"/>
    <mergeCell ref="C936:D936"/>
    <mergeCell ref="C937:C939"/>
    <mergeCell ref="C940:D940"/>
    <mergeCell ref="C941:D941"/>
    <mergeCell ref="E941:E942"/>
    <mergeCell ref="C942:D942"/>
    <mergeCell ref="C945:D946"/>
    <mergeCell ref="E945:E946"/>
    <mergeCell ref="F945:K948"/>
    <mergeCell ref="C947:D948"/>
    <mergeCell ref="E947:E948"/>
    <mergeCell ref="W912:W913"/>
    <mergeCell ref="C930:D931"/>
    <mergeCell ref="E930:E931"/>
    <mergeCell ref="U924:U925"/>
    <mergeCell ref="V924:V925"/>
    <mergeCell ref="C926:D927"/>
    <mergeCell ref="N921:N923"/>
    <mergeCell ref="U910:V911"/>
    <mergeCell ref="W910:W911"/>
    <mergeCell ref="C911:D911"/>
    <mergeCell ref="C912:D912"/>
    <mergeCell ref="F912:G913"/>
    <mergeCell ref="H912:H913"/>
    <mergeCell ref="J912:K913"/>
    <mergeCell ref="P912:P913"/>
    <mergeCell ref="U912:V913"/>
    <mergeCell ref="C949:D949"/>
    <mergeCell ref="E949:E952"/>
    <mergeCell ref="C950:D950"/>
    <mergeCell ref="C951:D951"/>
    <mergeCell ref="C952:D952"/>
    <mergeCell ref="O921:O923"/>
    <mergeCell ref="P921:P923"/>
    <mergeCell ref="Q921:Q923"/>
    <mergeCell ref="R921:R923"/>
    <mergeCell ref="S921:S923"/>
    <mergeCell ref="C922:D923"/>
    <mergeCell ref="U922:U923"/>
    <mergeCell ref="V922:V923"/>
    <mergeCell ref="C924:D925"/>
    <mergeCell ref="E924:E925"/>
    <mergeCell ref="N924:N926"/>
    <mergeCell ref="O924:O926"/>
    <mergeCell ref="P924:P926"/>
    <mergeCell ref="Q924:Q926"/>
    <mergeCell ref="R924:R926"/>
    <mergeCell ref="S924:S926"/>
    <mergeCell ref="E926:E927"/>
    <mergeCell ref="U926:V927"/>
    <mergeCell ref="N927:N929"/>
    <mergeCell ref="O927:O929"/>
    <mergeCell ref="P927:P929"/>
    <mergeCell ref="Q927:Q929"/>
    <mergeCell ref="R927:R929"/>
    <mergeCell ref="S927:S929"/>
    <mergeCell ref="C928:D929"/>
    <mergeCell ref="E928:E929"/>
    <mergeCell ref="U928:V929"/>
    <mergeCell ref="E922:E923"/>
    <mergeCell ref="C913:D913"/>
    <mergeCell ref="C918:D919"/>
    <mergeCell ref="E918:E919"/>
    <mergeCell ref="C920:D921"/>
    <mergeCell ref="E920:E921"/>
    <mergeCell ref="B903:B904"/>
    <mergeCell ref="C903:C904"/>
    <mergeCell ref="D903:D904"/>
    <mergeCell ref="E903:E904"/>
    <mergeCell ref="P903:P904"/>
    <mergeCell ref="S903:S904"/>
    <mergeCell ref="X903:X904"/>
    <mergeCell ref="B906:B907"/>
    <mergeCell ref="C906:D906"/>
    <mergeCell ref="N906:N907"/>
    <mergeCell ref="O906:O907"/>
    <mergeCell ref="P906:P907"/>
    <mergeCell ref="S906:S907"/>
    <mergeCell ref="U906:U907"/>
    <mergeCell ref="V906:V907"/>
    <mergeCell ref="W906:W907"/>
    <mergeCell ref="X906:X907"/>
    <mergeCell ref="C907:D907"/>
    <mergeCell ref="C908:D908"/>
    <mergeCell ref="O908:P908"/>
    <mergeCell ref="U908:U909"/>
    <mergeCell ref="V908:V909"/>
    <mergeCell ref="W908:W909"/>
    <mergeCell ref="X908:X909"/>
    <mergeCell ref="B909:B910"/>
    <mergeCell ref="C909:D909"/>
    <mergeCell ref="G909:H909"/>
    <mergeCell ref="I909:K909"/>
    <mergeCell ref="C910:D910"/>
    <mergeCell ref="G910:H910"/>
    <mergeCell ref="I910:K910"/>
    <mergeCell ref="S897:S898"/>
    <mergeCell ref="X897:X898"/>
    <mergeCell ref="B895:B896"/>
    <mergeCell ref="C895:C896"/>
    <mergeCell ref="D895:D896"/>
    <mergeCell ref="E895:E896"/>
    <mergeCell ref="P895:P896"/>
    <mergeCell ref="S895:S896"/>
    <mergeCell ref="D899:D900"/>
    <mergeCell ref="E899:E900"/>
    <mergeCell ref="P899:P900"/>
    <mergeCell ref="S899:S900"/>
    <mergeCell ref="X895:X896"/>
    <mergeCell ref="B897:B898"/>
    <mergeCell ref="C897:C898"/>
    <mergeCell ref="D897:D898"/>
    <mergeCell ref="E897:E898"/>
    <mergeCell ref="P897:P898"/>
    <mergeCell ref="X899:X900"/>
    <mergeCell ref="B901:B902"/>
    <mergeCell ref="C901:C902"/>
    <mergeCell ref="D901:D902"/>
    <mergeCell ref="E901:E902"/>
    <mergeCell ref="P901:P902"/>
    <mergeCell ref="S901:S902"/>
    <mergeCell ref="X901:X902"/>
    <mergeCell ref="B899:B900"/>
    <mergeCell ref="C899:C900"/>
    <mergeCell ref="S889:S890"/>
    <mergeCell ref="X889:X890"/>
    <mergeCell ref="B887:B888"/>
    <mergeCell ref="C887:C888"/>
    <mergeCell ref="D887:D888"/>
    <mergeCell ref="E887:E888"/>
    <mergeCell ref="P887:P888"/>
    <mergeCell ref="S887:S888"/>
    <mergeCell ref="D891:D892"/>
    <mergeCell ref="E891:E892"/>
    <mergeCell ref="P891:P892"/>
    <mergeCell ref="S891:S892"/>
    <mergeCell ref="X887:X888"/>
    <mergeCell ref="B889:B890"/>
    <mergeCell ref="C889:C890"/>
    <mergeCell ref="D889:D890"/>
    <mergeCell ref="E889:E890"/>
    <mergeCell ref="P889:P890"/>
    <mergeCell ref="X891:X892"/>
    <mergeCell ref="B893:B894"/>
    <mergeCell ref="C893:C894"/>
    <mergeCell ref="D893:D894"/>
    <mergeCell ref="E893:E894"/>
    <mergeCell ref="P893:P894"/>
    <mergeCell ref="S893:S894"/>
    <mergeCell ref="X893:X894"/>
    <mergeCell ref="B891:B892"/>
    <mergeCell ref="C891:C892"/>
    <mergeCell ref="S881:S882"/>
    <mergeCell ref="X881:X882"/>
    <mergeCell ref="B879:B880"/>
    <mergeCell ref="C879:C880"/>
    <mergeCell ref="D879:D880"/>
    <mergeCell ref="E879:E880"/>
    <mergeCell ref="P879:P880"/>
    <mergeCell ref="S879:S880"/>
    <mergeCell ref="D883:D884"/>
    <mergeCell ref="E883:E884"/>
    <mergeCell ref="P883:P884"/>
    <mergeCell ref="S883:S884"/>
    <mergeCell ref="X879:X880"/>
    <mergeCell ref="B881:B882"/>
    <mergeCell ref="C881:C882"/>
    <mergeCell ref="D881:D882"/>
    <mergeCell ref="E881:E882"/>
    <mergeCell ref="P881:P882"/>
    <mergeCell ref="X883:X884"/>
    <mergeCell ref="B885:B886"/>
    <mergeCell ref="C885:C886"/>
    <mergeCell ref="D885:D886"/>
    <mergeCell ref="E885:E886"/>
    <mergeCell ref="P885:P886"/>
    <mergeCell ref="S885:S886"/>
    <mergeCell ref="X885:X886"/>
    <mergeCell ref="B883:B884"/>
    <mergeCell ref="C883:C884"/>
    <mergeCell ref="S873:S874"/>
    <mergeCell ref="X873:X874"/>
    <mergeCell ref="B871:B872"/>
    <mergeCell ref="C871:C872"/>
    <mergeCell ref="D871:D872"/>
    <mergeCell ref="E871:E872"/>
    <mergeCell ref="P871:P872"/>
    <mergeCell ref="S871:S872"/>
    <mergeCell ref="D875:D876"/>
    <mergeCell ref="E875:E876"/>
    <mergeCell ref="P875:P876"/>
    <mergeCell ref="S875:S876"/>
    <mergeCell ref="X871:X872"/>
    <mergeCell ref="B873:B874"/>
    <mergeCell ref="C873:C874"/>
    <mergeCell ref="D873:D874"/>
    <mergeCell ref="E873:E874"/>
    <mergeCell ref="P873:P874"/>
    <mergeCell ref="X875:X876"/>
    <mergeCell ref="B877:B878"/>
    <mergeCell ref="C877:C878"/>
    <mergeCell ref="D877:D878"/>
    <mergeCell ref="E877:E878"/>
    <mergeCell ref="P877:P878"/>
    <mergeCell ref="S877:S878"/>
    <mergeCell ref="X877:X878"/>
    <mergeCell ref="B875:B876"/>
    <mergeCell ref="C875:C876"/>
    <mergeCell ref="S865:S866"/>
    <mergeCell ref="X865:X866"/>
    <mergeCell ref="B863:B864"/>
    <mergeCell ref="C863:C864"/>
    <mergeCell ref="D863:D864"/>
    <mergeCell ref="E863:E864"/>
    <mergeCell ref="P863:P864"/>
    <mergeCell ref="S863:S864"/>
    <mergeCell ref="D867:D868"/>
    <mergeCell ref="E867:E868"/>
    <mergeCell ref="P867:P868"/>
    <mergeCell ref="S867:S868"/>
    <mergeCell ref="X863:X864"/>
    <mergeCell ref="B865:B866"/>
    <mergeCell ref="C865:C866"/>
    <mergeCell ref="D865:D866"/>
    <mergeCell ref="E865:E866"/>
    <mergeCell ref="P865:P866"/>
    <mergeCell ref="X867:X868"/>
    <mergeCell ref="B869:B870"/>
    <mergeCell ref="C869:C870"/>
    <mergeCell ref="D869:D870"/>
    <mergeCell ref="E869:E870"/>
    <mergeCell ref="P869:P870"/>
    <mergeCell ref="S869:S870"/>
    <mergeCell ref="X869:X870"/>
    <mergeCell ref="B867:B868"/>
    <mergeCell ref="C867:C868"/>
    <mergeCell ref="S857:S858"/>
    <mergeCell ref="X857:X858"/>
    <mergeCell ref="B855:B856"/>
    <mergeCell ref="C855:C856"/>
    <mergeCell ref="D855:D856"/>
    <mergeCell ref="E855:E856"/>
    <mergeCell ref="P855:P856"/>
    <mergeCell ref="S855:S856"/>
    <mergeCell ref="D859:D860"/>
    <mergeCell ref="E859:E860"/>
    <mergeCell ref="P859:P860"/>
    <mergeCell ref="S859:S860"/>
    <mergeCell ref="X855:X856"/>
    <mergeCell ref="B857:B858"/>
    <mergeCell ref="C857:C858"/>
    <mergeCell ref="D857:D858"/>
    <mergeCell ref="E857:E858"/>
    <mergeCell ref="P857:P858"/>
    <mergeCell ref="X859:X860"/>
    <mergeCell ref="B861:B862"/>
    <mergeCell ref="C861:C862"/>
    <mergeCell ref="D861:D862"/>
    <mergeCell ref="E861:E862"/>
    <mergeCell ref="P861:P862"/>
    <mergeCell ref="S861:S862"/>
    <mergeCell ref="X861:X862"/>
    <mergeCell ref="B859:B860"/>
    <mergeCell ref="C859:C860"/>
    <mergeCell ref="S849:S850"/>
    <mergeCell ref="X849:X850"/>
    <mergeCell ref="B847:B848"/>
    <mergeCell ref="C847:C848"/>
    <mergeCell ref="D847:D848"/>
    <mergeCell ref="E847:E848"/>
    <mergeCell ref="P847:P848"/>
    <mergeCell ref="S847:S848"/>
    <mergeCell ref="D851:D852"/>
    <mergeCell ref="E851:E852"/>
    <mergeCell ref="P851:P852"/>
    <mergeCell ref="S851:S852"/>
    <mergeCell ref="X847:X848"/>
    <mergeCell ref="B849:B850"/>
    <mergeCell ref="C849:C850"/>
    <mergeCell ref="D849:D850"/>
    <mergeCell ref="E849:E850"/>
    <mergeCell ref="P849:P850"/>
    <mergeCell ref="X851:X852"/>
    <mergeCell ref="B853:B854"/>
    <mergeCell ref="C853:C854"/>
    <mergeCell ref="D853:D854"/>
    <mergeCell ref="E853:E854"/>
    <mergeCell ref="P853:P854"/>
    <mergeCell ref="S853:S854"/>
    <mergeCell ref="X853:X854"/>
    <mergeCell ref="B851:B852"/>
    <mergeCell ref="C851:C852"/>
    <mergeCell ref="C835:D835"/>
    <mergeCell ref="P835:P836"/>
    <mergeCell ref="U835:V836"/>
    <mergeCell ref="C836:D836"/>
    <mergeCell ref="B840:C840"/>
    <mergeCell ref="F840:H840"/>
    <mergeCell ref="M840:M842"/>
    <mergeCell ref="P840:P842"/>
    <mergeCell ref="B841:C841"/>
    <mergeCell ref="Q841:R842"/>
    <mergeCell ref="B842:C842"/>
    <mergeCell ref="B843:B844"/>
    <mergeCell ref="C843:C844"/>
    <mergeCell ref="D843:D844"/>
    <mergeCell ref="E843:E844"/>
    <mergeCell ref="P843:P844"/>
    <mergeCell ref="S843:S844"/>
    <mergeCell ref="X843:X844"/>
    <mergeCell ref="B845:B846"/>
    <mergeCell ref="C845:C846"/>
    <mergeCell ref="D845:D846"/>
    <mergeCell ref="E845:E846"/>
    <mergeCell ref="P845:P846"/>
    <mergeCell ref="S845:S846"/>
    <mergeCell ref="X845:X846"/>
    <mergeCell ref="B829:B830"/>
    <mergeCell ref="C829:D829"/>
    <mergeCell ref="N829:N830"/>
    <mergeCell ref="O829:O830"/>
    <mergeCell ref="P829:P830"/>
    <mergeCell ref="S829:S830"/>
    <mergeCell ref="U833:V834"/>
    <mergeCell ref="C834:D834"/>
    <mergeCell ref="U829:U830"/>
    <mergeCell ref="V829:V830"/>
    <mergeCell ref="X829:X830"/>
    <mergeCell ref="C830:D830"/>
    <mergeCell ref="C831:D831"/>
    <mergeCell ref="O831:P831"/>
    <mergeCell ref="U831:U832"/>
    <mergeCell ref="V831:V832"/>
    <mergeCell ref="I832:K832"/>
    <mergeCell ref="C833:D833"/>
    <mergeCell ref="G833:H833"/>
    <mergeCell ref="I833:K833"/>
    <mergeCell ref="C832:D832"/>
    <mergeCell ref="G832:H832"/>
    <mergeCell ref="X820:X821"/>
    <mergeCell ref="B822:B823"/>
    <mergeCell ref="C822:C823"/>
    <mergeCell ref="D822:D823"/>
    <mergeCell ref="E822:E823"/>
    <mergeCell ref="P822:P823"/>
    <mergeCell ref="S822:S823"/>
    <mergeCell ref="X822:X823"/>
    <mergeCell ref="B820:B821"/>
    <mergeCell ref="C820:C821"/>
    <mergeCell ref="S826:S827"/>
    <mergeCell ref="X826:X827"/>
    <mergeCell ref="B824:B825"/>
    <mergeCell ref="C824:C825"/>
    <mergeCell ref="D824:D825"/>
    <mergeCell ref="E824:E825"/>
    <mergeCell ref="P824:P825"/>
    <mergeCell ref="S824:S825"/>
    <mergeCell ref="X824:X825"/>
    <mergeCell ref="B826:B827"/>
    <mergeCell ref="C826:C827"/>
    <mergeCell ref="D826:D827"/>
    <mergeCell ref="E826:E827"/>
    <mergeCell ref="P826:P827"/>
    <mergeCell ref="D820:D821"/>
    <mergeCell ref="E820:E821"/>
    <mergeCell ref="P820:P821"/>
    <mergeCell ref="S820:S821"/>
    <mergeCell ref="X812:X813"/>
    <mergeCell ref="B814:B815"/>
    <mergeCell ref="C814:C815"/>
    <mergeCell ref="D814:D815"/>
    <mergeCell ref="E814:E815"/>
    <mergeCell ref="P814:P815"/>
    <mergeCell ref="S814:S815"/>
    <mergeCell ref="X814:X815"/>
    <mergeCell ref="B812:B813"/>
    <mergeCell ref="C812:C813"/>
    <mergeCell ref="S818:S819"/>
    <mergeCell ref="X818:X819"/>
    <mergeCell ref="B816:B817"/>
    <mergeCell ref="C816:C817"/>
    <mergeCell ref="D816:D817"/>
    <mergeCell ref="E816:E817"/>
    <mergeCell ref="P816:P817"/>
    <mergeCell ref="S816:S817"/>
    <mergeCell ref="X816:X817"/>
    <mergeCell ref="B818:B819"/>
    <mergeCell ref="C818:C819"/>
    <mergeCell ref="D818:D819"/>
    <mergeCell ref="E818:E819"/>
    <mergeCell ref="P818:P819"/>
    <mergeCell ref="D812:D813"/>
    <mergeCell ref="E812:E813"/>
    <mergeCell ref="P812:P813"/>
    <mergeCell ref="S812:S813"/>
    <mergeCell ref="X804:X805"/>
    <mergeCell ref="B806:B807"/>
    <mergeCell ref="C806:C807"/>
    <mergeCell ref="D806:D807"/>
    <mergeCell ref="E806:E807"/>
    <mergeCell ref="P806:P807"/>
    <mergeCell ref="S806:S807"/>
    <mergeCell ref="X806:X807"/>
    <mergeCell ref="B804:B805"/>
    <mergeCell ref="C804:C805"/>
    <mergeCell ref="S810:S811"/>
    <mergeCell ref="X810:X811"/>
    <mergeCell ref="B808:B809"/>
    <mergeCell ref="C808:C809"/>
    <mergeCell ref="D808:D809"/>
    <mergeCell ref="E808:E809"/>
    <mergeCell ref="P808:P809"/>
    <mergeCell ref="S808:S809"/>
    <mergeCell ref="X808:X809"/>
    <mergeCell ref="B810:B811"/>
    <mergeCell ref="C810:C811"/>
    <mergeCell ref="D810:D811"/>
    <mergeCell ref="E810:E811"/>
    <mergeCell ref="P810:P811"/>
    <mergeCell ref="D804:D805"/>
    <mergeCell ref="E804:E805"/>
    <mergeCell ref="P804:P805"/>
    <mergeCell ref="S804:S805"/>
    <mergeCell ref="X796:X797"/>
    <mergeCell ref="B798:B799"/>
    <mergeCell ref="C798:C799"/>
    <mergeCell ref="D798:D799"/>
    <mergeCell ref="E798:E799"/>
    <mergeCell ref="P798:P799"/>
    <mergeCell ref="S798:S799"/>
    <mergeCell ref="X798:X799"/>
    <mergeCell ref="B796:B797"/>
    <mergeCell ref="C796:C797"/>
    <mergeCell ref="S802:S803"/>
    <mergeCell ref="X802:X803"/>
    <mergeCell ref="B800:B801"/>
    <mergeCell ref="C800:C801"/>
    <mergeCell ref="D800:D801"/>
    <mergeCell ref="E800:E801"/>
    <mergeCell ref="P800:P801"/>
    <mergeCell ref="S800:S801"/>
    <mergeCell ref="X800:X801"/>
    <mergeCell ref="B802:B803"/>
    <mergeCell ref="C802:C803"/>
    <mergeCell ref="D802:D803"/>
    <mergeCell ref="E802:E803"/>
    <mergeCell ref="P802:P803"/>
    <mergeCell ref="D796:D797"/>
    <mergeCell ref="E796:E797"/>
    <mergeCell ref="P796:P797"/>
    <mergeCell ref="S796:S797"/>
    <mergeCell ref="X788:X789"/>
    <mergeCell ref="B790:B791"/>
    <mergeCell ref="C790:C791"/>
    <mergeCell ref="D790:D791"/>
    <mergeCell ref="E790:E791"/>
    <mergeCell ref="P790:P791"/>
    <mergeCell ref="S790:S791"/>
    <mergeCell ref="X790:X791"/>
    <mergeCell ref="B788:B789"/>
    <mergeCell ref="C788:C789"/>
    <mergeCell ref="S794:S795"/>
    <mergeCell ref="X794:X795"/>
    <mergeCell ref="B792:B793"/>
    <mergeCell ref="C792:C793"/>
    <mergeCell ref="D792:D793"/>
    <mergeCell ref="E792:E793"/>
    <mergeCell ref="P792:P793"/>
    <mergeCell ref="S792:S793"/>
    <mergeCell ref="X792:X793"/>
    <mergeCell ref="B794:B795"/>
    <mergeCell ref="C794:C795"/>
    <mergeCell ref="D794:D795"/>
    <mergeCell ref="E794:E795"/>
    <mergeCell ref="P794:P795"/>
    <mergeCell ref="D788:D789"/>
    <mergeCell ref="E788:E789"/>
    <mergeCell ref="P788:P789"/>
    <mergeCell ref="S788:S789"/>
    <mergeCell ref="S786:S787"/>
    <mergeCell ref="X786:X787"/>
    <mergeCell ref="B784:B785"/>
    <mergeCell ref="C784:C785"/>
    <mergeCell ref="D784:D785"/>
    <mergeCell ref="E784:E785"/>
    <mergeCell ref="P784:P785"/>
    <mergeCell ref="S784:S785"/>
    <mergeCell ref="X784:X785"/>
    <mergeCell ref="B786:B787"/>
    <mergeCell ref="C786:C787"/>
    <mergeCell ref="D786:D787"/>
    <mergeCell ref="E786:E787"/>
    <mergeCell ref="P786:P787"/>
    <mergeCell ref="D780:D781"/>
    <mergeCell ref="E780:E781"/>
    <mergeCell ref="P780:P781"/>
    <mergeCell ref="S780:S781"/>
    <mergeCell ref="P774:P775"/>
    <mergeCell ref="S774:S775"/>
    <mergeCell ref="X774:X775"/>
    <mergeCell ref="B772:B773"/>
    <mergeCell ref="C772:C773"/>
    <mergeCell ref="X778:X779"/>
    <mergeCell ref="B776:B777"/>
    <mergeCell ref="C776:C777"/>
    <mergeCell ref="D776:D777"/>
    <mergeCell ref="E776:E777"/>
    <mergeCell ref="P776:P777"/>
    <mergeCell ref="S776:S777"/>
    <mergeCell ref="X780:X781"/>
    <mergeCell ref="B782:B783"/>
    <mergeCell ref="C782:C783"/>
    <mergeCell ref="D782:D783"/>
    <mergeCell ref="E782:E783"/>
    <mergeCell ref="P782:P783"/>
    <mergeCell ref="S782:S783"/>
    <mergeCell ref="X782:X783"/>
    <mergeCell ref="B780:B781"/>
    <mergeCell ref="C780:C781"/>
    <mergeCell ref="B766:C766"/>
    <mergeCell ref="Q766:R767"/>
    <mergeCell ref="B767:C767"/>
    <mergeCell ref="X776:X777"/>
    <mergeCell ref="B778:B779"/>
    <mergeCell ref="C778:C779"/>
    <mergeCell ref="D778:D779"/>
    <mergeCell ref="E778:E779"/>
    <mergeCell ref="P778:P779"/>
    <mergeCell ref="S778:S779"/>
    <mergeCell ref="X770:X771"/>
    <mergeCell ref="B768:B769"/>
    <mergeCell ref="C768:C769"/>
    <mergeCell ref="D768:D769"/>
    <mergeCell ref="E768:E769"/>
    <mergeCell ref="P768:P769"/>
    <mergeCell ref="S768:S769"/>
    <mergeCell ref="B770:B771"/>
    <mergeCell ref="C770:C771"/>
    <mergeCell ref="D770:D771"/>
    <mergeCell ref="E770:E771"/>
    <mergeCell ref="P770:P771"/>
    <mergeCell ref="S770:S771"/>
    <mergeCell ref="D772:D773"/>
    <mergeCell ref="E772:E773"/>
    <mergeCell ref="P772:P773"/>
    <mergeCell ref="S772:S773"/>
    <mergeCell ref="X772:X773"/>
    <mergeCell ref="B774:B775"/>
    <mergeCell ref="C774:C775"/>
    <mergeCell ref="D774:D775"/>
    <mergeCell ref="E774:E775"/>
    <mergeCell ref="U756:U757"/>
    <mergeCell ref="V756:V757"/>
    <mergeCell ref="C757:D757"/>
    <mergeCell ref="G757:H757"/>
    <mergeCell ref="I757:K757"/>
    <mergeCell ref="X768:X769"/>
    <mergeCell ref="B765:C765"/>
    <mergeCell ref="F765:H765"/>
    <mergeCell ref="M765:M767"/>
    <mergeCell ref="P765:P767"/>
    <mergeCell ref="U758:V759"/>
    <mergeCell ref="C759:D759"/>
    <mergeCell ref="C760:D760"/>
    <mergeCell ref="P760:P761"/>
    <mergeCell ref="U760:V761"/>
    <mergeCell ref="C761:D761"/>
    <mergeCell ref="D747:D748"/>
    <mergeCell ref="E747:E748"/>
    <mergeCell ref="P747:P748"/>
    <mergeCell ref="S747:S748"/>
    <mergeCell ref="C758:D758"/>
    <mergeCell ref="G758:H758"/>
    <mergeCell ref="I758:K758"/>
    <mergeCell ref="C755:D755"/>
    <mergeCell ref="C756:D756"/>
    <mergeCell ref="O756:P756"/>
    <mergeCell ref="X747:X748"/>
    <mergeCell ref="B749:B750"/>
    <mergeCell ref="C749:C750"/>
    <mergeCell ref="D749:D750"/>
    <mergeCell ref="E749:E750"/>
    <mergeCell ref="P749:P750"/>
    <mergeCell ref="S749:S750"/>
    <mergeCell ref="X749:X750"/>
    <mergeCell ref="B747:B748"/>
    <mergeCell ref="C747:C748"/>
    <mergeCell ref="B751:B752"/>
    <mergeCell ref="C751:C752"/>
    <mergeCell ref="D751:D752"/>
    <mergeCell ref="E751:E752"/>
    <mergeCell ref="P751:P752"/>
    <mergeCell ref="S751:S752"/>
    <mergeCell ref="X751:X752"/>
    <mergeCell ref="B754:B755"/>
    <mergeCell ref="C754:D754"/>
    <mergeCell ref="N754:N755"/>
    <mergeCell ref="O754:O755"/>
    <mergeCell ref="P754:P755"/>
    <mergeCell ref="S754:S755"/>
    <mergeCell ref="U754:U755"/>
    <mergeCell ref="V754:V755"/>
    <mergeCell ref="X754:X755"/>
    <mergeCell ref="S741:S742"/>
    <mergeCell ref="X741:X742"/>
    <mergeCell ref="B739:B740"/>
    <mergeCell ref="C739:C740"/>
    <mergeCell ref="D739:D740"/>
    <mergeCell ref="E739:E740"/>
    <mergeCell ref="P739:P740"/>
    <mergeCell ref="S739:S740"/>
    <mergeCell ref="D743:D744"/>
    <mergeCell ref="E743:E744"/>
    <mergeCell ref="P743:P744"/>
    <mergeCell ref="S743:S744"/>
    <mergeCell ref="X739:X740"/>
    <mergeCell ref="B741:B742"/>
    <mergeCell ref="C741:C742"/>
    <mergeCell ref="D741:D742"/>
    <mergeCell ref="E741:E742"/>
    <mergeCell ref="P741:P742"/>
    <mergeCell ref="X743:X744"/>
    <mergeCell ref="B745:B746"/>
    <mergeCell ref="C745:C746"/>
    <mergeCell ref="D745:D746"/>
    <mergeCell ref="E745:E746"/>
    <mergeCell ref="P745:P746"/>
    <mergeCell ref="S745:S746"/>
    <mergeCell ref="X745:X746"/>
    <mergeCell ref="B743:B744"/>
    <mergeCell ref="C743:C744"/>
    <mergeCell ref="S733:S734"/>
    <mergeCell ref="X733:X734"/>
    <mergeCell ref="B731:B732"/>
    <mergeCell ref="C731:C732"/>
    <mergeCell ref="D731:D732"/>
    <mergeCell ref="E731:E732"/>
    <mergeCell ref="P731:P732"/>
    <mergeCell ref="S731:S732"/>
    <mergeCell ref="D735:D736"/>
    <mergeCell ref="E735:E736"/>
    <mergeCell ref="P735:P736"/>
    <mergeCell ref="S735:S736"/>
    <mergeCell ref="X731:X732"/>
    <mergeCell ref="B733:B734"/>
    <mergeCell ref="C733:C734"/>
    <mergeCell ref="D733:D734"/>
    <mergeCell ref="E733:E734"/>
    <mergeCell ref="P733:P734"/>
    <mergeCell ref="X735:X736"/>
    <mergeCell ref="B737:B738"/>
    <mergeCell ref="C737:C738"/>
    <mergeCell ref="D737:D738"/>
    <mergeCell ref="E737:E738"/>
    <mergeCell ref="P737:P738"/>
    <mergeCell ref="S737:S738"/>
    <mergeCell ref="X737:X738"/>
    <mergeCell ref="B735:B736"/>
    <mergeCell ref="C735:C736"/>
    <mergeCell ref="S725:S726"/>
    <mergeCell ref="X725:X726"/>
    <mergeCell ref="B723:B724"/>
    <mergeCell ref="C723:C724"/>
    <mergeCell ref="D723:D724"/>
    <mergeCell ref="E723:E724"/>
    <mergeCell ref="P723:P724"/>
    <mergeCell ref="S723:S724"/>
    <mergeCell ref="D727:D728"/>
    <mergeCell ref="E727:E728"/>
    <mergeCell ref="P727:P728"/>
    <mergeCell ref="S727:S728"/>
    <mergeCell ref="X723:X724"/>
    <mergeCell ref="B725:B726"/>
    <mergeCell ref="C725:C726"/>
    <mergeCell ref="D725:D726"/>
    <mergeCell ref="E725:E726"/>
    <mergeCell ref="P725:P726"/>
    <mergeCell ref="X727:X728"/>
    <mergeCell ref="B729:B730"/>
    <mergeCell ref="C729:C730"/>
    <mergeCell ref="D729:D730"/>
    <mergeCell ref="E729:E730"/>
    <mergeCell ref="P729:P730"/>
    <mergeCell ref="S729:S730"/>
    <mergeCell ref="X729:X730"/>
    <mergeCell ref="B727:B728"/>
    <mergeCell ref="C727:C728"/>
    <mergeCell ref="S717:S718"/>
    <mergeCell ref="X717:X718"/>
    <mergeCell ref="B715:B716"/>
    <mergeCell ref="C715:C716"/>
    <mergeCell ref="D715:D716"/>
    <mergeCell ref="E715:E716"/>
    <mergeCell ref="P715:P716"/>
    <mergeCell ref="S715:S716"/>
    <mergeCell ref="D719:D720"/>
    <mergeCell ref="E719:E720"/>
    <mergeCell ref="P719:P720"/>
    <mergeCell ref="S719:S720"/>
    <mergeCell ref="X715:X716"/>
    <mergeCell ref="B717:B718"/>
    <mergeCell ref="C717:C718"/>
    <mergeCell ref="D717:D718"/>
    <mergeCell ref="E717:E718"/>
    <mergeCell ref="P717:P718"/>
    <mergeCell ref="X719:X720"/>
    <mergeCell ref="B721:B722"/>
    <mergeCell ref="C721:C722"/>
    <mergeCell ref="D721:D722"/>
    <mergeCell ref="E721:E722"/>
    <mergeCell ref="P721:P722"/>
    <mergeCell ref="S721:S722"/>
    <mergeCell ref="X721:X722"/>
    <mergeCell ref="B719:B720"/>
    <mergeCell ref="C719:C720"/>
    <mergeCell ref="S709:S710"/>
    <mergeCell ref="X709:X710"/>
    <mergeCell ref="B707:B708"/>
    <mergeCell ref="C707:C708"/>
    <mergeCell ref="D707:D708"/>
    <mergeCell ref="E707:E708"/>
    <mergeCell ref="P707:P708"/>
    <mergeCell ref="S707:S708"/>
    <mergeCell ref="D711:D712"/>
    <mergeCell ref="E711:E712"/>
    <mergeCell ref="P711:P712"/>
    <mergeCell ref="S711:S712"/>
    <mergeCell ref="X707:X708"/>
    <mergeCell ref="B709:B710"/>
    <mergeCell ref="C709:C710"/>
    <mergeCell ref="D709:D710"/>
    <mergeCell ref="E709:E710"/>
    <mergeCell ref="P709:P710"/>
    <mergeCell ref="X711:X712"/>
    <mergeCell ref="B713:B714"/>
    <mergeCell ref="C713:C714"/>
    <mergeCell ref="D713:D714"/>
    <mergeCell ref="E713:E714"/>
    <mergeCell ref="P713:P714"/>
    <mergeCell ref="S713:S714"/>
    <mergeCell ref="X713:X714"/>
    <mergeCell ref="B711:B712"/>
    <mergeCell ref="C711:C712"/>
    <mergeCell ref="S701:S702"/>
    <mergeCell ref="X701:X702"/>
    <mergeCell ref="B699:B700"/>
    <mergeCell ref="C699:C700"/>
    <mergeCell ref="D699:D700"/>
    <mergeCell ref="E699:E700"/>
    <mergeCell ref="P699:P700"/>
    <mergeCell ref="S699:S700"/>
    <mergeCell ref="D703:D704"/>
    <mergeCell ref="E703:E704"/>
    <mergeCell ref="P703:P704"/>
    <mergeCell ref="S703:S704"/>
    <mergeCell ref="X699:X700"/>
    <mergeCell ref="B701:B702"/>
    <mergeCell ref="C701:C702"/>
    <mergeCell ref="D701:D702"/>
    <mergeCell ref="E701:E702"/>
    <mergeCell ref="P701:P702"/>
    <mergeCell ref="X703:X704"/>
    <mergeCell ref="B705:B706"/>
    <mergeCell ref="C705:C706"/>
    <mergeCell ref="D705:D706"/>
    <mergeCell ref="E705:E706"/>
    <mergeCell ref="X705:X706"/>
    <mergeCell ref="B703:B704"/>
    <mergeCell ref="C703:C704"/>
    <mergeCell ref="B693:B694"/>
    <mergeCell ref="C693:C694"/>
    <mergeCell ref="D693:D694"/>
    <mergeCell ref="E693:E694"/>
    <mergeCell ref="P693:P694"/>
    <mergeCell ref="S693:S694"/>
    <mergeCell ref="D695:D696"/>
    <mergeCell ref="E695:E696"/>
    <mergeCell ref="P695:P696"/>
    <mergeCell ref="S695:S696"/>
    <mergeCell ref="S691:S692"/>
    <mergeCell ref="X691:X692"/>
    <mergeCell ref="X693:X694"/>
    <mergeCell ref="X695:X696"/>
    <mergeCell ref="B697:B698"/>
    <mergeCell ref="C697:C698"/>
    <mergeCell ref="D697:D698"/>
    <mergeCell ref="E697:E698"/>
    <mergeCell ref="P697:P698"/>
    <mergeCell ref="S697:S698"/>
    <mergeCell ref="X697:X698"/>
    <mergeCell ref="B695:B696"/>
    <mergeCell ref="C695:C696"/>
    <mergeCell ref="B691:B692"/>
    <mergeCell ref="C691:C692"/>
    <mergeCell ref="D691:D692"/>
    <mergeCell ref="E691:E692"/>
    <mergeCell ref="C682:D682"/>
    <mergeCell ref="C683:D683"/>
    <mergeCell ref="P683:P684"/>
    <mergeCell ref="U683:V684"/>
    <mergeCell ref="C684:D684"/>
    <mergeCell ref="B688:C688"/>
    <mergeCell ref="F688:H688"/>
    <mergeCell ref="M688:M690"/>
    <mergeCell ref="P688:P690"/>
    <mergeCell ref="B689:C689"/>
    <mergeCell ref="Q689:R689"/>
    <mergeCell ref="D672:D673"/>
    <mergeCell ref="E672:E673"/>
    <mergeCell ref="P672:P673"/>
    <mergeCell ref="S672:S673"/>
    <mergeCell ref="B690:C690"/>
    <mergeCell ref="P705:P706"/>
    <mergeCell ref="S705:S706"/>
    <mergeCell ref="P691:P692"/>
    <mergeCell ref="C679:D679"/>
    <mergeCell ref="O679:P679"/>
    <mergeCell ref="U679:U680"/>
    <mergeCell ref="V679:V680"/>
    <mergeCell ref="C680:D680"/>
    <mergeCell ref="G680:H680"/>
    <mergeCell ref="I680:K680"/>
    <mergeCell ref="C681:D681"/>
    <mergeCell ref="G681:H681"/>
    <mergeCell ref="I681:K681"/>
    <mergeCell ref="U681:V682"/>
    <mergeCell ref="X672:X673"/>
    <mergeCell ref="B674:B675"/>
    <mergeCell ref="C674:C675"/>
    <mergeCell ref="D674:D675"/>
    <mergeCell ref="E674:E675"/>
    <mergeCell ref="P674:P675"/>
    <mergeCell ref="S674:S675"/>
    <mergeCell ref="X674:X675"/>
    <mergeCell ref="B672:B673"/>
    <mergeCell ref="C672:C673"/>
    <mergeCell ref="B677:B678"/>
    <mergeCell ref="C677:D677"/>
    <mergeCell ref="N677:N678"/>
    <mergeCell ref="O677:O678"/>
    <mergeCell ref="P677:P678"/>
    <mergeCell ref="S677:S678"/>
    <mergeCell ref="U677:U678"/>
    <mergeCell ref="V677:V678"/>
    <mergeCell ref="X677:X678"/>
    <mergeCell ref="C678:D678"/>
    <mergeCell ref="S666:S667"/>
    <mergeCell ref="X666:X667"/>
    <mergeCell ref="B664:B665"/>
    <mergeCell ref="C664:C665"/>
    <mergeCell ref="D664:D665"/>
    <mergeCell ref="E664:E665"/>
    <mergeCell ref="P664:P665"/>
    <mergeCell ref="S664:S665"/>
    <mergeCell ref="D668:D669"/>
    <mergeCell ref="E668:E669"/>
    <mergeCell ref="P668:P669"/>
    <mergeCell ref="S668:S669"/>
    <mergeCell ref="X664:X665"/>
    <mergeCell ref="B666:B667"/>
    <mergeCell ref="C666:C667"/>
    <mergeCell ref="D666:D667"/>
    <mergeCell ref="E666:E667"/>
    <mergeCell ref="P666:P667"/>
    <mergeCell ref="X668:X669"/>
    <mergeCell ref="B670:B671"/>
    <mergeCell ref="C670:C671"/>
    <mergeCell ref="D670:D671"/>
    <mergeCell ref="E670:E671"/>
    <mergeCell ref="P670:P671"/>
    <mergeCell ref="S670:S671"/>
    <mergeCell ref="X670:X671"/>
    <mergeCell ref="B668:B669"/>
    <mergeCell ref="C668:C669"/>
    <mergeCell ref="S658:S659"/>
    <mergeCell ref="X658:X659"/>
    <mergeCell ref="B656:B657"/>
    <mergeCell ref="C656:C657"/>
    <mergeCell ref="D656:D657"/>
    <mergeCell ref="E656:E657"/>
    <mergeCell ref="P656:P657"/>
    <mergeCell ref="S656:S657"/>
    <mergeCell ref="D660:D661"/>
    <mergeCell ref="E660:E661"/>
    <mergeCell ref="P660:P661"/>
    <mergeCell ref="S660:S661"/>
    <mergeCell ref="X656:X657"/>
    <mergeCell ref="B658:B659"/>
    <mergeCell ref="C658:C659"/>
    <mergeCell ref="D658:D659"/>
    <mergeCell ref="E658:E659"/>
    <mergeCell ref="P658:P659"/>
    <mergeCell ref="X660:X661"/>
    <mergeCell ref="B662:B663"/>
    <mergeCell ref="C662:C663"/>
    <mergeCell ref="D662:D663"/>
    <mergeCell ref="E662:E663"/>
    <mergeCell ref="P662:P663"/>
    <mergeCell ref="S662:S663"/>
    <mergeCell ref="X662:X663"/>
    <mergeCell ref="B660:B661"/>
    <mergeCell ref="C660:C661"/>
    <mergeCell ref="S650:S651"/>
    <mergeCell ref="X650:X651"/>
    <mergeCell ref="B648:B649"/>
    <mergeCell ref="C648:C649"/>
    <mergeCell ref="D648:D649"/>
    <mergeCell ref="E648:E649"/>
    <mergeCell ref="P648:P649"/>
    <mergeCell ref="S648:S649"/>
    <mergeCell ref="D652:D653"/>
    <mergeCell ref="E652:E653"/>
    <mergeCell ref="P652:P653"/>
    <mergeCell ref="S652:S653"/>
    <mergeCell ref="X648:X649"/>
    <mergeCell ref="B650:B651"/>
    <mergeCell ref="C650:C651"/>
    <mergeCell ref="D650:D651"/>
    <mergeCell ref="E650:E651"/>
    <mergeCell ref="P650:P651"/>
    <mergeCell ref="X652:X653"/>
    <mergeCell ref="B654:B655"/>
    <mergeCell ref="C654:C655"/>
    <mergeCell ref="D654:D655"/>
    <mergeCell ref="E654:E655"/>
    <mergeCell ref="P654:P655"/>
    <mergeCell ref="S654:S655"/>
    <mergeCell ref="X654:X655"/>
    <mergeCell ref="B652:B653"/>
    <mergeCell ref="C652:C653"/>
    <mergeCell ref="S642:S643"/>
    <mergeCell ref="X642:X643"/>
    <mergeCell ref="B640:B641"/>
    <mergeCell ref="C640:C641"/>
    <mergeCell ref="D640:D641"/>
    <mergeCell ref="E640:E641"/>
    <mergeCell ref="P640:P641"/>
    <mergeCell ref="S640:S641"/>
    <mergeCell ref="D644:D645"/>
    <mergeCell ref="E644:E645"/>
    <mergeCell ref="P644:P645"/>
    <mergeCell ref="S644:S645"/>
    <mergeCell ref="X640:X641"/>
    <mergeCell ref="B642:B643"/>
    <mergeCell ref="C642:C643"/>
    <mergeCell ref="D642:D643"/>
    <mergeCell ref="E642:E643"/>
    <mergeCell ref="P642:P643"/>
    <mergeCell ref="X644:X645"/>
    <mergeCell ref="B646:B647"/>
    <mergeCell ref="C646:C647"/>
    <mergeCell ref="D646:D647"/>
    <mergeCell ref="E646:E647"/>
    <mergeCell ref="P646:P647"/>
    <mergeCell ref="S646:S647"/>
    <mergeCell ref="X646:X647"/>
    <mergeCell ref="B644:B645"/>
    <mergeCell ref="C644:C645"/>
    <mergeCell ref="S634:S635"/>
    <mergeCell ref="X634:X635"/>
    <mergeCell ref="B632:B633"/>
    <mergeCell ref="C632:C633"/>
    <mergeCell ref="D632:D633"/>
    <mergeCell ref="E632:E633"/>
    <mergeCell ref="P632:P633"/>
    <mergeCell ref="S632:S633"/>
    <mergeCell ref="D636:D637"/>
    <mergeCell ref="E636:E637"/>
    <mergeCell ref="P636:P637"/>
    <mergeCell ref="S636:S637"/>
    <mergeCell ref="X632:X633"/>
    <mergeCell ref="B634:B635"/>
    <mergeCell ref="C634:C635"/>
    <mergeCell ref="D634:D635"/>
    <mergeCell ref="E634:E635"/>
    <mergeCell ref="P634:P635"/>
    <mergeCell ref="X636:X637"/>
    <mergeCell ref="B638:B639"/>
    <mergeCell ref="C638:C639"/>
    <mergeCell ref="D638:D639"/>
    <mergeCell ref="E638:E639"/>
    <mergeCell ref="P638:P639"/>
    <mergeCell ref="S638:S639"/>
    <mergeCell ref="X638:X639"/>
    <mergeCell ref="B636:B637"/>
    <mergeCell ref="C636:C637"/>
    <mergeCell ref="S626:S627"/>
    <mergeCell ref="X626:X627"/>
    <mergeCell ref="B624:B625"/>
    <mergeCell ref="C624:C625"/>
    <mergeCell ref="D624:D625"/>
    <mergeCell ref="E624:E625"/>
    <mergeCell ref="P624:P625"/>
    <mergeCell ref="S624:S625"/>
    <mergeCell ref="D628:D629"/>
    <mergeCell ref="E628:E629"/>
    <mergeCell ref="P628:P629"/>
    <mergeCell ref="S628:S629"/>
    <mergeCell ref="X624:X625"/>
    <mergeCell ref="B626:B627"/>
    <mergeCell ref="C626:C627"/>
    <mergeCell ref="D626:D627"/>
    <mergeCell ref="E626:E627"/>
    <mergeCell ref="P626:P627"/>
    <mergeCell ref="X628:X629"/>
    <mergeCell ref="B630:B631"/>
    <mergeCell ref="C630:C631"/>
    <mergeCell ref="D630:D631"/>
    <mergeCell ref="E630:E631"/>
    <mergeCell ref="P630:P631"/>
    <mergeCell ref="S630:S631"/>
    <mergeCell ref="X630:X631"/>
    <mergeCell ref="B628:B629"/>
    <mergeCell ref="C628:C629"/>
    <mergeCell ref="S618:S619"/>
    <mergeCell ref="X618:X619"/>
    <mergeCell ref="B616:B617"/>
    <mergeCell ref="C616:C617"/>
    <mergeCell ref="D616:D617"/>
    <mergeCell ref="E616:E617"/>
    <mergeCell ref="P616:P617"/>
    <mergeCell ref="S616:S617"/>
    <mergeCell ref="D620:D621"/>
    <mergeCell ref="E620:E621"/>
    <mergeCell ref="P620:P621"/>
    <mergeCell ref="S620:S621"/>
    <mergeCell ref="X616:X617"/>
    <mergeCell ref="B618:B619"/>
    <mergeCell ref="C618:C619"/>
    <mergeCell ref="D618:D619"/>
    <mergeCell ref="E618:E619"/>
    <mergeCell ref="P618:P619"/>
    <mergeCell ref="X620:X621"/>
    <mergeCell ref="B622:B623"/>
    <mergeCell ref="C622:C623"/>
    <mergeCell ref="D622:D623"/>
    <mergeCell ref="E622:E623"/>
    <mergeCell ref="P622:P623"/>
    <mergeCell ref="S622:S623"/>
    <mergeCell ref="X622:X623"/>
    <mergeCell ref="B620:B621"/>
    <mergeCell ref="C620:C621"/>
    <mergeCell ref="C603:D603"/>
    <mergeCell ref="C604:D604"/>
    <mergeCell ref="O604:P604"/>
    <mergeCell ref="U604:U605"/>
    <mergeCell ref="V604:V605"/>
    <mergeCell ref="C605:D605"/>
    <mergeCell ref="G605:H605"/>
    <mergeCell ref="I605:K605"/>
    <mergeCell ref="B615:C615"/>
    <mergeCell ref="C606:D606"/>
    <mergeCell ref="G606:H606"/>
    <mergeCell ref="I606:K606"/>
    <mergeCell ref="U606:V607"/>
    <mergeCell ref="C607:D607"/>
    <mergeCell ref="C608:D608"/>
    <mergeCell ref="P608:P609"/>
    <mergeCell ref="U608:V609"/>
    <mergeCell ref="C609:D609"/>
    <mergeCell ref="S602:S603"/>
    <mergeCell ref="U602:U603"/>
    <mergeCell ref="V602:V603"/>
    <mergeCell ref="S595:S596"/>
    <mergeCell ref="B613:C613"/>
    <mergeCell ref="F613:H613"/>
    <mergeCell ref="M613:M615"/>
    <mergeCell ref="P613:P615"/>
    <mergeCell ref="B614:C614"/>
    <mergeCell ref="Q614:R614"/>
    <mergeCell ref="X595:X596"/>
    <mergeCell ref="B597:B598"/>
    <mergeCell ref="C597:C598"/>
    <mergeCell ref="D597:D598"/>
    <mergeCell ref="E597:E598"/>
    <mergeCell ref="P597:P598"/>
    <mergeCell ref="S597:S598"/>
    <mergeCell ref="X597:X598"/>
    <mergeCell ref="B595:B596"/>
    <mergeCell ref="C595:C596"/>
    <mergeCell ref="B599:B600"/>
    <mergeCell ref="C599:C600"/>
    <mergeCell ref="D599:D600"/>
    <mergeCell ref="E599:E600"/>
    <mergeCell ref="P599:P600"/>
    <mergeCell ref="S599:S600"/>
    <mergeCell ref="X599:X600"/>
    <mergeCell ref="B602:B603"/>
    <mergeCell ref="C602:D602"/>
    <mergeCell ref="N602:N603"/>
    <mergeCell ref="O602:O603"/>
    <mergeCell ref="P602:P603"/>
    <mergeCell ref="X602:X603"/>
    <mergeCell ref="S589:S590"/>
    <mergeCell ref="X589:X590"/>
    <mergeCell ref="B587:B588"/>
    <mergeCell ref="C587:C588"/>
    <mergeCell ref="D587:D588"/>
    <mergeCell ref="E587:E588"/>
    <mergeCell ref="P587:P588"/>
    <mergeCell ref="S587:S588"/>
    <mergeCell ref="D591:D592"/>
    <mergeCell ref="E591:E592"/>
    <mergeCell ref="P591:P592"/>
    <mergeCell ref="S591:S592"/>
    <mergeCell ref="X587:X588"/>
    <mergeCell ref="B589:B590"/>
    <mergeCell ref="C589:C590"/>
    <mergeCell ref="D589:D590"/>
    <mergeCell ref="E589:E590"/>
    <mergeCell ref="P589:P590"/>
    <mergeCell ref="X591:X592"/>
    <mergeCell ref="B593:B594"/>
    <mergeCell ref="C593:C594"/>
    <mergeCell ref="D593:D594"/>
    <mergeCell ref="E593:E594"/>
    <mergeCell ref="P593:P594"/>
    <mergeCell ref="S593:S594"/>
    <mergeCell ref="X593:X594"/>
    <mergeCell ref="B591:B592"/>
    <mergeCell ref="C591:C592"/>
    <mergeCell ref="D595:D596"/>
    <mergeCell ref="E595:E596"/>
    <mergeCell ref="P595:P596"/>
    <mergeCell ref="S581:S582"/>
    <mergeCell ref="X581:X582"/>
    <mergeCell ref="B579:B580"/>
    <mergeCell ref="C579:C580"/>
    <mergeCell ref="D579:D580"/>
    <mergeCell ref="E579:E580"/>
    <mergeCell ref="P579:P580"/>
    <mergeCell ref="S579:S580"/>
    <mergeCell ref="D583:D584"/>
    <mergeCell ref="E583:E584"/>
    <mergeCell ref="P583:P584"/>
    <mergeCell ref="S583:S584"/>
    <mergeCell ref="X579:X580"/>
    <mergeCell ref="B581:B582"/>
    <mergeCell ref="C581:C582"/>
    <mergeCell ref="D581:D582"/>
    <mergeCell ref="E581:E582"/>
    <mergeCell ref="P581:P582"/>
    <mergeCell ref="X583:X584"/>
    <mergeCell ref="B585:B586"/>
    <mergeCell ref="C585:C586"/>
    <mergeCell ref="D585:D586"/>
    <mergeCell ref="E585:E586"/>
    <mergeCell ref="P585:P586"/>
    <mergeCell ref="S585:S586"/>
    <mergeCell ref="X585:X586"/>
    <mergeCell ref="B583:B584"/>
    <mergeCell ref="C583:C584"/>
    <mergeCell ref="S573:S574"/>
    <mergeCell ref="X573:X574"/>
    <mergeCell ref="B571:B572"/>
    <mergeCell ref="C571:C572"/>
    <mergeCell ref="D571:D572"/>
    <mergeCell ref="E571:E572"/>
    <mergeCell ref="P571:P572"/>
    <mergeCell ref="S571:S572"/>
    <mergeCell ref="D575:D576"/>
    <mergeCell ref="E575:E576"/>
    <mergeCell ref="P575:P576"/>
    <mergeCell ref="S575:S576"/>
    <mergeCell ref="X571:X572"/>
    <mergeCell ref="B573:B574"/>
    <mergeCell ref="C573:C574"/>
    <mergeCell ref="D573:D574"/>
    <mergeCell ref="E573:E574"/>
    <mergeCell ref="P573:P574"/>
    <mergeCell ref="X575:X576"/>
    <mergeCell ref="B577:B578"/>
    <mergeCell ref="C577:C578"/>
    <mergeCell ref="D577:D578"/>
    <mergeCell ref="E577:E578"/>
    <mergeCell ref="P577:P578"/>
    <mergeCell ref="S577:S578"/>
    <mergeCell ref="X577:X578"/>
    <mergeCell ref="B575:B576"/>
    <mergeCell ref="C575:C576"/>
    <mergeCell ref="S565:S566"/>
    <mergeCell ref="X565:X566"/>
    <mergeCell ref="B563:B564"/>
    <mergeCell ref="C563:C564"/>
    <mergeCell ref="D563:D564"/>
    <mergeCell ref="E563:E564"/>
    <mergeCell ref="P563:P564"/>
    <mergeCell ref="S563:S564"/>
    <mergeCell ref="D567:D568"/>
    <mergeCell ref="E567:E568"/>
    <mergeCell ref="P567:P568"/>
    <mergeCell ref="S567:S568"/>
    <mergeCell ref="X563:X564"/>
    <mergeCell ref="B565:B566"/>
    <mergeCell ref="C565:C566"/>
    <mergeCell ref="D565:D566"/>
    <mergeCell ref="E565:E566"/>
    <mergeCell ref="P565:P566"/>
    <mergeCell ref="X567:X568"/>
    <mergeCell ref="B569:B570"/>
    <mergeCell ref="C569:C570"/>
    <mergeCell ref="D569:D570"/>
    <mergeCell ref="E569:E570"/>
    <mergeCell ref="P569:P570"/>
    <mergeCell ref="S569:S570"/>
    <mergeCell ref="X569:X570"/>
    <mergeCell ref="B567:B568"/>
    <mergeCell ref="C567:C568"/>
    <mergeCell ref="S557:S558"/>
    <mergeCell ref="X557:X558"/>
    <mergeCell ref="B555:B556"/>
    <mergeCell ref="C555:C556"/>
    <mergeCell ref="D555:D556"/>
    <mergeCell ref="E555:E556"/>
    <mergeCell ref="P555:P556"/>
    <mergeCell ref="S555:S556"/>
    <mergeCell ref="D559:D560"/>
    <mergeCell ref="E559:E560"/>
    <mergeCell ref="P559:P560"/>
    <mergeCell ref="S559:S560"/>
    <mergeCell ref="X555:X556"/>
    <mergeCell ref="B557:B558"/>
    <mergeCell ref="C557:C558"/>
    <mergeCell ref="D557:D558"/>
    <mergeCell ref="E557:E558"/>
    <mergeCell ref="P557:P558"/>
    <mergeCell ref="X559:X560"/>
    <mergeCell ref="B561:B562"/>
    <mergeCell ref="C561:C562"/>
    <mergeCell ref="D561:D562"/>
    <mergeCell ref="E561:E562"/>
    <mergeCell ref="P561:P562"/>
    <mergeCell ref="S561:S562"/>
    <mergeCell ref="X561:X562"/>
    <mergeCell ref="B559:B560"/>
    <mergeCell ref="C559:C560"/>
    <mergeCell ref="S549:S550"/>
    <mergeCell ref="X549:X550"/>
    <mergeCell ref="B547:B548"/>
    <mergeCell ref="C547:C548"/>
    <mergeCell ref="D547:D548"/>
    <mergeCell ref="E547:E548"/>
    <mergeCell ref="P547:P548"/>
    <mergeCell ref="S547:S548"/>
    <mergeCell ref="D551:D552"/>
    <mergeCell ref="E551:E552"/>
    <mergeCell ref="P551:P552"/>
    <mergeCell ref="S551:S552"/>
    <mergeCell ref="X547:X548"/>
    <mergeCell ref="B549:B550"/>
    <mergeCell ref="C549:C550"/>
    <mergeCell ref="D549:D550"/>
    <mergeCell ref="E549:E550"/>
    <mergeCell ref="P549:P550"/>
    <mergeCell ref="X551:X552"/>
    <mergeCell ref="B553:B554"/>
    <mergeCell ref="C553:C554"/>
    <mergeCell ref="D553:D554"/>
    <mergeCell ref="E553:E554"/>
    <mergeCell ref="P553:P554"/>
    <mergeCell ref="S553:S554"/>
    <mergeCell ref="X553:X554"/>
    <mergeCell ref="B551:B552"/>
    <mergeCell ref="C551:C552"/>
    <mergeCell ref="S541:S542"/>
    <mergeCell ref="X541:X542"/>
    <mergeCell ref="B539:B540"/>
    <mergeCell ref="C539:C540"/>
    <mergeCell ref="D539:D540"/>
    <mergeCell ref="E539:E540"/>
    <mergeCell ref="P539:P540"/>
    <mergeCell ref="S539:S540"/>
    <mergeCell ref="D543:D544"/>
    <mergeCell ref="E543:E544"/>
    <mergeCell ref="P543:P544"/>
    <mergeCell ref="S543:S544"/>
    <mergeCell ref="X539:X540"/>
    <mergeCell ref="B541:B542"/>
    <mergeCell ref="C541:C542"/>
    <mergeCell ref="D541:D542"/>
    <mergeCell ref="E541:E542"/>
    <mergeCell ref="P541:P542"/>
    <mergeCell ref="X543:X544"/>
    <mergeCell ref="B545:B546"/>
    <mergeCell ref="C545:C546"/>
    <mergeCell ref="D545:D546"/>
    <mergeCell ref="E545:E546"/>
    <mergeCell ref="P545:P546"/>
    <mergeCell ref="S545:S546"/>
    <mergeCell ref="X545:X546"/>
    <mergeCell ref="B543:B544"/>
    <mergeCell ref="C543:C544"/>
    <mergeCell ref="C526:D526"/>
    <mergeCell ref="C527:D527"/>
    <mergeCell ref="O527:P527"/>
    <mergeCell ref="U527:U528"/>
    <mergeCell ref="V527:V528"/>
    <mergeCell ref="C528:D528"/>
    <mergeCell ref="G528:H528"/>
    <mergeCell ref="I528:K528"/>
    <mergeCell ref="B538:C538"/>
    <mergeCell ref="C529:D529"/>
    <mergeCell ref="G529:H529"/>
    <mergeCell ref="I529:K529"/>
    <mergeCell ref="U529:V530"/>
    <mergeCell ref="C530:D530"/>
    <mergeCell ref="C531:D531"/>
    <mergeCell ref="P531:P532"/>
    <mergeCell ref="U531:V532"/>
    <mergeCell ref="C532:D532"/>
    <mergeCell ref="S525:S526"/>
    <mergeCell ref="U525:U526"/>
    <mergeCell ref="V525:V526"/>
    <mergeCell ref="P525:P526"/>
    <mergeCell ref="X525:X526"/>
    <mergeCell ref="D518:D519"/>
    <mergeCell ref="E518:E519"/>
    <mergeCell ref="P518:P519"/>
    <mergeCell ref="S518:S519"/>
    <mergeCell ref="B536:C536"/>
    <mergeCell ref="F536:H536"/>
    <mergeCell ref="M536:M538"/>
    <mergeCell ref="P536:P538"/>
    <mergeCell ref="B537:C537"/>
    <mergeCell ref="Q537:R537"/>
    <mergeCell ref="X518:X519"/>
    <mergeCell ref="B520:B521"/>
    <mergeCell ref="C520:C521"/>
    <mergeCell ref="D520:D521"/>
    <mergeCell ref="E520:E521"/>
    <mergeCell ref="P520:P521"/>
    <mergeCell ref="S520:S521"/>
    <mergeCell ref="X520:X521"/>
    <mergeCell ref="B518:B519"/>
    <mergeCell ref="C518:C519"/>
    <mergeCell ref="B522:B523"/>
    <mergeCell ref="C522:C523"/>
    <mergeCell ref="D522:D523"/>
    <mergeCell ref="E522:E523"/>
    <mergeCell ref="P522:P523"/>
    <mergeCell ref="S522:S523"/>
    <mergeCell ref="X522:X523"/>
    <mergeCell ref="B525:B526"/>
    <mergeCell ref="C525:D525"/>
    <mergeCell ref="N525:N526"/>
    <mergeCell ref="O525:O526"/>
    <mergeCell ref="S512:S513"/>
    <mergeCell ref="X512:X513"/>
    <mergeCell ref="B510:B511"/>
    <mergeCell ref="C510:C511"/>
    <mergeCell ref="D510:D511"/>
    <mergeCell ref="E510:E511"/>
    <mergeCell ref="P510:P511"/>
    <mergeCell ref="S510:S511"/>
    <mergeCell ref="D514:D515"/>
    <mergeCell ref="E514:E515"/>
    <mergeCell ref="P514:P515"/>
    <mergeCell ref="S514:S515"/>
    <mergeCell ref="X510:X511"/>
    <mergeCell ref="B512:B513"/>
    <mergeCell ref="C512:C513"/>
    <mergeCell ref="D512:D513"/>
    <mergeCell ref="E512:E513"/>
    <mergeCell ref="P512:P513"/>
    <mergeCell ref="X514:X515"/>
    <mergeCell ref="B516:B517"/>
    <mergeCell ref="C516:C517"/>
    <mergeCell ref="D516:D517"/>
    <mergeCell ref="E516:E517"/>
    <mergeCell ref="P516:P517"/>
    <mergeCell ref="S516:S517"/>
    <mergeCell ref="X516:X517"/>
    <mergeCell ref="B514:B515"/>
    <mergeCell ref="C514:C515"/>
    <mergeCell ref="S504:S505"/>
    <mergeCell ref="X504:X505"/>
    <mergeCell ref="B502:B503"/>
    <mergeCell ref="C502:C503"/>
    <mergeCell ref="D502:D503"/>
    <mergeCell ref="E502:E503"/>
    <mergeCell ref="P502:P503"/>
    <mergeCell ref="S502:S503"/>
    <mergeCell ref="D506:D507"/>
    <mergeCell ref="E506:E507"/>
    <mergeCell ref="P506:P507"/>
    <mergeCell ref="S506:S507"/>
    <mergeCell ref="X502:X503"/>
    <mergeCell ref="B504:B505"/>
    <mergeCell ref="C504:C505"/>
    <mergeCell ref="D504:D505"/>
    <mergeCell ref="E504:E505"/>
    <mergeCell ref="P504:P505"/>
    <mergeCell ref="X506:X507"/>
    <mergeCell ref="B508:B509"/>
    <mergeCell ref="C508:C509"/>
    <mergeCell ref="D508:D509"/>
    <mergeCell ref="E508:E509"/>
    <mergeCell ref="P508:P509"/>
    <mergeCell ref="S508:S509"/>
    <mergeCell ref="X508:X509"/>
    <mergeCell ref="B506:B507"/>
    <mergeCell ref="C506:C507"/>
    <mergeCell ref="S496:S497"/>
    <mergeCell ref="X496:X497"/>
    <mergeCell ref="B494:B495"/>
    <mergeCell ref="C494:C495"/>
    <mergeCell ref="D494:D495"/>
    <mergeCell ref="E494:E495"/>
    <mergeCell ref="P494:P495"/>
    <mergeCell ref="S494:S495"/>
    <mergeCell ref="D498:D499"/>
    <mergeCell ref="E498:E499"/>
    <mergeCell ref="P498:P499"/>
    <mergeCell ref="S498:S499"/>
    <mergeCell ref="X494:X495"/>
    <mergeCell ref="B496:B497"/>
    <mergeCell ref="C496:C497"/>
    <mergeCell ref="D496:D497"/>
    <mergeCell ref="E496:E497"/>
    <mergeCell ref="P496:P497"/>
    <mergeCell ref="X498:X499"/>
    <mergeCell ref="B500:B501"/>
    <mergeCell ref="C500:C501"/>
    <mergeCell ref="D500:D501"/>
    <mergeCell ref="E500:E501"/>
    <mergeCell ref="P500:P501"/>
    <mergeCell ref="S500:S501"/>
    <mergeCell ref="X500:X501"/>
    <mergeCell ref="B498:B499"/>
    <mergeCell ref="C498:C499"/>
    <mergeCell ref="S488:S489"/>
    <mergeCell ref="X488:X489"/>
    <mergeCell ref="B486:B487"/>
    <mergeCell ref="C486:C487"/>
    <mergeCell ref="D486:D487"/>
    <mergeCell ref="E486:E487"/>
    <mergeCell ref="P486:P487"/>
    <mergeCell ref="S486:S487"/>
    <mergeCell ref="D490:D491"/>
    <mergeCell ref="E490:E491"/>
    <mergeCell ref="P490:P491"/>
    <mergeCell ref="S490:S491"/>
    <mergeCell ref="X486:X487"/>
    <mergeCell ref="B488:B489"/>
    <mergeCell ref="C488:C489"/>
    <mergeCell ref="D488:D489"/>
    <mergeCell ref="E488:E489"/>
    <mergeCell ref="P488:P489"/>
    <mergeCell ref="X490:X491"/>
    <mergeCell ref="B492:B493"/>
    <mergeCell ref="C492:C493"/>
    <mergeCell ref="D492:D493"/>
    <mergeCell ref="E492:E493"/>
    <mergeCell ref="P492:P493"/>
    <mergeCell ref="S492:S493"/>
    <mergeCell ref="X492:X493"/>
    <mergeCell ref="B490:B491"/>
    <mergeCell ref="C490:C491"/>
    <mergeCell ref="S480:S481"/>
    <mergeCell ref="X480:X481"/>
    <mergeCell ref="B478:B479"/>
    <mergeCell ref="C478:C479"/>
    <mergeCell ref="D478:D479"/>
    <mergeCell ref="E478:E479"/>
    <mergeCell ref="P478:P479"/>
    <mergeCell ref="S478:S479"/>
    <mergeCell ref="D482:D483"/>
    <mergeCell ref="E482:E483"/>
    <mergeCell ref="P482:P483"/>
    <mergeCell ref="S482:S483"/>
    <mergeCell ref="X478:X479"/>
    <mergeCell ref="B480:B481"/>
    <mergeCell ref="C480:C481"/>
    <mergeCell ref="D480:D481"/>
    <mergeCell ref="E480:E481"/>
    <mergeCell ref="P480:P481"/>
    <mergeCell ref="X482:X483"/>
    <mergeCell ref="B484:B485"/>
    <mergeCell ref="C484:C485"/>
    <mergeCell ref="D484:D485"/>
    <mergeCell ref="E484:E485"/>
    <mergeCell ref="P484:P485"/>
    <mergeCell ref="S484:S485"/>
    <mergeCell ref="X484:X485"/>
    <mergeCell ref="B482:B483"/>
    <mergeCell ref="C482:C483"/>
    <mergeCell ref="S472:S473"/>
    <mergeCell ref="X472:X473"/>
    <mergeCell ref="B470:B471"/>
    <mergeCell ref="C470:C471"/>
    <mergeCell ref="D470:D471"/>
    <mergeCell ref="E470:E471"/>
    <mergeCell ref="P470:P471"/>
    <mergeCell ref="S470:S471"/>
    <mergeCell ref="D474:D475"/>
    <mergeCell ref="E474:E475"/>
    <mergeCell ref="P474:P475"/>
    <mergeCell ref="S474:S475"/>
    <mergeCell ref="X470:X471"/>
    <mergeCell ref="B472:B473"/>
    <mergeCell ref="C472:C473"/>
    <mergeCell ref="D472:D473"/>
    <mergeCell ref="E472:E473"/>
    <mergeCell ref="P472:P473"/>
    <mergeCell ref="X474:X475"/>
    <mergeCell ref="B476:B477"/>
    <mergeCell ref="C476:C477"/>
    <mergeCell ref="D476:D477"/>
    <mergeCell ref="E476:E477"/>
    <mergeCell ref="X476:X477"/>
    <mergeCell ref="B474:B475"/>
    <mergeCell ref="C474:C475"/>
    <mergeCell ref="B464:B465"/>
    <mergeCell ref="C464:C465"/>
    <mergeCell ref="D464:D465"/>
    <mergeCell ref="E464:E465"/>
    <mergeCell ref="P464:P465"/>
    <mergeCell ref="S464:S465"/>
    <mergeCell ref="D466:D467"/>
    <mergeCell ref="E466:E467"/>
    <mergeCell ref="P466:P467"/>
    <mergeCell ref="S466:S467"/>
    <mergeCell ref="S462:S463"/>
    <mergeCell ref="X462:X463"/>
    <mergeCell ref="X464:X465"/>
    <mergeCell ref="X466:X467"/>
    <mergeCell ref="B468:B469"/>
    <mergeCell ref="C468:C469"/>
    <mergeCell ref="D468:D469"/>
    <mergeCell ref="E468:E469"/>
    <mergeCell ref="P468:P469"/>
    <mergeCell ref="S468:S469"/>
    <mergeCell ref="X468:X469"/>
    <mergeCell ref="B466:B467"/>
    <mergeCell ref="C466:C467"/>
    <mergeCell ref="B462:B463"/>
    <mergeCell ref="C462:C463"/>
    <mergeCell ref="D462:D463"/>
    <mergeCell ref="E462:E463"/>
    <mergeCell ref="C453:D453"/>
    <mergeCell ref="C454:D454"/>
    <mergeCell ref="P454:P455"/>
    <mergeCell ref="U454:V455"/>
    <mergeCell ref="C455:D455"/>
    <mergeCell ref="B459:C459"/>
    <mergeCell ref="F459:H459"/>
    <mergeCell ref="M459:M461"/>
    <mergeCell ref="P459:P461"/>
    <mergeCell ref="B460:C460"/>
    <mergeCell ref="Q460:R460"/>
    <mergeCell ref="D443:D444"/>
    <mergeCell ref="E443:E444"/>
    <mergeCell ref="P443:P444"/>
    <mergeCell ref="S443:S444"/>
    <mergeCell ref="B461:C461"/>
    <mergeCell ref="P476:P477"/>
    <mergeCell ref="S476:S477"/>
    <mergeCell ref="P462:P463"/>
    <mergeCell ref="C450:D450"/>
    <mergeCell ref="O450:P450"/>
    <mergeCell ref="U450:U451"/>
    <mergeCell ref="V450:V451"/>
    <mergeCell ref="C451:D451"/>
    <mergeCell ref="G451:H451"/>
    <mergeCell ref="I451:K451"/>
    <mergeCell ref="C452:D452"/>
    <mergeCell ref="G452:H452"/>
    <mergeCell ref="I452:K452"/>
    <mergeCell ref="U452:V453"/>
    <mergeCell ref="X443:X444"/>
    <mergeCell ref="B445:B446"/>
    <mergeCell ref="C445:C446"/>
    <mergeCell ref="D445:D446"/>
    <mergeCell ref="E445:E446"/>
    <mergeCell ref="P445:P446"/>
    <mergeCell ref="S445:S446"/>
    <mergeCell ref="X445:X446"/>
    <mergeCell ref="B443:B444"/>
    <mergeCell ref="C443:C444"/>
    <mergeCell ref="B448:B449"/>
    <mergeCell ref="C448:D448"/>
    <mergeCell ref="N448:N449"/>
    <mergeCell ref="O448:O449"/>
    <mergeCell ref="P448:P449"/>
    <mergeCell ref="S448:S449"/>
    <mergeCell ref="U448:U449"/>
    <mergeCell ref="V448:V449"/>
    <mergeCell ref="X448:X449"/>
    <mergeCell ref="C449:D449"/>
    <mergeCell ref="S437:S438"/>
    <mergeCell ref="X437:X438"/>
    <mergeCell ref="B435:B436"/>
    <mergeCell ref="C435:C436"/>
    <mergeCell ref="D435:D436"/>
    <mergeCell ref="E435:E436"/>
    <mergeCell ref="P435:P436"/>
    <mergeCell ref="S435:S436"/>
    <mergeCell ref="D439:D440"/>
    <mergeCell ref="E439:E440"/>
    <mergeCell ref="P439:P440"/>
    <mergeCell ref="S439:S440"/>
    <mergeCell ref="X435:X436"/>
    <mergeCell ref="B437:B438"/>
    <mergeCell ref="C437:C438"/>
    <mergeCell ref="D437:D438"/>
    <mergeCell ref="E437:E438"/>
    <mergeCell ref="P437:P438"/>
    <mergeCell ref="X439:X440"/>
    <mergeCell ref="B441:B442"/>
    <mergeCell ref="C441:C442"/>
    <mergeCell ref="D441:D442"/>
    <mergeCell ref="E441:E442"/>
    <mergeCell ref="P441:P442"/>
    <mergeCell ref="S441:S442"/>
    <mergeCell ref="X441:X442"/>
    <mergeCell ref="B439:B440"/>
    <mergeCell ref="C439:C440"/>
    <mergeCell ref="S429:S430"/>
    <mergeCell ref="X429:X430"/>
    <mergeCell ref="B427:B428"/>
    <mergeCell ref="C427:C428"/>
    <mergeCell ref="D427:D428"/>
    <mergeCell ref="E427:E428"/>
    <mergeCell ref="P427:P428"/>
    <mergeCell ref="S427:S428"/>
    <mergeCell ref="D431:D432"/>
    <mergeCell ref="E431:E432"/>
    <mergeCell ref="P431:P432"/>
    <mergeCell ref="S431:S432"/>
    <mergeCell ref="X427:X428"/>
    <mergeCell ref="B429:B430"/>
    <mergeCell ref="C429:C430"/>
    <mergeCell ref="D429:D430"/>
    <mergeCell ref="E429:E430"/>
    <mergeCell ref="P429:P430"/>
    <mergeCell ref="X431:X432"/>
    <mergeCell ref="B433:B434"/>
    <mergeCell ref="C433:C434"/>
    <mergeCell ref="D433:D434"/>
    <mergeCell ref="E433:E434"/>
    <mergeCell ref="P433:P434"/>
    <mergeCell ref="S433:S434"/>
    <mergeCell ref="X433:X434"/>
    <mergeCell ref="B431:B432"/>
    <mergeCell ref="C431:C432"/>
    <mergeCell ref="S421:S422"/>
    <mergeCell ref="X421:X422"/>
    <mergeCell ref="B419:B420"/>
    <mergeCell ref="C419:C420"/>
    <mergeCell ref="D419:D420"/>
    <mergeCell ref="E419:E420"/>
    <mergeCell ref="P419:P420"/>
    <mergeCell ref="S419:S420"/>
    <mergeCell ref="D423:D424"/>
    <mergeCell ref="E423:E424"/>
    <mergeCell ref="P423:P424"/>
    <mergeCell ref="S423:S424"/>
    <mergeCell ref="X419:X420"/>
    <mergeCell ref="B421:B422"/>
    <mergeCell ref="C421:C422"/>
    <mergeCell ref="D421:D422"/>
    <mergeCell ref="E421:E422"/>
    <mergeCell ref="P421:P422"/>
    <mergeCell ref="X423:X424"/>
    <mergeCell ref="B425:B426"/>
    <mergeCell ref="C425:C426"/>
    <mergeCell ref="D425:D426"/>
    <mergeCell ref="E425:E426"/>
    <mergeCell ref="P425:P426"/>
    <mergeCell ref="S425:S426"/>
    <mergeCell ref="X425:X426"/>
    <mergeCell ref="B423:B424"/>
    <mergeCell ref="C423:C424"/>
    <mergeCell ref="S413:S414"/>
    <mergeCell ref="X413:X414"/>
    <mergeCell ref="B411:B412"/>
    <mergeCell ref="C411:C412"/>
    <mergeCell ref="D411:D412"/>
    <mergeCell ref="E411:E412"/>
    <mergeCell ref="P411:P412"/>
    <mergeCell ref="S411:S412"/>
    <mergeCell ref="D415:D416"/>
    <mergeCell ref="E415:E416"/>
    <mergeCell ref="P415:P416"/>
    <mergeCell ref="S415:S416"/>
    <mergeCell ref="X411:X412"/>
    <mergeCell ref="B413:B414"/>
    <mergeCell ref="C413:C414"/>
    <mergeCell ref="D413:D414"/>
    <mergeCell ref="E413:E414"/>
    <mergeCell ref="P413:P414"/>
    <mergeCell ref="X415:X416"/>
    <mergeCell ref="B417:B418"/>
    <mergeCell ref="C417:C418"/>
    <mergeCell ref="D417:D418"/>
    <mergeCell ref="E417:E418"/>
    <mergeCell ref="P417:P418"/>
    <mergeCell ref="S417:S418"/>
    <mergeCell ref="X417:X418"/>
    <mergeCell ref="B415:B416"/>
    <mergeCell ref="C415:C416"/>
    <mergeCell ref="S405:S406"/>
    <mergeCell ref="X405:X406"/>
    <mergeCell ref="B403:B404"/>
    <mergeCell ref="C403:C404"/>
    <mergeCell ref="D403:D404"/>
    <mergeCell ref="E403:E404"/>
    <mergeCell ref="P403:P404"/>
    <mergeCell ref="S403:S404"/>
    <mergeCell ref="D407:D408"/>
    <mergeCell ref="E407:E408"/>
    <mergeCell ref="P407:P408"/>
    <mergeCell ref="S407:S408"/>
    <mergeCell ref="X403:X404"/>
    <mergeCell ref="B405:B406"/>
    <mergeCell ref="C405:C406"/>
    <mergeCell ref="D405:D406"/>
    <mergeCell ref="E405:E406"/>
    <mergeCell ref="P405:P406"/>
    <mergeCell ref="X407:X408"/>
    <mergeCell ref="B409:B410"/>
    <mergeCell ref="C409:C410"/>
    <mergeCell ref="D409:D410"/>
    <mergeCell ref="E409:E410"/>
    <mergeCell ref="P409:P410"/>
    <mergeCell ref="S409:S410"/>
    <mergeCell ref="X409:X410"/>
    <mergeCell ref="B407:B408"/>
    <mergeCell ref="C407:C408"/>
    <mergeCell ref="S397:S398"/>
    <mergeCell ref="X397:X398"/>
    <mergeCell ref="B395:B396"/>
    <mergeCell ref="C395:C396"/>
    <mergeCell ref="D395:D396"/>
    <mergeCell ref="E395:E396"/>
    <mergeCell ref="P395:P396"/>
    <mergeCell ref="S395:S396"/>
    <mergeCell ref="D399:D400"/>
    <mergeCell ref="E399:E400"/>
    <mergeCell ref="P399:P400"/>
    <mergeCell ref="S399:S400"/>
    <mergeCell ref="X395:X396"/>
    <mergeCell ref="B397:B398"/>
    <mergeCell ref="C397:C398"/>
    <mergeCell ref="D397:D398"/>
    <mergeCell ref="E397:E398"/>
    <mergeCell ref="P397:P398"/>
    <mergeCell ref="X399:X400"/>
    <mergeCell ref="B401:B402"/>
    <mergeCell ref="C401:C402"/>
    <mergeCell ref="D401:D402"/>
    <mergeCell ref="E401:E402"/>
    <mergeCell ref="P401:P402"/>
    <mergeCell ref="S401:S402"/>
    <mergeCell ref="X401:X402"/>
    <mergeCell ref="B399:B400"/>
    <mergeCell ref="C399:C400"/>
    <mergeCell ref="S389:S390"/>
    <mergeCell ref="X389:X390"/>
    <mergeCell ref="B387:B388"/>
    <mergeCell ref="C387:C388"/>
    <mergeCell ref="D387:D388"/>
    <mergeCell ref="E387:E388"/>
    <mergeCell ref="P387:P388"/>
    <mergeCell ref="S387:S388"/>
    <mergeCell ref="D391:D392"/>
    <mergeCell ref="E391:E392"/>
    <mergeCell ref="P391:P392"/>
    <mergeCell ref="S391:S392"/>
    <mergeCell ref="X387:X388"/>
    <mergeCell ref="B389:B390"/>
    <mergeCell ref="C389:C390"/>
    <mergeCell ref="D389:D390"/>
    <mergeCell ref="E389:E390"/>
    <mergeCell ref="P389:P390"/>
    <mergeCell ref="X391:X392"/>
    <mergeCell ref="B393:B394"/>
    <mergeCell ref="C393:C394"/>
    <mergeCell ref="D393:D394"/>
    <mergeCell ref="E393:E394"/>
    <mergeCell ref="P393:P394"/>
    <mergeCell ref="S393:S394"/>
    <mergeCell ref="X393:X394"/>
    <mergeCell ref="B391:B392"/>
    <mergeCell ref="C391:C392"/>
    <mergeCell ref="C374:D374"/>
    <mergeCell ref="C375:D375"/>
    <mergeCell ref="O375:P375"/>
    <mergeCell ref="U375:U376"/>
    <mergeCell ref="V375:V376"/>
    <mergeCell ref="C376:D376"/>
    <mergeCell ref="G376:H376"/>
    <mergeCell ref="I376:K376"/>
    <mergeCell ref="B386:C386"/>
    <mergeCell ref="C377:D377"/>
    <mergeCell ref="G377:H377"/>
    <mergeCell ref="I377:K377"/>
    <mergeCell ref="U377:V378"/>
    <mergeCell ref="C378:D378"/>
    <mergeCell ref="C379:D379"/>
    <mergeCell ref="P379:P380"/>
    <mergeCell ref="U379:V380"/>
    <mergeCell ref="C380:D380"/>
    <mergeCell ref="S373:S374"/>
    <mergeCell ref="U373:U374"/>
    <mergeCell ref="V373:V374"/>
    <mergeCell ref="S366:S367"/>
    <mergeCell ref="B384:C384"/>
    <mergeCell ref="F384:H384"/>
    <mergeCell ref="M384:M386"/>
    <mergeCell ref="P384:P386"/>
    <mergeCell ref="B385:C385"/>
    <mergeCell ref="Q385:R385"/>
    <mergeCell ref="X366:X367"/>
    <mergeCell ref="B368:B369"/>
    <mergeCell ref="C368:C369"/>
    <mergeCell ref="D368:D369"/>
    <mergeCell ref="E368:E369"/>
    <mergeCell ref="P368:P369"/>
    <mergeCell ref="S368:S369"/>
    <mergeCell ref="X368:X369"/>
    <mergeCell ref="B366:B367"/>
    <mergeCell ref="C366:C367"/>
    <mergeCell ref="B370:B371"/>
    <mergeCell ref="C370:C371"/>
    <mergeCell ref="D370:D371"/>
    <mergeCell ref="E370:E371"/>
    <mergeCell ref="P370:P371"/>
    <mergeCell ref="S370:S371"/>
    <mergeCell ref="X370:X371"/>
    <mergeCell ref="B373:B374"/>
    <mergeCell ref="C373:D373"/>
    <mergeCell ref="N373:N374"/>
    <mergeCell ref="O373:O374"/>
    <mergeCell ref="P373:P374"/>
    <mergeCell ref="X373:X374"/>
    <mergeCell ref="S360:S361"/>
    <mergeCell ref="X360:X361"/>
    <mergeCell ref="B358:B359"/>
    <mergeCell ref="C358:C359"/>
    <mergeCell ref="D358:D359"/>
    <mergeCell ref="E358:E359"/>
    <mergeCell ref="P358:P359"/>
    <mergeCell ref="S358:S359"/>
    <mergeCell ref="D362:D363"/>
    <mergeCell ref="E362:E363"/>
    <mergeCell ref="P362:P363"/>
    <mergeCell ref="S362:S363"/>
    <mergeCell ref="X358:X359"/>
    <mergeCell ref="B360:B361"/>
    <mergeCell ref="C360:C361"/>
    <mergeCell ref="D360:D361"/>
    <mergeCell ref="E360:E361"/>
    <mergeCell ref="P360:P361"/>
    <mergeCell ref="X362:X363"/>
    <mergeCell ref="B364:B365"/>
    <mergeCell ref="C364:C365"/>
    <mergeCell ref="D364:D365"/>
    <mergeCell ref="E364:E365"/>
    <mergeCell ref="P364:P365"/>
    <mergeCell ref="S364:S365"/>
    <mergeCell ref="X364:X365"/>
    <mergeCell ref="B362:B363"/>
    <mergeCell ref="C362:C363"/>
    <mergeCell ref="D366:D367"/>
    <mergeCell ref="E366:E367"/>
    <mergeCell ref="P366:P367"/>
    <mergeCell ref="C348:C349"/>
    <mergeCell ref="D348:D349"/>
    <mergeCell ref="E348:E349"/>
    <mergeCell ref="S352:S353"/>
    <mergeCell ref="X352:X353"/>
    <mergeCell ref="B350:B351"/>
    <mergeCell ref="C350:C351"/>
    <mergeCell ref="D350:D351"/>
    <mergeCell ref="E350:E351"/>
    <mergeCell ref="P350:P351"/>
    <mergeCell ref="S350:S351"/>
    <mergeCell ref="D354:D355"/>
    <mergeCell ref="E354:E355"/>
    <mergeCell ref="P354:P355"/>
    <mergeCell ref="S354:S355"/>
    <mergeCell ref="X350:X351"/>
    <mergeCell ref="B352:B353"/>
    <mergeCell ref="C352:C353"/>
    <mergeCell ref="D352:D353"/>
    <mergeCell ref="E352:E353"/>
    <mergeCell ref="P352:P353"/>
    <mergeCell ref="X354:X355"/>
    <mergeCell ref="S340:S341"/>
    <mergeCell ref="X340:X341"/>
    <mergeCell ref="B338:B339"/>
    <mergeCell ref="B356:B357"/>
    <mergeCell ref="C356:C357"/>
    <mergeCell ref="D356:D357"/>
    <mergeCell ref="E356:E357"/>
    <mergeCell ref="P356:P357"/>
    <mergeCell ref="S356:S357"/>
    <mergeCell ref="X356:X357"/>
    <mergeCell ref="B354:B355"/>
    <mergeCell ref="C354:C355"/>
    <mergeCell ref="S344:S345"/>
    <mergeCell ref="X344:X345"/>
    <mergeCell ref="B342:B343"/>
    <mergeCell ref="C342:C343"/>
    <mergeCell ref="D342:D343"/>
    <mergeCell ref="E342:E343"/>
    <mergeCell ref="P342:P343"/>
    <mergeCell ref="S342:S343"/>
    <mergeCell ref="D346:D347"/>
    <mergeCell ref="E346:E347"/>
    <mergeCell ref="P346:P347"/>
    <mergeCell ref="S346:S347"/>
    <mergeCell ref="X342:X343"/>
    <mergeCell ref="B344:B345"/>
    <mergeCell ref="C344:C345"/>
    <mergeCell ref="D344:D345"/>
    <mergeCell ref="E344:E345"/>
    <mergeCell ref="P344:P345"/>
    <mergeCell ref="X346:X347"/>
    <mergeCell ref="B348:B349"/>
    <mergeCell ref="X332:X333"/>
    <mergeCell ref="B330:B331"/>
    <mergeCell ref="C330:C331"/>
    <mergeCell ref="P348:P349"/>
    <mergeCell ref="S348:S349"/>
    <mergeCell ref="X348:X349"/>
    <mergeCell ref="B346:B347"/>
    <mergeCell ref="C346:C347"/>
    <mergeCell ref="S336:S337"/>
    <mergeCell ref="X336:X337"/>
    <mergeCell ref="B334:B335"/>
    <mergeCell ref="C334:C335"/>
    <mergeCell ref="D334:D335"/>
    <mergeCell ref="E334:E335"/>
    <mergeCell ref="P334:P335"/>
    <mergeCell ref="S334:S335"/>
    <mergeCell ref="D338:D339"/>
    <mergeCell ref="E338:E339"/>
    <mergeCell ref="P338:P339"/>
    <mergeCell ref="S338:S339"/>
    <mergeCell ref="X334:X335"/>
    <mergeCell ref="B336:B337"/>
    <mergeCell ref="C336:C337"/>
    <mergeCell ref="D336:D337"/>
    <mergeCell ref="E336:E337"/>
    <mergeCell ref="P336:P337"/>
    <mergeCell ref="X338:X339"/>
    <mergeCell ref="B340:B341"/>
    <mergeCell ref="C340:C341"/>
    <mergeCell ref="D340:D341"/>
    <mergeCell ref="E340:E341"/>
    <mergeCell ref="P340:P341"/>
    <mergeCell ref="B320:B321"/>
    <mergeCell ref="C320:C321"/>
    <mergeCell ref="D320:D321"/>
    <mergeCell ref="E320:E321"/>
    <mergeCell ref="P320:P321"/>
    <mergeCell ref="X322:X323"/>
    <mergeCell ref="C338:C339"/>
    <mergeCell ref="S328:S329"/>
    <mergeCell ref="X328:X329"/>
    <mergeCell ref="B326:B327"/>
    <mergeCell ref="C326:C327"/>
    <mergeCell ref="D326:D327"/>
    <mergeCell ref="E326:E327"/>
    <mergeCell ref="P326:P327"/>
    <mergeCell ref="S326:S327"/>
    <mergeCell ref="D330:D331"/>
    <mergeCell ref="E330:E331"/>
    <mergeCell ref="P330:P331"/>
    <mergeCell ref="S330:S331"/>
    <mergeCell ref="X326:X327"/>
    <mergeCell ref="B328:B329"/>
    <mergeCell ref="C328:C329"/>
    <mergeCell ref="D328:D329"/>
    <mergeCell ref="E328:E329"/>
    <mergeCell ref="P328:P329"/>
    <mergeCell ref="X330:X331"/>
    <mergeCell ref="B332:B333"/>
    <mergeCell ref="C332:C333"/>
    <mergeCell ref="D332:D333"/>
    <mergeCell ref="E332:E333"/>
    <mergeCell ref="P332:P333"/>
    <mergeCell ref="S332:S333"/>
    <mergeCell ref="B324:B325"/>
    <mergeCell ref="C324:C325"/>
    <mergeCell ref="D324:D325"/>
    <mergeCell ref="E324:E325"/>
    <mergeCell ref="P324:P325"/>
    <mergeCell ref="S324:S325"/>
    <mergeCell ref="X324:X325"/>
    <mergeCell ref="B322:B323"/>
    <mergeCell ref="C322:C323"/>
    <mergeCell ref="B312:B313"/>
    <mergeCell ref="C312:C313"/>
    <mergeCell ref="D312:D313"/>
    <mergeCell ref="E312:E313"/>
    <mergeCell ref="P312:P313"/>
    <mergeCell ref="S312:S313"/>
    <mergeCell ref="D314:D315"/>
    <mergeCell ref="E314:E315"/>
    <mergeCell ref="P314:P315"/>
    <mergeCell ref="S314:S315"/>
    <mergeCell ref="S320:S321"/>
    <mergeCell ref="X320:X321"/>
    <mergeCell ref="B318:B319"/>
    <mergeCell ref="C318:C319"/>
    <mergeCell ref="D318:D319"/>
    <mergeCell ref="E318:E319"/>
    <mergeCell ref="P318:P319"/>
    <mergeCell ref="S318:S319"/>
    <mergeCell ref="D322:D323"/>
    <mergeCell ref="E322:E323"/>
    <mergeCell ref="P322:P323"/>
    <mergeCell ref="S322:S323"/>
    <mergeCell ref="X318:X319"/>
    <mergeCell ref="X312:X313"/>
    <mergeCell ref="X314:X315"/>
    <mergeCell ref="B316:B317"/>
    <mergeCell ref="C316:C317"/>
    <mergeCell ref="D316:D317"/>
    <mergeCell ref="E316:E317"/>
    <mergeCell ref="P316:P317"/>
    <mergeCell ref="S316:S317"/>
    <mergeCell ref="X316:X317"/>
    <mergeCell ref="B314:B315"/>
    <mergeCell ref="C314:C315"/>
    <mergeCell ref="I299:K299"/>
    <mergeCell ref="C300:D300"/>
    <mergeCell ref="G300:H300"/>
    <mergeCell ref="I300:K300"/>
    <mergeCell ref="U300:V301"/>
    <mergeCell ref="C301:D301"/>
    <mergeCell ref="C302:D302"/>
    <mergeCell ref="P302:P303"/>
    <mergeCell ref="U302:V303"/>
    <mergeCell ref="C303:D303"/>
    <mergeCell ref="B307:C307"/>
    <mergeCell ref="F307:H307"/>
    <mergeCell ref="M307:M309"/>
    <mergeCell ref="P307:P309"/>
    <mergeCell ref="B308:C308"/>
    <mergeCell ref="Q308:R308"/>
    <mergeCell ref="U298:U299"/>
    <mergeCell ref="V298:V299"/>
    <mergeCell ref="C299:D299"/>
    <mergeCell ref="S291:S292"/>
    <mergeCell ref="B309:C309"/>
    <mergeCell ref="B310:B311"/>
    <mergeCell ref="C310:C311"/>
    <mergeCell ref="D310:D311"/>
    <mergeCell ref="E310:E311"/>
    <mergeCell ref="P310:P311"/>
    <mergeCell ref="X291:X292"/>
    <mergeCell ref="B293:B294"/>
    <mergeCell ref="C293:C294"/>
    <mergeCell ref="D293:D294"/>
    <mergeCell ref="E293:E294"/>
    <mergeCell ref="P293:P294"/>
    <mergeCell ref="S293:S294"/>
    <mergeCell ref="X293:X294"/>
    <mergeCell ref="B291:B292"/>
    <mergeCell ref="C291:C292"/>
    <mergeCell ref="B296:B297"/>
    <mergeCell ref="C296:D296"/>
    <mergeCell ref="N296:N297"/>
    <mergeCell ref="O296:O297"/>
    <mergeCell ref="P296:P297"/>
    <mergeCell ref="S296:S297"/>
    <mergeCell ref="U296:U297"/>
    <mergeCell ref="V296:V297"/>
    <mergeCell ref="X296:X297"/>
    <mergeCell ref="C297:D297"/>
    <mergeCell ref="C298:D298"/>
    <mergeCell ref="O298:P298"/>
    <mergeCell ref="S310:S311"/>
    <mergeCell ref="X310:X311"/>
    <mergeCell ref="G299:H299"/>
    <mergeCell ref="S285:S286"/>
    <mergeCell ref="X285:X286"/>
    <mergeCell ref="B283:B284"/>
    <mergeCell ref="C283:C284"/>
    <mergeCell ref="D283:D284"/>
    <mergeCell ref="E283:E284"/>
    <mergeCell ref="P283:P284"/>
    <mergeCell ref="S283:S284"/>
    <mergeCell ref="D287:D288"/>
    <mergeCell ref="E287:E288"/>
    <mergeCell ref="P287:P288"/>
    <mergeCell ref="S287:S288"/>
    <mergeCell ref="X283:X284"/>
    <mergeCell ref="B285:B286"/>
    <mergeCell ref="C285:C286"/>
    <mergeCell ref="D285:D286"/>
    <mergeCell ref="E285:E286"/>
    <mergeCell ref="P285:P286"/>
    <mergeCell ref="X287:X288"/>
    <mergeCell ref="B289:B290"/>
    <mergeCell ref="C289:C290"/>
    <mergeCell ref="D289:D290"/>
    <mergeCell ref="E289:E290"/>
    <mergeCell ref="P289:P290"/>
    <mergeCell ref="S289:S290"/>
    <mergeCell ref="X289:X290"/>
    <mergeCell ref="B287:B288"/>
    <mergeCell ref="C287:C288"/>
    <mergeCell ref="D291:D292"/>
    <mergeCell ref="E291:E292"/>
    <mergeCell ref="P291:P292"/>
    <mergeCell ref="S277:S278"/>
    <mergeCell ref="X277:X278"/>
    <mergeCell ref="B275:B276"/>
    <mergeCell ref="C275:C276"/>
    <mergeCell ref="D275:D276"/>
    <mergeCell ref="E275:E276"/>
    <mergeCell ref="P275:P276"/>
    <mergeCell ref="S275:S276"/>
    <mergeCell ref="D279:D280"/>
    <mergeCell ref="E279:E280"/>
    <mergeCell ref="P279:P280"/>
    <mergeCell ref="S279:S280"/>
    <mergeCell ref="X275:X276"/>
    <mergeCell ref="B277:B278"/>
    <mergeCell ref="C277:C278"/>
    <mergeCell ref="D277:D278"/>
    <mergeCell ref="E277:E278"/>
    <mergeCell ref="P277:P278"/>
    <mergeCell ref="X279:X280"/>
    <mergeCell ref="B281:B282"/>
    <mergeCell ref="C281:C282"/>
    <mergeCell ref="D281:D282"/>
    <mergeCell ref="E281:E282"/>
    <mergeCell ref="P281:P282"/>
    <mergeCell ref="S281:S282"/>
    <mergeCell ref="X281:X282"/>
    <mergeCell ref="B279:B280"/>
    <mergeCell ref="C279:C280"/>
    <mergeCell ref="S269:S270"/>
    <mergeCell ref="X269:X270"/>
    <mergeCell ref="B267:B268"/>
    <mergeCell ref="C267:C268"/>
    <mergeCell ref="D267:D268"/>
    <mergeCell ref="E267:E268"/>
    <mergeCell ref="P267:P268"/>
    <mergeCell ref="S267:S268"/>
    <mergeCell ref="D271:D272"/>
    <mergeCell ref="E271:E272"/>
    <mergeCell ref="P271:P272"/>
    <mergeCell ref="S271:S272"/>
    <mergeCell ref="X267:X268"/>
    <mergeCell ref="B269:B270"/>
    <mergeCell ref="C269:C270"/>
    <mergeCell ref="D269:D270"/>
    <mergeCell ref="E269:E270"/>
    <mergeCell ref="P269:P270"/>
    <mergeCell ref="X271:X272"/>
    <mergeCell ref="B273:B274"/>
    <mergeCell ref="C273:C274"/>
    <mergeCell ref="D273:D274"/>
    <mergeCell ref="E273:E274"/>
    <mergeCell ref="P273:P274"/>
    <mergeCell ref="S273:S274"/>
    <mergeCell ref="X273:X274"/>
    <mergeCell ref="B271:B272"/>
    <mergeCell ref="C271:C272"/>
    <mergeCell ref="S261:S262"/>
    <mergeCell ref="X261:X262"/>
    <mergeCell ref="B259:B260"/>
    <mergeCell ref="C259:C260"/>
    <mergeCell ref="D259:D260"/>
    <mergeCell ref="E259:E260"/>
    <mergeCell ref="P259:P260"/>
    <mergeCell ref="S259:S260"/>
    <mergeCell ref="D263:D264"/>
    <mergeCell ref="E263:E264"/>
    <mergeCell ref="P263:P264"/>
    <mergeCell ref="S263:S264"/>
    <mergeCell ref="X259:X260"/>
    <mergeCell ref="B261:B262"/>
    <mergeCell ref="C261:C262"/>
    <mergeCell ref="D261:D262"/>
    <mergeCell ref="E261:E262"/>
    <mergeCell ref="P261:P262"/>
    <mergeCell ref="X263:X264"/>
    <mergeCell ref="B265:B266"/>
    <mergeCell ref="C265:C266"/>
    <mergeCell ref="D265:D266"/>
    <mergeCell ref="E265:E266"/>
    <mergeCell ref="P265:P266"/>
    <mergeCell ref="S265:S266"/>
    <mergeCell ref="X265:X266"/>
    <mergeCell ref="B263:B264"/>
    <mergeCell ref="C263:C264"/>
    <mergeCell ref="S253:S254"/>
    <mergeCell ref="X253:X254"/>
    <mergeCell ref="B251:B252"/>
    <mergeCell ref="C251:C252"/>
    <mergeCell ref="D251:D252"/>
    <mergeCell ref="E251:E252"/>
    <mergeCell ref="P251:P252"/>
    <mergeCell ref="S251:S252"/>
    <mergeCell ref="D255:D256"/>
    <mergeCell ref="E255:E256"/>
    <mergeCell ref="P255:P256"/>
    <mergeCell ref="S255:S256"/>
    <mergeCell ref="X251:X252"/>
    <mergeCell ref="B253:B254"/>
    <mergeCell ref="C253:C254"/>
    <mergeCell ref="D253:D254"/>
    <mergeCell ref="E253:E254"/>
    <mergeCell ref="P253:P254"/>
    <mergeCell ref="X255:X256"/>
    <mergeCell ref="B257:B258"/>
    <mergeCell ref="C257:C258"/>
    <mergeCell ref="D257:D258"/>
    <mergeCell ref="E257:E258"/>
    <mergeCell ref="P257:P258"/>
    <mergeCell ref="S257:S258"/>
    <mergeCell ref="X257:X258"/>
    <mergeCell ref="B255:B256"/>
    <mergeCell ref="C255:C256"/>
    <mergeCell ref="S245:S246"/>
    <mergeCell ref="X245:X246"/>
    <mergeCell ref="B243:B244"/>
    <mergeCell ref="C243:C244"/>
    <mergeCell ref="D243:D244"/>
    <mergeCell ref="E243:E244"/>
    <mergeCell ref="P243:P244"/>
    <mergeCell ref="S243:S244"/>
    <mergeCell ref="D247:D248"/>
    <mergeCell ref="E247:E248"/>
    <mergeCell ref="P247:P248"/>
    <mergeCell ref="S247:S248"/>
    <mergeCell ref="X243:X244"/>
    <mergeCell ref="B245:B246"/>
    <mergeCell ref="C245:C246"/>
    <mergeCell ref="D245:D246"/>
    <mergeCell ref="E245:E246"/>
    <mergeCell ref="P245:P246"/>
    <mergeCell ref="X247:X248"/>
    <mergeCell ref="B249:B250"/>
    <mergeCell ref="C249:C250"/>
    <mergeCell ref="D249:D250"/>
    <mergeCell ref="E249:E250"/>
    <mergeCell ref="P249:P250"/>
    <mergeCell ref="S249:S250"/>
    <mergeCell ref="X249:X250"/>
    <mergeCell ref="B247:B248"/>
    <mergeCell ref="C247:C248"/>
    <mergeCell ref="S237:S238"/>
    <mergeCell ref="X237:X238"/>
    <mergeCell ref="B235:B236"/>
    <mergeCell ref="C235:C236"/>
    <mergeCell ref="D235:D236"/>
    <mergeCell ref="E235:E236"/>
    <mergeCell ref="P235:P236"/>
    <mergeCell ref="S235:S236"/>
    <mergeCell ref="D239:D240"/>
    <mergeCell ref="E239:E240"/>
    <mergeCell ref="P239:P240"/>
    <mergeCell ref="S239:S240"/>
    <mergeCell ref="X235:X236"/>
    <mergeCell ref="B237:B238"/>
    <mergeCell ref="C237:C238"/>
    <mergeCell ref="D237:D238"/>
    <mergeCell ref="E237:E238"/>
    <mergeCell ref="P237:P238"/>
    <mergeCell ref="X239:X240"/>
    <mergeCell ref="B241:B242"/>
    <mergeCell ref="C241:C242"/>
    <mergeCell ref="D241:D242"/>
    <mergeCell ref="E241:E242"/>
    <mergeCell ref="P241:P242"/>
    <mergeCell ref="S241:S242"/>
    <mergeCell ref="X241:X242"/>
    <mergeCell ref="B239:B240"/>
    <mergeCell ref="C239:C240"/>
    <mergeCell ref="C222:D222"/>
    <mergeCell ref="C223:D223"/>
    <mergeCell ref="O223:P223"/>
    <mergeCell ref="U223:U224"/>
    <mergeCell ref="V223:V224"/>
    <mergeCell ref="C224:D224"/>
    <mergeCell ref="G224:H224"/>
    <mergeCell ref="I224:K224"/>
    <mergeCell ref="B234:C234"/>
    <mergeCell ref="C225:D225"/>
    <mergeCell ref="G225:H225"/>
    <mergeCell ref="I225:K225"/>
    <mergeCell ref="U225:V226"/>
    <mergeCell ref="C226:D226"/>
    <mergeCell ref="C227:D227"/>
    <mergeCell ref="P227:P228"/>
    <mergeCell ref="U227:V228"/>
    <mergeCell ref="C228:D228"/>
    <mergeCell ref="S221:S222"/>
    <mergeCell ref="U221:U222"/>
    <mergeCell ref="V221:V222"/>
    <mergeCell ref="P221:P222"/>
    <mergeCell ref="X221:X222"/>
    <mergeCell ref="D214:D215"/>
    <mergeCell ref="E214:E215"/>
    <mergeCell ref="P214:P215"/>
    <mergeCell ref="S214:S215"/>
    <mergeCell ref="B232:C232"/>
    <mergeCell ref="F232:H232"/>
    <mergeCell ref="M232:M234"/>
    <mergeCell ref="P232:P234"/>
    <mergeCell ref="B233:C233"/>
    <mergeCell ref="Q233:R233"/>
    <mergeCell ref="X214:X215"/>
    <mergeCell ref="B216:B217"/>
    <mergeCell ref="C216:C217"/>
    <mergeCell ref="D216:D217"/>
    <mergeCell ref="E216:E217"/>
    <mergeCell ref="P216:P217"/>
    <mergeCell ref="S216:S217"/>
    <mergeCell ref="X216:X217"/>
    <mergeCell ref="B214:B215"/>
    <mergeCell ref="C214:C215"/>
    <mergeCell ref="B218:B219"/>
    <mergeCell ref="C218:C219"/>
    <mergeCell ref="D218:D219"/>
    <mergeCell ref="E218:E219"/>
    <mergeCell ref="P218:P219"/>
    <mergeCell ref="S218:S219"/>
    <mergeCell ref="X218:X219"/>
    <mergeCell ref="B221:B222"/>
    <mergeCell ref="C221:D221"/>
    <mergeCell ref="N221:N222"/>
    <mergeCell ref="O221:O222"/>
    <mergeCell ref="S208:S209"/>
    <mergeCell ref="X208:X209"/>
    <mergeCell ref="B206:B207"/>
    <mergeCell ref="C206:C207"/>
    <mergeCell ref="D206:D207"/>
    <mergeCell ref="E206:E207"/>
    <mergeCell ref="P206:P207"/>
    <mergeCell ref="S206:S207"/>
    <mergeCell ref="D210:D211"/>
    <mergeCell ref="E210:E211"/>
    <mergeCell ref="P210:P211"/>
    <mergeCell ref="S210:S211"/>
    <mergeCell ref="X206:X207"/>
    <mergeCell ref="B208:B209"/>
    <mergeCell ref="C208:C209"/>
    <mergeCell ref="D208:D209"/>
    <mergeCell ref="E208:E209"/>
    <mergeCell ref="P208:P209"/>
    <mergeCell ref="X210:X211"/>
    <mergeCell ref="B212:B213"/>
    <mergeCell ref="C212:C213"/>
    <mergeCell ref="D212:D213"/>
    <mergeCell ref="E212:E213"/>
    <mergeCell ref="P212:P213"/>
    <mergeCell ref="S212:S213"/>
    <mergeCell ref="X212:X213"/>
    <mergeCell ref="B210:B211"/>
    <mergeCell ref="C210:C211"/>
    <mergeCell ref="S200:S201"/>
    <mergeCell ref="X200:X201"/>
    <mergeCell ref="B198:B199"/>
    <mergeCell ref="C198:C199"/>
    <mergeCell ref="D198:D199"/>
    <mergeCell ref="E198:E199"/>
    <mergeCell ref="P198:P199"/>
    <mergeCell ref="S198:S199"/>
    <mergeCell ref="D202:D203"/>
    <mergeCell ref="E202:E203"/>
    <mergeCell ref="P202:P203"/>
    <mergeCell ref="S202:S203"/>
    <mergeCell ref="X198:X199"/>
    <mergeCell ref="B200:B201"/>
    <mergeCell ref="C200:C201"/>
    <mergeCell ref="D200:D201"/>
    <mergeCell ref="E200:E201"/>
    <mergeCell ref="P200:P201"/>
    <mergeCell ref="X202:X203"/>
    <mergeCell ref="B204:B205"/>
    <mergeCell ref="C204:C205"/>
    <mergeCell ref="D204:D205"/>
    <mergeCell ref="E204:E205"/>
    <mergeCell ref="P204:P205"/>
    <mergeCell ref="S204:S205"/>
    <mergeCell ref="X204:X205"/>
    <mergeCell ref="B202:B203"/>
    <mergeCell ref="C202:C203"/>
    <mergeCell ref="S192:S193"/>
    <mergeCell ref="X192:X193"/>
    <mergeCell ref="B190:B191"/>
    <mergeCell ref="C190:C191"/>
    <mergeCell ref="D190:D191"/>
    <mergeCell ref="E190:E191"/>
    <mergeCell ref="P190:P191"/>
    <mergeCell ref="S190:S191"/>
    <mergeCell ref="D194:D195"/>
    <mergeCell ref="E194:E195"/>
    <mergeCell ref="P194:P195"/>
    <mergeCell ref="S194:S195"/>
    <mergeCell ref="X190:X191"/>
    <mergeCell ref="B192:B193"/>
    <mergeCell ref="C192:C193"/>
    <mergeCell ref="D192:D193"/>
    <mergeCell ref="E192:E193"/>
    <mergeCell ref="P192:P193"/>
    <mergeCell ref="X194:X195"/>
    <mergeCell ref="B196:B197"/>
    <mergeCell ref="C196:C197"/>
    <mergeCell ref="D196:D197"/>
    <mergeCell ref="E196:E197"/>
    <mergeCell ref="P196:P197"/>
    <mergeCell ref="S196:S197"/>
    <mergeCell ref="X196:X197"/>
    <mergeCell ref="B194:B195"/>
    <mergeCell ref="C194:C195"/>
    <mergeCell ref="S184:S185"/>
    <mergeCell ref="X184:X185"/>
    <mergeCell ref="B182:B183"/>
    <mergeCell ref="C182:C183"/>
    <mergeCell ref="D182:D183"/>
    <mergeCell ref="E182:E183"/>
    <mergeCell ref="P182:P183"/>
    <mergeCell ref="S182:S183"/>
    <mergeCell ref="D186:D187"/>
    <mergeCell ref="E186:E187"/>
    <mergeCell ref="P186:P187"/>
    <mergeCell ref="S186:S187"/>
    <mergeCell ref="X182:X183"/>
    <mergeCell ref="B184:B185"/>
    <mergeCell ref="C184:C185"/>
    <mergeCell ref="D184:D185"/>
    <mergeCell ref="E184:E185"/>
    <mergeCell ref="P184:P185"/>
    <mergeCell ref="X186:X187"/>
    <mergeCell ref="B188:B189"/>
    <mergeCell ref="C188:C189"/>
    <mergeCell ref="D188:D189"/>
    <mergeCell ref="E188:E189"/>
    <mergeCell ref="P188:P189"/>
    <mergeCell ref="S188:S189"/>
    <mergeCell ref="X188:X189"/>
    <mergeCell ref="B186:B187"/>
    <mergeCell ref="C186:C187"/>
    <mergeCell ref="S176:S177"/>
    <mergeCell ref="X176:X177"/>
    <mergeCell ref="B174:B175"/>
    <mergeCell ref="C174:C175"/>
    <mergeCell ref="D174:D175"/>
    <mergeCell ref="E174:E175"/>
    <mergeCell ref="P174:P175"/>
    <mergeCell ref="S174:S175"/>
    <mergeCell ref="D178:D179"/>
    <mergeCell ref="E178:E179"/>
    <mergeCell ref="P178:P179"/>
    <mergeCell ref="S178:S179"/>
    <mergeCell ref="X174:X175"/>
    <mergeCell ref="B176:B177"/>
    <mergeCell ref="C176:C177"/>
    <mergeCell ref="D176:D177"/>
    <mergeCell ref="E176:E177"/>
    <mergeCell ref="P176:P177"/>
    <mergeCell ref="X178:X179"/>
    <mergeCell ref="B180:B181"/>
    <mergeCell ref="C180:C181"/>
    <mergeCell ref="D180:D181"/>
    <mergeCell ref="E180:E181"/>
    <mergeCell ref="P180:P181"/>
    <mergeCell ref="S180:S181"/>
    <mergeCell ref="X180:X181"/>
    <mergeCell ref="B178:B179"/>
    <mergeCell ref="C178:C179"/>
    <mergeCell ref="S168:S169"/>
    <mergeCell ref="X168:X169"/>
    <mergeCell ref="B166:B167"/>
    <mergeCell ref="C166:C167"/>
    <mergeCell ref="D166:D167"/>
    <mergeCell ref="E166:E167"/>
    <mergeCell ref="P166:P167"/>
    <mergeCell ref="S166:S167"/>
    <mergeCell ref="D170:D171"/>
    <mergeCell ref="E170:E171"/>
    <mergeCell ref="P170:P171"/>
    <mergeCell ref="S170:S171"/>
    <mergeCell ref="X166:X167"/>
    <mergeCell ref="B168:B169"/>
    <mergeCell ref="C168:C169"/>
    <mergeCell ref="D168:D169"/>
    <mergeCell ref="E168:E169"/>
    <mergeCell ref="P168:P169"/>
    <mergeCell ref="X170:X171"/>
    <mergeCell ref="B172:B173"/>
    <mergeCell ref="C172:C173"/>
    <mergeCell ref="D172:D173"/>
    <mergeCell ref="E172:E173"/>
    <mergeCell ref="P172:P173"/>
    <mergeCell ref="S172:S173"/>
    <mergeCell ref="X172:X173"/>
    <mergeCell ref="B170:B171"/>
    <mergeCell ref="C170:C171"/>
    <mergeCell ref="S160:S161"/>
    <mergeCell ref="X160:X161"/>
    <mergeCell ref="B158:B159"/>
    <mergeCell ref="C158:C159"/>
    <mergeCell ref="D158:D159"/>
    <mergeCell ref="E158:E159"/>
    <mergeCell ref="P158:P159"/>
    <mergeCell ref="S158:S159"/>
    <mergeCell ref="D162:D163"/>
    <mergeCell ref="E162:E163"/>
    <mergeCell ref="P162:P163"/>
    <mergeCell ref="S162:S163"/>
    <mergeCell ref="X158:X159"/>
    <mergeCell ref="B160:B161"/>
    <mergeCell ref="C160:C161"/>
    <mergeCell ref="D160:D161"/>
    <mergeCell ref="E160:E161"/>
    <mergeCell ref="P160:P161"/>
    <mergeCell ref="X162:X163"/>
    <mergeCell ref="B164:B165"/>
    <mergeCell ref="C164:C165"/>
    <mergeCell ref="D164:D165"/>
    <mergeCell ref="E164:E165"/>
    <mergeCell ref="P164:P165"/>
    <mergeCell ref="S164:S165"/>
    <mergeCell ref="X164:X165"/>
    <mergeCell ref="B162:B163"/>
    <mergeCell ref="C162:C163"/>
    <mergeCell ref="C145:D145"/>
    <mergeCell ref="C146:D146"/>
    <mergeCell ref="O146:P146"/>
    <mergeCell ref="U146:U147"/>
    <mergeCell ref="V146:V147"/>
    <mergeCell ref="C147:D147"/>
    <mergeCell ref="G147:H147"/>
    <mergeCell ref="I147:K147"/>
    <mergeCell ref="B157:C157"/>
    <mergeCell ref="C148:D148"/>
    <mergeCell ref="G148:H148"/>
    <mergeCell ref="I148:K148"/>
    <mergeCell ref="U148:V149"/>
    <mergeCell ref="C149:D149"/>
    <mergeCell ref="C150:D150"/>
    <mergeCell ref="P150:P151"/>
    <mergeCell ref="U150:V151"/>
    <mergeCell ref="C151:D151"/>
    <mergeCell ref="B155:C155"/>
    <mergeCell ref="F155:H155"/>
    <mergeCell ref="M155:M157"/>
    <mergeCell ref="P155:P157"/>
    <mergeCell ref="B156:C156"/>
    <mergeCell ref="Q156:R156"/>
    <mergeCell ref="X137:X138"/>
    <mergeCell ref="B139:B140"/>
    <mergeCell ref="C139:C140"/>
    <mergeCell ref="D139:D140"/>
    <mergeCell ref="E139:E140"/>
    <mergeCell ref="P139:P140"/>
    <mergeCell ref="S139:S140"/>
    <mergeCell ref="X139:X140"/>
    <mergeCell ref="B137:B138"/>
    <mergeCell ref="C137:C138"/>
    <mergeCell ref="S144:S145"/>
    <mergeCell ref="U144:U145"/>
    <mergeCell ref="V144:V145"/>
    <mergeCell ref="X144:X145"/>
    <mergeCell ref="B141:B142"/>
    <mergeCell ref="C141:C142"/>
    <mergeCell ref="D141:D142"/>
    <mergeCell ref="E141:E142"/>
    <mergeCell ref="P141:P142"/>
    <mergeCell ref="S141:S142"/>
    <mergeCell ref="X141:X142"/>
    <mergeCell ref="B144:B145"/>
    <mergeCell ref="C144:D144"/>
    <mergeCell ref="N144:N145"/>
    <mergeCell ref="O144:O145"/>
    <mergeCell ref="P144:P145"/>
    <mergeCell ref="D137:D138"/>
    <mergeCell ref="E137:E138"/>
    <mergeCell ref="P137:P138"/>
    <mergeCell ref="S137:S138"/>
    <mergeCell ref="X129:X130"/>
    <mergeCell ref="B131:B132"/>
    <mergeCell ref="C131:C132"/>
    <mergeCell ref="D131:D132"/>
    <mergeCell ref="E131:E132"/>
    <mergeCell ref="P131:P132"/>
    <mergeCell ref="S131:S132"/>
    <mergeCell ref="X131:X132"/>
    <mergeCell ref="B129:B130"/>
    <mergeCell ref="C129:C130"/>
    <mergeCell ref="S135:S136"/>
    <mergeCell ref="X135:X136"/>
    <mergeCell ref="B133:B134"/>
    <mergeCell ref="C133:C134"/>
    <mergeCell ref="D133:D134"/>
    <mergeCell ref="E133:E134"/>
    <mergeCell ref="P133:P134"/>
    <mergeCell ref="S133:S134"/>
    <mergeCell ref="X133:X134"/>
    <mergeCell ref="B135:B136"/>
    <mergeCell ref="C135:C136"/>
    <mergeCell ref="D135:D136"/>
    <mergeCell ref="E135:E136"/>
    <mergeCell ref="P135:P136"/>
    <mergeCell ref="D129:D130"/>
    <mergeCell ref="E129:E130"/>
    <mergeCell ref="P129:P130"/>
    <mergeCell ref="S129:S130"/>
    <mergeCell ref="X121:X122"/>
    <mergeCell ref="B123:B124"/>
    <mergeCell ref="C123:C124"/>
    <mergeCell ref="D123:D124"/>
    <mergeCell ref="E123:E124"/>
    <mergeCell ref="P123:P124"/>
    <mergeCell ref="S123:S124"/>
    <mergeCell ref="X123:X124"/>
    <mergeCell ref="B121:B122"/>
    <mergeCell ref="C121:C122"/>
    <mergeCell ref="S127:S128"/>
    <mergeCell ref="X127:X128"/>
    <mergeCell ref="B125:B126"/>
    <mergeCell ref="C125:C126"/>
    <mergeCell ref="D125:D126"/>
    <mergeCell ref="E125:E126"/>
    <mergeCell ref="P125:P126"/>
    <mergeCell ref="S125:S126"/>
    <mergeCell ref="X125:X126"/>
    <mergeCell ref="B127:B128"/>
    <mergeCell ref="C127:C128"/>
    <mergeCell ref="D127:D128"/>
    <mergeCell ref="E127:E128"/>
    <mergeCell ref="P127:P128"/>
    <mergeCell ref="D121:D122"/>
    <mergeCell ref="E121:E122"/>
    <mergeCell ref="P121:P122"/>
    <mergeCell ref="S121:S122"/>
    <mergeCell ref="X113:X114"/>
    <mergeCell ref="B115:B116"/>
    <mergeCell ref="C115:C116"/>
    <mergeCell ref="D115:D116"/>
    <mergeCell ref="E115:E116"/>
    <mergeCell ref="P115:P116"/>
    <mergeCell ref="S115:S116"/>
    <mergeCell ref="X115:X116"/>
    <mergeCell ref="B113:B114"/>
    <mergeCell ref="C113:C114"/>
    <mergeCell ref="S119:S120"/>
    <mergeCell ref="X119:X120"/>
    <mergeCell ref="B117:B118"/>
    <mergeCell ref="C117:C118"/>
    <mergeCell ref="D117:D118"/>
    <mergeCell ref="E117:E118"/>
    <mergeCell ref="P117:P118"/>
    <mergeCell ref="S117:S118"/>
    <mergeCell ref="X117:X118"/>
    <mergeCell ref="B119:B120"/>
    <mergeCell ref="C119:C120"/>
    <mergeCell ref="D119:D120"/>
    <mergeCell ref="E119:E120"/>
    <mergeCell ref="P119:P120"/>
    <mergeCell ref="D113:D114"/>
    <mergeCell ref="E113:E114"/>
    <mergeCell ref="P113:P114"/>
    <mergeCell ref="S113:S114"/>
    <mergeCell ref="X105:X106"/>
    <mergeCell ref="B107:B108"/>
    <mergeCell ref="C107:C108"/>
    <mergeCell ref="D107:D108"/>
    <mergeCell ref="E107:E108"/>
    <mergeCell ref="P107:P108"/>
    <mergeCell ref="S107:S108"/>
    <mergeCell ref="X107:X108"/>
    <mergeCell ref="B105:B106"/>
    <mergeCell ref="C105:C106"/>
    <mergeCell ref="S111:S112"/>
    <mergeCell ref="X111:X112"/>
    <mergeCell ref="B109:B110"/>
    <mergeCell ref="C109:C110"/>
    <mergeCell ref="D109:D110"/>
    <mergeCell ref="E109:E110"/>
    <mergeCell ref="P109:P110"/>
    <mergeCell ref="S109:S110"/>
    <mergeCell ref="X109:X110"/>
    <mergeCell ref="B111:B112"/>
    <mergeCell ref="C111:C112"/>
    <mergeCell ref="D111:D112"/>
    <mergeCell ref="E111:E112"/>
    <mergeCell ref="P111:P112"/>
    <mergeCell ref="D105:D106"/>
    <mergeCell ref="E105:E106"/>
    <mergeCell ref="P105:P106"/>
    <mergeCell ref="S105:S106"/>
    <mergeCell ref="S103:S104"/>
    <mergeCell ref="X103:X104"/>
    <mergeCell ref="B101:B102"/>
    <mergeCell ref="C101:C102"/>
    <mergeCell ref="D101:D102"/>
    <mergeCell ref="E101:E102"/>
    <mergeCell ref="P101:P102"/>
    <mergeCell ref="S101:S102"/>
    <mergeCell ref="X101:X102"/>
    <mergeCell ref="B103:B104"/>
    <mergeCell ref="C103:C104"/>
    <mergeCell ref="D103:D104"/>
    <mergeCell ref="E103:E104"/>
    <mergeCell ref="P103:P104"/>
    <mergeCell ref="D97:D98"/>
    <mergeCell ref="E97:E98"/>
    <mergeCell ref="P97:P98"/>
    <mergeCell ref="S97:S98"/>
    <mergeCell ref="P91:P92"/>
    <mergeCell ref="S91:S92"/>
    <mergeCell ref="X91:X92"/>
    <mergeCell ref="B89:B90"/>
    <mergeCell ref="C89:C90"/>
    <mergeCell ref="X95:X96"/>
    <mergeCell ref="B93:B94"/>
    <mergeCell ref="C93:C94"/>
    <mergeCell ref="D93:D94"/>
    <mergeCell ref="E93:E94"/>
    <mergeCell ref="P93:P94"/>
    <mergeCell ref="S93:S94"/>
    <mergeCell ref="X97:X98"/>
    <mergeCell ref="B99:B100"/>
    <mergeCell ref="C99:C100"/>
    <mergeCell ref="D99:D100"/>
    <mergeCell ref="E99:E100"/>
    <mergeCell ref="P99:P100"/>
    <mergeCell ref="S99:S100"/>
    <mergeCell ref="X99:X100"/>
    <mergeCell ref="B97:B98"/>
    <mergeCell ref="C97:C98"/>
    <mergeCell ref="B83:C83"/>
    <mergeCell ref="Q83:R83"/>
    <mergeCell ref="B84:C84"/>
    <mergeCell ref="X93:X94"/>
    <mergeCell ref="B95:B96"/>
    <mergeCell ref="C95:C96"/>
    <mergeCell ref="D95:D96"/>
    <mergeCell ref="E95:E96"/>
    <mergeCell ref="P95:P96"/>
    <mergeCell ref="S95:S96"/>
    <mergeCell ref="X87:X88"/>
    <mergeCell ref="B85:B86"/>
    <mergeCell ref="C85:C86"/>
    <mergeCell ref="D85:D86"/>
    <mergeCell ref="E85:E86"/>
    <mergeCell ref="P85:P86"/>
    <mergeCell ref="S85:S86"/>
    <mergeCell ref="B87:B88"/>
    <mergeCell ref="C87:C88"/>
    <mergeCell ref="D87:D88"/>
    <mergeCell ref="E87:E88"/>
    <mergeCell ref="P87:P88"/>
    <mergeCell ref="S87:S88"/>
    <mergeCell ref="D89:D90"/>
    <mergeCell ref="E89:E90"/>
    <mergeCell ref="P89:P90"/>
    <mergeCell ref="S89:S90"/>
    <mergeCell ref="X89:X90"/>
    <mergeCell ref="B91:B92"/>
    <mergeCell ref="C91:C92"/>
    <mergeCell ref="D91:D92"/>
    <mergeCell ref="E91:E92"/>
    <mergeCell ref="U73:U74"/>
    <mergeCell ref="V73:V74"/>
    <mergeCell ref="C74:D74"/>
    <mergeCell ref="G74:H74"/>
    <mergeCell ref="I74:K74"/>
    <mergeCell ref="X85:X86"/>
    <mergeCell ref="B82:C82"/>
    <mergeCell ref="F82:H82"/>
    <mergeCell ref="M82:M84"/>
    <mergeCell ref="P82:P84"/>
    <mergeCell ref="U75:V76"/>
    <mergeCell ref="C76:D76"/>
    <mergeCell ref="C77:D77"/>
    <mergeCell ref="P77:P78"/>
    <mergeCell ref="U77:V78"/>
    <mergeCell ref="C78:D78"/>
    <mergeCell ref="D64:D65"/>
    <mergeCell ref="E64:E65"/>
    <mergeCell ref="P64:P65"/>
    <mergeCell ref="S64:S65"/>
    <mergeCell ref="C75:D75"/>
    <mergeCell ref="G75:H75"/>
    <mergeCell ref="I75:K75"/>
    <mergeCell ref="C72:D72"/>
    <mergeCell ref="C73:D73"/>
    <mergeCell ref="O73:P73"/>
    <mergeCell ref="X64:X65"/>
    <mergeCell ref="B66:B67"/>
    <mergeCell ref="C66:C67"/>
    <mergeCell ref="D66:D67"/>
    <mergeCell ref="E66:E67"/>
    <mergeCell ref="P66:P67"/>
    <mergeCell ref="S66:S67"/>
    <mergeCell ref="X66:X67"/>
    <mergeCell ref="B64:B65"/>
    <mergeCell ref="C64:C65"/>
    <mergeCell ref="B68:B69"/>
    <mergeCell ref="C68:C69"/>
    <mergeCell ref="D68:D69"/>
    <mergeCell ref="E68:E69"/>
    <mergeCell ref="P68:P69"/>
    <mergeCell ref="S68:S69"/>
    <mergeCell ref="X68:X69"/>
    <mergeCell ref="B71:B72"/>
    <mergeCell ref="C71:D71"/>
    <mergeCell ref="N71:N72"/>
    <mergeCell ref="O71:O72"/>
    <mergeCell ref="P71:P72"/>
    <mergeCell ref="S71:S72"/>
    <mergeCell ref="U71:U72"/>
    <mergeCell ref="V71:V72"/>
    <mergeCell ref="X71:X72"/>
    <mergeCell ref="D50:D51"/>
    <mergeCell ref="E50:E51"/>
    <mergeCell ref="P50:P51"/>
    <mergeCell ref="X52:X53"/>
    <mergeCell ref="B54:B55"/>
    <mergeCell ref="C54:C55"/>
    <mergeCell ref="D54:D55"/>
    <mergeCell ref="E54:E55"/>
    <mergeCell ref="S58:S59"/>
    <mergeCell ref="X58:X59"/>
    <mergeCell ref="B56:B57"/>
    <mergeCell ref="C56:C57"/>
    <mergeCell ref="D56:D57"/>
    <mergeCell ref="E56:E57"/>
    <mergeCell ref="P56:P57"/>
    <mergeCell ref="S56:S57"/>
    <mergeCell ref="D60:D61"/>
    <mergeCell ref="E60:E61"/>
    <mergeCell ref="P60:P61"/>
    <mergeCell ref="S60:S61"/>
    <mergeCell ref="X56:X57"/>
    <mergeCell ref="B58:B59"/>
    <mergeCell ref="C58:C59"/>
    <mergeCell ref="D58:D59"/>
    <mergeCell ref="E58:E59"/>
    <mergeCell ref="P58:P59"/>
    <mergeCell ref="X60:X61"/>
    <mergeCell ref="B46:B47"/>
    <mergeCell ref="C46:C47"/>
    <mergeCell ref="D46:D47"/>
    <mergeCell ref="E46:E47"/>
    <mergeCell ref="P46:P47"/>
    <mergeCell ref="S46:S47"/>
    <mergeCell ref="X46:X47"/>
    <mergeCell ref="B44:B45"/>
    <mergeCell ref="B62:B63"/>
    <mergeCell ref="C62:C63"/>
    <mergeCell ref="D62:D63"/>
    <mergeCell ref="E62:E63"/>
    <mergeCell ref="P62:P63"/>
    <mergeCell ref="S62:S63"/>
    <mergeCell ref="X62:X63"/>
    <mergeCell ref="B60:B61"/>
    <mergeCell ref="C60:C61"/>
    <mergeCell ref="S50:S51"/>
    <mergeCell ref="X50:X51"/>
    <mergeCell ref="B48:B49"/>
    <mergeCell ref="C48:C49"/>
    <mergeCell ref="D48:D49"/>
    <mergeCell ref="E48:E49"/>
    <mergeCell ref="P48:P49"/>
    <mergeCell ref="S48:S49"/>
    <mergeCell ref="D52:D53"/>
    <mergeCell ref="E52:E53"/>
    <mergeCell ref="P52:P53"/>
    <mergeCell ref="S52:S53"/>
    <mergeCell ref="X48:X49"/>
    <mergeCell ref="B50:B51"/>
    <mergeCell ref="C50:C51"/>
    <mergeCell ref="C38:C39"/>
    <mergeCell ref="D38:D39"/>
    <mergeCell ref="E38:E39"/>
    <mergeCell ref="P38:P39"/>
    <mergeCell ref="S38:S39"/>
    <mergeCell ref="X38:X39"/>
    <mergeCell ref="B36:B37"/>
    <mergeCell ref="C36:C37"/>
    <mergeCell ref="P54:P55"/>
    <mergeCell ref="S54:S55"/>
    <mergeCell ref="X54:X55"/>
    <mergeCell ref="B52:B53"/>
    <mergeCell ref="C52:C53"/>
    <mergeCell ref="S42:S43"/>
    <mergeCell ref="X42:X43"/>
    <mergeCell ref="B40:B41"/>
    <mergeCell ref="C40:C41"/>
    <mergeCell ref="D40:D41"/>
    <mergeCell ref="E40:E41"/>
    <mergeCell ref="P40:P41"/>
    <mergeCell ref="S40:S41"/>
    <mergeCell ref="D44:D45"/>
    <mergeCell ref="E44:E45"/>
    <mergeCell ref="P44:P45"/>
    <mergeCell ref="S44:S45"/>
    <mergeCell ref="X40:X41"/>
    <mergeCell ref="B42:B43"/>
    <mergeCell ref="C42:C43"/>
    <mergeCell ref="D42:D43"/>
    <mergeCell ref="E42:E43"/>
    <mergeCell ref="P42:P43"/>
    <mergeCell ref="X44:X45"/>
    <mergeCell ref="D28:D29"/>
    <mergeCell ref="E28:E29"/>
    <mergeCell ref="P28:P29"/>
    <mergeCell ref="S28:S29"/>
    <mergeCell ref="X24:X25"/>
    <mergeCell ref="B26:B27"/>
    <mergeCell ref="C26:C27"/>
    <mergeCell ref="D26:D27"/>
    <mergeCell ref="E26:E27"/>
    <mergeCell ref="P26:P27"/>
    <mergeCell ref="X28:X29"/>
    <mergeCell ref="C44:C45"/>
    <mergeCell ref="S34:S35"/>
    <mergeCell ref="X34:X35"/>
    <mergeCell ref="B32:B33"/>
    <mergeCell ref="C32:C33"/>
    <mergeCell ref="D32:D33"/>
    <mergeCell ref="E32:E33"/>
    <mergeCell ref="P32:P33"/>
    <mergeCell ref="S32:S33"/>
    <mergeCell ref="D36:D37"/>
    <mergeCell ref="E36:E37"/>
    <mergeCell ref="P36:P37"/>
    <mergeCell ref="S36:S37"/>
    <mergeCell ref="X32:X33"/>
    <mergeCell ref="B34:B35"/>
    <mergeCell ref="C34:C35"/>
    <mergeCell ref="D34:D35"/>
    <mergeCell ref="E34:E35"/>
    <mergeCell ref="P34:P35"/>
    <mergeCell ref="X36:X37"/>
    <mergeCell ref="B38:B39"/>
    <mergeCell ref="C18:C19"/>
    <mergeCell ref="D18:D19"/>
    <mergeCell ref="E18:E19"/>
    <mergeCell ref="P18:P19"/>
    <mergeCell ref="X20:X21"/>
    <mergeCell ref="B22:B23"/>
    <mergeCell ref="C22:C23"/>
    <mergeCell ref="D22:D23"/>
    <mergeCell ref="E22:E23"/>
    <mergeCell ref="S26:S27"/>
    <mergeCell ref="X26:X27"/>
    <mergeCell ref="B24:B25"/>
    <mergeCell ref="C24:C25"/>
    <mergeCell ref="D24:D25"/>
    <mergeCell ref="E24:E25"/>
    <mergeCell ref="P24:P25"/>
    <mergeCell ref="S24:S25"/>
    <mergeCell ref="X12:X13"/>
    <mergeCell ref="B14:B15"/>
    <mergeCell ref="C14:C15"/>
    <mergeCell ref="D14:D15"/>
    <mergeCell ref="E14:E15"/>
    <mergeCell ref="P14:P15"/>
    <mergeCell ref="S14:S15"/>
    <mergeCell ref="X14:X15"/>
    <mergeCell ref="B12:B13"/>
    <mergeCell ref="B30:B31"/>
    <mergeCell ref="C30:C31"/>
    <mergeCell ref="D30:D31"/>
    <mergeCell ref="E30:E31"/>
    <mergeCell ref="P30:P31"/>
    <mergeCell ref="S30:S31"/>
    <mergeCell ref="X30:X31"/>
    <mergeCell ref="B28:B29"/>
    <mergeCell ref="C28:C29"/>
    <mergeCell ref="S18:S19"/>
    <mergeCell ref="X18:X19"/>
    <mergeCell ref="B16:B17"/>
    <mergeCell ref="C16:C17"/>
    <mergeCell ref="D16:D17"/>
    <mergeCell ref="E16:E17"/>
    <mergeCell ref="P16:P17"/>
    <mergeCell ref="S16:S17"/>
    <mergeCell ref="D20:D21"/>
    <mergeCell ref="E20:E21"/>
    <mergeCell ref="P20:P21"/>
    <mergeCell ref="S20:S21"/>
    <mergeCell ref="X16:X17"/>
    <mergeCell ref="B18:B19"/>
    <mergeCell ref="C12:C13"/>
    <mergeCell ref="O2:Q2"/>
    <mergeCell ref="B5:C5"/>
    <mergeCell ref="F5:H5"/>
    <mergeCell ref="M5:M7"/>
    <mergeCell ref="P5:P7"/>
    <mergeCell ref="B6:C6"/>
    <mergeCell ref="Q6:R6"/>
    <mergeCell ref="B7:C7"/>
    <mergeCell ref="P22:P23"/>
    <mergeCell ref="S22:S23"/>
    <mergeCell ref="X22:X23"/>
    <mergeCell ref="B20:B21"/>
    <mergeCell ref="C20:C21"/>
    <mergeCell ref="S10:S11"/>
    <mergeCell ref="X10:X11"/>
    <mergeCell ref="B8:B9"/>
    <mergeCell ref="C8:C9"/>
    <mergeCell ref="D8:D9"/>
    <mergeCell ref="E8:E9"/>
    <mergeCell ref="P8:P9"/>
    <mergeCell ref="S8:S9"/>
    <mergeCell ref="D12:D13"/>
    <mergeCell ref="E12:E13"/>
    <mergeCell ref="P12:P13"/>
    <mergeCell ref="S12:S13"/>
    <mergeCell ref="X8:X9"/>
    <mergeCell ref="B10:B11"/>
    <mergeCell ref="C10:C11"/>
    <mergeCell ref="D10:D11"/>
    <mergeCell ref="E10:E11"/>
    <mergeCell ref="P10:P11"/>
  </mergeCells>
  <conditionalFormatting sqref="E3:H3 E153:E219 E230:E294 E305:E371 E382:E446 E457:E523 E534:E600 E611:E674 E686:E752 E838:E904 E914:E932 E934 E937:E941 E943:E1048576 E763:E835 E4:E150 E221:E227 E296:E302 E373:E379 E448:E454 E525:E531 E602:E608 E677:E683 E754:E760 E906:E912">
    <cfRule type="beginsWith" dxfId="256" priority="119" operator="beginsWith" text="CA">
      <formula>LEFT(E3,LEN("CA"))="CA"</formula>
    </cfRule>
  </conditionalFormatting>
  <conditionalFormatting sqref="M1:M219 M221:M294 M296:M371 M373:M446 M448:M523 M525:M600 M602:M675 M677:M752 M754:M904 M906:M908 M911 M914:M1048576">
    <cfRule type="cellIs" dxfId="255" priority="109" operator="equal">
      <formula>52</formula>
    </cfRule>
    <cfRule type="cellIs" dxfId="254" priority="110" operator="equal">
      <formula>63</formula>
    </cfRule>
    <cfRule type="cellIs" dxfId="253" priority="111" operator="equal">
      <formula>23</formula>
    </cfRule>
    <cfRule type="cellIs" dxfId="252" priority="112" operator="equal">
      <formula>60</formula>
    </cfRule>
    <cfRule type="cellIs" dxfId="251" priority="113" operator="equal">
      <formula>90</formula>
    </cfRule>
    <cfRule type="cellIs" dxfId="250" priority="114" operator="equal">
      <formula>59</formula>
    </cfRule>
    <cfRule type="cellIs" dxfId="249" priority="115" operator="equal">
      <formula>130</formula>
    </cfRule>
    <cfRule type="cellIs" dxfId="248" priority="117" operator="between">
      <formula>660</formula>
      <formula>661</formula>
    </cfRule>
    <cfRule type="cellIs" dxfId="247" priority="118" operator="equal">
      <formula>700</formula>
    </cfRule>
  </conditionalFormatting>
  <conditionalFormatting sqref="I8 I10 I12 I14 I16 I18 I20 I22 I24 I26 I28 I30 I32 I34 I36 I38 I40 I42 I44 I46 I48 I50 I52 I54 I56 I58 I60 I62 I64 I66 I68">
    <cfRule type="cellIs" dxfId="246" priority="116" operator="equal">
      <formula>1</formula>
    </cfRule>
  </conditionalFormatting>
  <conditionalFormatting sqref="E151:E152">
    <cfRule type="beginsWith" dxfId="245" priority="108" operator="beginsWith" text="CA">
      <formula>LEFT(E151,LEN("CA"))="CA"</formula>
    </cfRule>
  </conditionalFormatting>
  <conditionalFormatting sqref="E913">
    <cfRule type="beginsWith" dxfId="244" priority="98" operator="beginsWith" text="CA">
      <formula>LEFT(E913,LEN("CA"))="CA"</formula>
    </cfRule>
  </conditionalFormatting>
  <conditionalFormatting sqref="E228:E229">
    <cfRule type="beginsWith" dxfId="243" priority="107" operator="beginsWith" text="CA">
      <formula>LEFT(E228,LEN("CA"))="CA"</formula>
    </cfRule>
  </conditionalFormatting>
  <conditionalFormatting sqref="E303:E304">
    <cfRule type="beginsWith" dxfId="242" priority="106" operator="beginsWith" text="CA">
      <formula>LEFT(E303,LEN("CA"))="CA"</formula>
    </cfRule>
  </conditionalFormatting>
  <conditionalFormatting sqref="E380:E381">
    <cfRule type="beginsWith" dxfId="241" priority="105" operator="beginsWith" text="CA">
      <formula>LEFT(E380,LEN("CA"))="CA"</formula>
    </cfRule>
  </conditionalFormatting>
  <conditionalFormatting sqref="E455:E456">
    <cfRule type="beginsWith" dxfId="240" priority="104" operator="beginsWith" text="CA">
      <formula>LEFT(E455,LEN("CA"))="CA"</formula>
    </cfRule>
  </conditionalFormatting>
  <conditionalFormatting sqref="E532:E533">
    <cfRule type="beginsWith" dxfId="239" priority="103" operator="beginsWith" text="CA">
      <formula>LEFT(E532,LEN("CA"))="CA"</formula>
    </cfRule>
  </conditionalFormatting>
  <conditionalFormatting sqref="E609:E610">
    <cfRule type="beginsWith" dxfId="238" priority="102" operator="beginsWith" text="CA">
      <formula>LEFT(E609,LEN("CA"))="CA"</formula>
    </cfRule>
  </conditionalFormatting>
  <conditionalFormatting sqref="E684:E685">
    <cfRule type="beginsWith" dxfId="237" priority="101" operator="beginsWith" text="CA">
      <formula>LEFT(E684,LEN("CA"))="CA"</formula>
    </cfRule>
  </conditionalFormatting>
  <conditionalFormatting sqref="E761:E762">
    <cfRule type="beginsWith" dxfId="236" priority="100" operator="beginsWith" text="CA">
      <formula>LEFT(E761,LEN("CA"))="CA"</formula>
    </cfRule>
  </conditionalFormatting>
  <conditionalFormatting sqref="E836:E837">
    <cfRule type="beginsWith" dxfId="235" priority="99" operator="beginsWith" text="CA">
      <formula>LEFT(E836,LEN("CA"))="CA"</formula>
    </cfRule>
  </conditionalFormatting>
  <conditionalFormatting sqref="E220">
    <cfRule type="beginsWith" dxfId="234" priority="97" operator="beginsWith" text="CA">
      <formula>LEFT(E220,LEN("CA"))="CA"</formula>
    </cfRule>
  </conditionalFormatting>
  <conditionalFormatting sqref="M220">
    <cfRule type="cellIs" dxfId="233" priority="88" operator="equal">
      <formula>52</formula>
    </cfRule>
    <cfRule type="cellIs" dxfId="232" priority="89" operator="equal">
      <formula>63</formula>
    </cfRule>
    <cfRule type="cellIs" dxfId="231" priority="90" operator="equal">
      <formula>23</formula>
    </cfRule>
    <cfRule type="cellIs" dxfId="230" priority="91" operator="equal">
      <formula>60</formula>
    </cfRule>
    <cfRule type="cellIs" dxfId="229" priority="92" operator="equal">
      <formula>90</formula>
    </cfRule>
    <cfRule type="cellIs" dxfId="228" priority="93" operator="equal">
      <formula>59</formula>
    </cfRule>
    <cfRule type="cellIs" dxfId="227" priority="94" operator="equal">
      <formula>130</formula>
    </cfRule>
    <cfRule type="cellIs" dxfId="226" priority="95" operator="between">
      <formula>660</formula>
      <formula>661</formula>
    </cfRule>
    <cfRule type="cellIs" dxfId="225" priority="96" operator="equal">
      <formula>700</formula>
    </cfRule>
  </conditionalFormatting>
  <conditionalFormatting sqref="M295">
    <cfRule type="cellIs" dxfId="224" priority="78" operator="equal">
      <formula>52</formula>
    </cfRule>
    <cfRule type="cellIs" dxfId="223" priority="79" operator="equal">
      <formula>63</formula>
    </cfRule>
    <cfRule type="cellIs" dxfId="222" priority="80" operator="equal">
      <formula>23</formula>
    </cfRule>
    <cfRule type="cellIs" dxfId="221" priority="81" operator="equal">
      <formula>60</formula>
    </cfRule>
    <cfRule type="cellIs" dxfId="220" priority="82" operator="equal">
      <formula>90</formula>
    </cfRule>
    <cfRule type="cellIs" dxfId="219" priority="83" operator="equal">
      <formula>59</formula>
    </cfRule>
    <cfRule type="cellIs" dxfId="218" priority="84" operator="equal">
      <formula>130</formula>
    </cfRule>
    <cfRule type="cellIs" dxfId="217" priority="85" operator="between">
      <formula>660</formula>
      <formula>661</formula>
    </cfRule>
    <cfRule type="cellIs" dxfId="216" priority="86" operator="equal">
      <formula>700</formula>
    </cfRule>
  </conditionalFormatting>
  <conditionalFormatting sqref="E295">
    <cfRule type="beginsWith" dxfId="215" priority="87" operator="beginsWith" text="CA">
      <formula>LEFT(E295,LEN("CA"))="CA"</formula>
    </cfRule>
  </conditionalFormatting>
  <conditionalFormatting sqref="M372">
    <cfRule type="cellIs" dxfId="214" priority="68" operator="equal">
      <formula>52</formula>
    </cfRule>
    <cfRule type="cellIs" dxfId="213" priority="69" operator="equal">
      <formula>63</formula>
    </cfRule>
    <cfRule type="cellIs" dxfId="212" priority="70" operator="equal">
      <formula>23</formula>
    </cfRule>
    <cfRule type="cellIs" dxfId="211" priority="71" operator="equal">
      <formula>60</formula>
    </cfRule>
    <cfRule type="cellIs" dxfId="210" priority="72" operator="equal">
      <formula>90</formula>
    </cfRule>
    <cfRule type="cellIs" dxfId="209" priority="73" operator="equal">
      <formula>59</formula>
    </cfRule>
    <cfRule type="cellIs" dxfId="208" priority="74" operator="equal">
      <formula>130</formula>
    </cfRule>
    <cfRule type="cellIs" dxfId="207" priority="75" operator="between">
      <formula>660</formula>
      <formula>661</formula>
    </cfRule>
    <cfRule type="cellIs" dxfId="206" priority="76" operator="equal">
      <formula>700</formula>
    </cfRule>
  </conditionalFormatting>
  <conditionalFormatting sqref="M447">
    <cfRule type="cellIs" dxfId="205" priority="58" operator="equal">
      <formula>52</formula>
    </cfRule>
    <cfRule type="cellIs" dxfId="204" priority="59" operator="equal">
      <formula>63</formula>
    </cfRule>
    <cfRule type="cellIs" dxfId="203" priority="60" operator="equal">
      <formula>23</formula>
    </cfRule>
    <cfRule type="cellIs" dxfId="202" priority="61" operator="equal">
      <formula>60</formula>
    </cfRule>
    <cfRule type="cellIs" dxfId="201" priority="62" operator="equal">
      <formula>90</formula>
    </cfRule>
    <cfRule type="cellIs" dxfId="200" priority="63" operator="equal">
      <formula>59</formula>
    </cfRule>
    <cfRule type="cellIs" dxfId="199" priority="64" operator="equal">
      <formula>130</formula>
    </cfRule>
    <cfRule type="cellIs" dxfId="198" priority="65" operator="between">
      <formula>660</formula>
      <formula>661</formula>
    </cfRule>
    <cfRule type="cellIs" dxfId="197" priority="66" operator="equal">
      <formula>700</formula>
    </cfRule>
  </conditionalFormatting>
  <conditionalFormatting sqref="E372">
    <cfRule type="beginsWith" dxfId="196" priority="77" operator="beginsWith" text="CA">
      <formula>LEFT(E372,LEN("CA"))="CA"</formula>
    </cfRule>
  </conditionalFormatting>
  <conditionalFormatting sqref="M524">
    <cfRule type="cellIs" dxfId="195" priority="48" operator="equal">
      <formula>52</formula>
    </cfRule>
    <cfRule type="cellIs" dxfId="194" priority="49" operator="equal">
      <formula>63</formula>
    </cfRule>
    <cfRule type="cellIs" dxfId="193" priority="50" operator="equal">
      <formula>23</formula>
    </cfRule>
    <cfRule type="cellIs" dxfId="192" priority="51" operator="equal">
      <formula>60</formula>
    </cfRule>
    <cfRule type="cellIs" dxfId="191" priority="52" operator="equal">
      <formula>90</formula>
    </cfRule>
    <cfRule type="cellIs" dxfId="190" priority="53" operator="equal">
      <formula>59</formula>
    </cfRule>
    <cfRule type="cellIs" dxfId="189" priority="54" operator="equal">
      <formula>130</formula>
    </cfRule>
    <cfRule type="cellIs" dxfId="188" priority="55" operator="between">
      <formula>660</formula>
      <formula>661</formula>
    </cfRule>
    <cfRule type="cellIs" dxfId="187" priority="56" operator="equal">
      <formula>700</formula>
    </cfRule>
  </conditionalFormatting>
  <conditionalFormatting sqref="E447">
    <cfRule type="beginsWith" dxfId="186" priority="67" operator="beginsWith" text="CA">
      <formula>LEFT(E447,LEN("CA"))="CA"</formula>
    </cfRule>
  </conditionalFormatting>
  <conditionalFormatting sqref="M601">
    <cfRule type="cellIs" dxfId="185" priority="38" operator="equal">
      <formula>52</formula>
    </cfRule>
    <cfRule type="cellIs" dxfId="184" priority="39" operator="equal">
      <formula>63</formula>
    </cfRule>
    <cfRule type="cellIs" dxfId="183" priority="40" operator="equal">
      <formula>23</formula>
    </cfRule>
    <cfRule type="cellIs" dxfId="182" priority="41" operator="equal">
      <formula>60</formula>
    </cfRule>
    <cfRule type="cellIs" dxfId="181" priority="42" operator="equal">
      <formula>90</formula>
    </cfRule>
    <cfRule type="cellIs" dxfId="180" priority="43" operator="equal">
      <formula>59</formula>
    </cfRule>
    <cfRule type="cellIs" dxfId="179" priority="44" operator="equal">
      <formula>130</formula>
    </cfRule>
    <cfRule type="cellIs" dxfId="178" priority="45" operator="between">
      <formula>660</formula>
      <formula>661</formula>
    </cfRule>
    <cfRule type="cellIs" dxfId="177" priority="46" operator="equal">
      <formula>700</formula>
    </cfRule>
  </conditionalFormatting>
  <conditionalFormatting sqref="E524">
    <cfRule type="beginsWith" dxfId="176" priority="57" operator="beginsWith" text="CA">
      <formula>LEFT(E524,LEN("CA"))="CA"</formula>
    </cfRule>
  </conditionalFormatting>
  <conditionalFormatting sqref="M676">
    <cfRule type="cellIs" dxfId="175" priority="28" operator="equal">
      <formula>52</formula>
    </cfRule>
    <cfRule type="cellIs" dxfId="174" priority="29" operator="equal">
      <formula>63</formula>
    </cfRule>
    <cfRule type="cellIs" dxfId="173" priority="30" operator="equal">
      <formula>23</formula>
    </cfRule>
    <cfRule type="cellIs" dxfId="172" priority="31" operator="equal">
      <formula>60</formula>
    </cfRule>
    <cfRule type="cellIs" dxfId="171" priority="32" operator="equal">
      <formula>90</formula>
    </cfRule>
    <cfRule type="cellIs" dxfId="170" priority="33" operator="equal">
      <formula>59</formula>
    </cfRule>
    <cfRule type="cellIs" dxfId="169" priority="34" operator="equal">
      <formula>130</formula>
    </cfRule>
    <cfRule type="cellIs" dxfId="168" priority="35" operator="between">
      <formula>660</formula>
      <formula>661</formula>
    </cfRule>
    <cfRule type="cellIs" dxfId="167" priority="36" operator="equal">
      <formula>700</formula>
    </cfRule>
  </conditionalFormatting>
  <conditionalFormatting sqref="E601">
    <cfRule type="beginsWith" dxfId="166" priority="47" operator="beginsWith" text="CA">
      <formula>LEFT(E601,LEN("CA"))="CA"</formula>
    </cfRule>
  </conditionalFormatting>
  <conditionalFormatting sqref="M753">
    <cfRule type="cellIs" dxfId="165" priority="18" operator="equal">
      <formula>52</formula>
    </cfRule>
    <cfRule type="cellIs" dxfId="164" priority="19" operator="equal">
      <formula>63</formula>
    </cfRule>
    <cfRule type="cellIs" dxfId="163" priority="20" operator="equal">
      <formula>23</formula>
    </cfRule>
    <cfRule type="cellIs" dxfId="162" priority="21" operator="equal">
      <formula>60</formula>
    </cfRule>
    <cfRule type="cellIs" dxfId="161" priority="22" operator="equal">
      <formula>90</formula>
    </cfRule>
    <cfRule type="cellIs" dxfId="160" priority="23" operator="equal">
      <formula>59</formula>
    </cfRule>
    <cfRule type="cellIs" dxfId="159" priority="24" operator="equal">
      <formula>130</formula>
    </cfRule>
    <cfRule type="cellIs" dxfId="158" priority="25" operator="between">
      <formula>660</formula>
      <formula>661</formula>
    </cfRule>
    <cfRule type="cellIs" dxfId="157" priority="26" operator="equal">
      <formula>700</formula>
    </cfRule>
  </conditionalFormatting>
  <conditionalFormatting sqref="M905">
    <cfRule type="cellIs" dxfId="156" priority="8" operator="equal">
      <formula>52</formula>
    </cfRule>
    <cfRule type="cellIs" dxfId="155" priority="9" operator="equal">
      <formula>63</formula>
    </cfRule>
    <cfRule type="cellIs" dxfId="154" priority="10" operator="equal">
      <formula>23</formula>
    </cfRule>
    <cfRule type="cellIs" dxfId="153" priority="11" operator="equal">
      <formula>60</formula>
    </cfRule>
    <cfRule type="cellIs" dxfId="152" priority="12" operator="equal">
      <formula>90</formula>
    </cfRule>
    <cfRule type="cellIs" dxfId="151" priority="13" operator="equal">
      <formula>59</formula>
    </cfRule>
    <cfRule type="cellIs" dxfId="150" priority="14" operator="equal">
      <formula>132</formula>
    </cfRule>
    <cfRule type="cellIs" dxfId="149" priority="15" operator="between">
      <formula>660</formula>
      <formula>661</formula>
    </cfRule>
    <cfRule type="cellIs" dxfId="148" priority="16" operator="equal">
      <formula>700</formula>
    </cfRule>
  </conditionalFormatting>
  <conditionalFormatting sqref="E676">
    <cfRule type="beginsWith" dxfId="147" priority="37" operator="beginsWith" text="CA">
      <formula>LEFT(E676,LEN("CA"))="CA"</formula>
    </cfRule>
  </conditionalFormatting>
  <conditionalFormatting sqref="E753">
    <cfRule type="beginsWith" dxfId="146" priority="27" operator="beginsWith" text="CA">
      <formula>LEFT(E753,LEN("CA"))="CA"</formula>
    </cfRule>
  </conditionalFormatting>
  <conditionalFormatting sqref="E905">
    <cfRule type="beginsWith" dxfId="145" priority="17" operator="beginsWith" text="CA">
      <formula>LEFT(E905,LEN("CA"))="CA"</formula>
    </cfRule>
  </conditionalFormatting>
  <conditionalFormatting sqref="M1:M908 M911 M914:M1048576">
    <cfRule type="cellIs" dxfId="144" priority="6" operator="equal">
      <formula>132</formula>
    </cfRule>
    <cfRule type="cellIs" priority="7" operator="equal">
      <formula>132</formula>
    </cfRule>
  </conditionalFormatting>
  <conditionalFormatting sqref="X1:X1048576">
    <cfRule type="cellIs" dxfId="143" priority="5" operator="equal">
      <formula>1</formula>
    </cfRule>
  </conditionalFormatting>
  <conditionalFormatting sqref="M1:M1048576">
    <cfRule type="cellIs" dxfId="142" priority="3" operator="equal">
      <formula>36</formula>
    </cfRule>
    <cfRule type="cellIs" dxfId="141" priority="4" operator="equal">
      <formula>51</formula>
    </cfRule>
  </conditionalFormatting>
  <conditionalFormatting sqref="AG1:AG1048576">
    <cfRule type="top10" dxfId="140" priority="2" rank="206"/>
  </conditionalFormatting>
  <conditionalFormatting sqref="L918:L1048576 L1:L916">
    <cfRule type="cellIs" dxfId="139" priority="1" operator="equal">
      <formula>1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1"/>
  <sheetViews>
    <sheetView tabSelected="1" workbookViewId="0">
      <selection activeCell="N15" sqref="N15"/>
    </sheetView>
  </sheetViews>
  <sheetFormatPr baseColWidth="10" defaultRowHeight="15" x14ac:dyDescent="0.25"/>
  <cols>
    <col min="1" max="1" width="10.28515625" style="565" customWidth="1"/>
    <col min="2" max="3" width="10.28515625" customWidth="1"/>
    <col min="4" max="4" width="12.85546875" customWidth="1"/>
    <col min="5" max="5" width="11.42578125" customWidth="1"/>
    <col min="6" max="6" width="11.42578125" style="187" customWidth="1"/>
    <col min="7" max="7" width="10.28515625" style="187" customWidth="1"/>
    <col min="8" max="9" width="10.28515625" customWidth="1"/>
    <col min="10" max="10" width="10.28515625" style="187" customWidth="1"/>
    <col min="12" max="12" width="21" style="187" customWidth="1"/>
    <col min="13" max="13" width="18.28515625" style="568" customWidth="1"/>
    <col min="14" max="14" width="9.140625" customWidth="1"/>
    <col min="15" max="15" width="18.28515625" bestFit="1" customWidth="1"/>
  </cols>
  <sheetData>
    <row r="1" spans="1:15" ht="31.5" customHeight="1" x14ac:dyDescent="0.25">
      <c r="A1" s="565" t="s">
        <v>108</v>
      </c>
      <c r="B1" t="s">
        <v>101</v>
      </c>
      <c r="C1" t="s">
        <v>102</v>
      </c>
      <c r="D1" t="s">
        <v>103</v>
      </c>
      <c r="E1" t="s">
        <v>110</v>
      </c>
      <c r="F1" s="187" t="s">
        <v>104</v>
      </c>
      <c r="G1" s="187" t="s">
        <v>105</v>
      </c>
      <c r="H1" t="s">
        <v>109</v>
      </c>
      <c r="I1" t="s">
        <v>112</v>
      </c>
      <c r="J1" s="187" t="s">
        <v>98</v>
      </c>
      <c r="L1" s="567" t="s">
        <v>105</v>
      </c>
      <c r="M1" s="567" t="s">
        <v>102</v>
      </c>
      <c r="N1" s="567" t="s">
        <v>101</v>
      </c>
      <c r="O1" s="569" t="s">
        <v>113</v>
      </c>
    </row>
    <row r="2" spans="1:15" x14ac:dyDescent="0.25">
      <c r="A2" s="565">
        <f>'2017 Vincent'!AC8</f>
        <v>1</v>
      </c>
      <c r="B2">
        <f>'2017 Vincent'!AD8</f>
        <v>1</v>
      </c>
      <c r="C2" t="str">
        <f>'2017 Vincent'!AE8</f>
        <v>Janvier</v>
      </c>
      <c r="D2">
        <f>'2017 Vincent'!AF8</f>
        <v>0</v>
      </c>
      <c r="E2">
        <f>'2017 Vincent'!AG8</f>
        <v>0</v>
      </c>
      <c r="F2" s="187">
        <f>'2017 Vincent'!AH8</f>
        <v>0</v>
      </c>
      <c r="G2" s="187">
        <f>'2017 Vincent'!AI8</f>
        <v>0</v>
      </c>
      <c r="H2">
        <f>'2017 Vincent'!AJ8</f>
        <v>1</v>
      </c>
      <c r="I2">
        <f>'2017 Vincent'!AK8</f>
        <v>1</v>
      </c>
      <c r="J2" s="187">
        <f>'2017 Vincent'!AL8</f>
        <v>0.33472222222222225</v>
      </c>
      <c r="L2" s="187">
        <v>0.3347222222222222</v>
      </c>
      <c r="M2" s="187" t="s">
        <v>24</v>
      </c>
      <c r="N2" s="569">
        <v>20</v>
      </c>
      <c r="O2" s="569">
        <v>201</v>
      </c>
    </row>
    <row r="3" spans="1:15" x14ac:dyDescent="0.25">
      <c r="A3" s="565">
        <f>'2017 Vincent'!AC9</f>
        <v>0</v>
      </c>
      <c r="B3">
        <f>'2017 Vincent'!AD9</f>
        <v>0</v>
      </c>
      <c r="C3">
        <f>'2017 Vincent'!AE9</f>
        <v>0</v>
      </c>
      <c r="D3">
        <f>'2017 Vincent'!AF9</f>
        <v>0</v>
      </c>
      <c r="E3">
        <f>'2017 Vincent'!AG9</f>
        <v>0</v>
      </c>
      <c r="F3" s="187">
        <f>'2017 Vincent'!AH9</f>
        <v>0</v>
      </c>
      <c r="G3" s="187">
        <f>'2017 Vincent'!AI9</f>
        <v>0</v>
      </c>
      <c r="H3">
        <f>'2017 Vincent'!AJ9</f>
        <v>0</v>
      </c>
      <c r="I3">
        <f>'2017 Vincent'!AK9</f>
        <v>0</v>
      </c>
      <c r="J3" s="187">
        <f>'2017 Vincent'!AL9</f>
        <v>0</v>
      </c>
      <c r="L3" s="187">
        <v>0.32916666666666666</v>
      </c>
      <c r="M3" s="187" t="s">
        <v>24</v>
      </c>
      <c r="N3" s="569">
        <v>21</v>
      </c>
      <c r="O3" s="569">
        <v>202</v>
      </c>
    </row>
    <row r="4" spans="1:15" x14ac:dyDescent="0.25">
      <c r="A4" s="565">
        <f>'2017 Vincent'!AC10</f>
        <v>2</v>
      </c>
      <c r="B4">
        <f>'2017 Vincent'!AD10</f>
        <v>2</v>
      </c>
      <c r="C4" t="str">
        <f>'2017 Vincent'!AE10</f>
        <v>Janvier</v>
      </c>
      <c r="D4">
        <f>'2017 Vincent'!AF10</f>
        <v>0</v>
      </c>
      <c r="E4">
        <f>'2017 Vincent'!AG10</f>
        <v>0</v>
      </c>
      <c r="F4" s="187">
        <f>'2017 Vincent'!AH10</f>
        <v>0</v>
      </c>
      <c r="G4" s="187">
        <f>'2017 Vincent'!AI10</f>
        <v>0</v>
      </c>
      <c r="H4">
        <f>'2017 Vincent'!AJ10</f>
        <v>2</v>
      </c>
      <c r="I4">
        <f>'2017 Vincent'!AK10</f>
        <v>2</v>
      </c>
      <c r="J4" s="187">
        <f>'2017 Vincent'!AL10</f>
        <v>0.32916666666666666</v>
      </c>
      <c r="L4" s="187">
        <v>0.31527777777777777</v>
      </c>
      <c r="M4" s="187" t="s">
        <v>22</v>
      </c>
      <c r="N4" s="569">
        <v>18</v>
      </c>
      <c r="O4" s="569">
        <v>138</v>
      </c>
    </row>
    <row r="5" spans="1:15" x14ac:dyDescent="0.25">
      <c r="A5" s="565">
        <f>'2017 Vincent'!AC11</f>
        <v>0</v>
      </c>
      <c r="B5">
        <f>'2017 Vincent'!AD11</f>
        <v>0</v>
      </c>
      <c r="C5">
        <f>'2017 Vincent'!AE11</f>
        <v>0</v>
      </c>
      <c r="D5">
        <f>'2017 Vincent'!AF11</f>
        <v>0</v>
      </c>
      <c r="E5">
        <f>'2017 Vincent'!AG11</f>
        <v>0</v>
      </c>
      <c r="F5" s="187">
        <f>'2017 Vincent'!AH11</f>
        <v>0</v>
      </c>
      <c r="G5" s="187">
        <f>'2017 Vincent'!AI11</f>
        <v>0</v>
      </c>
      <c r="H5">
        <f>'2017 Vincent'!AJ11</f>
        <v>0</v>
      </c>
      <c r="I5">
        <f>'2017 Vincent'!AK11</f>
        <v>0</v>
      </c>
      <c r="J5" s="187">
        <f>'2017 Vincent'!AL11</f>
        <v>0</v>
      </c>
      <c r="M5" s="187"/>
      <c r="N5" s="569">
        <v>19</v>
      </c>
      <c r="O5" s="569">
        <v>139</v>
      </c>
    </row>
    <row r="6" spans="1:15" x14ac:dyDescent="0.25">
      <c r="A6" s="565">
        <f>'2017 Vincent'!AC12</f>
        <v>3</v>
      </c>
      <c r="B6">
        <f>'2017 Vincent'!AD12</f>
        <v>3</v>
      </c>
      <c r="C6" t="str">
        <f>'2017 Vincent'!AE12</f>
        <v>Janvier</v>
      </c>
      <c r="D6">
        <f>'2017 Vincent'!AF12</f>
        <v>0.64722222222222225</v>
      </c>
      <c r="E6">
        <f>'2017 Vincent'!AG12</f>
        <v>0.91319444444444453</v>
      </c>
      <c r="F6" s="187">
        <f>'2017 Vincent'!AH12</f>
        <v>0.26597222222222228</v>
      </c>
      <c r="G6" s="187">
        <f>'2017 Vincent'!AI12</f>
        <v>0.26597222222222228</v>
      </c>
      <c r="H6">
        <f>'2017 Vincent'!AJ12</f>
        <v>3</v>
      </c>
      <c r="I6">
        <f>'2017 Vincent'!AK12</f>
        <v>3</v>
      </c>
      <c r="J6" s="187">
        <f>'2017 Vincent'!AL12</f>
        <v>0.31527777777777771</v>
      </c>
      <c r="M6" s="187" t="s">
        <v>28</v>
      </c>
      <c r="N6" s="569">
        <v>20</v>
      </c>
      <c r="O6" s="569">
        <v>324</v>
      </c>
    </row>
    <row r="7" spans="1:15" x14ac:dyDescent="0.25">
      <c r="A7" s="565">
        <f>'2017 Vincent'!AC13</f>
        <v>0</v>
      </c>
      <c r="B7">
        <f>'2017 Vincent'!AD13</f>
        <v>0</v>
      </c>
      <c r="C7">
        <f>'2017 Vincent'!AE13</f>
        <v>0</v>
      </c>
      <c r="D7">
        <f>'2017 Vincent'!AF13</f>
        <v>0</v>
      </c>
      <c r="E7">
        <f>'2017 Vincent'!AG13</f>
        <v>0</v>
      </c>
      <c r="F7" s="187">
        <f>'2017 Vincent'!AH13</f>
        <v>0</v>
      </c>
      <c r="G7" s="187">
        <f>'2017 Vincent'!AI13</f>
        <v>0</v>
      </c>
      <c r="H7">
        <f>'2017 Vincent'!AJ13</f>
        <v>0</v>
      </c>
      <c r="I7">
        <f>'2017 Vincent'!AK13</f>
        <v>0</v>
      </c>
      <c r="J7" s="187">
        <f>'2017 Vincent'!AL13</f>
        <v>0</v>
      </c>
      <c r="M7" s="187"/>
      <c r="N7" s="569">
        <v>21</v>
      </c>
      <c r="O7" s="569">
        <v>325</v>
      </c>
    </row>
    <row r="8" spans="1:15" x14ac:dyDescent="0.25">
      <c r="A8" s="565">
        <f>'2017 Vincent'!AC14</f>
        <v>4</v>
      </c>
      <c r="B8">
        <f>'2017 Vincent'!AD14</f>
        <v>4</v>
      </c>
      <c r="C8" t="str">
        <f>'2017 Vincent'!AE14</f>
        <v>Janvier</v>
      </c>
      <c r="D8">
        <f>'2017 Vincent'!AF14</f>
        <v>0.67847222222222225</v>
      </c>
      <c r="E8">
        <f>'2017 Vincent'!AG14</f>
        <v>0.94861111111111107</v>
      </c>
      <c r="F8" s="187">
        <f>'2017 Vincent'!AH14</f>
        <v>0.27013888888888882</v>
      </c>
      <c r="G8" s="187">
        <f>'2017 Vincent'!AI14</f>
        <v>0.27013888888888882</v>
      </c>
      <c r="H8">
        <f>'2017 Vincent'!AJ14</f>
        <v>4</v>
      </c>
      <c r="I8">
        <f>'2017 Vincent'!AK14</f>
        <v>4</v>
      </c>
      <c r="J8" s="187">
        <f>'2017 Vincent'!AL14</f>
        <v>0.31527777777777771</v>
      </c>
      <c r="L8" s="187">
        <v>0.3125</v>
      </c>
      <c r="M8" s="187" t="s">
        <v>28</v>
      </c>
      <c r="N8" s="569">
        <v>4</v>
      </c>
      <c r="O8" s="569">
        <v>308</v>
      </c>
    </row>
    <row r="9" spans="1:15" x14ac:dyDescent="0.25">
      <c r="A9" s="565">
        <f>'2017 Vincent'!AC15</f>
        <v>0</v>
      </c>
      <c r="B9">
        <f>'2017 Vincent'!AD15</f>
        <v>0</v>
      </c>
      <c r="C9">
        <f>'2017 Vincent'!AE15</f>
        <v>0</v>
      </c>
      <c r="D9">
        <f>'2017 Vincent'!AF15</f>
        <v>0</v>
      </c>
      <c r="E9">
        <f>'2017 Vincent'!AG15</f>
        <v>0</v>
      </c>
      <c r="F9" s="187">
        <f>'2017 Vincent'!AH15</f>
        <v>0</v>
      </c>
      <c r="G9" s="187">
        <f>'2017 Vincent'!AI15</f>
        <v>0</v>
      </c>
      <c r="H9">
        <f>'2017 Vincent'!AJ15</f>
        <v>0</v>
      </c>
      <c r="I9">
        <f>'2017 Vincent'!AK15</f>
        <v>0</v>
      </c>
      <c r="J9" s="187">
        <f>'2017 Vincent'!AL15</f>
        <v>0</v>
      </c>
      <c r="L9" s="187">
        <v>0.31111111111111112</v>
      </c>
      <c r="M9" s="187" t="s">
        <v>22</v>
      </c>
      <c r="N9" s="569">
        <v>16</v>
      </c>
      <c r="O9" s="569">
        <v>136</v>
      </c>
    </row>
    <row r="10" spans="1:15" x14ac:dyDescent="0.25">
      <c r="A10" s="565">
        <f>'2017 Vincent'!AC16</f>
        <v>5</v>
      </c>
      <c r="B10">
        <f>'2017 Vincent'!AD16</f>
        <v>5</v>
      </c>
      <c r="C10" t="str">
        <f>'2017 Vincent'!AE16</f>
        <v>Janvier</v>
      </c>
      <c r="D10">
        <f>'2017 Vincent'!AF16</f>
        <v>0.64722222222222225</v>
      </c>
      <c r="E10">
        <f>'2017 Vincent'!AG16</f>
        <v>0.91319444444444453</v>
      </c>
      <c r="F10" s="187">
        <f>'2017 Vincent'!AH16</f>
        <v>0.26597222222222228</v>
      </c>
      <c r="G10" s="187">
        <f>'2017 Vincent'!AI16</f>
        <v>0.26597222222222228</v>
      </c>
      <c r="H10">
        <f>'2017 Vincent'!AJ16</f>
        <v>5</v>
      </c>
      <c r="I10">
        <f>'2017 Vincent'!AK16</f>
        <v>5</v>
      </c>
      <c r="J10" s="187">
        <f>'2017 Vincent'!AL16</f>
        <v>0.31527777777777771</v>
      </c>
      <c r="M10" s="187"/>
      <c r="N10" s="569">
        <v>17</v>
      </c>
      <c r="O10" s="569">
        <v>137</v>
      </c>
    </row>
    <row r="11" spans="1:15" x14ac:dyDescent="0.25">
      <c r="A11" s="565">
        <f>'2017 Vincent'!AC17</f>
        <v>0</v>
      </c>
      <c r="B11">
        <f>'2017 Vincent'!AD17</f>
        <v>0</v>
      </c>
      <c r="C11">
        <f>'2017 Vincent'!AE17</f>
        <v>0</v>
      </c>
      <c r="D11">
        <f>'2017 Vincent'!AF17</f>
        <v>0</v>
      </c>
      <c r="E11">
        <f>'2017 Vincent'!AG17</f>
        <v>0</v>
      </c>
      <c r="F11" s="187">
        <f>'2017 Vincent'!AH17</f>
        <v>0</v>
      </c>
      <c r="G11" s="187">
        <f>'2017 Vincent'!AI17</f>
        <v>0</v>
      </c>
      <c r="H11">
        <f>'2017 Vincent'!AJ17</f>
        <v>0</v>
      </c>
      <c r="I11">
        <f>'2017 Vincent'!AK17</f>
        <v>0</v>
      </c>
      <c r="J11" s="187">
        <f>'2017 Vincent'!AL17</f>
        <v>0</v>
      </c>
      <c r="L11" s="187">
        <v>0.31041666666666667</v>
      </c>
      <c r="M11" s="187" t="s">
        <v>28</v>
      </c>
      <c r="N11" s="569">
        <v>2</v>
      </c>
      <c r="O11" s="569">
        <v>306</v>
      </c>
    </row>
    <row r="12" spans="1:15" x14ac:dyDescent="0.25">
      <c r="A12" s="565">
        <f>'2017 Vincent'!AC18</f>
        <v>6</v>
      </c>
      <c r="B12">
        <f>'2017 Vincent'!AD18</f>
        <v>6</v>
      </c>
      <c r="C12" t="str">
        <f>'2017 Vincent'!AE18</f>
        <v>Janvier</v>
      </c>
      <c r="D12">
        <f>'2017 Vincent'!AF18</f>
        <v>0.64722222222222225</v>
      </c>
      <c r="E12">
        <f>'2017 Vincent'!AG18</f>
        <v>0.91319444444444453</v>
      </c>
      <c r="F12" s="187">
        <f>'2017 Vincent'!AH18</f>
        <v>0.26597222222222228</v>
      </c>
      <c r="G12" s="187">
        <f>'2017 Vincent'!AI18</f>
        <v>0.26597222222222228</v>
      </c>
      <c r="H12">
        <f>'2017 Vincent'!AJ18</f>
        <v>6</v>
      </c>
      <c r="I12">
        <f>'2017 Vincent'!AK18</f>
        <v>6</v>
      </c>
      <c r="J12" s="187">
        <f>'2017 Vincent'!AL18</f>
        <v>0.31527777777777771</v>
      </c>
      <c r="M12" s="187"/>
      <c r="N12" s="569">
        <v>3</v>
      </c>
      <c r="O12" s="569">
        <v>307</v>
      </c>
    </row>
    <row r="13" spans="1:15" x14ac:dyDescent="0.25">
      <c r="A13" s="565">
        <f>'2017 Vincent'!AC19</f>
        <v>0</v>
      </c>
      <c r="B13">
        <f>'2017 Vincent'!AD19</f>
        <v>0</v>
      </c>
      <c r="C13">
        <f>'2017 Vincent'!AE19</f>
        <v>0</v>
      </c>
      <c r="D13">
        <f>'2017 Vincent'!AF19</f>
        <v>0</v>
      </c>
      <c r="E13">
        <f>'2017 Vincent'!AG19</f>
        <v>0</v>
      </c>
      <c r="F13" s="187">
        <f>'2017 Vincent'!AH19</f>
        <v>0</v>
      </c>
      <c r="G13" s="187">
        <f>'2017 Vincent'!AI19</f>
        <v>0</v>
      </c>
      <c r="H13">
        <f>'2017 Vincent'!AJ19</f>
        <v>0</v>
      </c>
      <c r="I13">
        <f>'2017 Vincent'!AK19</f>
        <v>0</v>
      </c>
      <c r="J13" s="187">
        <f>'2017 Vincent'!AL19</f>
        <v>0</v>
      </c>
      <c r="L13" s="187">
        <v>0.30972222222222223</v>
      </c>
      <c r="M13" s="187" t="s">
        <v>23</v>
      </c>
      <c r="N13" s="569">
        <v>11</v>
      </c>
      <c r="O13" s="569">
        <v>162</v>
      </c>
    </row>
    <row r="14" spans="1:15" x14ac:dyDescent="0.25">
      <c r="A14" s="565">
        <f>'2017 Vincent'!AC20</f>
        <v>7</v>
      </c>
      <c r="B14">
        <f>'2017 Vincent'!AD20</f>
        <v>7</v>
      </c>
      <c r="C14" t="str">
        <f>'2017 Vincent'!AE20</f>
        <v>Janvier</v>
      </c>
      <c r="D14">
        <f>'2017 Vincent'!AF20</f>
        <v>0</v>
      </c>
      <c r="E14">
        <f>'2017 Vincent'!AG20</f>
        <v>0</v>
      </c>
      <c r="F14" s="187">
        <f>'2017 Vincent'!AH20</f>
        <v>0</v>
      </c>
      <c r="G14" s="187">
        <f>'2017 Vincent'!AI20</f>
        <v>0</v>
      </c>
      <c r="H14">
        <f>'2017 Vincent'!AJ20</f>
        <v>7</v>
      </c>
      <c r="I14">
        <f>'2017 Vincent'!AK20</f>
        <v>7</v>
      </c>
      <c r="J14" s="187">
        <f>'2017 Vincent'!AL20</f>
        <v>0.3125</v>
      </c>
      <c r="L14" s="187">
        <v>0.30833333333333335</v>
      </c>
      <c r="M14" s="187" t="s">
        <v>21</v>
      </c>
      <c r="N14" s="569">
        <v>29</v>
      </c>
      <c r="O14" s="569">
        <v>119</v>
      </c>
    </row>
    <row r="15" spans="1:15" x14ac:dyDescent="0.25">
      <c r="A15" s="565">
        <f>'2017 Vincent'!AC21</f>
        <v>0</v>
      </c>
      <c r="B15">
        <f>'2017 Vincent'!AD21</f>
        <v>0</v>
      </c>
      <c r="C15">
        <f>'2017 Vincent'!AE21</f>
        <v>0</v>
      </c>
      <c r="D15">
        <f>'2017 Vincent'!AF21</f>
        <v>0</v>
      </c>
      <c r="E15">
        <f>'2017 Vincent'!AG21</f>
        <v>0</v>
      </c>
      <c r="F15" s="187">
        <f>'2017 Vincent'!AH21</f>
        <v>0</v>
      </c>
      <c r="G15" s="187">
        <f>'2017 Vincent'!AI21</f>
        <v>0</v>
      </c>
      <c r="H15">
        <f>'2017 Vincent'!AJ21</f>
        <v>0</v>
      </c>
      <c r="I15">
        <f>'2017 Vincent'!AK21</f>
        <v>0</v>
      </c>
      <c r="J15" s="187">
        <f>'2017 Vincent'!AL21</f>
        <v>0</v>
      </c>
      <c r="L15" s="187">
        <v>0.30763888888888891</v>
      </c>
      <c r="M15" s="187" t="s">
        <v>19</v>
      </c>
      <c r="N15" s="569">
        <v>18</v>
      </c>
      <c r="O15" s="569">
        <v>49</v>
      </c>
    </row>
    <row r="16" spans="1:15" x14ac:dyDescent="0.25">
      <c r="A16" s="565">
        <f>'2017 Vincent'!AC22</f>
        <v>8</v>
      </c>
      <c r="B16">
        <f>'2017 Vincent'!AD22</f>
        <v>8</v>
      </c>
      <c r="C16" t="str">
        <f>'2017 Vincent'!AE22</f>
        <v>Janvier</v>
      </c>
      <c r="D16">
        <f>'2017 Vincent'!AF22</f>
        <v>0</v>
      </c>
      <c r="E16">
        <f>'2017 Vincent'!AG22</f>
        <v>0</v>
      </c>
      <c r="F16" s="187">
        <f>'2017 Vincent'!AH22</f>
        <v>0</v>
      </c>
      <c r="G16" s="187">
        <f>'2017 Vincent'!AI22</f>
        <v>0</v>
      </c>
      <c r="H16">
        <f>'2017 Vincent'!AJ22</f>
        <v>8</v>
      </c>
      <c r="I16">
        <f>'2017 Vincent'!AK22</f>
        <v>8</v>
      </c>
      <c r="J16" s="187">
        <f>'2017 Vincent'!AL22</f>
        <v>0.31111111111111117</v>
      </c>
      <c r="L16" s="187">
        <v>0.30694444444444441</v>
      </c>
      <c r="M16" s="187" t="s">
        <v>20</v>
      </c>
      <c r="N16" s="569">
        <v>2</v>
      </c>
      <c r="O16" s="569">
        <v>61</v>
      </c>
    </row>
    <row r="17" spans="1:15" x14ac:dyDescent="0.25">
      <c r="A17" s="565">
        <f>'2017 Vincent'!AC23</f>
        <v>0</v>
      </c>
      <c r="B17">
        <f>'2017 Vincent'!AD23</f>
        <v>0</v>
      </c>
      <c r="C17">
        <f>'2017 Vincent'!AE23</f>
        <v>0</v>
      </c>
      <c r="D17">
        <f>'2017 Vincent'!AF23</f>
        <v>0</v>
      </c>
      <c r="E17">
        <f>'2017 Vincent'!AG23</f>
        <v>0</v>
      </c>
      <c r="F17" s="187">
        <f>'2017 Vincent'!AH23</f>
        <v>0</v>
      </c>
      <c r="G17" s="187">
        <f>'2017 Vincent'!AI23</f>
        <v>0</v>
      </c>
      <c r="H17">
        <f>'2017 Vincent'!AJ23</f>
        <v>0</v>
      </c>
      <c r="I17">
        <f>'2017 Vincent'!AK23</f>
        <v>0</v>
      </c>
      <c r="J17" s="187">
        <f>'2017 Vincent'!AL23</f>
        <v>0</v>
      </c>
      <c r="M17" s="187"/>
      <c r="N17" s="569">
        <v>3</v>
      </c>
      <c r="O17" s="569">
        <v>62</v>
      </c>
    </row>
    <row r="18" spans="1:15" x14ac:dyDescent="0.25">
      <c r="A18" s="565">
        <f>'2017 Vincent'!AC24</f>
        <v>9</v>
      </c>
      <c r="B18">
        <f>'2017 Vincent'!AD24</f>
        <v>9</v>
      </c>
      <c r="C18" t="str">
        <f>'2017 Vincent'!AE24</f>
        <v>Janvier</v>
      </c>
      <c r="D18">
        <f>'2017 Vincent'!AF24</f>
        <v>0.57916666666666672</v>
      </c>
      <c r="E18">
        <f>'2017 Vincent'!AG24</f>
        <v>0.83472222222222225</v>
      </c>
      <c r="F18" s="187">
        <f>'2017 Vincent'!AH24</f>
        <v>0.25555555555555554</v>
      </c>
      <c r="G18" s="187">
        <f>'2017 Vincent'!AI24</f>
        <v>0.25555555555555554</v>
      </c>
      <c r="H18">
        <f>'2017 Vincent'!AJ24</f>
        <v>9</v>
      </c>
      <c r="I18">
        <f>'2017 Vincent'!AK24</f>
        <v>9</v>
      </c>
      <c r="J18" s="187">
        <f>'2017 Vincent'!AL24</f>
        <v>0.31111111111111117</v>
      </c>
      <c r="M18" s="187" t="s">
        <v>28</v>
      </c>
      <c r="N18" s="569">
        <v>7</v>
      </c>
      <c r="O18" s="569">
        <v>311</v>
      </c>
    </row>
    <row r="19" spans="1:15" x14ac:dyDescent="0.25">
      <c r="A19" s="565">
        <f>'2017 Vincent'!AC25</f>
        <v>0</v>
      </c>
      <c r="B19">
        <f>'2017 Vincent'!AD25</f>
        <v>0</v>
      </c>
      <c r="C19">
        <f>'2017 Vincent'!AE25</f>
        <v>0</v>
      </c>
      <c r="D19">
        <f>'2017 Vincent'!AF25</f>
        <v>0</v>
      </c>
      <c r="E19">
        <f>'2017 Vincent'!AG25</f>
        <v>0</v>
      </c>
      <c r="F19" s="187">
        <f>'2017 Vincent'!AH25</f>
        <v>0</v>
      </c>
      <c r="G19" s="187">
        <f>'2017 Vincent'!AI25</f>
        <v>0</v>
      </c>
      <c r="H19">
        <f>'2017 Vincent'!AJ25</f>
        <v>0</v>
      </c>
      <c r="I19">
        <f>'2017 Vincent'!AK25</f>
        <v>0</v>
      </c>
      <c r="J19" s="187">
        <f>'2017 Vincent'!AL25</f>
        <v>0</v>
      </c>
      <c r="M19" s="187"/>
      <c r="N19" s="569">
        <v>8</v>
      </c>
      <c r="O19" s="569">
        <v>312</v>
      </c>
    </row>
    <row r="20" spans="1:15" x14ac:dyDescent="0.25">
      <c r="A20" s="565">
        <f>'2017 Vincent'!AC26</f>
        <v>10</v>
      </c>
      <c r="B20">
        <f>'2017 Vincent'!AD26</f>
        <v>10</v>
      </c>
      <c r="C20" t="str">
        <f>'2017 Vincent'!AE26</f>
        <v>Janvier</v>
      </c>
      <c r="D20">
        <f>'2017 Vincent'!AF26</f>
        <v>0.68055555555555547</v>
      </c>
      <c r="E20">
        <f>'2017 Vincent'!AG26</f>
        <v>0.9506944444444444</v>
      </c>
      <c r="F20" s="187">
        <f>'2017 Vincent'!AH26</f>
        <v>0.27013888888888893</v>
      </c>
      <c r="G20" s="187">
        <f>'2017 Vincent'!AI26</f>
        <v>0.27013888888888893</v>
      </c>
      <c r="H20">
        <f>'2017 Vincent'!AJ26</f>
        <v>10</v>
      </c>
      <c r="I20">
        <f>'2017 Vincent'!AK26</f>
        <v>10</v>
      </c>
      <c r="J20" s="187">
        <f>'2017 Vincent'!AL26</f>
        <v>0.31041666666666667</v>
      </c>
      <c r="M20" s="187"/>
      <c r="N20" s="569">
        <v>9</v>
      </c>
      <c r="O20" s="569">
        <v>313</v>
      </c>
    </row>
    <row r="21" spans="1:15" x14ac:dyDescent="0.25">
      <c r="A21" s="565">
        <f>'2017 Vincent'!AC27</f>
        <v>0</v>
      </c>
      <c r="B21">
        <f>'2017 Vincent'!AD27</f>
        <v>0</v>
      </c>
      <c r="C21">
        <f>'2017 Vincent'!AE27</f>
        <v>0</v>
      </c>
      <c r="D21">
        <f>'2017 Vincent'!AF27</f>
        <v>0</v>
      </c>
      <c r="E21">
        <f>'2017 Vincent'!AG27</f>
        <v>0</v>
      </c>
      <c r="F21" s="187">
        <f>'2017 Vincent'!AH27</f>
        <v>0</v>
      </c>
      <c r="G21" s="187">
        <f>'2017 Vincent'!AI27</f>
        <v>0</v>
      </c>
      <c r="H21">
        <f>'2017 Vincent'!AJ27</f>
        <v>0</v>
      </c>
      <c r="I21">
        <f>'2017 Vincent'!AK27</f>
        <v>0</v>
      </c>
      <c r="J21" s="187">
        <f>'2017 Vincent'!AL27</f>
        <v>0</v>
      </c>
      <c r="M21" s="187"/>
      <c r="N21" s="569">
        <v>10</v>
      </c>
      <c r="O21" s="569">
        <v>314</v>
      </c>
    </row>
    <row r="22" spans="1:15" x14ac:dyDescent="0.25">
      <c r="A22" s="565">
        <f>'2017 Vincent'!AC28</f>
        <v>11</v>
      </c>
      <c r="B22">
        <f>'2017 Vincent'!AD28</f>
        <v>11</v>
      </c>
      <c r="C22" t="str">
        <f>'2017 Vincent'!AE28</f>
        <v>Janvier</v>
      </c>
      <c r="D22">
        <f>'2017 Vincent'!AF28</f>
        <v>0</v>
      </c>
      <c r="E22">
        <f>'2017 Vincent'!AG28</f>
        <v>0</v>
      </c>
      <c r="F22" s="187">
        <f>'2017 Vincent'!AH28</f>
        <v>0</v>
      </c>
      <c r="G22" s="187">
        <f>'2017 Vincent'!AI28</f>
        <v>0</v>
      </c>
      <c r="H22">
        <f>'2017 Vincent'!AJ28</f>
        <v>11</v>
      </c>
      <c r="I22">
        <f>'2017 Vincent'!AK28</f>
        <v>11</v>
      </c>
      <c r="J22" s="187">
        <f>'2017 Vincent'!AL28</f>
        <v>0.31041666666666667</v>
      </c>
      <c r="L22" s="187">
        <v>0.30624999999999997</v>
      </c>
      <c r="M22" s="187" t="s">
        <v>20</v>
      </c>
      <c r="N22" s="569">
        <v>20</v>
      </c>
      <c r="O22" s="569">
        <v>79</v>
      </c>
    </row>
    <row r="23" spans="1:15" x14ac:dyDescent="0.25">
      <c r="A23" s="565">
        <f>'2017 Vincent'!AC29</f>
        <v>0</v>
      </c>
      <c r="B23">
        <f>'2017 Vincent'!AD29</f>
        <v>0</v>
      </c>
      <c r="C23">
        <f>'2017 Vincent'!AE29</f>
        <v>0</v>
      </c>
      <c r="D23">
        <f>'2017 Vincent'!AF29</f>
        <v>0</v>
      </c>
      <c r="E23">
        <f>'2017 Vincent'!AG29</f>
        <v>0</v>
      </c>
      <c r="F23" s="187">
        <f>'2017 Vincent'!AH29</f>
        <v>0</v>
      </c>
      <c r="G23" s="187">
        <f>'2017 Vincent'!AI29</f>
        <v>0</v>
      </c>
      <c r="H23">
        <f>'2017 Vincent'!AJ29</f>
        <v>0</v>
      </c>
      <c r="I23">
        <f>'2017 Vincent'!AK29</f>
        <v>0</v>
      </c>
      <c r="J23" s="187">
        <f>'2017 Vincent'!AL29</f>
        <v>0</v>
      </c>
      <c r="M23" s="187"/>
      <c r="N23" s="569">
        <v>21</v>
      </c>
      <c r="O23" s="569">
        <v>80</v>
      </c>
    </row>
    <row r="24" spans="1:15" x14ac:dyDescent="0.25">
      <c r="A24" s="565">
        <f>'2017 Vincent'!AC30</f>
        <v>12</v>
      </c>
      <c r="B24">
        <f>'2017 Vincent'!AD30</f>
        <v>12</v>
      </c>
      <c r="C24" t="str">
        <f>'2017 Vincent'!AE30</f>
        <v>Janvier</v>
      </c>
      <c r="D24">
        <f>'2017 Vincent'!AF30</f>
        <v>0</v>
      </c>
      <c r="E24">
        <f>'2017 Vincent'!AG30</f>
        <v>0</v>
      </c>
      <c r="F24" s="187">
        <f>'2017 Vincent'!AH30</f>
        <v>0</v>
      </c>
      <c r="G24" s="187">
        <f>'2017 Vincent'!AI30</f>
        <v>0</v>
      </c>
      <c r="H24">
        <f>'2017 Vincent'!AJ30</f>
        <v>12</v>
      </c>
      <c r="I24">
        <f>'2017 Vincent'!AK30</f>
        <v>12</v>
      </c>
      <c r="J24" s="187">
        <f>'2017 Vincent'!AL30</f>
        <v>0.30972222222222223</v>
      </c>
      <c r="M24" s="187" t="s">
        <v>26</v>
      </c>
      <c r="N24" s="569">
        <v>20</v>
      </c>
      <c r="O24" s="569">
        <v>263</v>
      </c>
    </row>
    <row r="25" spans="1:15" x14ac:dyDescent="0.25">
      <c r="A25" s="565">
        <f>'2017 Vincent'!AC31</f>
        <v>0</v>
      </c>
      <c r="B25">
        <f>'2017 Vincent'!AD31</f>
        <v>0</v>
      </c>
      <c r="C25">
        <f>'2017 Vincent'!AE31</f>
        <v>0</v>
      </c>
      <c r="D25">
        <f>'2017 Vincent'!AF31</f>
        <v>0</v>
      </c>
      <c r="E25">
        <f>'2017 Vincent'!AG31</f>
        <v>0</v>
      </c>
      <c r="F25" s="187">
        <f>'2017 Vincent'!AH31</f>
        <v>0</v>
      </c>
      <c r="G25" s="187">
        <f>'2017 Vincent'!AI31</f>
        <v>0</v>
      </c>
      <c r="H25">
        <f>'2017 Vincent'!AJ31</f>
        <v>0</v>
      </c>
      <c r="I25">
        <f>'2017 Vincent'!AK31</f>
        <v>0</v>
      </c>
      <c r="J25" s="187">
        <f>'2017 Vincent'!AL31</f>
        <v>0</v>
      </c>
      <c r="M25" s="187"/>
      <c r="N25" s="569">
        <v>21</v>
      </c>
      <c r="O25" s="569">
        <v>264</v>
      </c>
    </row>
    <row r="26" spans="1:15" x14ac:dyDescent="0.25">
      <c r="A26" s="565">
        <f>'2017 Vincent'!AC32</f>
        <v>13</v>
      </c>
      <c r="B26">
        <f>'2017 Vincent'!AD32</f>
        <v>13</v>
      </c>
      <c r="C26" t="str">
        <f>'2017 Vincent'!AE32</f>
        <v>Janvier</v>
      </c>
      <c r="D26">
        <f>'2017 Vincent'!AF32</f>
        <v>0</v>
      </c>
      <c r="E26">
        <f>'2017 Vincent'!AG32</f>
        <v>0</v>
      </c>
      <c r="F26" s="187">
        <f>'2017 Vincent'!AH32</f>
        <v>0</v>
      </c>
      <c r="G26" s="187">
        <f>'2017 Vincent'!AI32</f>
        <v>0</v>
      </c>
      <c r="H26">
        <f>'2017 Vincent'!AJ32</f>
        <v>13</v>
      </c>
      <c r="I26">
        <f>'2017 Vincent'!AK32</f>
        <v>13</v>
      </c>
      <c r="J26" s="187">
        <f>'2017 Vincent'!AL32</f>
        <v>0.30833333333333335</v>
      </c>
      <c r="M26" s="187"/>
      <c r="N26" s="569">
        <v>22</v>
      </c>
      <c r="O26" s="569">
        <v>265</v>
      </c>
    </row>
    <row r="27" spans="1:15" x14ac:dyDescent="0.25">
      <c r="A27" s="565">
        <f>'2017 Vincent'!AC33</f>
        <v>0</v>
      </c>
      <c r="B27">
        <f>'2017 Vincent'!AD33</f>
        <v>0</v>
      </c>
      <c r="C27">
        <f>'2017 Vincent'!AE33</f>
        <v>0</v>
      </c>
      <c r="D27">
        <f>'2017 Vincent'!AF33</f>
        <v>0</v>
      </c>
      <c r="E27">
        <f>'2017 Vincent'!AG33</f>
        <v>0</v>
      </c>
      <c r="F27" s="187">
        <f>'2017 Vincent'!AH33</f>
        <v>0</v>
      </c>
      <c r="G27" s="187">
        <f>'2017 Vincent'!AI33</f>
        <v>0</v>
      </c>
      <c r="H27">
        <f>'2017 Vincent'!AJ33</f>
        <v>0</v>
      </c>
      <c r="I27">
        <f>'2017 Vincent'!AK33</f>
        <v>0</v>
      </c>
      <c r="J27" s="187">
        <f>'2017 Vincent'!AL33</f>
        <v>0</v>
      </c>
      <c r="M27" s="187"/>
      <c r="N27" s="569">
        <v>25</v>
      </c>
      <c r="O27" s="569">
        <v>268</v>
      </c>
    </row>
    <row r="28" spans="1:15" x14ac:dyDescent="0.25">
      <c r="A28" s="565">
        <f>'2017 Vincent'!AC34</f>
        <v>14</v>
      </c>
      <c r="B28">
        <f>'2017 Vincent'!AD34</f>
        <v>14</v>
      </c>
      <c r="C28" t="str">
        <f>'2017 Vincent'!AE34</f>
        <v>Janvier</v>
      </c>
      <c r="D28">
        <f>'2017 Vincent'!AF34</f>
        <v>0.52569444444444446</v>
      </c>
      <c r="E28">
        <f>'2017 Vincent'!AG34</f>
        <v>0.77083333333333337</v>
      </c>
      <c r="F28" s="187">
        <f>'2017 Vincent'!AH34</f>
        <v>0.24513888888888891</v>
      </c>
      <c r="G28" s="187">
        <f>'2017 Vincent'!AI34</f>
        <v>0.24513888888888891</v>
      </c>
      <c r="H28">
        <f>'2017 Vincent'!AJ34</f>
        <v>14</v>
      </c>
      <c r="I28">
        <f>'2017 Vincent'!AK34</f>
        <v>14</v>
      </c>
      <c r="J28" s="187">
        <f>'2017 Vincent'!AL34</f>
        <v>0.30763888888888902</v>
      </c>
      <c r="L28" s="187">
        <v>0.30486111111111108</v>
      </c>
      <c r="M28" s="187" t="s">
        <v>20</v>
      </c>
      <c r="N28" s="569">
        <v>24</v>
      </c>
      <c r="O28" s="569">
        <v>83</v>
      </c>
    </row>
    <row r="29" spans="1:15" x14ac:dyDescent="0.25">
      <c r="A29" s="565">
        <f>'2017 Vincent'!AC35</f>
        <v>0</v>
      </c>
      <c r="B29">
        <f>'2017 Vincent'!AD35</f>
        <v>0</v>
      </c>
      <c r="C29">
        <f>'2017 Vincent'!AE35</f>
        <v>0</v>
      </c>
      <c r="D29">
        <f>'2017 Vincent'!AF35</f>
        <v>0</v>
      </c>
      <c r="E29">
        <f>'2017 Vincent'!AG35</f>
        <v>0</v>
      </c>
      <c r="F29" s="187">
        <f>'2017 Vincent'!AH35</f>
        <v>0</v>
      </c>
      <c r="G29" s="187">
        <f>'2017 Vincent'!AI35</f>
        <v>0</v>
      </c>
      <c r="H29">
        <f>'2017 Vincent'!AJ35</f>
        <v>0</v>
      </c>
      <c r="I29">
        <f>'2017 Vincent'!AK35</f>
        <v>0</v>
      </c>
      <c r="J29" s="187">
        <f>'2017 Vincent'!AL35</f>
        <v>0</v>
      </c>
      <c r="M29" s="187" t="s">
        <v>22</v>
      </c>
      <c r="N29" s="569">
        <v>27</v>
      </c>
      <c r="O29" s="569">
        <v>147</v>
      </c>
    </row>
    <row r="30" spans="1:15" x14ac:dyDescent="0.25">
      <c r="A30" s="565">
        <f>'2017 Vincent'!AC36</f>
        <v>15</v>
      </c>
      <c r="B30">
        <f>'2017 Vincent'!AD36</f>
        <v>15</v>
      </c>
      <c r="C30" t="str">
        <f>'2017 Vincent'!AE36</f>
        <v>Janvier</v>
      </c>
      <c r="D30">
        <f>'2017 Vincent'!AF36</f>
        <v>0.5180555555555556</v>
      </c>
      <c r="E30">
        <f>'2017 Vincent'!AG36</f>
        <v>0.80763888888888891</v>
      </c>
      <c r="F30" s="187">
        <f>'2017 Vincent'!AH36</f>
        <v>0.2895833333333333</v>
      </c>
      <c r="G30" s="187">
        <f>'2017 Vincent'!AI36</f>
        <v>0.2895833333333333</v>
      </c>
      <c r="H30">
        <f>'2017 Vincent'!AJ36</f>
        <v>15</v>
      </c>
      <c r="I30">
        <f>'2017 Vincent'!AK36</f>
        <v>15</v>
      </c>
      <c r="J30" s="187">
        <f>'2017 Vincent'!AL36</f>
        <v>0.30694444444444458</v>
      </c>
      <c r="L30" s="187">
        <v>0.30416666666666664</v>
      </c>
      <c r="M30" s="187" t="s">
        <v>25</v>
      </c>
      <c r="N30" s="569">
        <v>19</v>
      </c>
      <c r="O30" s="569">
        <v>231</v>
      </c>
    </row>
    <row r="31" spans="1:15" x14ac:dyDescent="0.25">
      <c r="A31" s="565">
        <f>'2017 Vincent'!AC37</f>
        <v>0</v>
      </c>
      <c r="B31">
        <f>'2017 Vincent'!AD37</f>
        <v>0</v>
      </c>
      <c r="C31">
        <f>'2017 Vincent'!AE37</f>
        <v>0</v>
      </c>
      <c r="D31">
        <f>'2017 Vincent'!AF37</f>
        <v>0</v>
      </c>
      <c r="E31">
        <f>'2017 Vincent'!AG37</f>
        <v>0</v>
      </c>
      <c r="F31" s="187">
        <f>'2017 Vincent'!AH37</f>
        <v>0</v>
      </c>
      <c r="G31" s="187">
        <f>'2017 Vincent'!AI37</f>
        <v>0</v>
      </c>
      <c r="H31">
        <f>'2017 Vincent'!AJ37</f>
        <v>0</v>
      </c>
      <c r="I31">
        <f>'2017 Vincent'!AK37</f>
        <v>0</v>
      </c>
      <c r="J31" s="187">
        <f>'2017 Vincent'!AL37</f>
        <v>0</v>
      </c>
      <c r="L31" s="187">
        <v>0.3034722222222222</v>
      </c>
      <c r="M31" s="187" t="s">
        <v>24</v>
      </c>
      <c r="N31" s="569">
        <v>28</v>
      </c>
      <c r="O31" s="569">
        <v>209</v>
      </c>
    </row>
    <row r="32" spans="1:15" x14ac:dyDescent="0.25">
      <c r="A32" s="565">
        <f>'2017 Vincent'!AC38</f>
        <v>16</v>
      </c>
      <c r="B32">
        <f>'2017 Vincent'!AD38</f>
        <v>16</v>
      </c>
      <c r="C32" t="str">
        <f>'2017 Vincent'!AE38</f>
        <v>Janvier</v>
      </c>
      <c r="D32">
        <f>'2017 Vincent'!AF38</f>
        <v>0.65972222222222221</v>
      </c>
      <c r="E32">
        <f>'2017 Vincent'!AG38</f>
        <v>0.93541666666666667</v>
      </c>
      <c r="F32" s="187">
        <f>'2017 Vincent'!AH38</f>
        <v>0.27569444444444446</v>
      </c>
      <c r="G32" s="187">
        <f>'2017 Vincent'!AI38</f>
        <v>0.27569444444444446</v>
      </c>
      <c r="H32">
        <f>'2017 Vincent'!AJ38</f>
        <v>16</v>
      </c>
      <c r="I32">
        <f>'2017 Vincent'!AK38</f>
        <v>16</v>
      </c>
      <c r="J32" s="187">
        <f>'2017 Vincent'!AL38</f>
        <v>0.30694444444444458</v>
      </c>
      <c r="L32" s="187">
        <v>0.30277777777777776</v>
      </c>
      <c r="M32" s="187" t="s">
        <v>22</v>
      </c>
      <c r="N32" s="569">
        <v>30</v>
      </c>
      <c r="O32" s="569">
        <v>150</v>
      </c>
    </row>
    <row r="33" spans="1:15" x14ac:dyDescent="0.25">
      <c r="A33" s="565">
        <f>'2017 Vincent'!AC39</f>
        <v>0</v>
      </c>
      <c r="B33">
        <f>'2017 Vincent'!AD39</f>
        <v>0</v>
      </c>
      <c r="C33">
        <f>'2017 Vincent'!AE39</f>
        <v>0</v>
      </c>
      <c r="D33">
        <f>'2017 Vincent'!AF39</f>
        <v>0</v>
      </c>
      <c r="E33">
        <f>'2017 Vincent'!AG39</f>
        <v>0</v>
      </c>
      <c r="F33" s="187">
        <f>'2017 Vincent'!AH39</f>
        <v>0</v>
      </c>
      <c r="G33" s="187">
        <f>'2017 Vincent'!AI39</f>
        <v>0</v>
      </c>
      <c r="H33">
        <f>'2017 Vincent'!AJ39</f>
        <v>0</v>
      </c>
      <c r="I33">
        <f>'2017 Vincent'!AK39</f>
        <v>0</v>
      </c>
      <c r="J33" s="187">
        <f>'2017 Vincent'!AL39</f>
        <v>0</v>
      </c>
      <c r="M33" s="187" t="s">
        <v>23</v>
      </c>
      <c r="N33" s="569">
        <v>12</v>
      </c>
      <c r="O33" s="569">
        <v>163</v>
      </c>
    </row>
    <row r="34" spans="1:15" x14ac:dyDescent="0.25">
      <c r="A34" s="565">
        <f>'2017 Vincent'!AC40</f>
        <v>17</v>
      </c>
      <c r="B34">
        <f>'2017 Vincent'!AD40</f>
        <v>17</v>
      </c>
      <c r="C34" t="str">
        <f>'2017 Vincent'!AE40</f>
        <v>Janvier</v>
      </c>
      <c r="D34">
        <f>'2017 Vincent'!AF40</f>
        <v>0.5</v>
      </c>
      <c r="E34">
        <f>'2017 Vincent'!AG40</f>
        <v>0.74791666666666667</v>
      </c>
      <c r="F34" s="187">
        <f>'2017 Vincent'!AH40</f>
        <v>0.24791666666666667</v>
      </c>
      <c r="G34" s="187">
        <f>'2017 Vincent'!AI40</f>
        <v>0.24791666666666667</v>
      </c>
      <c r="H34">
        <f>'2017 Vincent'!AJ40</f>
        <v>17</v>
      </c>
      <c r="I34">
        <f>'2017 Vincent'!AK40</f>
        <v>17</v>
      </c>
      <c r="J34" s="187">
        <f>'2017 Vincent'!AL40</f>
        <v>0.30694444444444458</v>
      </c>
      <c r="M34" s="187"/>
      <c r="N34" s="569">
        <v>13</v>
      </c>
      <c r="O34" s="569">
        <v>164</v>
      </c>
    </row>
    <row r="35" spans="1:15" x14ac:dyDescent="0.25">
      <c r="A35" s="565">
        <f>'2017 Vincent'!AC41</f>
        <v>0</v>
      </c>
      <c r="B35">
        <f>'2017 Vincent'!AD41</f>
        <v>0</v>
      </c>
      <c r="C35">
        <f>'2017 Vincent'!AE41</f>
        <v>0</v>
      </c>
      <c r="D35">
        <f>'2017 Vincent'!AF41</f>
        <v>0</v>
      </c>
      <c r="E35">
        <f>'2017 Vincent'!AG41</f>
        <v>0</v>
      </c>
      <c r="F35" s="187">
        <f>'2017 Vincent'!AH41</f>
        <v>0</v>
      </c>
      <c r="G35" s="187">
        <f>'2017 Vincent'!AI41</f>
        <v>0</v>
      </c>
      <c r="H35">
        <f>'2017 Vincent'!AJ41</f>
        <v>0</v>
      </c>
      <c r="I35">
        <f>'2017 Vincent'!AK41</f>
        <v>0</v>
      </c>
      <c r="J35" s="187">
        <f>'2017 Vincent'!AL41</f>
        <v>0</v>
      </c>
      <c r="M35" s="187"/>
      <c r="N35" s="569">
        <v>14</v>
      </c>
      <c r="O35" s="569">
        <v>165</v>
      </c>
    </row>
    <row r="36" spans="1:15" x14ac:dyDescent="0.25">
      <c r="A36" s="565">
        <f>'2017 Vincent'!AC42</f>
        <v>18</v>
      </c>
      <c r="B36">
        <f>'2017 Vincent'!AD42</f>
        <v>18</v>
      </c>
      <c r="C36" t="str">
        <f>'2017 Vincent'!AE42</f>
        <v>Janvier</v>
      </c>
      <c r="D36">
        <f>'2017 Vincent'!AF42</f>
        <v>0.65972222222222221</v>
      </c>
      <c r="E36">
        <f>'2017 Vincent'!AG42</f>
        <v>0.93541666666666667</v>
      </c>
      <c r="F36" s="187">
        <f>'2017 Vincent'!AH42</f>
        <v>0.27569444444444446</v>
      </c>
      <c r="G36" s="187">
        <f>'2017 Vincent'!AI42</f>
        <v>0.27569444444444446</v>
      </c>
      <c r="H36">
        <f>'2017 Vincent'!AJ42</f>
        <v>18</v>
      </c>
      <c r="I36">
        <f>'2017 Vincent'!AK42</f>
        <v>18</v>
      </c>
      <c r="J36" s="187">
        <f>'2017 Vincent'!AL42</f>
        <v>0.30694444444444458</v>
      </c>
      <c r="M36" s="187"/>
      <c r="N36" s="569">
        <v>15</v>
      </c>
      <c r="O36" s="569">
        <v>166</v>
      </c>
    </row>
    <row r="37" spans="1:15" x14ac:dyDescent="0.25">
      <c r="A37" s="565">
        <f>'2017 Vincent'!AC43</f>
        <v>0</v>
      </c>
      <c r="B37">
        <f>'2017 Vincent'!AD43</f>
        <v>0</v>
      </c>
      <c r="C37">
        <f>'2017 Vincent'!AE43</f>
        <v>0</v>
      </c>
      <c r="D37">
        <f>'2017 Vincent'!AF43</f>
        <v>0</v>
      </c>
      <c r="E37">
        <f>'2017 Vincent'!AG43</f>
        <v>0</v>
      </c>
      <c r="F37" s="187">
        <f>'2017 Vincent'!AH43</f>
        <v>0</v>
      </c>
      <c r="G37" s="187">
        <f>'2017 Vincent'!AI43</f>
        <v>0</v>
      </c>
      <c r="H37">
        <f>'2017 Vincent'!AJ43</f>
        <v>0</v>
      </c>
      <c r="I37">
        <f>'2017 Vincent'!AK43</f>
        <v>0</v>
      </c>
      <c r="J37" s="187">
        <f>'2017 Vincent'!AL43</f>
        <v>0</v>
      </c>
      <c r="M37" s="187" t="s">
        <v>25</v>
      </c>
      <c r="N37" s="569">
        <v>31</v>
      </c>
      <c r="O37" s="569">
        <v>243</v>
      </c>
    </row>
    <row r="38" spans="1:15" x14ac:dyDescent="0.25">
      <c r="A38" s="565">
        <f>'2017 Vincent'!AC44</f>
        <v>19</v>
      </c>
      <c r="B38">
        <f>'2017 Vincent'!AD44</f>
        <v>19</v>
      </c>
      <c r="C38" t="str">
        <f>'2017 Vincent'!AE44</f>
        <v>Janvier</v>
      </c>
      <c r="D38">
        <f>'2017 Vincent'!AF44</f>
        <v>0</v>
      </c>
      <c r="E38">
        <f>'2017 Vincent'!AG44</f>
        <v>0</v>
      </c>
      <c r="F38" s="187">
        <f>'2017 Vincent'!AH44</f>
        <v>0</v>
      </c>
      <c r="G38" s="187">
        <f>'2017 Vincent'!AI44</f>
        <v>0</v>
      </c>
      <c r="H38">
        <f>'2017 Vincent'!AJ44</f>
        <v>19</v>
      </c>
      <c r="I38">
        <f>'2017 Vincent'!AK44</f>
        <v>19</v>
      </c>
      <c r="J38" s="187">
        <f>'2017 Vincent'!AL44</f>
        <v>0.30694444444444452</v>
      </c>
      <c r="L38" s="187">
        <v>0.30069444444444443</v>
      </c>
      <c r="M38" s="187" t="s">
        <v>25</v>
      </c>
      <c r="N38" s="569">
        <v>21</v>
      </c>
      <c r="O38" s="569">
        <v>233</v>
      </c>
    </row>
    <row r="39" spans="1:15" x14ac:dyDescent="0.25">
      <c r="A39" s="565">
        <f>'2017 Vincent'!AC45</f>
        <v>0</v>
      </c>
      <c r="B39">
        <f>'2017 Vincent'!AD45</f>
        <v>0</v>
      </c>
      <c r="C39">
        <f>'2017 Vincent'!AE45</f>
        <v>0</v>
      </c>
      <c r="D39">
        <f>'2017 Vincent'!AF45</f>
        <v>0</v>
      </c>
      <c r="E39">
        <f>'2017 Vincent'!AG45</f>
        <v>0</v>
      </c>
      <c r="F39" s="187">
        <f>'2017 Vincent'!AH45</f>
        <v>0</v>
      </c>
      <c r="G39" s="187">
        <f>'2017 Vincent'!AI45</f>
        <v>0</v>
      </c>
      <c r="H39">
        <f>'2017 Vincent'!AJ45</f>
        <v>0</v>
      </c>
      <c r="I39">
        <f>'2017 Vincent'!AK45</f>
        <v>0</v>
      </c>
      <c r="J39" s="187">
        <f>'2017 Vincent'!AL45</f>
        <v>0</v>
      </c>
      <c r="L39" s="187">
        <v>0.29930555555555555</v>
      </c>
      <c r="M39" s="187" t="s">
        <v>19</v>
      </c>
      <c r="N39" s="569">
        <v>25</v>
      </c>
      <c r="O39" s="569">
        <v>56</v>
      </c>
    </row>
    <row r="40" spans="1:15" x14ac:dyDescent="0.25">
      <c r="A40" s="565">
        <f>'2017 Vincent'!AC46</f>
        <v>20</v>
      </c>
      <c r="B40">
        <f>'2017 Vincent'!AD46</f>
        <v>20</v>
      </c>
      <c r="C40" t="str">
        <f>'2017 Vincent'!AE46</f>
        <v>Janvier</v>
      </c>
      <c r="D40">
        <f>'2017 Vincent'!AF46</f>
        <v>0</v>
      </c>
      <c r="E40">
        <f>'2017 Vincent'!AG46</f>
        <v>0</v>
      </c>
      <c r="F40" s="187">
        <f>'2017 Vincent'!AH46</f>
        <v>0</v>
      </c>
      <c r="G40" s="187">
        <f>'2017 Vincent'!AI46</f>
        <v>0</v>
      </c>
      <c r="H40">
        <f>'2017 Vincent'!AJ46</f>
        <v>20</v>
      </c>
      <c r="I40">
        <f>'2017 Vincent'!AK46</f>
        <v>20</v>
      </c>
      <c r="J40" s="187">
        <f>'2017 Vincent'!AL46</f>
        <v>0.30694444444444452</v>
      </c>
      <c r="L40" s="187">
        <v>0.29791666666666666</v>
      </c>
      <c r="M40" s="187" t="s">
        <v>23</v>
      </c>
      <c r="N40" s="569">
        <v>20</v>
      </c>
      <c r="O40" s="569">
        <v>171</v>
      </c>
    </row>
    <row r="41" spans="1:15" x14ac:dyDescent="0.25">
      <c r="A41" s="565">
        <f>'2017 Vincent'!AC47</f>
        <v>0</v>
      </c>
      <c r="B41">
        <f>'2017 Vincent'!AD47</f>
        <v>0</v>
      </c>
      <c r="C41">
        <f>'2017 Vincent'!AE47</f>
        <v>0</v>
      </c>
      <c r="D41">
        <f>'2017 Vincent'!AF47</f>
        <v>0</v>
      </c>
      <c r="E41">
        <f>'2017 Vincent'!AG47</f>
        <v>0</v>
      </c>
      <c r="F41" s="187">
        <f>'2017 Vincent'!AH47</f>
        <v>0</v>
      </c>
      <c r="G41" s="187">
        <f>'2017 Vincent'!AI47</f>
        <v>0</v>
      </c>
      <c r="H41">
        <f>'2017 Vincent'!AJ47</f>
        <v>0</v>
      </c>
      <c r="I41">
        <f>'2017 Vincent'!AK47</f>
        <v>0</v>
      </c>
      <c r="J41" s="187">
        <f>'2017 Vincent'!AL47</f>
        <v>0</v>
      </c>
      <c r="M41" s="187" t="s">
        <v>29</v>
      </c>
      <c r="N41" s="569">
        <v>4</v>
      </c>
      <c r="O41" s="569">
        <v>338</v>
      </c>
    </row>
    <row r="42" spans="1:15" x14ac:dyDescent="0.25">
      <c r="A42" s="565">
        <f>'2017 Vincent'!AC48</f>
        <v>21</v>
      </c>
      <c r="B42">
        <f>'2017 Vincent'!AD48</f>
        <v>21</v>
      </c>
      <c r="C42" t="str">
        <f>'2017 Vincent'!AE48</f>
        <v>Janvier</v>
      </c>
      <c r="D42">
        <f>'2017 Vincent'!AF48</f>
        <v>0.48055555555555557</v>
      </c>
      <c r="E42">
        <f>'2017 Vincent'!AG48</f>
        <v>0.75277777777777777</v>
      </c>
      <c r="F42" s="187">
        <f>'2017 Vincent'!AH48</f>
        <v>0.2722222222222222</v>
      </c>
      <c r="G42" s="187">
        <f>'2017 Vincent'!AI48</f>
        <v>0.2722222222222222</v>
      </c>
      <c r="H42">
        <f>'2017 Vincent'!AJ48</f>
        <v>21</v>
      </c>
      <c r="I42">
        <f>'2017 Vincent'!AK48</f>
        <v>21</v>
      </c>
      <c r="J42" s="187">
        <f>'2017 Vincent'!AL48</f>
        <v>0.30624999999999997</v>
      </c>
      <c r="M42" s="187"/>
      <c r="N42" s="569">
        <v>5</v>
      </c>
      <c r="O42" s="569">
        <v>339</v>
      </c>
    </row>
    <row r="43" spans="1:15" x14ac:dyDescent="0.25">
      <c r="A43" s="565">
        <f>'2017 Vincent'!AC49</f>
        <v>0</v>
      </c>
      <c r="B43">
        <f>'2017 Vincent'!AD49</f>
        <v>0</v>
      </c>
      <c r="C43">
        <f>'2017 Vincent'!AE49</f>
        <v>0</v>
      </c>
      <c r="D43">
        <f>'2017 Vincent'!AF49</f>
        <v>0</v>
      </c>
      <c r="E43">
        <f>'2017 Vincent'!AG49</f>
        <v>0</v>
      </c>
      <c r="F43" s="187">
        <f>'2017 Vincent'!AH49</f>
        <v>0</v>
      </c>
      <c r="G43" s="187">
        <f>'2017 Vincent'!AI49</f>
        <v>0</v>
      </c>
      <c r="H43">
        <f>'2017 Vincent'!AJ49</f>
        <v>0</v>
      </c>
      <c r="I43">
        <f>'2017 Vincent'!AK49</f>
        <v>0</v>
      </c>
      <c r="J43" s="187">
        <f>'2017 Vincent'!AL49</f>
        <v>0</v>
      </c>
      <c r="M43" s="187"/>
      <c r="N43" s="569">
        <v>6</v>
      </c>
      <c r="O43" s="569">
        <v>340</v>
      </c>
    </row>
    <row r="44" spans="1:15" x14ac:dyDescent="0.25">
      <c r="A44" s="565">
        <f>'2017 Vincent'!AC50</f>
        <v>22</v>
      </c>
      <c r="B44">
        <f>'2017 Vincent'!AD50</f>
        <v>22</v>
      </c>
      <c r="C44" t="str">
        <f>'2017 Vincent'!AE50</f>
        <v>Janvier</v>
      </c>
      <c r="D44">
        <f>'2017 Vincent'!AF50</f>
        <v>0.79583333333333339</v>
      </c>
      <c r="E44">
        <f>'2017 Vincent'!AG50</f>
        <v>1.0840277777777778</v>
      </c>
      <c r="F44" s="187">
        <f>'2017 Vincent'!AH50</f>
        <v>0.28819444444444442</v>
      </c>
      <c r="G44" s="187">
        <f>'2017 Vincent'!AI50</f>
        <v>0.28819444444444442</v>
      </c>
      <c r="H44">
        <f>'2017 Vincent'!AJ50</f>
        <v>22</v>
      </c>
      <c r="I44">
        <f>'2017 Vincent'!AK50</f>
        <v>22</v>
      </c>
      <c r="J44" s="187">
        <f>'2017 Vincent'!AL50</f>
        <v>0.30624999999999997</v>
      </c>
      <c r="L44" s="187">
        <v>0.29583333333333334</v>
      </c>
      <c r="M44" s="187" t="s">
        <v>23</v>
      </c>
      <c r="N44" s="569">
        <v>2</v>
      </c>
      <c r="O44" s="569">
        <v>153</v>
      </c>
    </row>
    <row r="45" spans="1:15" x14ac:dyDescent="0.25">
      <c r="A45" s="565">
        <f>'2017 Vincent'!AC51</f>
        <v>0</v>
      </c>
      <c r="B45">
        <f>'2017 Vincent'!AD51</f>
        <v>0</v>
      </c>
      <c r="C45">
        <f>'2017 Vincent'!AE51</f>
        <v>0</v>
      </c>
      <c r="D45">
        <f>'2017 Vincent'!AF51</f>
        <v>0</v>
      </c>
      <c r="E45">
        <f>'2017 Vincent'!AG51</f>
        <v>0</v>
      </c>
      <c r="F45" s="187">
        <f>'2017 Vincent'!AH51</f>
        <v>0</v>
      </c>
      <c r="G45" s="187">
        <f>'2017 Vincent'!AI51</f>
        <v>0</v>
      </c>
      <c r="H45">
        <f>'2017 Vincent'!AJ51</f>
        <v>0</v>
      </c>
      <c r="I45">
        <f>'2017 Vincent'!AK51</f>
        <v>0</v>
      </c>
      <c r="J45" s="187">
        <f>'2017 Vincent'!AL51</f>
        <v>0</v>
      </c>
      <c r="M45" s="187"/>
      <c r="N45" s="569">
        <v>6</v>
      </c>
      <c r="O45" s="569">
        <v>157</v>
      </c>
    </row>
    <row r="46" spans="1:15" x14ac:dyDescent="0.25">
      <c r="A46" s="565">
        <f>'2017 Vincent'!AC52</f>
        <v>23</v>
      </c>
      <c r="B46">
        <f>'2017 Vincent'!AD52</f>
        <v>23</v>
      </c>
      <c r="C46" t="str">
        <f>'2017 Vincent'!AE52</f>
        <v>Janvier</v>
      </c>
      <c r="D46">
        <f>'2017 Vincent'!AF52</f>
        <v>0.79513888888888884</v>
      </c>
      <c r="E46">
        <f>'2017 Vincent'!AG52</f>
        <v>1.0826388888888889</v>
      </c>
      <c r="F46" s="187">
        <f>'2017 Vincent'!AH52</f>
        <v>0.28750000000000009</v>
      </c>
      <c r="G46" s="187">
        <f>'2017 Vincent'!AI52</f>
        <v>0.28750000000000009</v>
      </c>
      <c r="H46">
        <f>'2017 Vincent'!AJ52</f>
        <v>23</v>
      </c>
      <c r="I46">
        <f>'2017 Vincent'!AK52</f>
        <v>23</v>
      </c>
      <c r="J46" s="187">
        <f>'2017 Vincent'!AL52</f>
        <v>0.30624999999999997</v>
      </c>
      <c r="M46" s="187"/>
      <c r="N46" s="569">
        <v>7</v>
      </c>
      <c r="O46" s="569">
        <v>158</v>
      </c>
    </row>
    <row r="47" spans="1:15" x14ac:dyDescent="0.25">
      <c r="A47" s="565">
        <f>'2017 Vincent'!AC53</f>
        <v>0</v>
      </c>
      <c r="B47">
        <f>'2017 Vincent'!AD53</f>
        <v>0</v>
      </c>
      <c r="C47">
        <f>'2017 Vincent'!AE53</f>
        <v>0</v>
      </c>
      <c r="D47">
        <f>'2017 Vincent'!AF53</f>
        <v>0</v>
      </c>
      <c r="E47">
        <f>'2017 Vincent'!AG53</f>
        <v>0</v>
      </c>
      <c r="F47" s="187">
        <f>'2017 Vincent'!AH53</f>
        <v>0</v>
      </c>
      <c r="G47" s="187">
        <f>'2017 Vincent'!AI53</f>
        <v>0</v>
      </c>
      <c r="H47">
        <f>'2017 Vincent'!AJ53</f>
        <v>0</v>
      </c>
      <c r="I47">
        <f>'2017 Vincent'!AK53</f>
        <v>0</v>
      </c>
      <c r="J47" s="187">
        <f>'2017 Vincent'!AL53</f>
        <v>0</v>
      </c>
      <c r="L47" s="187">
        <v>0.2951388888888889</v>
      </c>
      <c r="M47" s="187" t="s">
        <v>20</v>
      </c>
      <c r="N47" s="569">
        <v>17</v>
      </c>
      <c r="O47" s="569">
        <v>76</v>
      </c>
    </row>
    <row r="48" spans="1:15" x14ac:dyDescent="0.25">
      <c r="A48" s="565">
        <f>'2017 Vincent'!AC54</f>
        <v>24</v>
      </c>
      <c r="B48">
        <f>'2017 Vincent'!AD54</f>
        <v>24</v>
      </c>
      <c r="C48" t="str">
        <f>'2017 Vincent'!AE54</f>
        <v>Janvier</v>
      </c>
      <c r="D48">
        <f>'2017 Vincent'!AF54</f>
        <v>0</v>
      </c>
      <c r="E48">
        <f>'2017 Vincent'!AG54</f>
        <v>0</v>
      </c>
      <c r="F48" s="187">
        <f>'2017 Vincent'!AH54</f>
        <v>0</v>
      </c>
      <c r="G48" s="187">
        <f>'2017 Vincent'!AI54</f>
        <v>0</v>
      </c>
      <c r="H48">
        <f>'2017 Vincent'!AJ54</f>
        <v>24</v>
      </c>
      <c r="I48">
        <f>'2017 Vincent'!AK54</f>
        <v>24</v>
      </c>
      <c r="J48" s="187">
        <f>'2017 Vincent'!AL54</f>
        <v>0.30624999999999997</v>
      </c>
      <c r="L48" s="187">
        <v>0.29375000000000001</v>
      </c>
      <c r="M48" s="187" t="s">
        <v>24</v>
      </c>
      <c r="N48" s="569">
        <v>9</v>
      </c>
      <c r="O48" s="569">
        <v>190</v>
      </c>
    </row>
    <row r="49" spans="1:15" x14ac:dyDescent="0.25">
      <c r="A49" s="565">
        <f>'2017 Vincent'!AC55</f>
        <v>0</v>
      </c>
      <c r="B49">
        <f>'2017 Vincent'!AD55</f>
        <v>0</v>
      </c>
      <c r="C49">
        <f>'2017 Vincent'!AE55</f>
        <v>0</v>
      </c>
      <c r="D49">
        <f>'2017 Vincent'!AF55</f>
        <v>0</v>
      </c>
      <c r="E49">
        <f>'2017 Vincent'!AG55</f>
        <v>0</v>
      </c>
      <c r="F49" s="187">
        <f>'2017 Vincent'!AH55</f>
        <v>0</v>
      </c>
      <c r="G49" s="187">
        <f>'2017 Vincent'!AI55</f>
        <v>0</v>
      </c>
      <c r="H49">
        <f>'2017 Vincent'!AJ55</f>
        <v>0</v>
      </c>
      <c r="I49">
        <f>'2017 Vincent'!AK55</f>
        <v>0</v>
      </c>
      <c r="J49" s="187">
        <f>'2017 Vincent'!AL55</f>
        <v>0</v>
      </c>
      <c r="L49" s="187">
        <v>0.29236111111111113</v>
      </c>
      <c r="M49" s="187" t="s">
        <v>20</v>
      </c>
      <c r="N49" s="569">
        <v>7</v>
      </c>
      <c r="O49" s="569">
        <v>66</v>
      </c>
    </row>
    <row r="50" spans="1:15" x14ac:dyDescent="0.25">
      <c r="A50" s="565">
        <f>'2017 Vincent'!AC56</f>
        <v>25</v>
      </c>
      <c r="B50">
        <f>'2017 Vincent'!AD56</f>
        <v>25</v>
      </c>
      <c r="C50" t="str">
        <f>'2017 Vincent'!AE56</f>
        <v>Janvier</v>
      </c>
      <c r="D50">
        <f>'2017 Vincent'!AF56</f>
        <v>0.79513888888888884</v>
      </c>
      <c r="E50">
        <f>'2017 Vincent'!AG56</f>
        <v>1.0826388888888889</v>
      </c>
      <c r="F50" s="187">
        <f>'2017 Vincent'!AH56</f>
        <v>0.28750000000000009</v>
      </c>
      <c r="G50" s="187">
        <f>'2017 Vincent'!AI56</f>
        <v>0.28750000000000009</v>
      </c>
      <c r="H50">
        <f>'2017 Vincent'!AJ56</f>
        <v>25</v>
      </c>
      <c r="I50">
        <f>'2017 Vincent'!AK56</f>
        <v>25</v>
      </c>
      <c r="J50" s="187">
        <f>'2017 Vincent'!AL56</f>
        <v>0.30624999999999997</v>
      </c>
      <c r="M50" s="187"/>
      <c r="N50" s="569">
        <v>29</v>
      </c>
      <c r="O50" s="569">
        <v>88</v>
      </c>
    </row>
    <row r="51" spans="1:15" x14ac:dyDescent="0.25">
      <c r="A51" s="565">
        <f>'2017 Vincent'!AC57</f>
        <v>0</v>
      </c>
      <c r="B51">
        <f>'2017 Vincent'!AD57</f>
        <v>0</v>
      </c>
      <c r="C51">
        <f>'2017 Vincent'!AE57</f>
        <v>0</v>
      </c>
      <c r="D51">
        <f>'2017 Vincent'!AF57</f>
        <v>0</v>
      </c>
      <c r="E51">
        <f>'2017 Vincent'!AG57</f>
        <v>0</v>
      </c>
      <c r="F51" s="187">
        <f>'2017 Vincent'!AH57</f>
        <v>0</v>
      </c>
      <c r="G51" s="187">
        <f>'2017 Vincent'!AI57</f>
        <v>0</v>
      </c>
      <c r="H51">
        <f>'2017 Vincent'!AJ57</f>
        <v>0</v>
      </c>
      <c r="I51">
        <f>'2017 Vincent'!AK57</f>
        <v>0</v>
      </c>
      <c r="J51" s="187">
        <f>'2017 Vincent'!AL57</f>
        <v>0</v>
      </c>
      <c r="M51" s="187" t="s">
        <v>23</v>
      </c>
      <c r="N51" s="569">
        <v>30</v>
      </c>
      <c r="O51" s="569">
        <v>181</v>
      </c>
    </row>
    <row r="52" spans="1:15" x14ac:dyDescent="0.25">
      <c r="A52" s="565">
        <f>'2017 Vincent'!AC58</f>
        <v>26</v>
      </c>
      <c r="B52">
        <f>'2017 Vincent'!AD58</f>
        <v>26</v>
      </c>
      <c r="C52" t="str">
        <f>'2017 Vincent'!AE58</f>
        <v>Janvier</v>
      </c>
      <c r="D52">
        <f>'2017 Vincent'!AF58</f>
        <v>0.79513888888888884</v>
      </c>
      <c r="E52">
        <f>'2017 Vincent'!AG58</f>
        <v>1.0826388888888889</v>
      </c>
      <c r="F52" s="187">
        <f>'2017 Vincent'!AH58</f>
        <v>0.28750000000000009</v>
      </c>
      <c r="G52" s="187">
        <f>'2017 Vincent'!AI58</f>
        <v>0.28750000000000009</v>
      </c>
      <c r="H52">
        <f>'2017 Vincent'!AJ58</f>
        <v>26</v>
      </c>
      <c r="I52">
        <f>'2017 Vincent'!AK58</f>
        <v>26</v>
      </c>
      <c r="J52" s="187">
        <f>'2017 Vincent'!AL58</f>
        <v>0.30624999999999997</v>
      </c>
      <c r="L52" s="187">
        <v>0.29166666666666669</v>
      </c>
      <c r="M52" s="187" t="s">
        <v>24</v>
      </c>
      <c r="N52" s="569">
        <v>25</v>
      </c>
      <c r="O52" s="569">
        <v>206</v>
      </c>
    </row>
    <row r="53" spans="1:15" x14ac:dyDescent="0.25">
      <c r="A53" s="565">
        <f>'2017 Vincent'!AC59</f>
        <v>0</v>
      </c>
      <c r="B53">
        <f>'2017 Vincent'!AD59</f>
        <v>0</v>
      </c>
      <c r="C53">
        <f>'2017 Vincent'!AE59</f>
        <v>0</v>
      </c>
      <c r="D53">
        <f>'2017 Vincent'!AF59</f>
        <v>0</v>
      </c>
      <c r="E53">
        <f>'2017 Vincent'!AG59</f>
        <v>0</v>
      </c>
      <c r="F53" s="187">
        <f>'2017 Vincent'!AH59</f>
        <v>0</v>
      </c>
      <c r="G53" s="187">
        <f>'2017 Vincent'!AI59</f>
        <v>0</v>
      </c>
      <c r="H53">
        <f>'2017 Vincent'!AJ59</f>
        <v>0</v>
      </c>
      <c r="I53">
        <f>'2017 Vincent'!AK59</f>
        <v>0</v>
      </c>
      <c r="J53" s="187">
        <f>'2017 Vincent'!AL59</f>
        <v>0</v>
      </c>
      <c r="M53" s="187"/>
      <c r="N53" s="569">
        <v>26</v>
      </c>
      <c r="O53" s="569">
        <v>207</v>
      </c>
    </row>
    <row r="54" spans="1:15" x14ac:dyDescent="0.25">
      <c r="A54" s="565">
        <f>'2017 Vincent'!AC60</f>
        <v>27</v>
      </c>
      <c r="B54">
        <f>'2017 Vincent'!AD60</f>
        <v>27</v>
      </c>
      <c r="C54" t="str">
        <f>'2017 Vincent'!AE60</f>
        <v>Janvier</v>
      </c>
      <c r="D54">
        <f>'2017 Vincent'!AF60</f>
        <v>0</v>
      </c>
      <c r="E54">
        <f>'2017 Vincent'!AG60</f>
        <v>0</v>
      </c>
      <c r="F54" s="187">
        <f>'2017 Vincent'!AH60</f>
        <v>0</v>
      </c>
      <c r="G54" s="187">
        <f>'2017 Vincent'!AI60</f>
        <v>0</v>
      </c>
      <c r="H54">
        <f>'2017 Vincent'!AJ60</f>
        <v>27</v>
      </c>
      <c r="I54">
        <f>'2017 Vincent'!AK60</f>
        <v>27</v>
      </c>
      <c r="J54" s="187">
        <f>'2017 Vincent'!AL60</f>
        <v>0.30486111111111125</v>
      </c>
      <c r="M54" s="187" t="s">
        <v>27</v>
      </c>
      <c r="N54" s="569">
        <v>4</v>
      </c>
      <c r="O54" s="569">
        <v>277</v>
      </c>
    </row>
    <row r="55" spans="1:15" x14ac:dyDescent="0.25">
      <c r="A55" s="565">
        <f>'2017 Vincent'!AC61</f>
        <v>0</v>
      </c>
      <c r="B55">
        <f>'2017 Vincent'!AD61</f>
        <v>0</v>
      </c>
      <c r="C55">
        <f>'2017 Vincent'!AE61</f>
        <v>0</v>
      </c>
      <c r="D55">
        <f>'2017 Vincent'!AF61</f>
        <v>0</v>
      </c>
      <c r="E55">
        <f>'2017 Vincent'!AG61</f>
        <v>0</v>
      </c>
      <c r="F55" s="187">
        <f>'2017 Vincent'!AH61</f>
        <v>0</v>
      </c>
      <c r="G55" s="187">
        <f>'2017 Vincent'!AI61</f>
        <v>0</v>
      </c>
      <c r="H55">
        <f>'2017 Vincent'!AJ61</f>
        <v>0</v>
      </c>
      <c r="I55">
        <f>'2017 Vincent'!AK61</f>
        <v>0</v>
      </c>
      <c r="J55" s="187">
        <f>'2017 Vincent'!AL61</f>
        <v>0</v>
      </c>
      <c r="M55" s="187"/>
      <c r="N55" s="569">
        <v>5</v>
      </c>
      <c r="O55" s="569">
        <v>278</v>
      </c>
    </row>
    <row r="56" spans="1:15" x14ac:dyDescent="0.25">
      <c r="A56" s="565">
        <f>'2017 Vincent'!AC62</f>
        <v>28</v>
      </c>
      <c r="B56">
        <f>'2017 Vincent'!AD62</f>
        <v>28</v>
      </c>
      <c r="C56" t="str">
        <f>'2017 Vincent'!AE62</f>
        <v>Janvier</v>
      </c>
      <c r="D56">
        <f>'2017 Vincent'!AF62</f>
        <v>0</v>
      </c>
      <c r="E56">
        <f>'2017 Vincent'!AG62</f>
        <v>0</v>
      </c>
      <c r="F56" s="187">
        <f>'2017 Vincent'!AH62</f>
        <v>0</v>
      </c>
      <c r="G56" s="187">
        <f>'2017 Vincent'!AI62</f>
        <v>0</v>
      </c>
      <c r="H56">
        <f>'2017 Vincent'!AJ62</f>
        <v>28</v>
      </c>
      <c r="I56">
        <f>'2017 Vincent'!AK62</f>
        <v>28</v>
      </c>
      <c r="J56" s="187">
        <f>'2017 Vincent'!AL62</f>
        <v>0.30486111111111114</v>
      </c>
      <c r="M56" s="187" t="s">
        <v>29</v>
      </c>
      <c r="N56" s="569">
        <v>18</v>
      </c>
      <c r="O56" s="569">
        <v>352</v>
      </c>
    </row>
    <row r="57" spans="1:15" x14ac:dyDescent="0.25">
      <c r="A57" s="565">
        <f>'2017 Vincent'!AC63</f>
        <v>0</v>
      </c>
      <c r="B57">
        <f>'2017 Vincent'!AD63</f>
        <v>0</v>
      </c>
      <c r="C57">
        <f>'2017 Vincent'!AE63</f>
        <v>0</v>
      </c>
      <c r="D57">
        <f>'2017 Vincent'!AF63</f>
        <v>0</v>
      </c>
      <c r="E57">
        <f>'2017 Vincent'!AG63</f>
        <v>0</v>
      </c>
      <c r="F57" s="187">
        <f>'2017 Vincent'!AH63</f>
        <v>0</v>
      </c>
      <c r="G57" s="187">
        <f>'2017 Vincent'!AI63</f>
        <v>0</v>
      </c>
      <c r="H57">
        <f>'2017 Vincent'!AJ63</f>
        <v>0</v>
      </c>
      <c r="I57">
        <f>'2017 Vincent'!AK63</f>
        <v>0</v>
      </c>
      <c r="J57" s="187">
        <f>'2017 Vincent'!AL63</f>
        <v>0</v>
      </c>
      <c r="M57" s="187"/>
      <c r="N57" s="569">
        <v>19</v>
      </c>
      <c r="O57" s="569">
        <v>353</v>
      </c>
    </row>
    <row r="58" spans="1:15" x14ac:dyDescent="0.25">
      <c r="A58" s="565">
        <f>'2017 Vincent'!AC64</f>
        <v>29</v>
      </c>
      <c r="B58">
        <f>'2017 Vincent'!AD64</f>
        <v>29</v>
      </c>
      <c r="C58" t="str">
        <f>'2017 Vincent'!AE64</f>
        <v>Janvier</v>
      </c>
      <c r="D58">
        <f>'2017 Vincent'!AF64</f>
        <v>0</v>
      </c>
      <c r="E58">
        <f>'2017 Vincent'!AG64</f>
        <v>0</v>
      </c>
      <c r="F58" s="187">
        <f>'2017 Vincent'!AH64</f>
        <v>0</v>
      </c>
      <c r="G58" s="187">
        <f>'2017 Vincent'!AI64</f>
        <v>0</v>
      </c>
      <c r="H58">
        <f>'2017 Vincent'!AJ64</f>
        <v>29</v>
      </c>
      <c r="I58">
        <f>'2017 Vincent'!AK64</f>
        <v>29</v>
      </c>
      <c r="J58" s="187">
        <f>'2017 Vincent'!AL64</f>
        <v>0.3041666666666667</v>
      </c>
      <c r="M58" s="187"/>
      <c r="N58" s="569">
        <v>20</v>
      </c>
      <c r="O58" s="569">
        <v>354</v>
      </c>
    </row>
    <row r="59" spans="1:15" x14ac:dyDescent="0.25">
      <c r="A59" s="565">
        <f>'2017 Vincent'!AC65</f>
        <v>0</v>
      </c>
      <c r="B59">
        <f>'2017 Vincent'!AD65</f>
        <v>0</v>
      </c>
      <c r="C59">
        <f>'2017 Vincent'!AE65</f>
        <v>0</v>
      </c>
      <c r="D59">
        <f>'2017 Vincent'!AF65</f>
        <v>0</v>
      </c>
      <c r="E59">
        <f>'2017 Vincent'!AG65</f>
        <v>0</v>
      </c>
      <c r="F59" s="187">
        <f>'2017 Vincent'!AH65</f>
        <v>0</v>
      </c>
      <c r="G59" s="187">
        <f>'2017 Vincent'!AI65</f>
        <v>0</v>
      </c>
      <c r="H59">
        <f>'2017 Vincent'!AJ65</f>
        <v>0</v>
      </c>
      <c r="I59">
        <f>'2017 Vincent'!AK65</f>
        <v>0</v>
      </c>
      <c r="J59" s="187">
        <f>'2017 Vincent'!AL65</f>
        <v>0</v>
      </c>
      <c r="M59" s="187"/>
      <c r="N59" s="569">
        <v>21</v>
      </c>
      <c r="O59" s="569">
        <v>355</v>
      </c>
    </row>
    <row r="60" spans="1:15" x14ac:dyDescent="0.25">
      <c r="A60" s="565">
        <f>'2017 Vincent'!AC66</f>
        <v>30</v>
      </c>
      <c r="B60">
        <f>'2017 Vincent'!AD66</f>
        <v>30</v>
      </c>
      <c r="C60" t="str">
        <f>'2017 Vincent'!AE66</f>
        <v>Janvier</v>
      </c>
      <c r="D60">
        <f>'2017 Vincent'!AF66</f>
        <v>0.55972222222222223</v>
      </c>
      <c r="E60">
        <f>'2017 Vincent'!AG66</f>
        <v>0.82986111111111116</v>
      </c>
      <c r="F60" s="187">
        <f>'2017 Vincent'!AH66</f>
        <v>0.27013888888888893</v>
      </c>
      <c r="G60" s="187">
        <f>'2017 Vincent'!AI66</f>
        <v>0.27013888888888893</v>
      </c>
      <c r="H60">
        <f>'2017 Vincent'!AJ66</f>
        <v>30</v>
      </c>
      <c r="I60">
        <f>'2017 Vincent'!AK66</f>
        <v>30</v>
      </c>
      <c r="J60" s="187">
        <f>'2017 Vincent'!AL66</f>
        <v>0.30347222222222225</v>
      </c>
      <c r="M60" s="187"/>
      <c r="N60" s="569">
        <v>22</v>
      </c>
      <c r="O60" s="569">
        <v>356</v>
      </c>
    </row>
    <row r="61" spans="1:15" x14ac:dyDescent="0.25">
      <c r="A61" s="565">
        <f>'2017 Vincent'!AC67</f>
        <v>0</v>
      </c>
      <c r="B61">
        <f>'2017 Vincent'!AD67</f>
        <v>0</v>
      </c>
      <c r="C61">
        <f>'2017 Vincent'!AE67</f>
        <v>0</v>
      </c>
      <c r="D61">
        <f>'2017 Vincent'!AF67</f>
        <v>0</v>
      </c>
      <c r="E61">
        <f>'2017 Vincent'!AG67</f>
        <v>0</v>
      </c>
      <c r="F61" s="187">
        <f>'2017 Vincent'!AH67</f>
        <v>0</v>
      </c>
      <c r="G61" s="187">
        <f>'2017 Vincent'!AI67</f>
        <v>0</v>
      </c>
      <c r="H61">
        <f>'2017 Vincent'!AJ67</f>
        <v>0</v>
      </c>
      <c r="I61">
        <f>'2017 Vincent'!AK67</f>
        <v>0</v>
      </c>
      <c r="J61" s="187">
        <f>'2017 Vincent'!AL67</f>
        <v>0</v>
      </c>
      <c r="L61" s="187">
        <v>0.29097222222222224</v>
      </c>
      <c r="M61" s="187" t="s">
        <v>23</v>
      </c>
      <c r="N61" s="569">
        <v>19</v>
      </c>
      <c r="O61" s="569">
        <v>170</v>
      </c>
    </row>
    <row r="62" spans="1:15" x14ac:dyDescent="0.25">
      <c r="A62" s="565">
        <f>'2017 Vincent'!AC68</f>
        <v>31</v>
      </c>
      <c r="B62">
        <f>'2017 Vincent'!AD68</f>
        <v>31</v>
      </c>
      <c r="C62" t="str">
        <f>'2017 Vincent'!AE68</f>
        <v>Janvier</v>
      </c>
      <c r="D62">
        <f>'2017 Vincent'!AF68</f>
        <v>0.55972222222222223</v>
      </c>
      <c r="E62">
        <f>'2017 Vincent'!AG68</f>
        <v>0.82986111111111116</v>
      </c>
      <c r="F62" s="187">
        <f>'2017 Vincent'!AH68</f>
        <v>0.27013888888888893</v>
      </c>
      <c r="G62" s="187">
        <f>'2017 Vincent'!AI68</f>
        <v>0.27013888888888893</v>
      </c>
      <c r="H62">
        <f>'2017 Vincent'!AJ68</f>
        <v>31</v>
      </c>
      <c r="I62">
        <f>'2017 Vincent'!AK68</f>
        <v>31</v>
      </c>
      <c r="J62" s="187">
        <f>'2017 Vincent'!AL68</f>
        <v>0.30277777777777787</v>
      </c>
      <c r="M62" s="187"/>
      <c r="N62" s="569">
        <v>21</v>
      </c>
      <c r="O62" s="569">
        <v>172</v>
      </c>
    </row>
    <row r="63" spans="1:15" x14ac:dyDescent="0.25">
      <c r="A63" s="565">
        <f>'2017 Vincent'!AC69</f>
        <v>0</v>
      </c>
      <c r="B63">
        <f>'2017 Vincent'!AD69</f>
        <v>0</v>
      </c>
      <c r="C63">
        <f>'2017 Vincent'!AE69</f>
        <v>0</v>
      </c>
      <c r="D63">
        <f>'2017 Vincent'!AF69</f>
        <v>0</v>
      </c>
      <c r="E63">
        <f>'2017 Vincent'!AG69</f>
        <v>0</v>
      </c>
      <c r="F63" s="187">
        <f>'2017 Vincent'!AH69</f>
        <v>0</v>
      </c>
      <c r="G63" s="187">
        <f>'2017 Vincent'!AI69</f>
        <v>0</v>
      </c>
      <c r="H63">
        <f>'2017 Vincent'!AJ69</f>
        <v>0</v>
      </c>
      <c r="I63">
        <f>'2017 Vincent'!AK69</f>
        <v>0</v>
      </c>
      <c r="J63" s="187">
        <f>'2017 Vincent'!AL69</f>
        <v>0</v>
      </c>
      <c r="M63" s="187" t="s">
        <v>25</v>
      </c>
      <c r="N63" s="569">
        <v>22</v>
      </c>
      <c r="O63" s="569">
        <v>234</v>
      </c>
    </row>
    <row r="64" spans="1:15" x14ac:dyDescent="0.25">
      <c r="A64" s="565">
        <f>'2017 Vincent'!AC70</f>
        <v>32</v>
      </c>
      <c r="B64">
        <f>'2017 Vincent'!AD70</f>
        <v>1</v>
      </c>
      <c r="C64" t="str">
        <f>'2017 Vincent'!AE70</f>
        <v>Fevrier</v>
      </c>
      <c r="D64">
        <f>'2017 Vincent'!AF70</f>
        <v>0.55972222222222223</v>
      </c>
      <c r="E64">
        <f>'2017 Vincent'!AG70</f>
        <v>0.82986111111111116</v>
      </c>
      <c r="F64" s="187">
        <f>'2017 Vincent'!AH70</f>
        <v>0.27013888888888893</v>
      </c>
      <c r="G64" s="187">
        <f>'2017 Vincent'!AI70</f>
        <v>0.27013888888888893</v>
      </c>
      <c r="H64">
        <f>'2017 Vincent'!AJ70</f>
        <v>32</v>
      </c>
      <c r="I64">
        <f>'2017 Vincent'!AK70</f>
        <v>32</v>
      </c>
      <c r="J64" s="187">
        <f>'2017 Vincent'!AL70</f>
        <v>0.30277777777777781</v>
      </c>
      <c r="L64" s="187">
        <v>0.2902777777777778</v>
      </c>
      <c r="M64" s="187" t="s">
        <v>19</v>
      </c>
      <c r="N64" s="569">
        <v>27</v>
      </c>
      <c r="O64" s="569">
        <v>58</v>
      </c>
    </row>
    <row r="65" spans="1:15" x14ac:dyDescent="0.25">
      <c r="A65" s="565">
        <f>'2017 Vincent'!AC71</f>
        <v>0</v>
      </c>
      <c r="B65">
        <f>'2017 Vincent'!AD71</f>
        <v>0</v>
      </c>
      <c r="C65">
        <f>'2017 Vincent'!AE71</f>
        <v>0</v>
      </c>
      <c r="D65">
        <f>'2017 Vincent'!AF71</f>
        <v>0</v>
      </c>
      <c r="E65">
        <f>'2017 Vincent'!AG71</f>
        <v>0</v>
      </c>
      <c r="F65" s="187">
        <f>'2017 Vincent'!AH71</f>
        <v>0</v>
      </c>
      <c r="G65" s="187">
        <f>'2017 Vincent'!AI71</f>
        <v>0</v>
      </c>
      <c r="H65">
        <f>'2017 Vincent'!AJ71</f>
        <v>0</v>
      </c>
      <c r="I65">
        <f>'2017 Vincent'!AK71</f>
        <v>0</v>
      </c>
      <c r="J65" s="187">
        <f>'2017 Vincent'!AL71</f>
        <v>0</v>
      </c>
      <c r="M65" s="187" t="s">
        <v>22</v>
      </c>
      <c r="N65" s="569">
        <v>22</v>
      </c>
      <c r="O65" s="569">
        <v>142</v>
      </c>
    </row>
    <row r="66" spans="1:15" x14ac:dyDescent="0.25">
      <c r="A66" s="565">
        <f>'2017 Vincent'!AC72</f>
        <v>33</v>
      </c>
      <c r="B66">
        <f>'2017 Vincent'!AD72</f>
        <v>2</v>
      </c>
      <c r="C66" t="str">
        <f>'2017 Vincent'!AE72</f>
        <v>Fevrier</v>
      </c>
      <c r="D66">
        <f>'2017 Vincent'!AF72</f>
        <v>0.55972222222222223</v>
      </c>
      <c r="E66">
        <f>'2017 Vincent'!AG72</f>
        <v>0.82986111111111116</v>
      </c>
      <c r="F66" s="187">
        <f>'2017 Vincent'!AH72</f>
        <v>0.27013888888888893</v>
      </c>
      <c r="G66" s="187">
        <f>'2017 Vincent'!AI72</f>
        <v>0.27013888888888893</v>
      </c>
      <c r="H66">
        <f>'2017 Vincent'!AJ72</f>
        <v>33</v>
      </c>
      <c r="I66">
        <f>'2017 Vincent'!AK72</f>
        <v>33</v>
      </c>
      <c r="J66" s="187">
        <f>'2017 Vincent'!AL72</f>
        <v>0.30277777777777781</v>
      </c>
      <c r="M66" s="187" t="s">
        <v>23</v>
      </c>
      <c r="N66" s="569">
        <v>22</v>
      </c>
      <c r="O66" s="569">
        <v>173</v>
      </c>
    </row>
    <row r="67" spans="1:15" x14ac:dyDescent="0.25">
      <c r="A67" s="565">
        <f>'2017 Vincent'!AC73</f>
        <v>0</v>
      </c>
      <c r="B67">
        <f>'2017 Vincent'!AD73</f>
        <v>0</v>
      </c>
      <c r="C67">
        <f>'2017 Vincent'!AE73</f>
        <v>0</v>
      </c>
      <c r="D67">
        <f>'2017 Vincent'!AF73</f>
        <v>0</v>
      </c>
      <c r="E67">
        <f>'2017 Vincent'!AG73</f>
        <v>0</v>
      </c>
      <c r="F67" s="187">
        <f>'2017 Vincent'!AH73</f>
        <v>0</v>
      </c>
      <c r="G67" s="187">
        <f>'2017 Vincent'!AI73</f>
        <v>0</v>
      </c>
      <c r="H67">
        <f>'2017 Vincent'!AJ73</f>
        <v>0</v>
      </c>
      <c r="I67">
        <f>'2017 Vincent'!AK73</f>
        <v>0</v>
      </c>
      <c r="J67" s="187">
        <f>'2017 Vincent'!AL73</f>
        <v>0</v>
      </c>
      <c r="M67" s="187"/>
      <c r="N67" s="569">
        <v>23</v>
      </c>
      <c r="O67" s="569">
        <v>174</v>
      </c>
    </row>
    <row r="68" spans="1:15" x14ac:dyDescent="0.25">
      <c r="A68" s="565">
        <f>'2017 Vincent'!AC74</f>
        <v>34</v>
      </c>
      <c r="B68">
        <f>'2017 Vincent'!AD74</f>
        <v>3</v>
      </c>
      <c r="C68" t="str">
        <f>'2017 Vincent'!AE74</f>
        <v>Fevrier</v>
      </c>
      <c r="D68">
        <f>'2017 Vincent'!AF74</f>
        <v>0.55972222222222223</v>
      </c>
      <c r="E68">
        <f>'2017 Vincent'!AG74</f>
        <v>0.82986111111111116</v>
      </c>
      <c r="F68" s="187">
        <f>'2017 Vincent'!AH74</f>
        <v>0.27013888888888893</v>
      </c>
      <c r="G68" s="187">
        <f>'2017 Vincent'!AI74</f>
        <v>0.27013888888888893</v>
      </c>
      <c r="H68">
        <f>'2017 Vincent'!AJ74</f>
        <v>34</v>
      </c>
      <c r="I68">
        <f>'2017 Vincent'!AK74</f>
        <v>34</v>
      </c>
      <c r="J68" s="187">
        <f>'2017 Vincent'!AL74</f>
        <v>0.30277777777777781</v>
      </c>
      <c r="M68" s="187" t="s">
        <v>28</v>
      </c>
      <c r="N68" s="569">
        <v>13</v>
      </c>
      <c r="O68" s="569">
        <v>317</v>
      </c>
    </row>
    <row r="69" spans="1:15" x14ac:dyDescent="0.25">
      <c r="A69" s="565">
        <f>'2017 Vincent'!AC75</f>
        <v>0</v>
      </c>
      <c r="B69">
        <f>'2017 Vincent'!AD75</f>
        <v>0</v>
      </c>
      <c r="C69">
        <f>'2017 Vincent'!AE75</f>
        <v>0</v>
      </c>
      <c r="D69">
        <f>'2017 Vincent'!AF75</f>
        <v>0</v>
      </c>
      <c r="E69">
        <f>'2017 Vincent'!AG75</f>
        <v>0</v>
      </c>
      <c r="F69" s="187">
        <f>'2017 Vincent'!AH75</f>
        <v>0</v>
      </c>
      <c r="G69" s="187">
        <f>'2017 Vincent'!AI75</f>
        <v>0</v>
      </c>
      <c r="H69">
        <f>'2017 Vincent'!AJ75</f>
        <v>0</v>
      </c>
      <c r="I69">
        <f>'2017 Vincent'!AK75</f>
        <v>0</v>
      </c>
      <c r="J69" s="187">
        <f>'2017 Vincent'!AL75</f>
        <v>0</v>
      </c>
      <c r="M69" s="187"/>
      <c r="N69" s="569">
        <v>14</v>
      </c>
      <c r="O69" s="569">
        <v>318</v>
      </c>
    </row>
    <row r="70" spans="1:15" x14ac:dyDescent="0.25">
      <c r="A70" s="565">
        <f>'2017 Vincent'!AC76</f>
        <v>35</v>
      </c>
      <c r="B70">
        <f>'2017 Vincent'!AD76</f>
        <v>4</v>
      </c>
      <c r="C70" t="str">
        <f>'2017 Vincent'!AE76</f>
        <v>Fevrier</v>
      </c>
      <c r="D70">
        <f>'2017 Vincent'!AF76</f>
        <v>0</v>
      </c>
      <c r="E70">
        <f>'2017 Vincent'!AG76</f>
        <v>0</v>
      </c>
      <c r="F70" s="187">
        <f>'2017 Vincent'!AH76</f>
        <v>0</v>
      </c>
      <c r="G70" s="187">
        <f>'2017 Vincent'!AI76</f>
        <v>0</v>
      </c>
      <c r="H70">
        <f>'2017 Vincent'!AJ76</f>
        <v>35</v>
      </c>
      <c r="I70">
        <f>'2017 Vincent'!AK76</f>
        <v>35</v>
      </c>
      <c r="J70" s="187">
        <f>'2017 Vincent'!AL76</f>
        <v>0.30277777777777781</v>
      </c>
      <c r="M70" s="187"/>
      <c r="N70" s="569">
        <v>15</v>
      </c>
      <c r="O70" s="569">
        <v>319</v>
      </c>
    </row>
    <row r="71" spans="1:15" x14ac:dyDescent="0.25">
      <c r="A71" s="565">
        <f>'2017 Vincent'!AC77</f>
        <v>0</v>
      </c>
      <c r="B71">
        <f>'2017 Vincent'!AD77</f>
        <v>0</v>
      </c>
      <c r="C71">
        <f>'2017 Vincent'!AE77</f>
        <v>0</v>
      </c>
      <c r="D71">
        <f>'2017 Vincent'!AF77</f>
        <v>0</v>
      </c>
      <c r="E71">
        <f>'2017 Vincent'!AG77</f>
        <v>0</v>
      </c>
      <c r="F71" s="187">
        <f>'2017 Vincent'!AH77</f>
        <v>0</v>
      </c>
      <c r="G71" s="187">
        <f>'2017 Vincent'!AI77</f>
        <v>0</v>
      </c>
      <c r="H71">
        <f>'2017 Vincent'!AJ77</f>
        <v>0</v>
      </c>
      <c r="I71">
        <f>'2017 Vincent'!AK77</f>
        <v>0</v>
      </c>
      <c r="J71" s="187">
        <f>'2017 Vincent'!AL77</f>
        <v>0</v>
      </c>
      <c r="M71" s="187"/>
      <c r="N71" s="569">
        <v>16</v>
      </c>
      <c r="O71" s="569">
        <v>320</v>
      </c>
    </row>
    <row r="72" spans="1:15" x14ac:dyDescent="0.25">
      <c r="A72" s="565">
        <f>'2017 Vincent'!AC78</f>
        <v>36</v>
      </c>
      <c r="B72">
        <f>'2017 Vincent'!AD78</f>
        <v>5</v>
      </c>
      <c r="C72" t="str">
        <f>'2017 Vincent'!AE78</f>
        <v>Fevrier</v>
      </c>
      <c r="D72">
        <f>'2017 Vincent'!AF78</f>
        <v>0</v>
      </c>
      <c r="E72">
        <f>'2017 Vincent'!AG78</f>
        <v>0</v>
      </c>
      <c r="F72" s="187">
        <f>'2017 Vincent'!AH78</f>
        <v>0</v>
      </c>
      <c r="G72" s="187">
        <f>'2017 Vincent'!AI78</f>
        <v>0</v>
      </c>
      <c r="H72">
        <f>'2017 Vincent'!AJ78</f>
        <v>36</v>
      </c>
      <c r="I72">
        <f>'2017 Vincent'!AK78</f>
        <v>36</v>
      </c>
      <c r="J72" s="187">
        <f>'2017 Vincent'!AL78</f>
        <v>0.30277777777777781</v>
      </c>
      <c r="L72" s="187">
        <v>0.28958333333333336</v>
      </c>
      <c r="M72" s="187" t="s">
        <v>5</v>
      </c>
      <c r="N72" s="569">
        <v>15</v>
      </c>
      <c r="O72" s="569">
        <v>15</v>
      </c>
    </row>
    <row r="73" spans="1:15" x14ac:dyDescent="0.25">
      <c r="A73" s="565">
        <f>'2017 Vincent'!AC79</f>
        <v>0</v>
      </c>
      <c r="B73">
        <f>'2017 Vincent'!AD79</f>
        <v>0</v>
      </c>
      <c r="C73">
        <f>'2017 Vincent'!AE79</f>
        <v>0</v>
      </c>
      <c r="D73">
        <f>'2017 Vincent'!AF79</f>
        <v>0</v>
      </c>
      <c r="E73">
        <f>'2017 Vincent'!AG79</f>
        <v>0</v>
      </c>
      <c r="F73" s="187">
        <f>'2017 Vincent'!AH79</f>
        <v>0</v>
      </c>
      <c r="G73" s="187">
        <f>'2017 Vincent'!AI79</f>
        <v>0</v>
      </c>
      <c r="H73">
        <f>'2017 Vincent'!AJ79</f>
        <v>0</v>
      </c>
      <c r="I73">
        <f>'2017 Vincent'!AK79</f>
        <v>0</v>
      </c>
      <c r="J73" s="187">
        <f>'2017 Vincent'!AL79</f>
        <v>0</v>
      </c>
      <c r="M73" s="187" t="s">
        <v>21</v>
      </c>
      <c r="N73" s="569">
        <v>19</v>
      </c>
      <c r="O73" s="569">
        <v>109</v>
      </c>
    </row>
    <row r="74" spans="1:15" x14ac:dyDescent="0.25">
      <c r="A74" s="565">
        <f>'2017 Vincent'!AC80</f>
        <v>37</v>
      </c>
      <c r="B74">
        <f>'2017 Vincent'!AD80</f>
        <v>6</v>
      </c>
      <c r="C74" t="str">
        <f>'2017 Vincent'!AE80</f>
        <v>Fevrier</v>
      </c>
      <c r="D74">
        <f>'2017 Vincent'!AF80</f>
        <v>0.50069444444444444</v>
      </c>
      <c r="E74">
        <f>'2017 Vincent'!AG80</f>
        <v>0.76388888888888884</v>
      </c>
      <c r="F74" s="187">
        <f>'2017 Vincent'!AH80</f>
        <v>0.2631944444444444</v>
      </c>
      <c r="G74" s="187">
        <f>'2017 Vincent'!AI80</f>
        <v>0.2631944444444444</v>
      </c>
      <c r="H74">
        <f>'2017 Vincent'!AJ80</f>
        <v>37</v>
      </c>
      <c r="I74">
        <f>'2017 Vincent'!AK80</f>
        <v>37</v>
      </c>
      <c r="J74" s="187">
        <f>'2017 Vincent'!AL80</f>
        <v>0.30069444444444449</v>
      </c>
      <c r="M74" s="187"/>
      <c r="N74" s="569">
        <v>20</v>
      </c>
      <c r="O74" s="569">
        <v>110</v>
      </c>
    </row>
    <row r="75" spans="1:15" x14ac:dyDescent="0.25">
      <c r="A75" s="565">
        <f>'2017 Vincent'!AC81</f>
        <v>0</v>
      </c>
      <c r="B75">
        <f>'2017 Vincent'!AD81</f>
        <v>0</v>
      </c>
      <c r="C75">
        <f>'2017 Vincent'!AE81</f>
        <v>0</v>
      </c>
      <c r="D75">
        <f>'2017 Vincent'!AF81</f>
        <v>0</v>
      </c>
      <c r="E75">
        <f>'2017 Vincent'!AG81</f>
        <v>0</v>
      </c>
      <c r="F75" s="187">
        <f>'2017 Vincent'!AH81</f>
        <v>0</v>
      </c>
      <c r="G75" s="187">
        <f>'2017 Vincent'!AI81</f>
        <v>0</v>
      </c>
      <c r="H75">
        <f>'2017 Vincent'!AJ81</f>
        <v>0</v>
      </c>
      <c r="I75">
        <f>'2017 Vincent'!AK81</f>
        <v>0</v>
      </c>
      <c r="J75" s="187">
        <f>'2017 Vincent'!AL81</f>
        <v>0</v>
      </c>
      <c r="M75" s="187"/>
      <c r="N75" s="569">
        <v>25</v>
      </c>
      <c r="O75" s="569">
        <v>115</v>
      </c>
    </row>
    <row r="76" spans="1:15" x14ac:dyDescent="0.25">
      <c r="A76" s="565">
        <f>'2017 Vincent'!AC82</f>
        <v>38</v>
      </c>
      <c r="B76">
        <f>'2017 Vincent'!AD82</f>
        <v>7</v>
      </c>
      <c r="C76" t="str">
        <f>'2017 Vincent'!AE82</f>
        <v>Fevrier</v>
      </c>
      <c r="D76">
        <f>'2017 Vincent'!AF82</f>
        <v>0.67638888888888893</v>
      </c>
      <c r="E76">
        <f>'2017 Vincent'!AG82</f>
        <v>0.95624999999999993</v>
      </c>
      <c r="F76" s="187">
        <f>'2017 Vincent'!AH82</f>
        <v>0.27986111111111101</v>
      </c>
      <c r="G76" s="187">
        <f>'2017 Vincent'!AI82</f>
        <v>0.27986111111111101</v>
      </c>
      <c r="H76">
        <f>'2017 Vincent'!AJ82</f>
        <v>38</v>
      </c>
      <c r="I76">
        <f>'2017 Vincent'!AK82</f>
        <v>38</v>
      </c>
      <c r="J76" s="187">
        <f>'2017 Vincent'!AL82</f>
        <v>0.2993055555555556</v>
      </c>
      <c r="M76" s="187"/>
      <c r="N76" s="569">
        <v>26</v>
      </c>
      <c r="O76" s="569">
        <v>116</v>
      </c>
    </row>
    <row r="77" spans="1:15" x14ac:dyDescent="0.25">
      <c r="A77" s="565">
        <f>'2017 Vincent'!AC83</f>
        <v>0</v>
      </c>
      <c r="B77">
        <f>'2017 Vincent'!AD83</f>
        <v>0</v>
      </c>
      <c r="C77">
        <f>'2017 Vincent'!AE83</f>
        <v>0</v>
      </c>
      <c r="D77">
        <f>'2017 Vincent'!AF83</f>
        <v>0</v>
      </c>
      <c r="E77">
        <f>'2017 Vincent'!AG83</f>
        <v>0</v>
      </c>
      <c r="F77" s="187">
        <f>'2017 Vincent'!AH83</f>
        <v>0</v>
      </c>
      <c r="G77" s="187">
        <f>'2017 Vincent'!AI83</f>
        <v>0</v>
      </c>
      <c r="H77">
        <f>'2017 Vincent'!AJ83</f>
        <v>0</v>
      </c>
      <c r="I77">
        <f>'2017 Vincent'!AK83</f>
        <v>0</v>
      </c>
      <c r="J77" s="187">
        <f>'2017 Vincent'!AL83</f>
        <v>0</v>
      </c>
      <c r="M77" s="187"/>
      <c r="N77" s="569">
        <v>27</v>
      </c>
      <c r="O77" s="569">
        <v>117</v>
      </c>
    </row>
    <row r="78" spans="1:15" x14ac:dyDescent="0.25">
      <c r="A78" s="565">
        <f>'2017 Vincent'!AC84</f>
        <v>39</v>
      </c>
      <c r="B78">
        <f>'2017 Vincent'!AD84</f>
        <v>8</v>
      </c>
      <c r="C78" t="str">
        <f>'2017 Vincent'!AE84</f>
        <v>Fevrier</v>
      </c>
      <c r="D78">
        <f>'2017 Vincent'!AF84</f>
        <v>0.25763888888888892</v>
      </c>
      <c r="E78">
        <f>'2017 Vincent'!AG84</f>
        <v>0.43124999999999997</v>
      </c>
      <c r="F78" s="187">
        <f>'2017 Vincent'!AH84</f>
        <v>0.28888888888888886</v>
      </c>
      <c r="G78" s="187">
        <f>'2017 Vincent'!AI84</f>
        <v>0.28888888888888886</v>
      </c>
      <c r="H78">
        <f>'2017 Vincent'!AJ84</f>
        <v>39</v>
      </c>
      <c r="I78">
        <f>'2017 Vincent'!AK84</f>
        <v>39</v>
      </c>
      <c r="J78" s="187">
        <f>'2017 Vincent'!AL84</f>
        <v>0.29791666666666672</v>
      </c>
      <c r="M78" s="187" t="s">
        <v>24</v>
      </c>
      <c r="N78" s="569">
        <v>24</v>
      </c>
      <c r="O78" s="569">
        <v>205</v>
      </c>
    </row>
    <row r="79" spans="1:15" x14ac:dyDescent="0.25">
      <c r="A79" s="565">
        <f>'2017 Vincent'!AC85</f>
        <v>0</v>
      </c>
      <c r="B79">
        <f>'2017 Vincent'!AD85</f>
        <v>0</v>
      </c>
      <c r="C79">
        <f>'2017 Vincent'!AE85</f>
        <v>0</v>
      </c>
      <c r="D79">
        <f>'2017 Vincent'!AF85</f>
        <v>0.68125000000000002</v>
      </c>
      <c r="E79">
        <f>'2017 Vincent'!AG85</f>
        <v>0.79652777777777783</v>
      </c>
      <c r="F79" s="187">
        <f>'2017 Vincent'!AH85</f>
        <v>0</v>
      </c>
      <c r="G79" s="187">
        <f>'2017 Vincent'!AI85</f>
        <v>0</v>
      </c>
      <c r="H79">
        <f>'2017 Vincent'!AJ85</f>
        <v>0</v>
      </c>
      <c r="I79">
        <f>'2017 Vincent'!AK85</f>
        <v>0</v>
      </c>
      <c r="J79" s="187">
        <f>'2017 Vincent'!AL85</f>
        <v>0</v>
      </c>
      <c r="M79" s="187"/>
      <c r="N79" s="569">
        <v>27</v>
      </c>
      <c r="O79" s="569">
        <v>208</v>
      </c>
    </row>
    <row r="80" spans="1:15" x14ac:dyDescent="0.25">
      <c r="A80" s="565">
        <f>'2017 Vincent'!AC86</f>
        <v>40</v>
      </c>
      <c r="B80">
        <f>'2017 Vincent'!AD86</f>
        <v>9</v>
      </c>
      <c r="C80" t="str">
        <f>'2017 Vincent'!AE86</f>
        <v>Fevrier</v>
      </c>
      <c r="D80">
        <f>'2017 Vincent'!AF86</f>
        <v>0.25763888888888892</v>
      </c>
      <c r="E80">
        <f>'2017 Vincent'!AG86</f>
        <v>0.43124999999999997</v>
      </c>
      <c r="F80" s="187">
        <f>'2017 Vincent'!AH86</f>
        <v>0.28888888888888886</v>
      </c>
      <c r="G80" s="187">
        <f>'2017 Vincent'!AI86</f>
        <v>0.28888888888888886</v>
      </c>
      <c r="H80">
        <f>'2017 Vincent'!AJ86</f>
        <v>40</v>
      </c>
      <c r="I80">
        <f>'2017 Vincent'!AK86</f>
        <v>40</v>
      </c>
      <c r="J80" s="187">
        <f>'2017 Vincent'!AL86</f>
        <v>0.29791666666666672</v>
      </c>
      <c r="M80" s="187" t="s">
        <v>26</v>
      </c>
      <c r="N80" s="569">
        <v>5</v>
      </c>
      <c r="O80" s="569">
        <v>248</v>
      </c>
    </row>
    <row r="81" spans="1:15" x14ac:dyDescent="0.25">
      <c r="A81" s="565">
        <f>'2017 Vincent'!AC87</f>
        <v>0</v>
      </c>
      <c r="B81">
        <f>'2017 Vincent'!AD87</f>
        <v>0</v>
      </c>
      <c r="C81">
        <f>'2017 Vincent'!AE87</f>
        <v>0</v>
      </c>
      <c r="D81">
        <f>'2017 Vincent'!AF87</f>
        <v>0.68125000000000002</v>
      </c>
      <c r="E81">
        <f>'2017 Vincent'!AG87</f>
        <v>0.79652777777777783</v>
      </c>
      <c r="F81" s="187">
        <f>'2017 Vincent'!AH87</f>
        <v>0</v>
      </c>
      <c r="G81" s="187">
        <f>'2017 Vincent'!AI87</f>
        <v>0</v>
      </c>
      <c r="H81">
        <f>'2017 Vincent'!AJ87</f>
        <v>0</v>
      </c>
      <c r="I81">
        <f>'2017 Vincent'!AK87</f>
        <v>0</v>
      </c>
      <c r="J81" s="187">
        <f>'2017 Vincent'!AL87</f>
        <v>0</v>
      </c>
      <c r="M81" s="187"/>
      <c r="N81" s="569">
        <v>7</v>
      </c>
      <c r="O81" s="569">
        <v>250</v>
      </c>
    </row>
    <row r="82" spans="1:15" x14ac:dyDescent="0.25">
      <c r="A82" s="565">
        <f>'2017 Vincent'!AC88</f>
        <v>41</v>
      </c>
      <c r="B82">
        <f>'2017 Vincent'!AD88</f>
        <v>10</v>
      </c>
      <c r="C82" t="str">
        <f>'2017 Vincent'!AE88</f>
        <v>Fevrier</v>
      </c>
      <c r="D82">
        <f>'2017 Vincent'!AF88</f>
        <v>0.5</v>
      </c>
      <c r="E82">
        <f>'2017 Vincent'!AG88</f>
        <v>0.76180555555555562</v>
      </c>
      <c r="F82" s="187">
        <f>'2017 Vincent'!AH88</f>
        <v>0.26180555555555562</v>
      </c>
      <c r="G82" s="187">
        <f>'2017 Vincent'!AI88</f>
        <v>0.26180555555555562</v>
      </c>
      <c r="H82">
        <f>'2017 Vincent'!AJ88</f>
        <v>41</v>
      </c>
      <c r="I82">
        <f>'2017 Vincent'!AK88</f>
        <v>41</v>
      </c>
      <c r="J82" s="187">
        <f>'2017 Vincent'!AL88</f>
        <v>0.29791666666666672</v>
      </c>
      <c r="M82" s="187" t="s">
        <v>27</v>
      </c>
      <c r="N82" s="569">
        <v>22</v>
      </c>
      <c r="O82" s="569">
        <v>295</v>
      </c>
    </row>
    <row r="83" spans="1:15" x14ac:dyDescent="0.25">
      <c r="A83" s="565">
        <f>'2017 Vincent'!AC89</f>
        <v>0</v>
      </c>
      <c r="B83">
        <f>'2017 Vincent'!AD89</f>
        <v>0</v>
      </c>
      <c r="C83">
        <f>'2017 Vincent'!AE89</f>
        <v>0</v>
      </c>
      <c r="D83">
        <f>'2017 Vincent'!AF89</f>
        <v>0</v>
      </c>
      <c r="E83">
        <f>'2017 Vincent'!AG89</f>
        <v>0</v>
      </c>
      <c r="F83" s="187">
        <f>'2017 Vincent'!AH89</f>
        <v>0</v>
      </c>
      <c r="G83" s="187">
        <f>'2017 Vincent'!AI89</f>
        <v>0</v>
      </c>
      <c r="H83">
        <f>'2017 Vincent'!AJ89</f>
        <v>0</v>
      </c>
      <c r="I83">
        <f>'2017 Vincent'!AK89</f>
        <v>0</v>
      </c>
      <c r="J83" s="187">
        <f>'2017 Vincent'!AL89</f>
        <v>0</v>
      </c>
      <c r="L83" s="187">
        <v>0.28888888888888892</v>
      </c>
      <c r="M83" s="187" t="s">
        <v>19</v>
      </c>
      <c r="N83" s="569">
        <v>8</v>
      </c>
      <c r="O83" s="569">
        <v>39</v>
      </c>
    </row>
    <row r="84" spans="1:15" x14ac:dyDescent="0.25">
      <c r="A84" s="565">
        <f>'2017 Vincent'!AC90</f>
        <v>42</v>
      </c>
      <c r="B84">
        <f>'2017 Vincent'!AD90</f>
        <v>11</v>
      </c>
      <c r="C84" t="str">
        <f>'2017 Vincent'!AE90</f>
        <v>Fevrier</v>
      </c>
      <c r="D84">
        <f>'2017 Vincent'!AF90</f>
        <v>0</v>
      </c>
      <c r="E84">
        <f>'2017 Vincent'!AG90</f>
        <v>0</v>
      </c>
      <c r="F84" s="187">
        <f>'2017 Vincent'!AH90</f>
        <v>0</v>
      </c>
      <c r="G84" s="187">
        <f>'2017 Vincent'!AI90</f>
        <v>0</v>
      </c>
      <c r="H84">
        <f>'2017 Vincent'!AJ90</f>
        <v>42</v>
      </c>
      <c r="I84">
        <f>'2017 Vincent'!AK90</f>
        <v>42</v>
      </c>
      <c r="J84" s="187">
        <f>'2017 Vincent'!AL90</f>
        <v>0.29791666666666661</v>
      </c>
      <c r="M84" s="187"/>
      <c r="N84" s="569">
        <v>9</v>
      </c>
      <c r="O84" s="569">
        <v>40</v>
      </c>
    </row>
    <row r="85" spans="1:15" x14ac:dyDescent="0.25">
      <c r="A85" s="565">
        <f>'2017 Vincent'!AC91</f>
        <v>0</v>
      </c>
      <c r="B85">
        <f>'2017 Vincent'!AD91</f>
        <v>0</v>
      </c>
      <c r="C85">
        <f>'2017 Vincent'!AE91</f>
        <v>0</v>
      </c>
      <c r="D85">
        <f>'2017 Vincent'!AF91</f>
        <v>0</v>
      </c>
      <c r="E85">
        <f>'2017 Vincent'!AG91</f>
        <v>0</v>
      </c>
      <c r="F85" s="187">
        <f>'2017 Vincent'!AH91</f>
        <v>0</v>
      </c>
      <c r="G85" s="187">
        <f>'2017 Vincent'!AI91</f>
        <v>0</v>
      </c>
      <c r="H85">
        <f>'2017 Vincent'!AJ91</f>
        <v>0</v>
      </c>
      <c r="I85">
        <f>'2017 Vincent'!AK91</f>
        <v>0</v>
      </c>
      <c r="J85" s="187">
        <f>'2017 Vincent'!AL91</f>
        <v>0</v>
      </c>
      <c r="M85" s="187" t="s">
        <v>20</v>
      </c>
      <c r="N85" s="569">
        <v>8</v>
      </c>
      <c r="O85" s="569">
        <v>67</v>
      </c>
    </row>
    <row r="86" spans="1:15" x14ac:dyDescent="0.25">
      <c r="A86" s="565">
        <f>'2017 Vincent'!AC92</f>
        <v>43</v>
      </c>
      <c r="B86">
        <f>'2017 Vincent'!AD92</f>
        <v>12</v>
      </c>
      <c r="C86" t="str">
        <f>'2017 Vincent'!AE92</f>
        <v>Fevrier</v>
      </c>
      <c r="D86">
        <f>'2017 Vincent'!AF92</f>
        <v>0</v>
      </c>
      <c r="E86">
        <f>'2017 Vincent'!AG92</f>
        <v>0</v>
      </c>
      <c r="F86" s="187">
        <f>'2017 Vincent'!AH92</f>
        <v>0</v>
      </c>
      <c r="G86" s="187">
        <f>'2017 Vincent'!AI92</f>
        <v>0</v>
      </c>
      <c r="H86">
        <f>'2017 Vincent'!AJ92</f>
        <v>43</v>
      </c>
      <c r="I86">
        <f>'2017 Vincent'!AK92</f>
        <v>43</v>
      </c>
      <c r="J86" s="187">
        <f>'2017 Vincent'!AL92</f>
        <v>0.29583333333333328</v>
      </c>
      <c r="M86" s="187"/>
      <c r="N86" s="569">
        <v>9</v>
      </c>
      <c r="O86" s="569">
        <v>68</v>
      </c>
    </row>
    <row r="87" spans="1:15" x14ac:dyDescent="0.25">
      <c r="A87" s="565">
        <f>'2017 Vincent'!AC93</f>
        <v>0</v>
      </c>
      <c r="B87">
        <f>'2017 Vincent'!AD93</f>
        <v>0</v>
      </c>
      <c r="C87">
        <f>'2017 Vincent'!AE93</f>
        <v>0</v>
      </c>
      <c r="D87">
        <f>'2017 Vincent'!AF93</f>
        <v>0</v>
      </c>
      <c r="E87">
        <f>'2017 Vincent'!AG93</f>
        <v>0</v>
      </c>
      <c r="F87" s="187">
        <f>'2017 Vincent'!AH93</f>
        <v>0</v>
      </c>
      <c r="G87" s="187">
        <f>'2017 Vincent'!AI93</f>
        <v>0</v>
      </c>
      <c r="H87">
        <f>'2017 Vincent'!AJ93</f>
        <v>0</v>
      </c>
      <c r="I87">
        <f>'2017 Vincent'!AK93</f>
        <v>0</v>
      </c>
      <c r="J87" s="187">
        <f>'2017 Vincent'!AL93</f>
        <v>0</v>
      </c>
      <c r="M87" s="187"/>
      <c r="N87" s="569">
        <v>10</v>
      </c>
      <c r="O87" s="569">
        <v>69</v>
      </c>
    </row>
    <row r="88" spans="1:15" x14ac:dyDescent="0.25">
      <c r="A88" s="565">
        <f>'2017 Vincent'!AC94</f>
        <v>44</v>
      </c>
      <c r="B88">
        <f>'2017 Vincent'!AD94</f>
        <v>13</v>
      </c>
      <c r="C88" t="str">
        <f>'2017 Vincent'!AE94</f>
        <v>Fevrier</v>
      </c>
      <c r="D88">
        <f>'2017 Vincent'!AF94</f>
        <v>0</v>
      </c>
      <c r="E88">
        <f>'2017 Vincent'!AG94</f>
        <v>0</v>
      </c>
      <c r="F88" s="187">
        <f>'2017 Vincent'!AH94</f>
        <v>0</v>
      </c>
      <c r="G88" s="187">
        <f>'2017 Vincent'!AI94</f>
        <v>0</v>
      </c>
      <c r="H88">
        <f>'2017 Vincent'!AJ94</f>
        <v>44</v>
      </c>
      <c r="I88">
        <f>'2017 Vincent'!AK94</f>
        <v>44</v>
      </c>
      <c r="J88" s="187">
        <f>'2017 Vincent'!AL94</f>
        <v>0.29583333333333328</v>
      </c>
      <c r="M88" s="187" t="s">
        <v>24</v>
      </c>
      <c r="N88" s="569">
        <v>17</v>
      </c>
      <c r="O88" s="569">
        <v>198</v>
      </c>
    </row>
    <row r="89" spans="1:15" x14ac:dyDescent="0.25">
      <c r="A89" s="565">
        <f>'2017 Vincent'!AC95</f>
        <v>0</v>
      </c>
      <c r="B89">
        <f>'2017 Vincent'!AD95</f>
        <v>0</v>
      </c>
      <c r="C89">
        <f>'2017 Vincent'!AE95</f>
        <v>0</v>
      </c>
      <c r="D89">
        <f>'2017 Vincent'!AF95</f>
        <v>0</v>
      </c>
      <c r="E89">
        <f>'2017 Vincent'!AG95</f>
        <v>0</v>
      </c>
      <c r="F89" s="187">
        <f>'2017 Vincent'!AH95</f>
        <v>0</v>
      </c>
      <c r="G89" s="187">
        <f>'2017 Vincent'!AI95</f>
        <v>0</v>
      </c>
      <c r="H89">
        <f>'2017 Vincent'!AJ95</f>
        <v>0</v>
      </c>
      <c r="I89">
        <f>'2017 Vincent'!AK95</f>
        <v>0</v>
      </c>
      <c r="J89" s="187">
        <f>'2017 Vincent'!AL95</f>
        <v>0</v>
      </c>
      <c r="M89" s="187" t="s">
        <v>27</v>
      </c>
      <c r="N89" s="569">
        <v>19</v>
      </c>
      <c r="O89" s="569">
        <v>292</v>
      </c>
    </row>
    <row r="90" spans="1:15" x14ac:dyDescent="0.25">
      <c r="A90" s="565">
        <f>'2017 Vincent'!AC96</f>
        <v>45</v>
      </c>
      <c r="B90">
        <f>'2017 Vincent'!AD96</f>
        <v>14</v>
      </c>
      <c r="C90" t="str">
        <f>'2017 Vincent'!AE96</f>
        <v>Fevrier</v>
      </c>
      <c r="D90">
        <f>'2017 Vincent'!AF96</f>
        <v>0.77083333333333337</v>
      </c>
      <c r="E90">
        <f>'2017 Vincent'!AG96</f>
        <v>1.04375</v>
      </c>
      <c r="F90" s="187">
        <f>'2017 Vincent'!AH96</f>
        <v>0.27291666666666659</v>
      </c>
      <c r="G90" s="187">
        <f>'2017 Vincent'!AI96</f>
        <v>0.27291666666666659</v>
      </c>
      <c r="H90">
        <f>'2017 Vincent'!AJ96</f>
        <v>45</v>
      </c>
      <c r="I90">
        <f>'2017 Vincent'!AK96</f>
        <v>45</v>
      </c>
      <c r="J90" s="187">
        <f>'2017 Vincent'!AL96</f>
        <v>0.29583333333333328</v>
      </c>
      <c r="M90" s="187"/>
      <c r="N90" s="569">
        <v>20</v>
      </c>
      <c r="O90" s="569">
        <v>293</v>
      </c>
    </row>
    <row r="91" spans="1:15" x14ac:dyDescent="0.25">
      <c r="A91" s="565">
        <f>'2017 Vincent'!AC97</f>
        <v>0</v>
      </c>
      <c r="B91">
        <f>'2017 Vincent'!AD97</f>
        <v>0</v>
      </c>
      <c r="C91">
        <f>'2017 Vincent'!AE97</f>
        <v>0</v>
      </c>
      <c r="D91">
        <f>'2017 Vincent'!AF97</f>
        <v>0</v>
      </c>
      <c r="E91">
        <f>'2017 Vincent'!AG97</f>
        <v>0</v>
      </c>
      <c r="F91" s="187">
        <f>'2017 Vincent'!AH97</f>
        <v>0</v>
      </c>
      <c r="G91" s="187">
        <f>'2017 Vincent'!AI97</f>
        <v>0</v>
      </c>
      <c r="H91">
        <f>'2017 Vincent'!AJ97</f>
        <v>0</v>
      </c>
      <c r="I91">
        <f>'2017 Vincent'!AK97</f>
        <v>0</v>
      </c>
      <c r="J91" s="187">
        <f>'2017 Vincent'!AL97</f>
        <v>0</v>
      </c>
      <c r="M91" s="187"/>
      <c r="N91" s="569">
        <v>29</v>
      </c>
      <c r="O91" s="569">
        <v>302</v>
      </c>
    </row>
    <row r="92" spans="1:15" x14ac:dyDescent="0.25">
      <c r="A92" s="565">
        <f>'2017 Vincent'!AC98</f>
        <v>46</v>
      </c>
      <c r="B92">
        <f>'2017 Vincent'!AD98</f>
        <v>15</v>
      </c>
      <c r="C92" t="str">
        <f>'2017 Vincent'!AE98</f>
        <v>Fevrier</v>
      </c>
      <c r="D92">
        <f>'2017 Vincent'!AF98</f>
        <v>0.77083333333333337</v>
      </c>
      <c r="E92">
        <f>'2017 Vincent'!AG98</f>
        <v>1.04375</v>
      </c>
      <c r="F92" s="187">
        <f>'2017 Vincent'!AH98</f>
        <v>0.27291666666666659</v>
      </c>
      <c r="G92" s="187">
        <f>'2017 Vincent'!AI98</f>
        <v>0.27291666666666659</v>
      </c>
      <c r="H92">
        <f>'2017 Vincent'!AJ98</f>
        <v>46</v>
      </c>
      <c r="I92">
        <f>'2017 Vincent'!AK98</f>
        <v>46</v>
      </c>
      <c r="J92" s="187">
        <f>'2017 Vincent'!AL98</f>
        <v>0.29513888888888884</v>
      </c>
      <c r="L92" s="187">
        <v>0.28819444444444448</v>
      </c>
      <c r="M92" s="187" t="s">
        <v>5</v>
      </c>
      <c r="N92" s="569">
        <v>22</v>
      </c>
      <c r="O92" s="569">
        <v>22</v>
      </c>
    </row>
    <row r="93" spans="1:15" x14ac:dyDescent="0.25">
      <c r="A93" s="565">
        <f>'2017 Vincent'!AC99</f>
        <v>0</v>
      </c>
      <c r="B93">
        <f>'2017 Vincent'!AD99</f>
        <v>0</v>
      </c>
      <c r="C93">
        <f>'2017 Vincent'!AE99</f>
        <v>0</v>
      </c>
      <c r="D93">
        <f>'2017 Vincent'!AF99</f>
        <v>0</v>
      </c>
      <c r="E93">
        <f>'2017 Vincent'!AG99</f>
        <v>0</v>
      </c>
      <c r="F93" s="187">
        <f>'2017 Vincent'!AH99</f>
        <v>0</v>
      </c>
      <c r="G93" s="187">
        <f>'2017 Vincent'!AI99</f>
        <v>0</v>
      </c>
      <c r="H93">
        <f>'2017 Vincent'!AJ99</f>
        <v>0</v>
      </c>
      <c r="I93">
        <f>'2017 Vincent'!AK99</f>
        <v>0</v>
      </c>
      <c r="J93" s="187">
        <f>'2017 Vincent'!AL99</f>
        <v>0</v>
      </c>
      <c r="M93" s="187" t="s">
        <v>21</v>
      </c>
      <c r="N93" s="569">
        <v>1</v>
      </c>
      <c r="O93" s="569">
        <v>91</v>
      </c>
    </row>
    <row r="94" spans="1:15" x14ac:dyDescent="0.25">
      <c r="A94" s="565">
        <f>'2017 Vincent'!AC100</f>
        <v>47</v>
      </c>
      <c r="B94">
        <f>'2017 Vincent'!AD100</f>
        <v>16</v>
      </c>
      <c r="C94" t="str">
        <f>'2017 Vincent'!AE100</f>
        <v>Fevrier</v>
      </c>
      <c r="D94">
        <f>'2017 Vincent'!AF100</f>
        <v>0.60277777777777775</v>
      </c>
      <c r="E94">
        <f>'2017 Vincent'!AG100</f>
        <v>0.86388888888888893</v>
      </c>
      <c r="F94" s="187">
        <f>'2017 Vincent'!AH100</f>
        <v>0.26111111111111118</v>
      </c>
      <c r="G94" s="187">
        <f>'2017 Vincent'!AI100</f>
        <v>0.26111111111111118</v>
      </c>
      <c r="H94">
        <f>'2017 Vincent'!AJ100</f>
        <v>47</v>
      </c>
      <c r="I94">
        <f>'2017 Vincent'!AK100</f>
        <v>47</v>
      </c>
      <c r="J94" s="187">
        <f>'2017 Vincent'!AL100</f>
        <v>0.29374999999999996</v>
      </c>
      <c r="M94" s="187" t="s">
        <v>22</v>
      </c>
      <c r="N94" s="569">
        <v>13</v>
      </c>
      <c r="O94" s="569">
        <v>133</v>
      </c>
    </row>
    <row r="95" spans="1:15" x14ac:dyDescent="0.25">
      <c r="A95" s="565">
        <f>'2017 Vincent'!AC101</f>
        <v>0</v>
      </c>
      <c r="B95">
        <f>'2017 Vincent'!AD101</f>
        <v>0</v>
      </c>
      <c r="C95">
        <f>'2017 Vincent'!AE101</f>
        <v>0</v>
      </c>
      <c r="D95">
        <f>'2017 Vincent'!AF101</f>
        <v>0</v>
      </c>
      <c r="E95">
        <f>'2017 Vincent'!AG101</f>
        <v>0</v>
      </c>
      <c r="F95" s="187">
        <f>'2017 Vincent'!AH101</f>
        <v>0</v>
      </c>
      <c r="G95" s="187">
        <f>'2017 Vincent'!AI101</f>
        <v>0</v>
      </c>
      <c r="H95">
        <f>'2017 Vincent'!AJ101</f>
        <v>0</v>
      </c>
      <c r="I95">
        <f>'2017 Vincent'!AK101</f>
        <v>0</v>
      </c>
      <c r="J95" s="187">
        <f>'2017 Vincent'!AL101</f>
        <v>0</v>
      </c>
      <c r="M95" s="187" t="s">
        <v>28</v>
      </c>
      <c r="N95" s="569">
        <v>25</v>
      </c>
      <c r="O95" s="569">
        <v>329</v>
      </c>
    </row>
    <row r="96" spans="1:15" x14ac:dyDescent="0.25">
      <c r="A96" s="565">
        <f>'2017 Vincent'!AC102</f>
        <v>48</v>
      </c>
      <c r="B96">
        <f>'2017 Vincent'!AD102</f>
        <v>17</v>
      </c>
      <c r="C96" t="str">
        <f>'2017 Vincent'!AE102</f>
        <v>Fevrier</v>
      </c>
      <c r="D96">
        <f>'2017 Vincent'!AF102</f>
        <v>0.60277777777777775</v>
      </c>
      <c r="E96">
        <f>'2017 Vincent'!AG102</f>
        <v>0.86388888888888893</v>
      </c>
      <c r="F96" s="187">
        <f>'2017 Vincent'!AH102</f>
        <v>0.26111111111111118</v>
      </c>
      <c r="G96" s="187">
        <f>'2017 Vincent'!AI102</f>
        <v>0.26111111111111118</v>
      </c>
      <c r="H96">
        <f>'2017 Vincent'!AJ102</f>
        <v>48</v>
      </c>
      <c r="I96">
        <f>'2017 Vincent'!AK102</f>
        <v>48</v>
      </c>
      <c r="J96" s="187">
        <f>'2017 Vincent'!AL102</f>
        <v>0.29236111111111113</v>
      </c>
      <c r="L96" s="187">
        <v>0.28750000000000003</v>
      </c>
      <c r="M96" s="187" t="s">
        <v>5</v>
      </c>
      <c r="N96" s="569">
        <v>23</v>
      </c>
      <c r="O96" s="569">
        <v>23</v>
      </c>
    </row>
    <row r="97" spans="1:15" x14ac:dyDescent="0.25">
      <c r="A97" s="565">
        <f>'2017 Vincent'!AC103</f>
        <v>0</v>
      </c>
      <c r="B97">
        <f>'2017 Vincent'!AD103</f>
        <v>0</v>
      </c>
      <c r="C97">
        <f>'2017 Vincent'!AE103</f>
        <v>0</v>
      </c>
      <c r="D97">
        <f>'2017 Vincent'!AF103</f>
        <v>0</v>
      </c>
      <c r="E97">
        <f>'2017 Vincent'!AG103</f>
        <v>0</v>
      </c>
      <c r="F97" s="187">
        <f>'2017 Vincent'!AH103</f>
        <v>0</v>
      </c>
      <c r="G97" s="187">
        <f>'2017 Vincent'!AI103</f>
        <v>0</v>
      </c>
      <c r="H97">
        <f>'2017 Vincent'!AJ103</f>
        <v>0</v>
      </c>
      <c r="I97">
        <f>'2017 Vincent'!AK103</f>
        <v>0</v>
      </c>
      <c r="J97" s="187">
        <f>'2017 Vincent'!AL103</f>
        <v>0</v>
      </c>
      <c r="M97" s="187"/>
      <c r="N97" s="569">
        <v>25</v>
      </c>
      <c r="O97" s="569">
        <v>25</v>
      </c>
    </row>
    <row r="98" spans="1:15" x14ac:dyDescent="0.25">
      <c r="A98" s="565">
        <f>'2017 Vincent'!AC104</f>
        <v>49</v>
      </c>
      <c r="B98">
        <f>'2017 Vincent'!AD104</f>
        <v>18</v>
      </c>
      <c r="C98" t="str">
        <f>'2017 Vincent'!AE104</f>
        <v>Fevrier</v>
      </c>
      <c r="D98">
        <f>'2017 Vincent'!AF104</f>
        <v>0.55138888888888882</v>
      </c>
      <c r="E98">
        <f>'2017 Vincent'!AG104</f>
        <v>0.85902777777777783</v>
      </c>
      <c r="F98" s="187">
        <f>'2017 Vincent'!AH104</f>
        <v>0.30763888888888902</v>
      </c>
      <c r="G98" s="187">
        <f>'2017 Vincent'!AI104</f>
        <v>0.30763888888888902</v>
      </c>
      <c r="H98">
        <f>'2017 Vincent'!AJ104</f>
        <v>49</v>
      </c>
      <c r="I98">
        <f>'2017 Vincent'!AK104</f>
        <v>49</v>
      </c>
      <c r="J98" s="187">
        <f>'2017 Vincent'!AL104</f>
        <v>0.29236111111111107</v>
      </c>
      <c r="M98" s="187"/>
      <c r="N98" s="569">
        <v>26</v>
      </c>
      <c r="O98" s="569">
        <v>26</v>
      </c>
    </row>
    <row r="99" spans="1:15" x14ac:dyDescent="0.25">
      <c r="A99" s="565">
        <f>'2017 Vincent'!AC105</f>
        <v>0</v>
      </c>
      <c r="B99">
        <f>'2017 Vincent'!AD105</f>
        <v>0</v>
      </c>
      <c r="C99">
        <f>'2017 Vincent'!AE105</f>
        <v>0</v>
      </c>
      <c r="D99">
        <f>'2017 Vincent'!AF105</f>
        <v>0</v>
      </c>
      <c r="E99">
        <f>'2017 Vincent'!AG105</f>
        <v>0</v>
      </c>
      <c r="F99" s="187">
        <f>'2017 Vincent'!AH105</f>
        <v>0</v>
      </c>
      <c r="G99" s="187">
        <f>'2017 Vincent'!AI105</f>
        <v>0</v>
      </c>
      <c r="H99">
        <f>'2017 Vincent'!AJ105</f>
        <v>0</v>
      </c>
      <c r="I99">
        <f>'2017 Vincent'!AK105</f>
        <v>0</v>
      </c>
      <c r="J99" s="187">
        <f>'2017 Vincent'!AL105</f>
        <v>0</v>
      </c>
      <c r="M99" s="187" t="s">
        <v>26</v>
      </c>
      <c r="N99" s="569">
        <v>12</v>
      </c>
      <c r="O99" s="569">
        <v>255</v>
      </c>
    </row>
    <row r="100" spans="1:15" x14ac:dyDescent="0.25">
      <c r="A100" s="565">
        <f>'2017 Vincent'!AC106</f>
        <v>50</v>
      </c>
      <c r="B100">
        <f>'2017 Vincent'!AD106</f>
        <v>19</v>
      </c>
      <c r="C100" t="str">
        <f>'2017 Vincent'!AE106</f>
        <v>Fevrier</v>
      </c>
      <c r="D100">
        <f>'2017 Vincent'!AF106</f>
        <v>0</v>
      </c>
      <c r="E100">
        <f>'2017 Vincent'!AG106</f>
        <v>0</v>
      </c>
      <c r="F100" s="187">
        <f>'2017 Vincent'!AH106</f>
        <v>0</v>
      </c>
      <c r="G100" s="187">
        <f>'2017 Vincent'!AI106</f>
        <v>0</v>
      </c>
      <c r="H100">
        <f>'2017 Vincent'!AJ106</f>
        <v>50</v>
      </c>
      <c r="I100">
        <f>'2017 Vincent'!AK106</f>
        <v>50</v>
      </c>
      <c r="J100" s="187">
        <f>'2017 Vincent'!AL106</f>
        <v>0.29236111111111107</v>
      </c>
      <c r="L100" s="187">
        <v>0.28680555555555554</v>
      </c>
      <c r="M100" s="187" t="s">
        <v>22</v>
      </c>
      <c r="N100" s="569">
        <v>12</v>
      </c>
      <c r="O100" s="569">
        <v>132</v>
      </c>
    </row>
    <row r="101" spans="1:15" x14ac:dyDescent="0.25">
      <c r="A101" s="565">
        <f>'2017 Vincent'!AC107</f>
        <v>0</v>
      </c>
      <c r="B101">
        <f>'2017 Vincent'!AD107</f>
        <v>0</v>
      </c>
      <c r="C101">
        <f>'2017 Vincent'!AE107</f>
        <v>0</v>
      </c>
      <c r="D101">
        <f>'2017 Vincent'!AF107</f>
        <v>0</v>
      </c>
      <c r="E101">
        <f>'2017 Vincent'!AG107</f>
        <v>0</v>
      </c>
      <c r="F101" s="187">
        <f>'2017 Vincent'!AH107</f>
        <v>0</v>
      </c>
      <c r="G101" s="187">
        <f>'2017 Vincent'!AI107</f>
        <v>0</v>
      </c>
      <c r="H101">
        <f>'2017 Vincent'!AJ107</f>
        <v>0</v>
      </c>
      <c r="I101">
        <f>'2017 Vincent'!AK107</f>
        <v>0</v>
      </c>
      <c r="J101" s="187">
        <f>'2017 Vincent'!AL107</f>
        <v>0</v>
      </c>
      <c r="M101" s="187" t="s">
        <v>27</v>
      </c>
      <c r="N101" s="569">
        <v>9</v>
      </c>
      <c r="O101" s="569">
        <v>282</v>
      </c>
    </row>
    <row r="102" spans="1:15" x14ac:dyDescent="0.25">
      <c r="A102" s="565">
        <f>'2017 Vincent'!AC108</f>
        <v>51</v>
      </c>
      <c r="B102">
        <f>'2017 Vincent'!AD108</f>
        <v>20</v>
      </c>
      <c r="C102" t="str">
        <f>'2017 Vincent'!AE108</f>
        <v>Fevrier</v>
      </c>
      <c r="D102">
        <f>'2017 Vincent'!AF108</f>
        <v>0</v>
      </c>
      <c r="E102">
        <f>'2017 Vincent'!AG108</f>
        <v>0</v>
      </c>
      <c r="F102" s="187">
        <f>'2017 Vincent'!AH108</f>
        <v>0</v>
      </c>
      <c r="G102" s="187">
        <f>'2017 Vincent'!AI108</f>
        <v>0</v>
      </c>
      <c r="H102">
        <f>'2017 Vincent'!AJ108</f>
        <v>51</v>
      </c>
      <c r="I102">
        <f>'2017 Vincent'!AK108</f>
        <v>51</v>
      </c>
      <c r="J102" s="187">
        <f>'2017 Vincent'!AL108</f>
        <v>0.29166666666666674</v>
      </c>
      <c r="M102" s="187"/>
      <c r="N102" s="569">
        <v>11</v>
      </c>
      <c r="O102" s="569">
        <v>284</v>
      </c>
    </row>
    <row r="103" spans="1:15" x14ac:dyDescent="0.25">
      <c r="A103" s="565">
        <f>'2017 Vincent'!AC109</f>
        <v>0</v>
      </c>
      <c r="B103">
        <f>'2017 Vincent'!AD109</f>
        <v>0</v>
      </c>
      <c r="C103">
        <f>'2017 Vincent'!AE109</f>
        <v>0</v>
      </c>
      <c r="D103">
        <f>'2017 Vincent'!AF109</f>
        <v>0</v>
      </c>
      <c r="E103">
        <f>'2017 Vincent'!AG109</f>
        <v>0</v>
      </c>
      <c r="F103" s="187">
        <f>'2017 Vincent'!AH109</f>
        <v>0</v>
      </c>
      <c r="G103" s="187">
        <f>'2017 Vincent'!AI109</f>
        <v>0</v>
      </c>
      <c r="H103">
        <f>'2017 Vincent'!AJ109</f>
        <v>0</v>
      </c>
      <c r="I103">
        <f>'2017 Vincent'!AK109</f>
        <v>0</v>
      </c>
      <c r="J103" s="187">
        <f>'2017 Vincent'!AL109</f>
        <v>0</v>
      </c>
      <c r="M103" s="187"/>
      <c r="N103" s="569">
        <v>12</v>
      </c>
      <c r="O103" s="569">
        <v>285</v>
      </c>
    </row>
    <row r="104" spans="1:15" x14ac:dyDescent="0.25">
      <c r="A104" s="565">
        <f>'2017 Vincent'!AC110</f>
        <v>52</v>
      </c>
      <c r="B104">
        <f>'2017 Vincent'!AD110</f>
        <v>21</v>
      </c>
      <c r="C104" t="str">
        <f>'2017 Vincent'!AE110</f>
        <v>Fevrier</v>
      </c>
      <c r="D104">
        <f>'2017 Vincent'!AF110</f>
        <v>0</v>
      </c>
      <c r="E104">
        <f>'2017 Vincent'!AG110</f>
        <v>0</v>
      </c>
      <c r="F104" s="187">
        <f>'2017 Vincent'!AH110</f>
        <v>0</v>
      </c>
      <c r="G104" s="187">
        <f>'2017 Vincent'!AI110</f>
        <v>0</v>
      </c>
      <c r="H104">
        <f>'2017 Vincent'!AJ110</f>
        <v>52</v>
      </c>
      <c r="I104">
        <f>'2017 Vincent'!AK110</f>
        <v>52</v>
      </c>
      <c r="J104" s="187">
        <f>'2017 Vincent'!AL110</f>
        <v>0.29166666666666674</v>
      </c>
      <c r="M104" s="187"/>
      <c r="N104" s="569">
        <v>13</v>
      </c>
      <c r="O104" s="569">
        <v>286</v>
      </c>
    </row>
    <row r="105" spans="1:15" x14ac:dyDescent="0.25">
      <c r="A105" s="565">
        <f>'2017 Vincent'!AC111</f>
        <v>0</v>
      </c>
      <c r="B105">
        <f>'2017 Vincent'!AD111</f>
        <v>0</v>
      </c>
      <c r="C105">
        <f>'2017 Vincent'!AE111</f>
        <v>0</v>
      </c>
      <c r="D105">
        <f>'2017 Vincent'!AF111</f>
        <v>0</v>
      </c>
      <c r="E105">
        <f>'2017 Vincent'!AG111</f>
        <v>0</v>
      </c>
      <c r="F105" s="187">
        <f>'2017 Vincent'!AH111</f>
        <v>0</v>
      </c>
      <c r="G105" s="187">
        <f>'2017 Vincent'!AI111</f>
        <v>0</v>
      </c>
      <c r="H105">
        <f>'2017 Vincent'!AJ111</f>
        <v>0</v>
      </c>
      <c r="I105">
        <f>'2017 Vincent'!AK111</f>
        <v>0</v>
      </c>
      <c r="J105" s="187">
        <f>'2017 Vincent'!AL111</f>
        <v>0</v>
      </c>
      <c r="L105" s="187">
        <v>0.28611111111111115</v>
      </c>
      <c r="M105" s="187" t="s">
        <v>21</v>
      </c>
      <c r="N105" s="569">
        <v>2</v>
      </c>
      <c r="O105" s="569">
        <v>92</v>
      </c>
    </row>
    <row r="106" spans="1:15" x14ac:dyDescent="0.25">
      <c r="A106" s="565">
        <f>'2017 Vincent'!AC112</f>
        <v>53</v>
      </c>
      <c r="B106">
        <f>'2017 Vincent'!AD112</f>
        <v>22</v>
      </c>
      <c r="C106" t="str">
        <f>'2017 Vincent'!AE112</f>
        <v>Fevrier</v>
      </c>
      <c r="D106">
        <f>'2017 Vincent'!AF112</f>
        <v>0.21249999999999999</v>
      </c>
      <c r="E106">
        <f>'2017 Vincent'!AG112</f>
        <v>0.4604166666666667</v>
      </c>
      <c r="F106" s="187">
        <f>'2017 Vincent'!AH112</f>
        <v>0.2479166666666667</v>
      </c>
      <c r="G106" s="187">
        <f>'2017 Vincent'!AI112</f>
        <v>0.2479166666666667</v>
      </c>
      <c r="H106">
        <f>'2017 Vincent'!AJ112</f>
        <v>53</v>
      </c>
      <c r="I106">
        <f>'2017 Vincent'!AK112</f>
        <v>53</v>
      </c>
      <c r="J106" s="187">
        <f>'2017 Vincent'!AL112</f>
        <v>0.29166666666666674</v>
      </c>
      <c r="M106" s="187" t="s">
        <v>24</v>
      </c>
      <c r="N106" s="569">
        <v>5</v>
      </c>
      <c r="O106" s="569">
        <v>186</v>
      </c>
    </row>
    <row r="107" spans="1:15" x14ac:dyDescent="0.25">
      <c r="A107" s="565">
        <f>'2017 Vincent'!AC113</f>
        <v>0</v>
      </c>
      <c r="B107">
        <f>'2017 Vincent'!AD113</f>
        <v>0</v>
      </c>
      <c r="C107">
        <f>'2017 Vincent'!AE113</f>
        <v>0</v>
      </c>
      <c r="D107">
        <f>'2017 Vincent'!AF113</f>
        <v>0</v>
      </c>
      <c r="E107">
        <f>'2017 Vincent'!AG113</f>
        <v>0</v>
      </c>
      <c r="F107" s="187">
        <f>'2017 Vincent'!AH113</f>
        <v>0</v>
      </c>
      <c r="G107" s="187">
        <f>'2017 Vincent'!AI113</f>
        <v>0</v>
      </c>
      <c r="H107">
        <f>'2017 Vincent'!AJ113</f>
        <v>0</v>
      </c>
      <c r="I107">
        <f>'2017 Vincent'!AK113</f>
        <v>0</v>
      </c>
      <c r="J107" s="187">
        <f>'2017 Vincent'!AL113</f>
        <v>0</v>
      </c>
      <c r="M107" s="187"/>
      <c r="N107" s="569">
        <v>8</v>
      </c>
      <c r="O107" s="569">
        <v>189</v>
      </c>
    </row>
    <row r="108" spans="1:15" x14ac:dyDescent="0.25">
      <c r="A108" s="565">
        <f>'2017 Vincent'!AC114</f>
        <v>54</v>
      </c>
      <c r="B108">
        <f>'2017 Vincent'!AD114</f>
        <v>23</v>
      </c>
      <c r="C108" t="str">
        <f>'2017 Vincent'!AE114</f>
        <v>Fevrier</v>
      </c>
      <c r="D108">
        <f>'2017 Vincent'!AF114</f>
        <v>0</v>
      </c>
      <c r="E108">
        <f>'2017 Vincent'!AG114</f>
        <v>0</v>
      </c>
      <c r="F108" s="187">
        <f>'2017 Vincent'!AH114</f>
        <v>0</v>
      </c>
      <c r="G108" s="187">
        <f>'2017 Vincent'!AI114</f>
        <v>0</v>
      </c>
      <c r="H108">
        <f>'2017 Vincent'!AJ114</f>
        <v>54</v>
      </c>
      <c r="I108">
        <f>'2017 Vincent'!AK114</f>
        <v>54</v>
      </c>
      <c r="J108" s="187">
        <f>'2017 Vincent'!AL114</f>
        <v>0.29166666666666674</v>
      </c>
      <c r="L108" s="187">
        <v>0.28541666666666665</v>
      </c>
      <c r="M108" s="187" t="s">
        <v>24</v>
      </c>
      <c r="N108" s="569">
        <v>15</v>
      </c>
      <c r="O108" s="569">
        <v>196</v>
      </c>
    </row>
    <row r="109" spans="1:15" x14ac:dyDescent="0.25">
      <c r="A109" s="565">
        <f>'2017 Vincent'!AC115</f>
        <v>0</v>
      </c>
      <c r="B109">
        <f>'2017 Vincent'!AD115</f>
        <v>0</v>
      </c>
      <c r="C109">
        <f>'2017 Vincent'!AE115</f>
        <v>0</v>
      </c>
      <c r="D109">
        <f>'2017 Vincent'!AF115</f>
        <v>0</v>
      </c>
      <c r="E109">
        <f>'2017 Vincent'!AG115</f>
        <v>0</v>
      </c>
      <c r="F109" s="187">
        <f>'2017 Vincent'!AH115</f>
        <v>0</v>
      </c>
      <c r="G109" s="187">
        <f>'2017 Vincent'!AI115</f>
        <v>0</v>
      </c>
      <c r="H109">
        <f>'2017 Vincent'!AJ115</f>
        <v>0</v>
      </c>
      <c r="I109">
        <f>'2017 Vincent'!AK115</f>
        <v>0</v>
      </c>
      <c r="J109" s="187">
        <f>'2017 Vincent'!AL115</f>
        <v>0</v>
      </c>
      <c r="L109" s="187">
        <v>0.28472222222222221</v>
      </c>
      <c r="M109" s="187" t="s">
        <v>25</v>
      </c>
      <c r="N109" s="569">
        <v>30</v>
      </c>
      <c r="O109" s="569">
        <v>242</v>
      </c>
    </row>
    <row r="110" spans="1:15" x14ac:dyDescent="0.25">
      <c r="A110" s="565">
        <f>'2017 Vincent'!AC116</f>
        <v>55</v>
      </c>
      <c r="B110">
        <f>'2017 Vincent'!AD116</f>
        <v>24</v>
      </c>
      <c r="C110" t="str">
        <f>'2017 Vincent'!AE116</f>
        <v>Fevrier</v>
      </c>
      <c r="D110">
        <f>'2017 Vincent'!AF116</f>
        <v>0.71666666666666667</v>
      </c>
      <c r="E110">
        <f>'2017 Vincent'!AG116</f>
        <v>0.96111111111111114</v>
      </c>
      <c r="F110" s="187">
        <f>'2017 Vincent'!AH116</f>
        <v>0.24444444444444446</v>
      </c>
      <c r="G110" s="187">
        <f>'2017 Vincent'!AI116</f>
        <v>0.24444444444444446</v>
      </c>
      <c r="H110">
        <f>'2017 Vincent'!AJ116</f>
        <v>55</v>
      </c>
      <c r="I110">
        <f>'2017 Vincent'!AK116</f>
        <v>55</v>
      </c>
      <c r="J110" s="187">
        <f>'2017 Vincent'!AL116</f>
        <v>0.29166666666666674</v>
      </c>
      <c r="M110" s="187" t="s">
        <v>29</v>
      </c>
      <c r="N110" s="569">
        <v>3</v>
      </c>
      <c r="O110" s="569">
        <v>337</v>
      </c>
    </row>
    <row r="111" spans="1:15" x14ac:dyDescent="0.25">
      <c r="A111" s="565">
        <f>'2017 Vincent'!AC117</f>
        <v>0</v>
      </c>
      <c r="B111">
        <f>'2017 Vincent'!AD117</f>
        <v>0</v>
      </c>
      <c r="C111">
        <f>'2017 Vincent'!AE117</f>
        <v>0</v>
      </c>
      <c r="D111">
        <f>'2017 Vincent'!AF117</f>
        <v>0</v>
      </c>
      <c r="E111">
        <f>'2017 Vincent'!AG117</f>
        <v>0</v>
      </c>
      <c r="F111" s="187">
        <f>'2017 Vincent'!AH117</f>
        <v>0</v>
      </c>
      <c r="G111" s="187">
        <f>'2017 Vincent'!AI117</f>
        <v>0</v>
      </c>
      <c r="H111">
        <f>'2017 Vincent'!AJ117</f>
        <v>0</v>
      </c>
      <c r="I111">
        <f>'2017 Vincent'!AK117</f>
        <v>0</v>
      </c>
      <c r="J111" s="187">
        <f>'2017 Vincent'!AL117</f>
        <v>0</v>
      </c>
      <c r="L111" s="187">
        <v>0.28402777777777777</v>
      </c>
      <c r="M111" s="187" t="s">
        <v>22</v>
      </c>
      <c r="N111" s="569">
        <v>3</v>
      </c>
      <c r="O111" s="569">
        <v>123</v>
      </c>
    </row>
    <row r="112" spans="1:15" x14ac:dyDescent="0.25">
      <c r="A112" s="565">
        <f>'2017 Vincent'!AC118</f>
        <v>56</v>
      </c>
      <c r="B112">
        <f>'2017 Vincent'!AD118</f>
        <v>25</v>
      </c>
      <c r="C112" t="str">
        <f>'2017 Vincent'!AE118</f>
        <v>Fevrier</v>
      </c>
      <c r="D112">
        <f>'2017 Vincent'!AF118</f>
        <v>0.55902777777777779</v>
      </c>
      <c r="E112">
        <f>'2017 Vincent'!AG118</f>
        <v>0.85833333333333339</v>
      </c>
      <c r="F112" s="187">
        <f>'2017 Vincent'!AH118</f>
        <v>0.2993055555555556</v>
      </c>
      <c r="G112" s="187">
        <f>'2017 Vincent'!AI118</f>
        <v>0.2993055555555556</v>
      </c>
      <c r="H112">
        <f>'2017 Vincent'!AJ118</f>
        <v>56</v>
      </c>
      <c r="I112">
        <f>'2017 Vincent'!AK118</f>
        <v>56</v>
      </c>
      <c r="J112" s="187">
        <f>'2017 Vincent'!AL118</f>
        <v>0.29166666666666674</v>
      </c>
      <c r="M112" s="187"/>
      <c r="N112" s="569">
        <v>4</v>
      </c>
      <c r="O112" s="569">
        <v>124</v>
      </c>
    </row>
    <row r="113" spans="1:15" x14ac:dyDescent="0.25">
      <c r="A113" s="565">
        <f>'2017 Vincent'!AC119</f>
        <v>0</v>
      </c>
      <c r="B113">
        <f>'2017 Vincent'!AD119</f>
        <v>0</v>
      </c>
      <c r="C113">
        <f>'2017 Vincent'!AE119</f>
        <v>0</v>
      </c>
      <c r="D113">
        <f>'2017 Vincent'!AF119</f>
        <v>0</v>
      </c>
      <c r="E113">
        <f>'2017 Vincent'!AG119</f>
        <v>0</v>
      </c>
      <c r="F113" s="187">
        <f>'2017 Vincent'!AH119</f>
        <v>0</v>
      </c>
      <c r="G113" s="187">
        <f>'2017 Vincent'!AI119</f>
        <v>0</v>
      </c>
      <c r="H113">
        <f>'2017 Vincent'!AJ119</f>
        <v>0</v>
      </c>
      <c r="I113">
        <f>'2017 Vincent'!AK119</f>
        <v>0</v>
      </c>
      <c r="J113" s="187">
        <f>'2017 Vincent'!AL119</f>
        <v>0</v>
      </c>
      <c r="M113" s="187"/>
      <c r="N113" s="569">
        <v>5</v>
      </c>
      <c r="O113" s="569">
        <v>125</v>
      </c>
    </row>
    <row r="114" spans="1:15" x14ac:dyDescent="0.25">
      <c r="A114" s="565">
        <f>'2017 Vincent'!AC120</f>
        <v>57</v>
      </c>
      <c r="B114">
        <f>'2017 Vincent'!AD120</f>
        <v>26</v>
      </c>
      <c r="C114" t="str">
        <f>'2017 Vincent'!AE120</f>
        <v>Fevrier</v>
      </c>
      <c r="D114">
        <f>'2017 Vincent'!AF120</f>
        <v>0.52708333333333335</v>
      </c>
      <c r="E114">
        <f>'2017 Vincent'!AG120</f>
        <v>0.80694444444444446</v>
      </c>
      <c r="F114" s="187">
        <f>'2017 Vincent'!AH120</f>
        <v>0.27986111111111112</v>
      </c>
      <c r="G114" s="187">
        <f>'2017 Vincent'!AI120</f>
        <v>0.27986111111111112</v>
      </c>
      <c r="H114">
        <f>'2017 Vincent'!AJ120</f>
        <v>57</v>
      </c>
      <c r="I114">
        <f>'2017 Vincent'!AK120</f>
        <v>57</v>
      </c>
      <c r="J114" s="187">
        <f>'2017 Vincent'!AL120</f>
        <v>0.29166666666666674</v>
      </c>
      <c r="M114" s="187" t="s">
        <v>23</v>
      </c>
      <c r="N114" s="569">
        <v>3</v>
      </c>
      <c r="O114" s="569">
        <v>154</v>
      </c>
    </row>
    <row r="115" spans="1:15" x14ac:dyDescent="0.25">
      <c r="A115" s="565">
        <f>'2017 Vincent'!AC121</f>
        <v>0</v>
      </c>
      <c r="B115">
        <f>'2017 Vincent'!AD121</f>
        <v>0</v>
      </c>
      <c r="C115">
        <f>'2017 Vincent'!AE121</f>
        <v>0</v>
      </c>
      <c r="D115">
        <f>'2017 Vincent'!AF121</f>
        <v>0</v>
      </c>
      <c r="E115">
        <f>'2017 Vincent'!AG121</f>
        <v>0</v>
      </c>
      <c r="F115" s="187">
        <f>'2017 Vincent'!AH121</f>
        <v>0</v>
      </c>
      <c r="G115" s="187">
        <f>'2017 Vincent'!AI121</f>
        <v>0</v>
      </c>
      <c r="H115">
        <f>'2017 Vincent'!AJ121</f>
        <v>0</v>
      </c>
      <c r="I115">
        <f>'2017 Vincent'!AK121</f>
        <v>0</v>
      </c>
      <c r="J115" s="187">
        <f>'2017 Vincent'!AL121</f>
        <v>0</v>
      </c>
      <c r="M115" s="187" t="s">
        <v>26</v>
      </c>
      <c r="N115" s="569">
        <v>9</v>
      </c>
      <c r="O115" s="569">
        <v>252</v>
      </c>
    </row>
    <row r="116" spans="1:15" x14ac:dyDescent="0.25">
      <c r="A116" s="565">
        <f>'2017 Vincent'!AC122</f>
        <v>58</v>
      </c>
      <c r="B116">
        <f>'2017 Vincent'!AD122</f>
        <v>27</v>
      </c>
      <c r="C116" t="str">
        <f>'2017 Vincent'!AE122</f>
        <v>Fevrier</v>
      </c>
      <c r="D116">
        <f>'2017 Vincent'!AF122</f>
        <v>0.57638888888888895</v>
      </c>
      <c r="E116">
        <f>'2017 Vincent'!AG122</f>
        <v>0.8666666666666667</v>
      </c>
      <c r="F116" s="187">
        <f>'2017 Vincent'!AH122</f>
        <v>0.29027777777777775</v>
      </c>
      <c r="G116" s="187">
        <f>'2017 Vincent'!AI122</f>
        <v>0.29027777777777775</v>
      </c>
      <c r="H116">
        <f>'2017 Vincent'!AJ122</f>
        <v>58</v>
      </c>
      <c r="I116">
        <f>'2017 Vincent'!AK122</f>
        <v>58</v>
      </c>
      <c r="J116" s="187">
        <f>'2017 Vincent'!AL122</f>
        <v>0.29166666666666663</v>
      </c>
      <c r="M116" s="187"/>
      <c r="N116" s="569">
        <v>29</v>
      </c>
      <c r="O116" s="569">
        <v>272</v>
      </c>
    </row>
    <row r="117" spans="1:15" x14ac:dyDescent="0.25">
      <c r="A117" s="565">
        <f>'2017 Vincent'!AC123</f>
        <v>0</v>
      </c>
      <c r="B117">
        <f>'2017 Vincent'!AD123</f>
        <v>0</v>
      </c>
      <c r="C117">
        <f>'2017 Vincent'!AE123</f>
        <v>0</v>
      </c>
      <c r="D117">
        <f>'2017 Vincent'!AF123</f>
        <v>0</v>
      </c>
      <c r="E117">
        <f>'2017 Vincent'!AG123</f>
        <v>0</v>
      </c>
      <c r="F117" s="187">
        <f>'2017 Vincent'!AH123</f>
        <v>0</v>
      </c>
      <c r="G117" s="187">
        <f>'2017 Vincent'!AI123</f>
        <v>0</v>
      </c>
      <c r="H117">
        <f>'2017 Vincent'!AJ123</f>
        <v>0</v>
      </c>
      <c r="I117">
        <f>'2017 Vincent'!AK123</f>
        <v>0</v>
      </c>
      <c r="J117" s="187">
        <f>'2017 Vincent'!AL123</f>
        <v>0</v>
      </c>
      <c r="M117" s="187" t="s">
        <v>28</v>
      </c>
      <c r="N117" s="569">
        <v>29</v>
      </c>
      <c r="O117" s="569">
        <v>333</v>
      </c>
    </row>
    <row r="118" spans="1:15" x14ac:dyDescent="0.25">
      <c r="A118" s="565">
        <f>'2017 Vincent'!AC124</f>
        <v>59</v>
      </c>
      <c r="B118">
        <f>'2017 Vincent'!AD124</f>
        <v>28</v>
      </c>
      <c r="C118" t="str">
        <f>'2017 Vincent'!AE124</f>
        <v>Fevrier</v>
      </c>
      <c r="D118">
        <f>'2017 Vincent'!AF124</f>
        <v>0</v>
      </c>
      <c r="E118">
        <f>'2017 Vincent'!AG124</f>
        <v>0</v>
      </c>
      <c r="F118" s="187">
        <f>'2017 Vincent'!AH124</f>
        <v>0</v>
      </c>
      <c r="G118" s="187">
        <f>'2017 Vincent'!AI124</f>
        <v>0</v>
      </c>
      <c r="H118">
        <f>'2017 Vincent'!AJ124</f>
        <v>59</v>
      </c>
      <c r="I118">
        <f>'2017 Vincent'!AK124</f>
        <v>59</v>
      </c>
      <c r="J118" s="187">
        <f>'2017 Vincent'!AL124</f>
        <v>0.29166666666666663</v>
      </c>
      <c r="L118" s="187">
        <v>0.28194444444444444</v>
      </c>
      <c r="M118" s="187" t="s">
        <v>24</v>
      </c>
      <c r="N118" s="569">
        <v>4</v>
      </c>
      <c r="O118" s="569">
        <v>185</v>
      </c>
    </row>
    <row r="119" spans="1:15" x14ac:dyDescent="0.25">
      <c r="A119" s="565">
        <f>'2017 Vincent'!AC125</f>
        <v>0</v>
      </c>
      <c r="B119">
        <f>'2017 Vincent'!AD125</f>
        <v>0</v>
      </c>
      <c r="C119">
        <f>'2017 Vincent'!AE125</f>
        <v>0</v>
      </c>
      <c r="D119">
        <f>'2017 Vincent'!AF125</f>
        <v>0</v>
      </c>
      <c r="E119">
        <f>'2017 Vincent'!AG125</f>
        <v>0</v>
      </c>
      <c r="F119" s="187">
        <f>'2017 Vincent'!AH125</f>
        <v>0</v>
      </c>
      <c r="G119" s="187">
        <f>'2017 Vincent'!AI125</f>
        <v>0</v>
      </c>
      <c r="H119">
        <f>'2017 Vincent'!AJ125</f>
        <v>0</v>
      </c>
      <c r="I119">
        <f>'2017 Vincent'!AK125</f>
        <v>0</v>
      </c>
      <c r="J119" s="187">
        <f>'2017 Vincent'!AL125</f>
        <v>0</v>
      </c>
      <c r="M119" s="187"/>
      <c r="N119" s="569">
        <v>6</v>
      </c>
      <c r="O119" s="569">
        <v>187</v>
      </c>
    </row>
    <row r="120" spans="1:15" x14ac:dyDescent="0.25">
      <c r="A120" s="565">
        <f>'2017 Vincent'!AC126</f>
        <v>60</v>
      </c>
      <c r="B120">
        <f>'2017 Vincent'!AD126</f>
        <v>1</v>
      </c>
      <c r="C120" t="str">
        <f>'2017 Vincent'!AE126</f>
        <v>Mars</v>
      </c>
      <c r="D120">
        <f>'2017 Vincent'!AF126</f>
        <v>0</v>
      </c>
      <c r="E120">
        <f>'2017 Vincent'!AG126</f>
        <v>0</v>
      </c>
      <c r="F120" s="187">
        <f>'2017 Vincent'!AH126</f>
        <v>0</v>
      </c>
      <c r="G120" s="187">
        <f>'2017 Vincent'!AI126</f>
        <v>0</v>
      </c>
      <c r="H120">
        <f>'2017 Vincent'!AJ126</f>
        <v>60</v>
      </c>
      <c r="I120">
        <f>'2017 Vincent'!AK126</f>
        <v>60</v>
      </c>
      <c r="J120" s="187">
        <f>'2017 Vincent'!AL126</f>
        <v>0.29097222222222219</v>
      </c>
      <c r="L120" s="187">
        <v>0.28055555555555556</v>
      </c>
      <c r="M120" s="187" t="s">
        <v>22</v>
      </c>
      <c r="N120" s="569">
        <v>7</v>
      </c>
      <c r="O120" s="569">
        <v>127</v>
      </c>
    </row>
    <row r="121" spans="1:15" x14ac:dyDescent="0.25">
      <c r="A121" s="565">
        <f>'2017 Vincent'!AC127</f>
        <v>0</v>
      </c>
      <c r="B121">
        <f>'2017 Vincent'!AD127</f>
        <v>0</v>
      </c>
      <c r="C121">
        <f>'2017 Vincent'!AE127</f>
        <v>0</v>
      </c>
      <c r="D121">
        <f>'2017 Vincent'!AF127</f>
        <v>0</v>
      </c>
      <c r="E121">
        <f>'2017 Vincent'!AG127</f>
        <v>0</v>
      </c>
      <c r="F121" s="187">
        <f>'2017 Vincent'!AH127</f>
        <v>0</v>
      </c>
      <c r="G121" s="187">
        <f>'2017 Vincent'!AI127</f>
        <v>0</v>
      </c>
      <c r="H121">
        <f>'2017 Vincent'!AJ127</f>
        <v>0</v>
      </c>
      <c r="I121">
        <f>'2017 Vincent'!AK127</f>
        <v>0</v>
      </c>
      <c r="J121" s="187">
        <f>'2017 Vincent'!AL127</f>
        <v>0</v>
      </c>
      <c r="L121" s="187">
        <v>0.27986111111111112</v>
      </c>
      <c r="M121" s="187" t="s">
        <v>19</v>
      </c>
      <c r="N121" s="569">
        <v>7</v>
      </c>
      <c r="O121" s="569">
        <v>38</v>
      </c>
    </row>
    <row r="122" spans="1:15" x14ac:dyDescent="0.25">
      <c r="A122" s="565">
        <f>'2017 Vincent'!AC128</f>
        <v>61</v>
      </c>
      <c r="B122">
        <f>'2017 Vincent'!AD128</f>
        <v>2</v>
      </c>
      <c r="C122" t="str">
        <f>'2017 Vincent'!AE128</f>
        <v>Mars</v>
      </c>
      <c r="D122">
        <f>'2017 Vincent'!AF128</f>
        <v>0.31597222222222221</v>
      </c>
      <c r="E122">
        <f>'2017 Vincent'!AG128</f>
        <v>0.44375000000000003</v>
      </c>
      <c r="F122" s="187">
        <f>'2017 Vincent'!AH128</f>
        <v>0.30694444444444452</v>
      </c>
      <c r="G122" s="187">
        <f>'2017 Vincent'!AI128</f>
        <v>0.30694444444444452</v>
      </c>
      <c r="H122">
        <f>'2017 Vincent'!AJ128</f>
        <v>61</v>
      </c>
      <c r="I122">
        <f>'2017 Vincent'!AK128</f>
        <v>61</v>
      </c>
      <c r="J122" s="187">
        <f>'2017 Vincent'!AL128</f>
        <v>0.29097222222222219</v>
      </c>
      <c r="M122" s="187"/>
      <c r="N122" s="569">
        <v>26</v>
      </c>
      <c r="O122" s="569">
        <v>57</v>
      </c>
    </row>
    <row r="123" spans="1:15" x14ac:dyDescent="0.25">
      <c r="A123" s="565">
        <f>'2017 Vincent'!AC129</f>
        <v>0</v>
      </c>
      <c r="B123">
        <f>'2017 Vincent'!AD129</f>
        <v>0</v>
      </c>
      <c r="C123">
        <f>'2017 Vincent'!AE129</f>
        <v>0</v>
      </c>
      <c r="D123">
        <f>'2017 Vincent'!AF129</f>
        <v>0.67499999999999993</v>
      </c>
      <c r="E123">
        <f>'2017 Vincent'!AG129</f>
        <v>0.85416666666666663</v>
      </c>
      <c r="F123" s="187">
        <f>'2017 Vincent'!AH129</f>
        <v>0</v>
      </c>
      <c r="G123" s="187">
        <f>'2017 Vincent'!AI129</f>
        <v>0</v>
      </c>
      <c r="H123">
        <f>'2017 Vincent'!AJ129</f>
        <v>0</v>
      </c>
      <c r="I123">
        <f>'2017 Vincent'!AK129</f>
        <v>0</v>
      </c>
      <c r="J123" s="187">
        <f>'2017 Vincent'!AL129</f>
        <v>0</v>
      </c>
      <c r="M123" s="187" t="s">
        <v>27</v>
      </c>
      <c r="N123" s="569">
        <v>25</v>
      </c>
      <c r="O123" s="569">
        <v>298</v>
      </c>
    </row>
    <row r="124" spans="1:15" x14ac:dyDescent="0.25">
      <c r="A124" s="565">
        <f>'2017 Vincent'!AC130</f>
        <v>62</v>
      </c>
      <c r="B124">
        <f>'2017 Vincent'!AD130</f>
        <v>3</v>
      </c>
      <c r="C124" t="str">
        <f>'2017 Vincent'!AE130</f>
        <v>Mars</v>
      </c>
      <c r="D124">
        <f>'2017 Vincent'!AF130</f>
        <v>0.31597222222222221</v>
      </c>
      <c r="E124">
        <f>'2017 Vincent'!AG130</f>
        <v>0.44375000000000003</v>
      </c>
      <c r="F124" s="187">
        <f>'2017 Vincent'!AH130</f>
        <v>0.30694444444444452</v>
      </c>
      <c r="G124" s="187">
        <f>'2017 Vincent'!AI130</f>
        <v>0.30694444444444452</v>
      </c>
      <c r="H124">
        <f>'2017 Vincent'!AJ130</f>
        <v>62</v>
      </c>
      <c r="I124">
        <f>'2017 Vincent'!AK130</f>
        <v>62</v>
      </c>
      <c r="J124" s="187">
        <f>'2017 Vincent'!AL130</f>
        <v>0.29097222222222219</v>
      </c>
      <c r="M124" s="187"/>
      <c r="N124" s="569">
        <v>27</v>
      </c>
      <c r="O124" s="569">
        <v>300</v>
      </c>
    </row>
    <row r="125" spans="1:15" x14ac:dyDescent="0.25">
      <c r="A125" s="565">
        <f>'2017 Vincent'!AC131</f>
        <v>0</v>
      </c>
      <c r="B125">
        <f>'2017 Vincent'!AD131</f>
        <v>0</v>
      </c>
      <c r="C125">
        <f>'2017 Vincent'!AE131</f>
        <v>0</v>
      </c>
      <c r="D125">
        <f>'2017 Vincent'!AF131</f>
        <v>0.67499999999999993</v>
      </c>
      <c r="E125">
        <f>'2017 Vincent'!AG131</f>
        <v>0.85416666666666663</v>
      </c>
      <c r="F125" s="187">
        <f>'2017 Vincent'!AH131</f>
        <v>0</v>
      </c>
      <c r="G125" s="187">
        <f>'2017 Vincent'!AI131</f>
        <v>0</v>
      </c>
      <c r="H125">
        <f>'2017 Vincent'!AJ131</f>
        <v>0</v>
      </c>
      <c r="I125">
        <f>'2017 Vincent'!AK131</f>
        <v>0</v>
      </c>
      <c r="J125" s="187">
        <f>'2017 Vincent'!AL131</f>
        <v>0</v>
      </c>
      <c r="M125" s="187"/>
      <c r="N125" s="569">
        <v>30</v>
      </c>
      <c r="O125" s="569">
        <v>303</v>
      </c>
    </row>
    <row r="126" spans="1:15" x14ac:dyDescent="0.25">
      <c r="A126" s="565">
        <f>'2017 Vincent'!AC132</f>
        <v>63</v>
      </c>
      <c r="B126">
        <f>'2017 Vincent'!AD132</f>
        <v>4</v>
      </c>
      <c r="C126" t="str">
        <f>'2017 Vincent'!AE132</f>
        <v>Mars</v>
      </c>
      <c r="D126">
        <f>'2017 Vincent'!AF132</f>
        <v>0.57708333333333328</v>
      </c>
      <c r="E126">
        <f>'2017 Vincent'!AG132</f>
        <v>0.84652777777777777</v>
      </c>
      <c r="F126" s="187">
        <f>'2017 Vincent'!AH132</f>
        <v>0.26944444444444449</v>
      </c>
      <c r="G126" s="187">
        <f>'2017 Vincent'!AI132</f>
        <v>0.26944444444444449</v>
      </c>
      <c r="H126">
        <f>'2017 Vincent'!AJ132</f>
        <v>63</v>
      </c>
      <c r="I126">
        <f>'2017 Vincent'!AK132</f>
        <v>63</v>
      </c>
      <c r="J126" s="187">
        <f>'2017 Vincent'!AL132</f>
        <v>0.29027777777777775</v>
      </c>
      <c r="L126" s="187">
        <v>0.27916666666666667</v>
      </c>
      <c r="M126" s="187" t="s">
        <v>25</v>
      </c>
      <c r="N126" s="569">
        <v>23</v>
      </c>
      <c r="O126" s="569">
        <v>235</v>
      </c>
    </row>
    <row r="127" spans="1:15" x14ac:dyDescent="0.25">
      <c r="A127" s="565">
        <f>'2017 Vincent'!AC133</f>
        <v>0</v>
      </c>
      <c r="B127">
        <f>'2017 Vincent'!AD133</f>
        <v>0</v>
      </c>
      <c r="C127">
        <f>'2017 Vincent'!AE133</f>
        <v>0</v>
      </c>
      <c r="D127">
        <f>'2017 Vincent'!AF133</f>
        <v>0</v>
      </c>
      <c r="E127">
        <f>'2017 Vincent'!AG133</f>
        <v>0</v>
      </c>
      <c r="F127" s="187">
        <f>'2017 Vincent'!AH133</f>
        <v>0</v>
      </c>
      <c r="G127" s="187">
        <f>'2017 Vincent'!AI133</f>
        <v>0</v>
      </c>
      <c r="H127">
        <f>'2017 Vincent'!AJ133</f>
        <v>0</v>
      </c>
      <c r="I127">
        <f>'2017 Vincent'!AK133</f>
        <v>0</v>
      </c>
      <c r="J127" s="187">
        <f>'2017 Vincent'!AL133</f>
        <v>0</v>
      </c>
      <c r="M127" s="187" t="s">
        <v>28</v>
      </c>
      <c r="N127" s="569">
        <v>27</v>
      </c>
      <c r="O127" s="569">
        <v>331</v>
      </c>
    </row>
    <row r="128" spans="1:15" x14ac:dyDescent="0.25">
      <c r="A128" s="565">
        <f>'2017 Vincent'!AC134</f>
        <v>64</v>
      </c>
      <c r="B128">
        <f>'2017 Vincent'!AD134</f>
        <v>5</v>
      </c>
      <c r="C128" t="str">
        <f>'2017 Vincent'!AE134</f>
        <v>Mars</v>
      </c>
      <c r="D128">
        <f>'2017 Vincent'!AF134</f>
        <v>0</v>
      </c>
      <c r="E128">
        <f>'2017 Vincent'!AG134</f>
        <v>0</v>
      </c>
      <c r="F128" s="187">
        <f>'2017 Vincent'!AH134</f>
        <v>0</v>
      </c>
      <c r="G128" s="187">
        <f>'2017 Vincent'!AI134</f>
        <v>0</v>
      </c>
      <c r="H128">
        <f>'2017 Vincent'!AJ134</f>
        <v>64</v>
      </c>
      <c r="I128">
        <f>'2017 Vincent'!AK134</f>
        <v>64</v>
      </c>
      <c r="J128" s="187">
        <f>'2017 Vincent'!AL134</f>
        <v>0.29027777777777775</v>
      </c>
      <c r="M128" s="187" t="s">
        <v>29</v>
      </c>
      <c r="N128" s="569">
        <v>11</v>
      </c>
      <c r="O128" s="569">
        <v>345</v>
      </c>
    </row>
    <row r="129" spans="1:15" x14ac:dyDescent="0.25">
      <c r="A129" s="565">
        <f>'2017 Vincent'!AC135</f>
        <v>0</v>
      </c>
      <c r="B129">
        <f>'2017 Vincent'!AD135</f>
        <v>0</v>
      </c>
      <c r="C129">
        <f>'2017 Vincent'!AE135</f>
        <v>0</v>
      </c>
      <c r="D129">
        <f>'2017 Vincent'!AF135</f>
        <v>0</v>
      </c>
      <c r="E129">
        <f>'2017 Vincent'!AG135</f>
        <v>0</v>
      </c>
      <c r="F129" s="187">
        <f>'2017 Vincent'!AH135</f>
        <v>0</v>
      </c>
      <c r="G129" s="187">
        <f>'2017 Vincent'!AI135</f>
        <v>0</v>
      </c>
      <c r="H129">
        <f>'2017 Vincent'!AJ135</f>
        <v>0</v>
      </c>
      <c r="I129">
        <f>'2017 Vincent'!AK135</f>
        <v>0</v>
      </c>
      <c r="J129" s="187">
        <f>'2017 Vincent'!AL135</f>
        <v>0</v>
      </c>
      <c r="M129" s="187"/>
      <c r="N129" s="569">
        <v>12</v>
      </c>
      <c r="O129" s="569">
        <v>346</v>
      </c>
    </row>
    <row r="130" spans="1:15" x14ac:dyDescent="0.25">
      <c r="A130" s="565">
        <f>'2017 Vincent'!AC136</f>
        <v>65</v>
      </c>
      <c r="B130">
        <f>'2017 Vincent'!AD136</f>
        <v>6</v>
      </c>
      <c r="C130" t="str">
        <f>'2017 Vincent'!AE136</f>
        <v>Mars</v>
      </c>
      <c r="D130">
        <f>'2017 Vincent'!AF136</f>
        <v>0</v>
      </c>
      <c r="E130">
        <f>'2017 Vincent'!AG136</f>
        <v>0</v>
      </c>
      <c r="F130" s="187">
        <f>'2017 Vincent'!AH136</f>
        <v>0</v>
      </c>
      <c r="G130" s="187">
        <f>'2017 Vincent'!AI136</f>
        <v>0</v>
      </c>
      <c r="H130">
        <f>'2017 Vincent'!AJ136</f>
        <v>65</v>
      </c>
      <c r="I130">
        <f>'2017 Vincent'!AK136</f>
        <v>65</v>
      </c>
      <c r="J130" s="187">
        <f>'2017 Vincent'!AL136</f>
        <v>0.29027777777777775</v>
      </c>
      <c r="M130" s="187"/>
      <c r="N130" s="569">
        <v>13</v>
      </c>
      <c r="O130" s="569">
        <v>347</v>
      </c>
    </row>
    <row r="131" spans="1:15" x14ac:dyDescent="0.25">
      <c r="A131" s="565">
        <f>'2017 Vincent'!AC137</f>
        <v>0</v>
      </c>
      <c r="B131">
        <f>'2017 Vincent'!AD137</f>
        <v>0</v>
      </c>
      <c r="C131">
        <f>'2017 Vincent'!AE137</f>
        <v>0</v>
      </c>
      <c r="D131">
        <f>'2017 Vincent'!AF137</f>
        <v>0</v>
      </c>
      <c r="E131">
        <f>'2017 Vincent'!AG137</f>
        <v>0</v>
      </c>
      <c r="F131" s="187">
        <f>'2017 Vincent'!AH137</f>
        <v>0</v>
      </c>
      <c r="G131" s="187">
        <f>'2017 Vincent'!AI137</f>
        <v>0</v>
      </c>
      <c r="H131">
        <f>'2017 Vincent'!AJ137</f>
        <v>0</v>
      </c>
      <c r="I131">
        <f>'2017 Vincent'!AK137</f>
        <v>0</v>
      </c>
      <c r="J131" s="187">
        <f>'2017 Vincent'!AL137</f>
        <v>0</v>
      </c>
      <c r="M131" s="187"/>
      <c r="N131" s="569">
        <v>14</v>
      </c>
      <c r="O131" s="569">
        <v>348</v>
      </c>
    </row>
    <row r="132" spans="1:15" x14ac:dyDescent="0.25">
      <c r="A132" s="565">
        <f>'2017 Vincent'!AC138</f>
        <v>66</v>
      </c>
      <c r="B132">
        <f>'2017 Vincent'!AD138</f>
        <v>7</v>
      </c>
      <c r="C132" t="str">
        <f>'2017 Vincent'!AE138</f>
        <v>Mars</v>
      </c>
      <c r="D132">
        <f>'2017 Vincent'!AF138</f>
        <v>0.51388888888888895</v>
      </c>
      <c r="E132">
        <f>'2017 Vincent'!AG138</f>
        <v>0.80625000000000002</v>
      </c>
      <c r="F132" s="187">
        <f>'2017 Vincent'!AH138</f>
        <v>0.29236111111111107</v>
      </c>
      <c r="G132" s="187">
        <f>'2017 Vincent'!AI138</f>
        <v>0.29236111111111107</v>
      </c>
      <c r="H132">
        <f>'2017 Vincent'!AJ138</f>
        <v>66</v>
      </c>
      <c r="I132">
        <f>'2017 Vincent'!AK138</f>
        <v>66</v>
      </c>
      <c r="J132" s="187">
        <f>'2017 Vincent'!AL138</f>
        <v>0.29027777777777775</v>
      </c>
      <c r="M132" s="187"/>
      <c r="N132" s="569">
        <v>15</v>
      </c>
      <c r="O132" s="569">
        <v>349</v>
      </c>
    </row>
    <row r="133" spans="1:15" x14ac:dyDescent="0.25">
      <c r="A133" s="565">
        <f>'2017 Vincent'!AC139</f>
        <v>0</v>
      </c>
      <c r="B133">
        <f>'2017 Vincent'!AD139</f>
        <v>0</v>
      </c>
      <c r="C133">
        <f>'2017 Vincent'!AE139</f>
        <v>0</v>
      </c>
      <c r="D133">
        <f>'2017 Vincent'!AF139</f>
        <v>0</v>
      </c>
      <c r="E133">
        <f>'2017 Vincent'!AG139</f>
        <v>0</v>
      </c>
      <c r="F133" s="187">
        <f>'2017 Vincent'!AH139</f>
        <v>0</v>
      </c>
      <c r="G133" s="187">
        <f>'2017 Vincent'!AI139</f>
        <v>0</v>
      </c>
      <c r="H133">
        <f>'2017 Vincent'!AJ139</f>
        <v>0</v>
      </c>
      <c r="I133">
        <f>'2017 Vincent'!AK139</f>
        <v>0</v>
      </c>
      <c r="J133" s="187">
        <f>'2017 Vincent'!AL139</f>
        <v>0</v>
      </c>
      <c r="L133" s="187">
        <v>0.27777777777777779</v>
      </c>
      <c r="M133" s="187" t="s">
        <v>26</v>
      </c>
      <c r="N133" s="569">
        <v>13</v>
      </c>
      <c r="O133" s="569">
        <v>256</v>
      </c>
    </row>
    <row r="134" spans="1:15" x14ac:dyDescent="0.25">
      <c r="A134" s="565">
        <f>'2017 Vincent'!AC140</f>
        <v>67</v>
      </c>
      <c r="B134">
        <f>'2017 Vincent'!AD140</f>
        <v>8</v>
      </c>
      <c r="C134" t="str">
        <f>'2017 Vincent'!AE140</f>
        <v>Mars</v>
      </c>
      <c r="D134">
        <f>'2017 Vincent'!AF140</f>
        <v>0.26458333333333334</v>
      </c>
      <c r="E134">
        <f>'2017 Vincent'!AG140</f>
        <v>0.55347222222222225</v>
      </c>
      <c r="F134" s="187">
        <f>'2017 Vincent'!AH140</f>
        <v>0.28888888888888892</v>
      </c>
      <c r="G134" s="187">
        <f>'2017 Vincent'!AI140</f>
        <v>0.28888888888888892</v>
      </c>
      <c r="H134">
        <f>'2017 Vincent'!AJ140</f>
        <v>67</v>
      </c>
      <c r="I134">
        <f>'2017 Vincent'!AK140</f>
        <v>67</v>
      </c>
      <c r="J134" s="187">
        <f>'2017 Vincent'!AL140</f>
        <v>0.29027777777777775</v>
      </c>
      <c r="M134" s="187"/>
      <c r="N134" s="569">
        <v>14</v>
      </c>
      <c r="O134" s="569">
        <v>257</v>
      </c>
    </row>
    <row r="135" spans="1:15" x14ac:dyDescent="0.25">
      <c r="A135" s="565">
        <f>'2017 Vincent'!AC141</f>
        <v>0</v>
      </c>
      <c r="B135">
        <f>'2017 Vincent'!AD141</f>
        <v>0</v>
      </c>
      <c r="C135">
        <f>'2017 Vincent'!AE141</f>
        <v>0</v>
      </c>
      <c r="D135">
        <f>'2017 Vincent'!AF141</f>
        <v>0</v>
      </c>
      <c r="E135">
        <f>'2017 Vincent'!AG141</f>
        <v>0</v>
      </c>
      <c r="F135" s="187">
        <f>'2017 Vincent'!AH141</f>
        <v>0</v>
      </c>
      <c r="G135" s="187">
        <f>'2017 Vincent'!AI141</f>
        <v>0</v>
      </c>
      <c r="H135">
        <f>'2017 Vincent'!AJ141</f>
        <v>0</v>
      </c>
      <c r="I135">
        <f>'2017 Vincent'!AK141</f>
        <v>0</v>
      </c>
      <c r="J135" s="187">
        <f>'2017 Vincent'!AL141</f>
        <v>0</v>
      </c>
      <c r="L135" s="187">
        <v>0.27708333333333335</v>
      </c>
      <c r="M135" s="187" t="s">
        <v>24</v>
      </c>
      <c r="N135" s="569">
        <v>13</v>
      </c>
      <c r="O135" s="569">
        <v>194</v>
      </c>
    </row>
    <row r="136" spans="1:15" x14ac:dyDescent="0.25">
      <c r="A136" s="565">
        <f>'2017 Vincent'!AC142</f>
        <v>68</v>
      </c>
      <c r="B136">
        <f>'2017 Vincent'!AD142</f>
        <v>9</v>
      </c>
      <c r="C136" t="str">
        <f>'2017 Vincent'!AE142</f>
        <v>Mars</v>
      </c>
      <c r="D136">
        <f>'2017 Vincent'!AF142</f>
        <v>0.26458333333333334</v>
      </c>
      <c r="E136">
        <f>'2017 Vincent'!AG142</f>
        <v>0.55347222222222225</v>
      </c>
      <c r="F136" s="187">
        <f>'2017 Vincent'!AH142</f>
        <v>0.28888888888888892</v>
      </c>
      <c r="G136" s="187">
        <f>'2017 Vincent'!AI142</f>
        <v>0.28888888888888892</v>
      </c>
      <c r="H136">
        <f>'2017 Vincent'!AJ142</f>
        <v>68</v>
      </c>
      <c r="I136">
        <f>'2017 Vincent'!AK142</f>
        <v>68</v>
      </c>
      <c r="J136" s="187">
        <f>'2017 Vincent'!AL142</f>
        <v>0.29027777777777775</v>
      </c>
      <c r="L136" s="187">
        <v>0.27638888888888885</v>
      </c>
      <c r="M136" s="187" t="s">
        <v>20</v>
      </c>
      <c r="N136" s="569">
        <v>26</v>
      </c>
      <c r="O136" s="569">
        <v>85</v>
      </c>
    </row>
    <row r="137" spans="1:15" x14ac:dyDescent="0.25">
      <c r="A137" s="565">
        <f>'2017 Vincent'!AC143</f>
        <v>0</v>
      </c>
      <c r="B137">
        <f>'2017 Vincent'!AD143</f>
        <v>0</v>
      </c>
      <c r="C137">
        <f>'2017 Vincent'!AE143</f>
        <v>0</v>
      </c>
      <c r="D137">
        <f>'2017 Vincent'!AF143</f>
        <v>0</v>
      </c>
      <c r="E137">
        <f>'2017 Vincent'!AG143</f>
        <v>0</v>
      </c>
      <c r="F137" s="187">
        <f>'2017 Vincent'!AH143</f>
        <v>0</v>
      </c>
      <c r="G137" s="187">
        <f>'2017 Vincent'!AI143</f>
        <v>0</v>
      </c>
      <c r="H137">
        <f>'2017 Vincent'!AJ143</f>
        <v>0</v>
      </c>
      <c r="I137">
        <f>'2017 Vincent'!AK143</f>
        <v>0</v>
      </c>
      <c r="J137" s="187">
        <f>'2017 Vincent'!AL143</f>
        <v>0</v>
      </c>
      <c r="M137" s="187" t="s">
        <v>24</v>
      </c>
      <c r="N137" s="569">
        <v>12</v>
      </c>
      <c r="O137" s="569">
        <v>193</v>
      </c>
    </row>
    <row r="138" spans="1:15" x14ac:dyDescent="0.25">
      <c r="A138" s="565">
        <f>'2017 Vincent'!AC144</f>
        <v>69</v>
      </c>
      <c r="B138">
        <f>'2017 Vincent'!AD144</f>
        <v>10</v>
      </c>
      <c r="C138" t="str">
        <f>'2017 Vincent'!AE144</f>
        <v>Mars</v>
      </c>
      <c r="D138">
        <f>'2017 Vincent'!AF144</f>
        <v>0.26458333333333334</v>
      </c>
      <c r="E138">
        <f>'2017 Vincent'!AG144</f>
        <v>0.55347222222222225</v>
      </c>
      <c r="F138" s="187">
        <f>'2017 Vincent'!AH144</f>
        <v>0.28888888888888892</v>
      </c>
      <c r="G138" s="187">
        <f>'2017 Vincent'!AI144</f>
        <v>0.28888888888888892</v>
      </c>
      <c r="H138">
        <f>'2017 Vincent'!AJ144</f>
        <v>69</v>
      </c>
      <c r="I138">
        <f>'2017 Vincent'!AK144</f>
        <v>69</v>
      </c>
      <c r="J138" s="187">
        <f>'2017 Vincent'!AL144</f>
        <v>0.29027777777777775</v>
      </c>
      <c r="M138" s="187" t="s">
        <v>26</v>
      </c>
      <c r="N138" s="569">
        <v>23</v>
      </c>
      <c r="O138" s="569">
        <v>266</v>
      </c>
    </row>
    <row r="139" spans="1:15" x14ac:dyDescent="0.25">
      <c r="A139" s="565">
        <f>'2017 Vincent'!AC145</f>
        <v>0</v>
      </c>
      <c r="B139">
        <f>'2017 Vincent'!AD145</f>
        <v>0</v>
      </c>
      <c r="C139">
        <f>'2017 Vincent'!AE145</f>
        <v>0</v>
      </c>
      <c r="D139">
        <f>'2017 Vincent'!AF145</f>
        <v>0</v>
      </c>
      <c r="E139">
        <f>'2017 Vincent'!AG145</f>
        <v>0</v>
      </c>
      <c r="F139" s="187">
        <f>'2017 Vincent'!AH145</f>
        <v>0</v>
      </c>
      <c r="G139" s="187">
        <f>'2017 Vincent'!AI145</f>
        <v>0</v>
      </c>
      <c r="H139">
        <f>'2017 Vincent'!AJ145</f>
        <v>0</v>
      </c>
      <c r="I139">
        <f>'2017 Vincent'!AK145</f>
        <v>0</v>
      </c>
      <c r="J139" s="187">
        <f>'2017 Vincent'!AL145</f>
        <v>0</v>
      </c>
      <c r="L139" s="187">
        <v>0.27569444444444446</v>
      </c>
      <c r="M139" s="187" t="s">
        <v>5</v>
      </c>
      <c r="N139" s="569">
        <v>16</v>
      </c>
      <c r="O139" s="569">
        <v>16</v>
      </c>
    </row>
    <row r="140" spans="1:15" x14ac:dyDescent="0.25">
      <c r="A140" s="565">
        <f>'2017 Vincent'!AC146</f>
        <v>70</v>
      </c>
      <c r="B140">
        <f>'2017 Vincent'!AD146</f>
        <v>11</v>
      </c>
      <c r="C140" t="str">
        <f>'2017 Vincent'!AE146</f>
        <v>Mars</v>
      </c>
      <c r="D140">
        <f>'2017 Vincent'!AF146</f>
        <v>0</v>
      </c>
      <c r="E140">
        <f>'2017 Vincent'!AG146</f>
        <v>0</v>
      </c>
      <c r="F140" s="187">
        <f>'2017 Vincent'!AH146</f>
        <v>0</v>
      </c>
      <c r="G140" s="187">
        <f>'2017 Vincent'!AI146</f>
        <v>0</v>
      </c>
      <c r="H140">
        <f>'2017 Vincent'!AJ146</f>
        <v>70</v>
      </c>
      <c r="I140">
        <f>'2017 Vincent'!AK146</f>
        <v>70</v>
      </c>
      <c r="J140" s="187">
        <f>'2017 Vincent'!AL146</f>
        <v>0.29027777777777775</v>
      </c>
      <c r="M140" s="187"/>
      <c r="N140" s="569">
        <v>18</v>
      </c>
      <c r="O140" s="569">
        <v>18</v>
      </c>
    </row>
    <row r="141" spans="1:15" x14ac:dyDescent="0.25">
      <c r="A141" s="565">
        <f>'2017 Vincent'!AC147</f>
        <v>0</v>
      </c>
      <c r="B141">
        <f>'2017 Vincent'!AD147</f>
        <v>0</v>
      </c>
      <c r="C141">
        <f>'2017 Vincent'!AE147</f>
        <v>0</v>
      </c>
      <c r="D141">
        <f>'2017 Vincent'!AF147</f>
        <v>0</v>
      </c>
      <c r="E141">
        <f>'2017 Vincent'!AG147</f>
        <v>0</v>
      </c>
      <c r="F141" s="187">
        <f>'2017 Vincent'!AH147</f>
        <v>0</v>
      </c>
      <c r="G141" s="187">
        <f>'2017 Vincent'!AI147</f>
        <v>0</v>
      </c>
      <c r="H141">
        <f>'2017 Vincent'!AJ147</f>
        <v>0</v>
      </c>
      <c r="I141">
        <f>'2017 Vincent'!AK147</f>
        <v>0</v>
      </c>
      <c r="J141" s="187">
        <f>'2017 Vincent'!AL147</f>
        <v>0</v>
      </c>
      <c r="M141" s="187" t="s">
        <v>21</v>
      </c>
      <c r="N141" s="569">
        <v>18</v>
      </c>
      <c r="O141" s="569">
        <v>108</v>
      </c>
    </row>
    <row r="142" spans="1:15" x14ac:dyDescent="0.25">
      <c r="A142" s="565">
        <f>'2017 Vincent'!AC148</f>
        <v>71</v>
      </c>
      <c r="B142">
        <f>'2017 Vincent'!AD148</f>
        <v>12</v>
      </c>
      <c r="C142" t="str">
        <f>'2017 Vincent'!AE148</f>
        <v>Mars</v>
      </c>
      <c r="D142">
        <f>'2017 Vincent'!AF148</f>
        <v>0</v>
      </c>
      <c r="E142">
        <f>'2017 Vincent'!AG148</f>
        <v>0</v>
      </c>
      <c r="F142" s="187">
        <f>'2017 Vincent'!AH148</f>
        <v>0</v>
      </c>
      <c r="G142" s="187">
        <f>'2017 Vincent'!AI148</f>
        <v>0</v>
      </c>
      <c r="H142">
        <f>'2017 Vincent'!AJ148</f>
        <v>71</v>
      </c>
      <c r="I142">
        <f>'2017 Vincent'!AK148</f>
        <v>71</v>
      </c>
      <c r="J142" s="187">
        <f>'2017 Vincent'!AL148</f>
        <v>0.28958333333333341</v>
      </c>
      <c r="M142" s="187" t="s">
        <v>22</v>
      </c>
      <c r="N142" s="569">
        <v>6</v>
      </c>
      <c r="O142" s="569">
        <v>126</v>
      </c>
    </row>
    <row r="143" spans="1:15" x14ac:dyDescent="0.25">
      <c r="A143" s="565">
        <f>'2017 Vincent'!AC149</f>
        <v>0</v>
      </c>
      <c r="B143">
        <f>'2017 Vincent'!AD149</f>
        <v>0</v>
      </c>
      <c r="C143">
        <f>'2017 Vincent'!AE149</f>
        <v>0</v>
      </c>
      <c r="D143">
        <f>'2017 Vincent'!AF149</f>
        <v>0</v>
      </c>
      <c r="E143">
        <f>'2017 Vincent'!AG149</f>
        <v>0</v>
      </c>
      <c r="F143" s="187">
        <f>'2017 Vincent'!AH149</f>
        <v>0</v>
      </c>
      <c r="G143" s="187">
        <f>'2017 Vincent'!AI149</f>
        <v>0</v>
      </c>
      <c r="H143">
        <f>'2017 Vincent'!AJ149</f>
        <v>0</v>
      </c>
      <c r="I143">
        <f>'2017 Vincent'!AK149</f>
        <v>0</v>
      </c>
      <c r="J143" s="187">
        <f>'2017 Vincent'!AL149</f>
        <v>0</v>
      </c>
      <c r="L143" s="187">
        <v>0.27499999999999997</v>
      </c>
      <c r="M143" s="187" t="s">
        <v>20</v>
      </c>
      <c r="N143" s="569">
        <v>14</v>
      </c>
      <c r="O143" s="569">
        <v>73</v>
      </c>
    </row>
    <row r="144" spans="1:15" x14ac:dyDescent="0.25">
      <c r="A144" s="565">
        <f>'2017 Vincent'!AC150</f>
        <v>72</v>
      </c>
      <c r="B144">
        <f>'2017 Vincent'!AD150</f>
        <v>13</v>
      </c>
      <c r="C144" t="str">
        <f>'2017 Vincent'!AE150</f>
        <v>Mars</v>
      </c>
      <c r="D144">
        <f>'2017 Vincent'!AF150</f>
        <v>0</v>
      </c>
      <c r="E144">
        <f>'2017 Vincent'!AG150</f>
        <v>0</v>
      </c>
      <c r="F144" s="187">
        <f>'2017 Vincent'!AH150</f>
        <v>0</v>
      </c>
      <c r="G144" s="187">
        <f>'2017 Vincent'!AI150</f>
        <v>0</v>
      </c>
      <c r="H144">
        <f>'2017 Vincent'!AJ150</f>
        <v>72</v>
      </c>
      <c r="I144">
        <f>'2017 Vincent'!AK150</f>
        <v>72</v>
      </c>
      <c r="J144" s="187">
        <f>'2017 Vincent'!AL150</f>
        <v>0.28958333333333341</v>
      </c>
      <c r="M144" s="187"/>
      <c r="N144" s="569">
        <v>15</v>
      </c>
      <c r="O144" s="569">
        <v>74</v>
      </c>
    </row>
    <row r="145" spans="1:15" x14ac:dyDescent="0.25">
      <c r="A145" s="565">
        <f>'2017 Vincent'!AC151</f>
        <v>0</v>
      </c>
      <c r="B145">
        <f>'2017 Vincent'!AD151</f>
        <v>0</v>
      </c>
      <c r="C145">
        <f>'2017 Vincent'!AE151</f>
        <v>0</v>
      </c>
      <c r="D145">
        <f>'2017 Vincent'!AF151</f>
        <v>0</v>
      </c>
      <c r="E145">
        <f>'2017 Vincent'!AG151</f>
        <v>0</v>
      </c>
      <c r="F145" s="187">
        <f>'2017 Vincent'!AH151</f>
        <v>0</v>
      </c>
      <c r="G145" s="187">
        <f>'2017 Vincent'!AI151</f>
        <v>0</v>
      </c>
      <c r="H145">
        <f>'2017 Vincent'!AJ151</f>
        <v>0</v>
      </c>
      <c r="I145">
        <f>'2017 Vincent'!AK151</f>
        <v>0</v>
      </c>
      <c r="J145" s="187">
        <f>'2017 Vincent'!AL151</f>
        <v>0</v>
      </c>
      <c r="M145" s="187"/>
      <c r="N145" s="569">
        <v>16</v>
      </c>
      <c r="O145" s="569">
        <v>75</v>
      </c>
    </row>
    <row r="146" spans="1:15" x14ac:dyDescent="0.25">
      <c r="A146" s="565">
        <f>'2017 Vincent'!AC152</f>
        <v>73</v>
      </c>
      <c r="B146">
        <f>'2017 Vincent'!AD152</f>
        <v>14</v>
      </c>
      <c r="C146" t="str">
        <f>'2017 Vincent'!AE152</f>
        <v>Mars</v>
      </c>
      <c r="D146">
        <f>'2017 Vincent'!AF152</f>
        <v>0.54027777777777775</v>
      </c>
      <c r="E146">
        <f>'2017 Vincent'!AG152</f>
        <v>0.81527777777777777</v>
      </c>
      <c r="F146" s="187">
        <f>'2017 Vincent'!AH152</f>
        <v>0.27500000000000002</v>
      </c>
      <c r="G146" s="187">
        <f>'2017 Vincent'!AI152</f>
        <v>0.27500000000000002</v>
      </c>
      <c r="H146">
        <f>'2017 Vincent'!AJ152</f>
        <v>73</v>
      </c>
      <c r="I146">
        <f>'2017 Vincent'!AK152</f>
        <v>73</v>
      </c>
      <c r="J146" s="187">
        <f>'2017 Vincent'!AL152</f>
        <v>0.28958333333333341</v>
      </c>
      <c r="M146" s="187" t="s">
        <v>26</v>
      </c>
      <c r="N146" s="569">
        <v>4</v>
      </c>
      <c r="O146" s="569">
        <v>247</v>
      </c>
    </row>
    <row r="147" spans="1:15" x14ac:dyDescent="0.25">
      <c r="A147" s="565">
        <f>'2017 Vincent'!AC153</f>
        <v>0</v>
      </c>
      <c r="B147">
        <f>'2017 Vincent'!AD153</f>
        <v>0</v>
      </c>
      <c r="C147">
        <f>'2017 Vincent'!AE153</f>
        <v>0</v>
      </c>
      <c r="D147">
        <f>'2017 Vincent'!AF153</f>
        <v>0</v>
      </c>
      <c r="E147">
        <f>'2017 Vincent'!AG153</f>
        <v>0</v>
      </c>
      <c r="F147" s="187">
        <f>'2017 Vincent'!AH153</f>
        <v>0</v>
      </c>
      <c r="G147" s="187">
        <f>'2017 Vincent'!AI153</f>
        <v>0</v>
      </c>
      <c r="H147">
        <f>'2017 Vincent'!AJ153</f>
        <v>0</v>
      </c>
      <c r="I147">
        <f>'2017 Vincent'!AK153</f>
        <v>0</v>
      </c>
      <c r="J147" s="187">
        <f>'2017 Vincent'!AL153</f>
        <v>0</v>
      </c>
      <c r="M147" s="187"/>
      <c r="N147" s="569">
        <v>6</v>
      </c>
      <c r="O147" s="569">
        <v>249</v>
      </c>
    </row>
    <row r="148" spans="1:15" x14ac:dyDescent="0.25">
      <c r="A148" s="565">
        <f>'2017 Vincent'!AC154</f>
        <v>74</v>
      </c>
      <c r="B148">
        <f>'2017 Vincent'!AD154</f>
        <v>15</v>
      </c>
      <c r="C148" t="str">
        <f>'2017 Vincent'!AE154</f>
        <v>Mars</v>
      </c>
      <c r="D148">
        <f>'2017 Vincent'!AF154</f>
        <v>0.54027777777777775</v>
      </c>
      <c r="E148">
        <f>'2017 Vincent'!AG154</f>
        <v>0.81527777777777777</v>
      </c>
      <c r="F148" s="187">
        <f>'2017 Vincent'!AH154</f>
        <v>0.27500000000000002</v>
      </c>
      <c r="G148" s="187">
        <f>'2017 Vincent'!AI154</f>
        <v>0.27500000000000002</v>
      </c>
      <c r="H148">
        <f>'2017 Vincent'!AJ154</f>
        <v>74</v>
      </c>
      <c r="I148">
        <f>'2017 Vincent'!AK154</f>
        <v>74</v>
      </c>
      <c r="J148" s="187">
        <f>'2017 Vincent'!AL154</f>
        <v>0.28958333333333341</v>
      </c>
      <c r="M148" s="187"/>
      <c r="N148" s="569">
        <v>8</v>
      </c>
      <c r="O148" s="569">
        <v>251</v>
      </c>
    </row>
    <row r="149" spans="1:15" x14ac:dyDescent="0.25">
      <c r="A149" s="565">
        <f>'2017 Vincent'!AC155</f>
        <v>0</v>
      </c>
      <c r="B149">
        <f>'2017 Vincent'!AD155</f>
        <v>0</v>
      </c>
      <c r="C149">
        <f>'2017 Vincent'!AE155</f>
        <v>0</v>
      </c>
      <c r="D149">
        <f>'2017 Vincent'!AF155</f>
        <v>0</v>
      </c>
      <c r="E149">
        <f>'2017 Vincent'!AG155</f>
        <v>0</v>
      </c>
      <c r="F149" s="187">
        <f>'2017 Vincent'!AH155</f>
        <v>0</v>
      </c>
      <c r="G149" s="187">
        <f>'2017 Vincent'!AI155</f>
        <v>0</v>
      </c>
      <c r="H149">
        <f>'2017 Vincent'!AJ155</f>
        <v>0</v>
      </c>
      <c r="I149">
        <f>'2017 Vincent'!AK155</f>
        <v>0</v>
      </c>
      <c r="J149" s="187">
        <f>'2017 Vincent'!AL155</f>
        <v>0</v>
      </c>
      <c r="L149" s="187">
        <v>0.27361111111111108</v>
      </c>
      <c r="M149" s="187" t="s">
        <v>24</v>
      </c>
      <c r="N149" s="569">
        <v>14</v>
      </c>
      <c r="O149" s="569">
        <v>195</v>
      </c>
    </row>
    <row r="150" spans="1:15" x14ac:dyDescent="0.25">
      <c r="A150" s="565">
        <f>'2017 Vincent'!AC156</f>
        <v>75</v>
      </c>
      <c r="B150">
        <f>'2017 Vincent'!AD156</f>
        <v>16</v>
      </c>
      <c r="C150" t="str">
        <f>'2017 Vincent'!AE156</f>
        <v>Mars</v>
      </c>
      <c r="D150">
        <f>'2017 Vincent'!AF156</f>
        <v>0.54027777777777775</v>
      </c>
      <c r="E150">
        <f>'2017 Vincent'!AG156</f>
        <v>0.81527777777777777</v>
      </c>
      <c r="F150" s="187">
        <f>'2017 Vincent'!AH156</f>
        <v>0.27500000000000002</v>
      </c>
      <c r="G150" s="187">
        <f>'2017 Vincent'!AI156</f>
        <v>0.27500000000000002</v>
      </c>
      <c r="H150">
        <f>'2017 Vincent'!AJ156</f>
        <v>75</v>
      </c>
      <c r="I150">
        <f>'2017 Vincent'!AK156</f>
        <v>75</v>
      </c>
      <c r="J150" s="187">
        <f>'2017 Vincent'!AL156</f>
        <v>0.28958333333333341</v>
      </c>
      <c r="L150" s="187">
        <v>0.27291666666666664</v>
      </c>
      <c r="M150" s="187" t="s">
        <v>19</v>
      </c>
      <c r="N150" s="569">
        <v>14</v>
      </c>
      <c r="O150" s="569">
        <v>45</v>
      </c>
    </row>
    <row r="151" spans="1:15" x14ac:dyDescent="0.25">
      <c r="A151" s="565">
        <f>'2017 Vincent'!AC157</f>
        <v>0</v>
      </c>
      <c r="B151">
        <f>'2017 Vincent'!AD157</f>
        <v>0</v>
      </c>
      <c r="C151">
        <f>'2017 Vincent'!AE157</f>
        <v>0</v>
      </c>
      <c r="D151">
        <f>'2017 Vincent'!AF157</f>
        <v>0</v>
      </c>
      <c r="E151">
        <f>'2017 Vincent'!AG157</f>
        <v>0</v>
      </c>
      <c r="F151" s="187">
        <f>'2017 Vincent'!AH157</f>
        <v>0</v>
      </c>
      <c r="G151" s="187">
        <f>'2017 Vincent'!AI157</f>
        <v>0</v>
      </c>
      <c r="H151">
        <f>'2017 Vincent'!AJ157</f>
        <v>0</v>
      </c>
      <c r="I151">
        <f>'2017 Vincent'!AK157</f>
        <v>0</v>
      </c>
      <c r="J151" s="187">
        <f>'2017 Vincent'!AL157</f>
        <v>0</v>
      </c>
      <c r="M151" s="187"/>
      <c r="N151" s="569">
        <v>15</v>
      </c>
      <c r="O151" s="569">
        <v>46</v>
      </c>
    </row>
    <row r="152" spans="1:15" x14ac:dyDescent="0.25">
      <c r="A152" s="565">
        <f>'2017 Vincent'!AC158</f>
        <v>76</v>
      </c>
      <c r="B152">
        <f>'2017 Vincent'!AD158</f>
        <v>17</v>
      </c>
      <c r="C152" t="str">
        <f>'2017 Vincent'!AE158</f>
        <v>Mars</v>
      </c>
      <c r="D152">
        <f>'2017 Vincent'!AF158</f>
        <v>0.52083333333333337</v>
      </c>
      <c r="E152">
        <f>'2017 Vincent'!AG158</f>
        <v>0.81597222222222221</v>
      </c>
      <c r="F152" s="187">
        <f>'2017 Vincent'!AH158</f>
        <v>0.29513888888888884</v>
      </c>
      <c r="G152" s="187">
        <f>'2017 Vincent'!AI158</f>
        <v>0.29513888888888884</v>
      </c>
      <c r="H152">
        <f>'2017 Vincent'!AJ158</f>
        <v>76</v>
      </c>
      <c r="I152">
        <f>'2017 Vincent'!AK158</f>
        <v>76</v>
      </c>
      <c r="J152" s="187">
        <f>'2017 Vincent'!AL158</f>
        <v>0.28958333333333341</v>
      </c>
      <c r="M152" s="187" t="s">
        <v>24</v>
      </c>
      <c r="N152" s="569">
        <v>16</v>
      </c>
      <c r="O152" s="569">
        <v>197</v>
      </c>
    </row>
    <row r="153" spans="1:15" x14ac:dyDescent="0.25">
      <c r="A153" s="565">
        <f>'2017 Vincent'!AC159</f>
        <v>0</v>
      </c>
      <c r="B153">
        <f>'2017 Vincent'!AD159</f>
        <v>0</v>
      </c>
      <c r="C153">
        <f>'2017 Vincent'!AE159</f>
        <v>0</v>
      </c>
      <c r="D153">
        <f>'2017 Vincent'!AF159</f>
        <v>0</v>
      </c>
      <c r="E153">
        <f>'2017 Vincent'!AG159</f>
        <v>0</v>
      </c>
      <c r="F153" s="187">
        <f>'2017 Vincent'!AH159</f>
        <v>0</v>
      </c>
      <c r="G153" s="187">
        <f>'2017 Vincent'!AI159</f>
        <v>0</v>
      </c>
      <c r="H153">
        <f>'2017 Vincent'!AJ159</f>
        <v>0</v>
      </c>
      <c r="I153">
        <f>'2017 Vincent'!AK159</f>
        <v>0</v>
      </c>
      <c r="J153" s="187">
        <f>'2017 Vincent'!AL159</f>
        <v>0</v>
      </c>
      <c r="L153" s="187">
        <v>0.2722222222222222</v>
      </c>
      <c r="M153" s="187" t="s">
        <v>5</v>
      </c>
      <c r="N153" s="569">
        <v>21</v>
      </c>
      <c r="O153" s="569">
        <v>21</v>
      </c>
    </row>
    <row r="154" spans="1:15" x14ac:dyDescent="0.25">
      <c r="A154" s="565">
        <f>'2017 Vincent'!AC160</f>
        <v>77</v>
      </c>
      <c r="B154">
        <f>'2017 Vincent'!AD160</f>
        <v>18</v>
      </c>
      <c r="C154" t="str">
        <f>'2017 Vincent'!AE160</f>
        <v>Mars</v>
      </c>
      <c r="D154">
        <f>'2017 Vincent'!AF160</f>
        <v>0</v>
      </c>
      <c r="E154">
        <f>'2017 Vincent'!AG160</f>
        <v>0</v>
      </c>
      <c r="F154" s="187">
        <f>'2017 Vincent'!AH160</f>
        <v>0</v>
      </c>
      <c r="G154" s="187">
        <f>'2017 Vincent'!AI160</f>
        <v>0</v>
      </c>
      <c r="H154">
        <f>'2017 Vincent'!AJ160</f>
        <v>77</v>
      </c>
      <c r="I154">
        <f>'2017 Vincent'!AK160</f>
        <v>77</v>
      </c>
      <c r="J154" s="187">
        <f>'2017 Vincent'!AL160</f>
        <v>0.28958333333333341</v>
      </c>
      <c r="L154" s="187">
        <v>0.27152777777777776</v>
      </c>
      <c r="M154" s="187" t="s">
        <v>20</v>
      </c>
      <c r="N154" s="569">
        <v>27</v>
      </c>
      <c r="O154" s="569">
        <v>86</v>
      </c>
    </row>
    <row r="155" spans="1:15" x14ac:dyDescent="0.25">
      <c r="A155" s="565">
        <f>'2017 Vincent'!AC161</f>
        <v>0</v>
      </c>
      <c r="B155">
        <f>'2017 Vincent'!AD161</f>
        <v>0</v>
      </c>
      <c r="C155">
        <f>'2017 Vincent'!AE161</f>
        <v>0</v>
      </c>
      <c r="D155">
        <f>'2017 Vincent'!AF161</f>
        <v>0</v>
      </c>
      <c r="E155">
        <f>'2017 Vincent'!AG161</f>
        <v>0</v>
      </c>
      <c r="F155" s="187">
        <f>'2017 Vincent'!AH161</f>
        <v>0</v>
      </c>
      <c r="G155" s="187">
        <f>'2017 Vincent'!AI161</f>
        <v>0</v>
      </c>
      <c r="H155">
        <f>'2017 Vincent'!AJ161</f>
        <v>0</v>
      </c>
      <c r="I155">
        <f>'2017 Vincent'!AK161</f>
        <v>0</v>
      </c>
      <c r="J155" s="187">
        <f>'2017 Vincent'!AL161</f>
        <v>0</v>
      </c>
      <c r="M155" s="187"/>
      <c r="N155" s="569">
        <v>28</v>
      </c>
      <c r="O155" s="569">
        <v>87</v>
      </c>
    </row>
    <row r="156" spans="1:15" x14ac:dyDescent="0.25">
      <c r="A156" s="565">
        <f>'2017 Vincent'!AC162</f>
        <v>78</v>
      </c>
      <c r="B156">
        <f>'2017 Vincent'!AD162</f>
        <v>19</v>
      </c>
      <c r="C156" t="str">
        <f>'2017 Vincent'!AE162</f>
        <v>Mars</v>
      </c>
      <c r="D156">
        <f>'2017 Vincent'!AF162</f>
        <v>0</v>
      </c>
      <c r="E156">
        <f>'2017 Vincent'!AG162</f>
        <v>0</v>
      </c>
      <c r="F156" s="187">
        <f>'2017 Vincent'!AH162</f>
        <v>0</v>
      </c>
      <c r="G156" s="187">
        <f>'2017 Vincent'!AI162</f>
        <v>0</v>
      </c>
      <c r="H156">
        <f>'2017 Vincent'!AJ162</f>
        <v>78</v>
      </c>
      <c r="I156">
        <f>'2017 Vincent'!AK162</f>
        <v>78</v>
      </c>
      <c r="J156" s="187">
        <f>'2017 Vincent'!AL162</f>
        <v>0.28958333333333341</v>
      </c>
      <c r="M156" s="187" t="s">
        <v>26</v>
      </c>
      <c r="N156" s="569">
        <v>28</v>
      </c>
      <c r="O156" s="569">
        <v>271</v>
      </c>
    </row>
    <row r="157" spans="1:15" x14ac:dyDescent="0.25">
      <c r="A157" s="565">
        <f>'2017 Vincent'!AC163</f>
        <v>0</v>
      </c>
      <c r="B157">
        <f>'2017 Vincent'!AD163</f>
        <v>0</v>
      </c>
      <c r="C157">
        <f>'2017 Vincent'!AE163</f>
        <v>0</v>
      </c>
      <c r="D157">
        <f>'2017 Vincent'!AF163</f>
        <v>0</v>
      </c>
      <c r="E157">
        <f>'2017 Vincent'!AG163</f>
        <v>0</v>
      </c>
      <c r="F157" s="187">
        <f>'2017 Vincent'!AH163</f>
        <v>0</v>
      </c>
      <c r="G157" s="187">
        <f>'2017 Vincent'!AI163</f>
        <v>0</v>
      </c>
      <c r="H157">
        <f>'2017 Vincent'!AJ163</f>
        <v>0</v>
      </c>
      <c r="I157">
        <f>'2017 Vincent'!AK163</f>
        <v>0</v>
      </c>
      <c r="J157" s="187">
        <f>'2017 Vincent'!AL163</f>
        <v>0</v>
      </c>
      <c r="L157" s="187">
        <v>0.27083333333333331</v>
      </c>
      <c r="M157" s="187" t="s">
        <v>22</v>
      </c>
      <c r="N157" s="569">
        <v>11</v>
      </c>
      <c r="O157" s="569">
        <v>131</v>
      </c>
    </row>
    <row r="158" spans="1:15" x14ac:dyDescent="0.25">
      <c r="A158" s="565">
        <f>'2017 Vincent'!AC164</f>
        <v>79</v>
      </c>
      <c r="B158">
        <f>'2017 Vincent'!AD164</f>
        <v>20</v>
      </c>
      <c r="C158" t="str">
        <f>'2017 Vincent'!AE164</f>
        <v>Mars</v>
      </c>
      <c r="D158">
        <f>'2017 Vincent'!AF164</f>
        <v>0.31597222222222221</v>
      </c>
      <c r="E158">
        <f>'2017 Vincent'!AG164</f>
        <v>0.44513888888888892</v>
      </c>
      <c r="F158" s="187">
        <f>'2017 Vincent'!AH164</f>
        <v>0.30624999999999997</v>
      </c>
      <c r="G158" s="187">
        <f>'2017 Vincent'!AI164</f>
        <v>0.30624999999999997</v>
      </c>
      <c r="H158">
        <f>'2017 Vincent'!AJ164</f>
        <v>79</v>
      </c>
      <c r="I158">
        <f>'2017 Vincent'!AK164</f>
        <v>79</v>
      </c>
      <c r="J158" s="187">
        <f>'2017 Vincent'!AL164</f>
        <v>0.2895833333333333</v>
      </c>
      <c r="M158" s="187"/>
      <c r="N158" s="569">
        <v>29</v>
      </c>
      <c r="O158" s="569">
        <v>149</v>
      </c>
    </row>
    <row r="159" spans="1:15" x14ac:dyDescent="0.25">
      <c r="A159" s="565">
        <f>'2017 Vincent'!AC165</f>
        <v>0</v>
      </c>
      <c r="B159">
        <f>'2017 Vincent'!AD165</f>
        <v>0</v>
      </c>
      <c r="C159">
        <f>'2017 Vincent'!AE165</f>
        <v>0</v>
      </c>
      <c r="D159">
        <f>'2017 Vincent'!AF165</f>
        <v>0.67708333333333337</v>
      </c>
      <c r="E159">
        <f>'2017 Vincent'!AG165</f>
        <v>0.85416666666666663</v>
      </c>
      <c r="F159" s="187">
        <f>'2017 Vincent'!AH165</f>
        <v>0</v>
      </c>
      <c r="G159" s="187">
        <f>'2017 Vincent'!AI165</f>
        <v>0</v>
      </c>
      <c r="H159">
        <f>'2017 Vincent'!AJ165</f>
        <v>0</v>
      </c>
      <c r="I159">
        <f>'2017 Vincent'!AK165</f>
        <v>0</v>
      </c>
      <c r="J159" s="187">
        <f>'2017 Vincent'!AL165</f>
        <v>0</v>
      </c>
      <c r="L159" s="187">
        <v>0.27013888888888887</v>
      </c>
      <c r="M159" s="187" t="s">
        <v>5</v>
      </c>
      <c r="N159" s="569">
        <v>4</v>
      </c>
      <c r="O159" s="569">
        <v>4</v>
      </c>
    </row>
    <row r="160" spans="1:15" x14ac:dyDescent="0.25">
      <c r="A160" s="565">
        <f>'2017 Vincent'!AC166</f>
        <v>80</v>
      </c>
      <c r="B160">
        <f>'2017 Vincent'!AD166</f>
        <v>21</v>
      </c>
      <c r="C160" t="str">
        <f>'2017 Vincent'!AE166</f>
        <v>Mars</v>
      </c>
      <c r="D160">
        <f>'2017 Vincent'!AF166</f>
        <v>0.31597222222222221</v>
      </c>
      <c r="E160">
        <f>'2017 Vincent'!AG166</f>
        <v>0.44513888888888892</v>
      </c>
      <c r="F160" s="187">
        <f>'2017 Vincent'!AH166</f>
        <v>0.30624999999999997</v>
      </c>
      <c r="G160" s="187">
        <f>'2017 Vincent'!AI166</f>
        <v>0.30624999999999997</v>
      </c>
      <c r="H160">
        <f>'2017 Vincent'!AJ166</f>
        <v>80</v>
      </c>
      <c r="I160">
        <f>'2017 Vincent'!AK166</f>
        <v>80</v>
      </c>
      <c r="J160" s="187">
        <f>'2017 Vincent'!AL166</f>
        <v>0.28958333333333319</v>
      </c>
      <c r="M160" s="187"/>
      <c r="N160" s="569">
        <v>10</v>
      </c>
      <c r="O160" s="569">
        <v>10</v>
      </c>
    </row>
    <row r="161" spans="1:15" x14ac:dyDescent="0.25">
      <c r="A161" s="565">
        <f>'2017 Vincent'!AC167</f>
        <v>0</v>
      </c>
      <c r="B161">
        <f>'2017 Vincent'!AD167</f>
        <v>0</v>
      </c>
      <c r="C161">
        <f>'2017 Vincent'!AE167</f>
        <v>0</v>
      </c>
      <c r="D161">
        <f>'2017 Vincent'!AF167</f>
        <v>0.67708333333333337</v>
      </c>
      <c r="E161">
        <f>'2017 Vincent'!AG167</f>
        <v>0.85416666666666663</v>
      </c>
      <c r="F161" s="187">
        <f>'2017 Vincent'!AH167</f>
        <v>0</v>
      </c>
      <c r="G161" s="187">
        <f>'2017 Vincent'!AI167</f>
        <v>0</v>
      </c>
      <c r="H161">
        <f>'2017 Vincent'!AJ167</f>
        <v>0</v>
      </c>
      <c r="I161">
        <f>'2017 Vincent'!AK167</f>
        <v>0</v>
      </c>
      <c r="J161" s="187">
        <f>'2017 Vincent'!AL167</f>
        <v>0</v>
      </c>
      <c r="M161" s="187"/>
      <c r="N161" s="569">
        <v>30</v>
      </c>
      <c r="O161" s="569">
        <v>30</v>
      </c>
    </row>
    <row r="162" spans="1:15" x14ac:dyDescent="0.25">
      <c r="A162" s="565">
        <f>'2017 Vincent'!AC168</f>
        <v>81</v>
      </c>
      <c r="B162">
        <f>'2017 Vincent'!AD168</f>
        <v>22</v>
      </c>
      <c r="C162" t="str">
        <f>'2017 Vincent'!AE168</f>
        <v>Mars</v>
      </c>
      <c r="D162">
        <f>'2017 Vincent'!AF168</f>
        <v>0</v>
      </c>
      <c r="E162">
        <f>'2017 Vincent'!AG168</f>
        <v>0</v>
      </c>
      <c r="F162" s="187">
        <f>'2017 Vincent'!AH168</f>
        <v>0</v>
      </c>
      <c r="G162" s="187">
        <f>'2017 Vincent'!AI168</f>
        <v>0</v>
      </c>
      <c r="H162">
        <f>'2017 Vincent'!AJ168</f>
        <v>81</v>
      </c>
      <c r="I162">
        <f>'2017 Vincent'!AK168</f>
        <v>81</v>
      </c>
      <c r="J162" s="187">
        <f>'2017 Vincent'!AL168</f>
        <v>0.28958333333333319</v>
      </c>
      <c r="M162" s="187"/>
      <c r="N162" s="569">
        <v>31</v>
      </c>
      <c r="O162" s="569">
        <v>31</v>
      </c>
    </row>
    <row r="163" spans="1:15" x14ac:dyDescent="0.25">
      <c r="A163" s="565">
        <f>'2017 Vincent'!AC169</f>
        <v>0</v>
      </c>
      <c r="B163">
        <f>'2017 Vincent'!AD169</f>
        <v>0</v>
      </c>
      <c r="C163">
        <f>'2017 Vincent'!AE169</f>
        <v>0</v>
      </c>
      <c r="D163">
        <f>'2017 Vincent'!AF169</f>
        <v>0</v>
      </c>
      <c r="E163">
        <f>'2017 Vincent'!AG169</f>
        <v>0</v>
      </c>
      <c r="F163" s="187">
        <f>'2017 Vincent'!AH169</f>
        <v>0</v>
      </c>
      <c r="G163" s="187">
        <f>'2017 Vincent'!AI169</f>
        <v>0</v>
      </c>
      <c r="H163">
        <f>'2017 Vincent'!AJ169</f>
        <v>0</v>
      </c>
      <c r="I163">
        <f>'2017 Vincent'!AK169</f>
        <v>0</v>
      </c>
      <c r="J163" s="187">
        <f>'2017 Vincent'!AL169</f>
        <v>0</v>
      </c>
      <c r="M163" s="187" t="s">
        <v>19</v>
      </c>
      <c r="N163" s="569">
        <v>1</v>
      </c>
      <c r="O163" s="569">
        <v>32</v>
      </c>
    </row>
    <row r="164" spans="1:15" x14ac:dyDescent="0.25">
      <c r="A164" s="565">
        <f>'2017 Vincent'!AC170</f>
        <v>82</v>
      </c>
      <c r="B164">
        <f>'2017 Vincent'!AD170</f>
        <v>23</v>
      </c>
      <c r="C164" t="str">
        <f>'2017 Vincent'!AE170</f>
        <v>Mars</v>
      </c>
      <c r="D164">
        <f>'2017 Vincent'!AF170</f>
        <v>0</v>
      </c>
      <c r="E164">
        <f>'2017 Vincent'!AG170</f>
        <v>0</v>
      </c>
      <c r="F164" s="187">
        <f>'2017 Vincent'!AH170</f>
        <v>0</v>
      </c>
      <c r="G164" s="187">
        <f>'2017 Vincent'!AI170</f>
        <v>0</v>
      </c>
      <c r="H164">
        <f>'2017 Vincent'!AJ170</f>
        <v>82</v>
      </c>
      <c r="I164">
        <f>'2017 Vincent'!AK170</f>
        <v>82</v>
      </c>
      <c r="J164" s="187">
        <f>'2017 Vincent'!AL170</f>
        <v>0.28888888888888897</v>
      </c>
      <c r="M164" s="187"/>
      <c r="N164" s="569">
        <v>2</v>
      </c>
      <c r="O164" s="569">
        <v>33</v>
      </c>
    </row>
    <row r="165" spans="1:15" x14ac:dyDescent="0.25">
      <c r="A165" s="565">
        <f>'2017 Vincent'!AC171</f>
        <v>0</v>
      </c>
      <c r="B165">
        <f>'2017 Vincent'!AD171</f>
        <v>0</v>
      </c>
      <c r="C165">
        <f>'2017 Vincent'!AE171</f>
        <v>0</v>
      </c>
      <c r="D165">
        <f>'2017 Vincent'!AF171</f>
        <v>0</v>
      </c>
      <c r="E165">
        <f>'2017 Vincent'!AG171</f>
        <v>0</v>
      </c>
      <c r="F165" s="187">
        <f>'2017 Vincent'!AH171</f>
        <v>0</v>
      </c>
      <c r="G165" s="187">
        <f>'2017 Vincent'!AI171</f>
        <v>0</v>
      </c>
      <c r="H165">
        <f>'2017 Vincent'!AJ171</f>
        <v>0</v>
      </c>
      <c r="I165">
        <f>'2017 Vincent'!AK171</f>
        <v>0</v>
      </c>
      <c r="J165" s="187">
        <f>'2017 Vincent'!AL171</f>
        <v>0</v>
      </c>
      <c r="M165" s="187"/>
      <c r="N165" s="569">
        <v>3</v>
      </c>
      <c r="O165" s="569">
        <v>34</v>
      </c>
    </row>
    <row r="166" spans="1:15" x14ac:dyDescent="0.25">
      <c r="A166" s="565">
        <f>'2017 Vincent'!AC172</f>
        <v>83</v>
      </c>
      <c r="B166">
        <f>'2017 Vincent'!AD172</f>
        <v>24</v>
      </c>
      <c r="C166" t="str">
        <f>'2017 Vincent'!AE172</f>
        <v>Mars</v>
      </c>
      <c r="D166">
        <f>'2017 Vincent'!AF172</f>
        <v>0.52569444444444446</v>
      </c>
      <c r="E166">
        <f>'2017 Vincent'!AG172</f>
        <v>0.8305555555555556</v>
      </c>
      <c r="F166" s="187">
        <f>'2017 Vincent'!AH172</f>
        <v>0.30486111111111114</v>
      </c>
      <c r="G166" s="187">
        <f>'2017 Vincent'!AI172</f>
        <v>0.30486111111111114</v>
      </c>
      <c r="H166">
        <f>'2017 Vincent'!AJ172</f>
        <v>83</v>
      </c>
      <c r="I166">
        <f>'2017 Vincent'!AK172</f>
        <v>83</v>
      </c>
      <c r="J166" s="187">
        <f>'2017 Vincent'!AL172</f>
        <v>0.28888888888888892</v>
      </c>
      <c r="M166" s="187" t="s">
        <v>26</v>
      </c>
      <c r="N166" s="569">
        <v>15</v>
      </c>
      <c r="O166" s="569">
        <v>258</v>
      </c>
    </row>
    <row r="167" spans="1:15" x14ac:dyDescent="0.25">
      <c r="A167" s="565">
        <f>'2017 Vincent'!AC173</f>
        <v>0</v>
      </c>
      <c r="B167">
        <f>'2017 Vincent'!AD173</f>
        <v>0</v>
      </c>
      <c r="C167">
        <f>'2017 Vincent'!AE173</f>
        <v>0</v>
      </c>
      <c r="D167">
        <f>'2017 Vincent'!AF173</f>
        <v>0</v>
      </c>
      <c r="E167">
        <f>'2017 Vincent'!AG173</f>
        <v>0</v>
      </c>
      <c r="F167" s="187">
        <f>'2017 Vincent'!AH173</f>
        <v>0</v>
      </c>
      <c r="G167" s="187">
        <f>'2017 Vincent'!AI173</f>
        <v>0</v>
      </c>
      <c r="H167">
        <f>'2017 Vincent'!AJ173</f>
        <v>0</v>
      </c>
      <c r="I167">
        <f>'2017 Vincent'!AK173</f>
        <v>0</v>
      </c>
      <c r="J167" s="187">
        <f>'2017 Vincent'!AL173</f>
        <v>0</v>
      </c>
      <c r="L167" s="187">
        <v>0.26944444444444443</v>
      </c>
      <c r="M167" s="187" t="s">
        <v>20</v>
      </c>
      <c r="N167" s="569">
        <v>4</v>
      </c>
      <c r="O167" s="569">
        <v>63</v>
      </c>
    </row>
    <row r="168" spans="1:15" x14ac:dyDescent="0.25">
      <c r="A168" s="565">
        <f>'2017 Vincent'!AC174</f>
        <v>84</v>
      </c>
      <c r="B168">
        <f>'2017 Vincent'!AD174</f>
        <v>25</v>
      </c>
      <c r="C168" t="str">
        <f>'2017 Vincent'!AE174</f>
        <v>Mars</v>
      </c>
      <c r="D168">
        <f>'2017 Vincent'!AF174</f>
        <v>0.48749999999999999</v>
      </c>
      <c r="E168">
        <f>'2017 Vincent'!AG174</f>
        <v>0.74444444444444446</v>
      </c>
      <c r="F168" s="187">
        <f>'2017 Vincent'!AH174</f>
        <v>0.25694444444444448</v>
      </c>
      <c r="G168" s="187">
        <f>'2017 Vincent'!AI174</f>
        <v>0.25694444444444448</v>
      </c>
      <c r="H168">
        <f>'2017 Vincent'!AJ174</f>
        <v>84</v>
      </c>
      <c r="I168">
        <f>'2017 Vincent'!AK174</f>
        <v>84</v>
      </c>
      <c r="J168" s="187">
        <f>'2017 Vincent'!AL174</f>
        <v>0.28888888888888892</v>
      </c>
      <c r="M168" s="187" t="s">
        <v>23</v>
      </c>
      <c r="N168" s="569">
        <v>10</v>
      </c>
      <c r="O168" s="569">
        <v>161</v>
      </c>
    </row>
    <row r="169" spans="1:15" x14ac:dyDescent="0.25">
      <c r="A169" s="565">
        <f>'2017 Vincent'!AC175</f>
        <v>0</v>
      </c>
      <c r="B169">
        <f>'2017 Vincent'!AD175</f>
        <v>0</v>
      </c>
      <c r="C169">
        <f>'2017 Vincent'!AE175</f>
        <v>0</v>
      </c>
      <c r="D169">
        <f>'2017 Vincent'!AF175</f>
        <v>0</v>
      </c>
      <c r="E169">
        <f>'2017 Vincent'!AG175</f>
        <v>0</v>
      </c>
      <c r="F169" s="187">
        <f>'2017 Vincent'!AH175</f>
        <v>0</v>
      </c>
      <c r="G169" s="187">
        <f>'2017 Vincent'!AI175</f>
        <v>0</v>
      </c>
      <c r="H169">
        <f>'2017 Vincent'!AJ175</f>
        <v>0</v>
      </c>
      <c r="I169">
        <f>'2017 Vincent'!AK175</f>
        <v>0</v>
      </c>
      <c r="J169" s="187">
        <f>'2017 Vincent'!AL175</f>
        <v>0</v>
      </c>
      <c r="L169" s="187">
        <v>0.2673611111111111</v>
      </c>
      <c r="M169" s="187" t="s">
        <v>23</v>
      </c>
      <c r="N169" s="569">
        <v>5</v>
      </c>
      <c r="O169" s="569">
        <v>156</v>
      </c>
    </row>
    <row r="170" spans="1:15" x14ac:dyDescent="0.25">
      <c r="A170" s="565">
        <f>'2017 Vincent'!AC176</f>
        <v>85</v>
      </c>
      <c r="B170">
        <f>'2017 Vincent'!AD176</f>
        <v>26</v>
      </c>
      <c r="C170" t="str">
        <f>'2017 Vincent'!AE176</f>
        <v>Mars</v>
      </c>
      <c r="D170">
        <f>'2017 Vincent'!AF176</f>
        <v>0.52013888888888882</v>
      </c>
      <c r="E170">
        <f>'2017 Vincent'!AG176</f>
        <v>0.79652777777777783</v>
      </c>
      <c r="F170" s="187">
        <f>'2017 Vincent'!AH176</f>
        <v>0.27638888888888902</v>
      </c>
      <c r="G170" s="187">
        <f>'2017 Vincent'!AI176</f>
        <v>0.27638888888888902</v>
      </c>
      <c r="H170">
        <f>'2017 Vincent'!AJ176</f>
        <v>85</v>
      </c>
      <c r="I170">
        <f>'2017 Vincent'!AK176</f>
        <v>85</v>
      </c>
      <c r="J170" s="187">
        <f>'2017 Vincent'!AL176</f>
        <v>0.28888888888888892</v>
      </c>
      <c r="L170" s="187">
        <v>0.26666666666666666</v>
      </c>
      <c r="M170" s="187" t="s">
        <v>21</v>
      </c>
      <c r="N170" s="569">
        <v>10</v>
      </c>
      <c r="O170" s="569">
        <v>100</v>
      </c>
    </row>
    <row r="171" spans="1:15" x14ac:dyDescent="0.25">
      <c r="A171" s="565">
        <f>'2017 Vincent'!AC177</f>
        <v>0</v>
      </c>
      <c r="B171">
        <f>'2017 Vincent'!AD177</f>
        <v>0</v>
      </c>
      <c r="C171">
        <f>'2017 Vincent'!AE177</f>
        <v>0</v>
      </c>
      <c r="D171">
        <f>'2017 Vincent'!AF177</f>
        <v>0</v>
      </c>
      <c r="E171">
        <f>'2017 Vincent'!AG177</f>
        <v>0</v>
      </c>
      <c r="F171" s="187">
        <f>'2017 Vincent'!AH177</f>
        <v>0</v>
      </c>
      <c r="G171" s="187">
        <f>'2017 Vincent'!AI177</f>
        <v>0</v>
      </c>
      <c r="H171">
        <f>'2017 Vincent'!AJ177</f>
        <v>0</v>
      </c>
      <c r="I171">
        <f>'2017 Vincent'!AK177</f>
        <v>0</v>
      </c>
      <c r="J171" s="187">
        <f>'2017 Vincent'!AL177</f>
        <v>0</v>
      </c>
      <c r="M171" s="187"/>
      <c r="N171" s="569">
        <v>11</v>
      </c>
      <c r="O171" s="569">
        <v>101</v>
      </c>
    </row>
    <row r="172" spans="1:15" x14ac:dyDescent="0.25">
      <c r="A172" s="565">
        <f>'2017 Vincent'!AC178</f>
        <v>86</v>
      </c>
      <c r="B172">
        <f>'2017 Vincent'!AD178</f>
        <v>27</v>
      </c>
      <c r="C172" t="str">
        <f>'2017 Vincent'!AE178</f>
        <v>Mars</v>
      </c>
      <c r="D172">
        <f>'2017 Vincent'!AF178</f>
        <v>0.66388888888888886</v>
      </c>
      <c r="E172">
        <f>'2017 Vincent'!AG178</f>
        <v>0.93541666666666667</v>
      </c>
      <c r="F172" s="187">
        <f>'2017 Vincent'!AH178</f>
        <v>0.27152777777777781</v>
      </c>
      <c r="G172" s="187">
        <f>'2017 Vincent'!AI178</f>
        <v>0.27152777777777781</v>
      </c>
      <c r="H172">
        <f>'2017 Vincent'!AJ178</f>
        <v>86</v>
      </c>
      <c r="I172">
        <f>'2017 Vincent'!AK178</f>
        <v>86</v>
      </c>
      <c r="J172" s="187">
        <f>'2017 Vincent'!AL178</f>
        <v>0.28888888888888886</v>
      </c>
      <c r="M172" s="187"/>
      <c r="N172" s="569">
        <v>12</v>
      </c>
      <c r="O172" s="569">
        <v>102</v>
      </c>
    </row>
    <row r="173" spans="1:15" x14ac:dyDescent="0.25">
      <c r="A173" s="565">
        <f>'2017 Vincent'!AC179</f>
        <v>0</v>
      </c>
      <c r="B173">
        <f>'2017 Vincent'!AD179</f>
        <v>0</v>
      </c>
      <c r="C173">
        <f>'2017 Vincent'!AE179</f>
        <v>0</v>
      </c>
      <c r="D173">
        <f>'2017 Vincent'!AF179</f>
        <v>0</v>
      </c>
      <c r="E173">
        <f>'2017 Vincent'!AG179</f>
        <v>0</v>
      </c>
      <c r="F173" s="187">
        <f>'2017 Vincent'!AH179</f>
        <v>0</v>
      </c>
      <c r="G173" s="187">
        <f>'2017 Vincent'!AI179</f>
        <v>0</v>
      </c>
      <c r="H173">
        <f>'2017 Vincent'!AJ179</f>
        <v>0</v>
      </c>
      <c r="I173">
        <f>'2017 Vincent'!AK179</f>
        <v>0</v>
      </c>
      <c r="J173" s="187">
        <f>'2017 Vincent'!AL179</f>
        <v>0</v>
      </c>
      <c r="L173" s="187">
        <v>0.26597222222222222</v>
      </c>
      <c r="M173" s="187" t="s">
        <v>5</v>
      </c>
      <c r="N173" s="569">
        <v>3</v>
      </c>
      <c r="O173" s="569">
        <v>3</v>
      </c>
    </row>
    <row r="174" spans="1:15" x14ac:dyDescent="0.25">
      <c r="A174" s="565">
        <f>'2017 Vincent'!AC180</f>
        <v>87</v>
      </c>
      <c r="B174">
        <f>'2017 Vincent'!AD180</f>
        <v>28</v>
      </c>
      <c r="C174" t="str">
        <f>'2017 Vincent'!AE180</f>
        <v>Mars</v>
      </c>
      <c r="D174">
        <f>'2017 Vincent'!AF180</f>
        <v>0.66388888888888886</v>
      </c>
      <c r="E174">
        <f>'2017 Vincent'!AG180</f>
        <v>0.93541666666666667</v>
      </c>
      <c r="F174" s="187">
        <f>'2017 Vincent'!AH180</f>
        <v>0.27152777777777781</v>
      </c>
      <c r="G174" s="187">
        <f>'2017 Vincent'!AI180</f>
        <v>0.27152777777777781</v>
      </c>
      <c r="H174">
        <f>'2017 Vincent'!AJ180</f>
        <v>87</v>
      </c>
      <c r="I174">
        <f>'2017 Vincent'!AK180</f>
        <v>87</v>
      </c>
      <c r="J174" s="187">
        <f>'2017 Vincent'!AL180</f>
        <v>0.28888888888888886</v>
      </c>
      <c r="M174" s="187"/>
      <c r="N174" s="569">
        <v>5</v>
      </c>
      <c r="O174" s="569">
        <v>5</v>
      </c>
    </row>
    <row r="175" spans="1:15" x14ac:dyDescent="0.25">
      <c r="A175" s="565">
        <f>'2017 Vincent'!AC181</f>
        <v>0</v>
      </c>
      <c r="B175">
        <f>'2017 Vincent'!AD181</f>
        <v>0</v>
      </c>
      <c r="C175">
        <f>'2017 Vincent'!AE181</f>
        <v>0</v>
      </c>
      <c r="D175">
        <f>'2017 Vincent'!AF181</f>
        <v>0</v>
      </c>
      <c r="E175">
        <f>'2017 Vincent'!AG181</f>
        <v>0</v>
      </c>
      <c r="F175" s="187">
        <f>'2017 Vincent'!AH181</f>
        <v>0</v>
      </c>
      <c r="G175" s="187">
        <f>'2017 Vincent'!AI181</f>
        <v>0</v>
      </c>
      <c r="H175">
        <f>'2017 Vincent'!AJ181</f>
        <v>0</v>
      </c>
      <c r="I175">
        <f>'2017 Vincent'!AK181</f>
        <v>0</v>
      </c>
      <c r="J175" s="187">
        <f>'2017 Vincent'!AL181</f>
        <v>0</v>
      </c>
      <c r="M175" s="187"/>
      <c r="N175" s="569">
        <v>6</v>
      </c>
      <c r="O175" s="569">
        <v>6</v>
      </c>
    </row>
    <row r="176" spans="1:15" x14ac:dyDescent="0.25">
      <c r="A176" s="565">
        <f>'2017 Vincent'!AC182</f>
        <v>88</v>
      </c>
      <c r="B176">
        <f>'2017 Vincent'!AD182</f>
        <v>29</v>
      </c>
      <c r="C176" t="str">
        <f>'2017 Vincent'!AE182</f>
        <v>Mars</v>
      </c>
      <c r="D176">
        <f>'2017 Vincent'!AF182</f>
        <v>0.5</v>
      </c>
      <c r="E176">
        <f>'2017 Vincent'!AG182</f>
        <v>0.79236111111111107</v>
      </c>
      <c r="F176" s="187">
        <f>'2017 Vincent'!AH182</f>
        <v>0.29236111111111107</v>
      </c>
      <c r="G176" s="187">
        <f>'2017 Vincent'!AI182</f>
        <v>0.29236111111111107</v>
      </c>
      <c r="H176">
        <f>'2017 Vincent'!AJ182</f>
        <v>88</v>
      </c>
      <c r="I176">
        <f>'2017 Vincent'!AK182</f>
        <v>88</v>
      </c>
      <c r="J176" s="187">
        <f>'2017 Vincent'!AL182</f>
        <v>0.28888888888888886</v>
      </c>
      <c r="L176" s="187">
        <v>0.2638888888888889</v>
      </c>
      <c r="M176" s="187" t="s">
        <v>27</v>
      </c>
      <c r="N176" s="569">
        <v>2</v>
      </c>
      <c r="O176" s="569">
        <v>275</v>
      </c>
    </row>
    <row r="177" spans="1:15" x14ac:dyDescent="0.25">
      <c r="A177" s="565">
        <f>'2017 Vincent'!AC183</f>
        <v>0</v>
      </c>
      <c r="B177">
        <f>'2017 Vincent'!AD183</f>
        <v>0</v>
      </c>
      <c r="C177">
        <f>'2017 Vincent'!AE183</f>
        <v>0</v>
      </c>
      <c r="D177">
        <f>'2017 Vincent'!AF183</f>
        <v>0</v>
      </c>
      <c r="E177">
        <f>'2017 Vincent'!AG183</f>
        <v>0</v>
      </c>
      <c r="F177" s="187">
        <f>'2017 Vincent'!AH183</f>
        <v>0</v>
      </c>
      <c r="G177" s="187">
        <f>'2017 Vincent'!AI183</f>
        <v>0</v>
      </c>
      <c r="H177">
        <f>'2017 Vincent'!AJ183</f>
        <v>0</v>
      </c>
      <c r="I177">
        <f>'2017 Vincent'!AK183</f>
        <v>0</v>
      </c>
      <c r="J177" s="187">
        <f>'2017 Vincent'!AL183</f>
        <v>0</v>
      </c>
      <c r="M177" s="187"/>
      <c r="N177" s="569">
        <v>3</v>
      </c>
      <c r="O177" s="569">
        <v>276</v>
      </c>
    </row>
    <row r="178" spans="1:15" x14ac:dyDescent="0.25">
      <c r="A178" s="565">
        <f>'2017 Vincent'!AC184</f>
        <v>89</v>
      </c>
      <c r="B178">
        <f>'2017 Vincent'!AD184</f>
        <v>30</v>
      </c>
      <c r="C178" t="str">
        <f>'2017 Vincent'!AE184</f>
        <v>Mars</v>
      </c>
      <c r="D178">
        <f>'2017 Vincent'!AF184</f>
        <v>0</v>
      </c>
      <c r="E178">
        <f>'2017 Vincent'!AG184</f>
        <v>0</v>
      </c>
      <c r="F178" s="187">
        <f>'2017 Vincent'!AH184</f>
        <v>0</v>
      </c>
      <c r="G178" s="187">
        <f>'2017 Vincent'!AI184</f>
        <v>0</v>
      </c>
      <c r="H178">
        <f>'2017 Vincent'!AJ184</f>
        <v>89</v>
      </c>
      <c r="I178">
        <f>'2017 Vincent'!AK184</f>
        <v>89</v>
      </c>
      <c r="J178" s="187">
        <f>'2017 Vincent'!AL184</f>
        <v>0.28888888888888886</v>
      </c>
      <c r="L178" s="187">
        <v>0.26319444444444445</v>
      </c>
      <c r="M178" s="187" t="s">
        <v>19</v>
      </c>
      <c r="N178" s="569">
        <v>6</v>
      </c>
      <c r="O178" s="569">
        <v>37</v>
      </c>
    </row>
    <row r="179" spans="1:15" x14ac:dyDescent="0.25">
      <c r="A179" s="565">
        <f>'2017 Vincent'!AC185</f>
        <v>0</v>
      </c>
      <c r="B179">
        <f>'2017 Vincent'!AD185</f>
        <v>0</v>
      </c>
      <c r="C179">
        <f>'2017 Vincent'!AE185</f>
        <v>0</v>
      </c>
      <c r="D179">
        <f>'2017 Vincent'!AF185</f>
        <v>0</v>
      </c>
      <c r="E179">
        <f>'2017 Vincent'!AG185</f>
        <v>0</v>
      </c>
      <c r="F179" s="187">
        <f>'2017 Vincent'!AH185</f>
        <v>0</v>
      </c>
      <c r="G179" s="187">
        <f>'2017 Vincent'!AI185</f>
        <v>0</v>
      </c>
      <c r="H179">
        <f>'2017 Vincent'!AJ185</f>
        <v>0</v>
      </c>
      <c r="I179">
        <f>'2017 Vincent'!AK185</f>
        <v>0</v>
      </c>
      <c r="J179" s="187">
        <f>'2017 Vincent'!AL185</f>
        <v>0</v>
      </c>
      <c r="L179" s="187">
        <v>0.26180555555555557</v>
      </c>
      <c r="M179" s="187" t="s">
        <v>19</v>
      </c>
      <c r="N179" s="569">
        <v>10</v>
      </c>
      <c r="O179" s="569">
        <v>41</v>
      </c>
    </row>
    <row r="180" spans="1:15" x14ac:dyDescent="0.25">
      <c r="A180" s="565">
        <f>'2017 Vincent'!AC186</f>
        <v>90</v>
      </c>
      <c r="B180">
        <f>'2017 Vincent'!AD186</f>
        <v>31</v>
      </c>
      <c r="C180" t="str">
        <f>'2017 Vincent'!AE186</f>
        <v>Mars</v>
      </c>
      <c r="D180">
        <f>'2017 Vincent'!AF186</f>
        <v>0</v>
      </c>
      <c r="E180">
        <f>'2017 Vincent'!AG186</f>
        <v>0</v>
      </c>
      <c r="F180" s="187">
        <f>'2017 Vincent'!AH186</f>
        <v>0</v>
      </c>
      <c r="G180" s="187">
        <f>'2017 Vincent'!AI186</f>
        <v>0</v>
      </c>
      <c r="H180">
        <f>'2017 Vincent'!AJ186</f>
        <v>90</v>
      </c>
      <c r="I180">
        <f>'2017 Vincent'!AK186</f>
        <v>90</v>
      </c>
      <c r="J180" s="187">
        <f>'2017 Vincent'!AL186</f>
        <v>0.28888888888888886</v>
      </c>
      <c r="L180" s="187">
        <v>0.26111111111111113</v>
      </c>
      <c r="M180" s="187" t="s">
        <v>19</v>
      </c>
      <c r="N180" s="569">
        <v>16</v>
      </c>
      <c r="O180" s="569">
        <v>47</v>
      </c>
    </row>
    <row r="181" spans="1:15" x14ac:dyDescent="0.25">
      <c r="A181" s="565">
        <f>'2017 Vincent'!AC187</f>
        <v>0</v>
      </c>
      <c r="B181">
        <f>'2017 Vincent'!AD187</f>
        <v>0</v>
      </c>
      <c r="C181">
        <f>'2017 Vincent'!AE187</f>
        <v>0</v>
      </c>
      <c r="D181">
        <f>'2017 Vincent'!AF187</f>
        <v>0</v>
      </c>
      <c r="E181">
        <f>'2017 Vincent'!AG187</f>
        <v>0</v>
      </c>
      <c r="F181" s="187">
        <f>'2017 Vincent'!AH187</f>
        <v>0</v>
      </c>
      <c r="G181" s="187">
        <f>'2017 Vincent'!AI187</f>
        <v>0</v>
      </c>
      <c r="H181">
        <f>'2017 Vincent'!AJ187</f>
        <v>0</v>
      </c>
      <c r="I181">
        <f>'2017 Vincent'!AK187</f>
        <v>0</v>
      </c>
      <c r="J181" s="187">
        <f>'2017 Vincent'!AL187</f>
        <v>0</v>
      </c>
      <c r="M181" s="187"/>
      <c r="N181" s="569">
        <v>17</v>
      </c>
      <c r="O181" s="569">
        <v>48</v>
      </c>
    </row>
    <row r="182" spans="1:15" x14ac:dyDescent="0.25">
      <c r="A182" s="565">
        <f>'2017 Vincent'!AC188</f>
        <v>91</v>
      </c>
      <c r="B182">
        <f>'2017 Vincent'!AD188</f>
        <v>1</v>
      </c>
      <c r="C182" t="str">
        <f>'2017 Vincent'!AE188</f>
        <v>Avril</v>
      </c>
      <c r="D182">
        <f>'2017 Vincent'!AF188</f>
        <v>0.55486111111111114</v>
      </c>
      <c r="E182">
        <f>'2017 Vincent'!AG188</f>
        <v>0.84305555555555556</v>
      </c>
      <c r="F182" s="187">
        <f>'2017 Vincent'!AH188</f>
        <v>0.28819444444444442</v>
      </c>
      <c r="G182" s="187">
        <f>'2017 Vincent'!AI188</f>
        <v>0.28819444444444442</v>
      </c>
      <c r="H182">
        <f>'2017 Vincent'!AJ188</f>
        <v>91</v>
      </c>
      <c r="I182">
        <f>'2017 Vincent'!AK188</f>
        <v>91</v>
      </c>
      <c r="J182" s="187">
        <f>'2017 Vincent'!AL188</f>
        <v>0.28819444444444442</v>
      </c>
      <c r="L182" s="187">
        <v>0.25972222222222224</v>
      </c>
      <c r="M182" s="187" t="s">
        <v>22</v>
      </c>
      <c r="N182" s="569">
        <v>23</v>
      </c>
      <c r="O182" s="569">
        <v>143</v>
      </c>
    </row>
    <row r="183" spans="1:15" x14ac:dyDescent="0.25">
      <c r="A183" s="565">
        <f>'2017 Vincent'!AC189</f>
        <v>0</v>
      </c>
      <c r="B183">
        <f>'2017 Vincent'!AD189</f>
        <v>0</v>
      </c>
      <c r="C183">
        <f>'2017 Vincent'!AE189</f>
        <v>0</v>
      </c>
      <c r="D183">
        <f>'2017 Vincent'!AF189</f>
        <v>0</v>
      </c>
      <c r="E183">
        <f>'2017 Vincent'!AG189</f>
        <v>0</v>
      </c>
      <c r="F183" s="187">
        <f>'2017 Vincent'!AH189</f>
        <v>0</v>
      </c>
      <c r="G183" s="187">
        <f>'2017 Vincent'!AI189</f>
        <v>0</v>
      </c>
      <c r="H183">
        <f>'2017 Vincent'!AJ189</f>
        <v>0</v>
      </c>
      <c r="I183">
        <f>'2017 Vincent'!AK189</f>
        <v>0</v>
      </c>
      <c r="J183" s="187">
        <f>'2017 Vincent'!AL189</f>
        <v>0</v>
      </c>
      <c r="M183" s="187"/>
      <c r="N183" s="569">
        <v>24</v>
      </c>
      <c r="O183" s="569">
        <v>144</v>
      </c>
    </row>
    <row r="184" spans="1:15" x14ac:dyDescent="0.25">
      <c r="A184" s="565">
        <f>'2017 Vincent'!AC190</f>
        <v>92</v>
      </c>
      <c r="B184">
        <f>'2017 Vincent'!AD190</f>
        <v>2</v>
      </c>
      <c r="C184" t="str">
        <f>'2017 Vincent'!AE190</f>
        <v>Avril</v>
      </c>
      <c r="D184">
        <f>'2017 Vincent'!AF190</f>
        <v>0.56458333333333333</v>
      </c>
      <c r="E184">
        <f>'2017 Vincent'!AG190</f>
        <v>0.85069444444444453</v>
      </c>
      <c r="F184" s="187">
        <f>'2017 Vincent'!AH190</f>
        <v>0.2861111111111112</v>
      </c>
      <c r="G184" s="187">
        <f>'2017 Vincent'!AI190</f>
        <v>0.2861111111111112</v>
      </c>
      <c r="H184">
        <f>'2017 Vincent'!AJ190</f>
        <v>92</v>
      </c>
      <c r="I184">
        <f>'2017 Vincent'!AK190</f>
        <v>92</v>
      </c>
      <c r="J184" s="187">
        <f>'2017 Vincent'!AL190</f>
        <v>0.28819444444444442</v>
      </c>
      <c r="M184" s="187"/>
      <c r="N184" s="569">
        <v>26</v>
      </c>
      <c r="O184" s="569">
        <v>146</v>
      </c>
    </row>
    <row r="185" spans="1:15" x14ac:dyDescent="0.25">
      <c r="A185" s="565">
        <f>'2017 Vincent'!AC191</f>
        <v>0</v>
      </c>
      <c r="B185">
        <f>'2017 Vincent'!AD191</f>
        <v>0</v>
      </c>
      <c r="C185">
        <f>'2017 Vincent'!AE191</f>
        <v>0</v>
      </c>
      <c r="D185">
        <f>'2017 Vincent'!AF191</f>
        <v>0</v>
      </c>
      <c r="E185">
        <f>'2017 Vincent'!AG191</f>
        <v>0</v>
      </c>
      <c r="F185" s="187">
        <f>'2017 Vincent'!AH191</f>
        <v>0</v>
      </c>
      <c r="G185" s="187">
        <f>'2017 Vincent'!AI191</f>
        <v>0</v>
      </c>
      <c r="H185">
        <f>'2017 Vincent'!AJ191</f>
        <v>0</v>
      </c>
      <c r="I185">
        <f>'2017 Vincent'!AK191</f>
        <v>0</v>
      </c>
      <c r="J185" s="187">
        <f>'2017 Vincent'!AL191</f>
        <v>0</v>
      </c>
      <c r="M185" s="187" t="s">
        <v>23</v>
      </c>
      <c r="N185" s="569">
        <v>4</v>
      </c>
      <c r="O185" s="569">
        <v>155</v>
      </c>
    </row>
    <row r="186" spans="1:15" x14ac:dyDescent="0.25">
      <c r="A186" s="565">
        <f>'2017 Vincent'!AC192</f>
        <v>93</v>
      </c>
      <c r="B186">
        <f>'2017 Vincent'!AD192</f>
        <v>3</v>
      </c>
      <c r="C186" t="str">
        <f>'2017 Vincent'!AE192</f>
        <v>Avril</v>
      </c>
      <c r="D186">
        <f>'2017 Vincent'!AF192</f>
        <v>0</v>
      </c>
      <c r="E186">
        <f>'2017 Vincent'!AG192</f>
        <v>0</v>
      </c>
      <c r="F186" s="187">
        <f>'2017 Vincent'!AH192</f>
        <v>0</v>
      </c>
      <c r="G186" s="187">
        <f>'2017 Vincent'!AI192</f>
        <v>0</v>
      </c>
      <c r="H186">
        <f>'2017 Vincent'!AJ192</f>
        <v>93</v>
      </c>
      <c r="I186">
        <f>'2017 Vincent'!AK192</f>
        <v>93</v>
      </c>
      <c r="J186" s="187">
        <f>'2017 Vincent'!AL192</f>
        <v>0.28819444444444442</v>
      </c>
      <c r="L186" s="187">
        <v>0.25694444444444448</v>
      </c>
      <c r="M186" s="187" t="s">
        <v>20</v>
      </c>
      <c r="N186" s="569">
        <v>25</v>
      </c>
      <c r="O186" s="569">
        <v>84</v>
      </c>
    </row>
    <row r="187" spans="1:15" x14ac:dyDescent="0.25">
      <c r="A187" s="565">
        <f>'2017 Vincent'!AC193</f>
        <v>0</v>
      </c>
      <c r="B187">
        <f>'2017 Vincent'!AD193</f>
        <v>0</v>
      </c>
      <c r="C187">
        <f>'2017 Vincent'!AE193</f>
        <v>0</v>
      </c>
      <c r="D187">
        <f>'2017 Vincent'!AF193</f>
        <v>0</v>
      </c>
      <c r="E187">
        <f>'2017 Vincent'!AG193</f>
        <v>0</v>
      </c>
      <c r="F187" s="187">
        <f>'2017 Vincent'!AH193</f>
        <v>0</v>
      </c>
      <c r="G187" s="187">
        <f>'2017 Vincent'!AI193</f>
        <v>0</v>
      </c>
      <c r="H187">
        <f>'2017 Vincent'!AJ193</f>
        <v>0</v>
      </c>
      <c r="I187">
        <f>'2017 Vincent'!AK193</f>
        <v>0</v>
      </c>
      <c r="J187" s="187">
        <f>'2017 Vincent'!AL193</f>
        <v>0</v>
      </c>
      <c r="L187" s="187">
        <v>0.25555555555555559</v>
      </c>
      <c r="M187" s="187" t="s">
        <v>5</v>
      </c>
      <c r="N187" s="569">
        <v>9</v>
      </c>
      <c r="O187" s="569">
        <v>9</v>
      </c>
    </row>
    <row r="188" spans="1:15" x14ac:dyDescent="0.25">
      <c r="A188" s="565">
        <f>'2017 Vincent'!AC194</f>
        <v>94</v>
      </c>
      <c r="B188">
        <f>'2017 Vincent'!AD194</f>
        <v>4</v>
      </c>
      <c r="C188" t="str">
        <f>'2017 Vincent'!AE194</f>
        <v>Avril</v>
      </c>
      <c r="D188">
        <f>'2017 Vincent'!AF194</f>
        <v>0</v>
      </c>
      <c r="E188">
        <f>'2017 Vincent'!AG194</f>
        <v>0</v>
      </c>
      <c r="F188" s="187">
        <f>'2017 Vincent'!AH194</f>
        <v>0</v>
      </c>
      <c r="G188" s="187">
        <f>'2017 Vincent'!AI194</f>
        <v>0</v>
      </c>
      <c r="H188">
        <f>'2017 Vincent'!AJ194</f>
        <v>94</v>
      </c>
      <c r="I188">
        <f>'2017 Vincent'!AK194</f>
        <v>94</v>
      </c>
      <c r="J188" s="187">
        <f>'2017 Vincent'!AL194</f>
        <v>0.28819444444444431</v>
      </c>
      <c r="M188" s="187" t="s">
        <v>21</v>
      </c>
      <c r="N188" s="569">
        <v>13</v>
      </c>
      <c r="O188" s="569">
        <v>103</v>
      </c>
    </row>
    <row r="189" spans="1:15" x14ac:dyDescent="0.25">
      <c r="A189" s="565">
        <f>'2017 Vincent'!AC195</f>
        <v>0</v>
      </c>
      <c r="B189">
        <f>'2017 Vincent'!AD195</f>
        <v>0</v>
      </c>
      <c r="C189">
        <f>'2017 Vincent'!AE195</f>
        <v>0</v>
      </c>
      <c r="D189">
        <f>'2017 Vincent'!AF195</f>
        <v>0</v>
      </c>
      <c r="E189">
        <f>'2017 Vincent'!AG195</f>
        <v>0</v>
      </c>
      <c r="F189" s="187">
        <f>'2017 Vincent'!AH195</f>
        <v>0</v>
      </c>
      <c r="G189" s="187">
        <f>'2017 Vincent'!AI195</f>
        <v>0</v>
      </c>
      <c r="H189">
        <f>'2017 Vincent'!AJ195</f>
        <v>0</v>
      </c>
      <c r="I189">
        <f>'2017 Vincent'!AK195</f>
        <v>0</v>
      </c>
      <c r="J189" s="187">
        <f>'2017 Vincent'!AL195</f>
        <v>0</v>
      </c>
      <c r="L189" s="187">
        <v>0.25347222222222221</v>
      </c>
      <c r="M189" s="187" t="s">
        <v>28</v>
      </c>
      <c r="N189" s="569">
        <v>24</v>
      </c>
      <c r="O189" s="569">
        <v>328</v>
      </c>
    </row>
    <row r="190" spans="1:15" x14ac:dyDescent="0.25">
      <c r="A190" s="565">
        <f>'2017 Vincent'!AC196</f>
        <v>95</v>
      </c>
      <c r="B190">
        <f>'2017 Vincent'!AD196</f>
        <v>5</v>
      </c>
      <c r="C190" t="str">
        <f>'2017 Vincent'!AE196</f>
        <v>Avril</v>
      </c>
      <c r="D190">
        <f>'2017 Vincent'!AF196</f>
        <v>0</v>
      </c>
      <c r="E190">
        <f>'2017 Vincent'!AG196</f>
        <v>0</v>
      </c>
      <c r="F190" s="187">
        <f>'2017 Vincent'!AH196</f>
        <v>0</v>
      </c>
      <c r="G190" s="187">
        <f>'2017 Vincent'!AI196</f>
        <v>0</v>
      </c>
      <c r="H190">
        <f>'2017 Vincent'!AJ196</f>
        <v>95</v>
      </c>
      <c r="I190">
        <f>'2017 Vincent'!AK196</f>
        <v>95</v>
      </c>
      <c r="J190" s="187">
        <f>'2017 Vincent'!AL196</f>
        <v>0.28750000000000009</v>
      </c>
      <c r="M190" s="187"/>
      <c r="N190" s="569">
        <v>28</v>
      </c>
      <c r="O190" s="569">
        <v>332</v>
      </c>
    </row>
    <row r="191" spans="1:15" x14ac:dyDescent="0.25">
      <c r="A191" s="565">
        <f>'2017 Vincent'!AC197</f>
        <v>0</v>
      </c>
      <c r="B191">
        <f>'2017 Vincent'!AD197</f>
        <v>0</v>
      </c>
      <c r="C191">
        <f>'2017 Vincent'!AE197</f>
        <v>0</v>
      </c>
      <c r="D191">
        <f>'2017 Vincent'!AF197</f>
        <v>0</v>
      </c>
      <c r="E191">
        <f>'2017 Vincent'!AG197</f>
        <v>0</v>
      </c>
      <c r="F191" s="187">
        <f>'2017 Vincent'!AH197</f>
        <v>0</v>
      </c>
      <c r="G191" s="187">
        <f>'2017 Vincent'!AI197</f>
        <v>0</v>
      </c>
      <c r="H191">
        <f>'2017 Vincent'!AJ197</f>
        <v>0</v>
      </c>
      <c r="I191">
        <f>'2017 Vincent'!AK197</f>
        <v>0</v>
      </c>
      <c r="J191" s="187">
        <f>'2017 Vincent'!AL197</f>
        <v>0</v>
      </c>
      <c r="L191" s="187">
        <v>0.25138888888888888</v>
      </c>
      <c r="M191" s="187" t="s">
        <v>23</v>
      </c>
      <c r="N191" s="569">
        <v>26</v>
      </c>
      <c r="O191" s="569">
        <v>177</v>
      </c>
    </row>
    <row r="192" spans="1:15" x14ac:dyDescent="0.25">
      <c r="A192" s="565">
        <f>'2017 Vincent'!AC198</f>
        <v>96</v>
      </c>
      <c r="B192">
        <f>'2017 Vincent'!AD198</f>
        <v>6</v>
      </c>
      <c r="C192" t="str">
        <f>'2017 Vincent'!AE198</f>
        <v>Avril</v>
      </c>
      <c r="D192">
        <f>'2017 Vincent'!AF198</f>
        <v>0</v>
      </c>
      <c r="E192">
        <f>'2017 Vincent'!AG198</f>
        <v>0</v>
      </c>
      <c r="F192" s="187">
        <f>'2017 Vincent'!AH198</f>
        <v>0</v>
      </c>
      <c r="G192" s="187">
        <f>'2017 Vincent'!AI198</f>
        <v>0</v>
      </c>
      <c r="H192">
        <f>'2017 Vincent'!AJ198</f>
        <v>96</v>
      </c>
      <c r="I192">
        <f>'2017 Vincent'!AK198</f>
        <v>96</v>
      </c>
      <c r="J192" s="187">
        <f>'2017 Vincent'!AL198</f>
        <v>0.28750000000000009</v>
      </c>
      <c r="M192" s="187"/>
      <c r="N192" s="569">
        <v>27</v>
      </c>
      <c r="O192" s="569">
        <v>178</v>
      </c>
    </row>
    <row r="193" spans="1:15" x14ac:dyDescent="0.25">
      <c r="A193" s="565">
        <f>'2017 Vincent'!AC199</f>
        <v>0</v>
      </c>
      <c r="B193">
        <f>'2017 Vincent'!AD199</f>
        <v>0</v>
      </c>
      <c r="C193">
        <f>'2017 Vincent'!AE199</f>
        <v>0</v>
      </c>
      <c r="D193">
        <f>'2017 Vincent'!AF199</f>
        <v>0</v>
      </c>
      <c r="E193">
        <f>'2017 Vincent'!AG199</f>
        <v>0</v>
      </c>
      <c r="F193" s="187">
        <f>'2017 Vincent'!AH199</f>
        <v>0</v>
      </c>
      <c r="G193" s="187">
        <f>'2017 Vincent'!AI199</f>
        <v>0</v>
      </c>
      <c r="H193">
        <f>'2017 Vincent'!AJ199</f>
        <v>0</v>
      </c>
      <c r="I193">
        <f>'2017 Vincent'!AK199</f>
        <v>0</v>
      </c>
      <c r="J193" s="187">
        <f>'2017 Vincent'!AL199</f>
        <v>0</v>
      </c>
      <c r="M193" s="187"/>
      <c r="N193" s="569">
        <v>28</v>
      </c>
      <c r="O193" s="569">
        <v>179</v>
      </c>
    </row>
    <row r="194" spans="1:15" x14ac:dyDescent="0.25">
      <c r="A194" s="565">
        <f>'2017 Vincent'!AC200</f>
        <v>97</v>
      </c>
      <c r="B194">
        <f>'2017 Vincent'!AD200</f>
        <v>7</v>
      </c>
      <c r="C194" t="str">
        <f>'2017 Vincent'!AE200</f>
        <v>Avril</v>
      </c>
      <c r="D194">
        <f>'2017 Vincent'!AF200</f>
        <v>0</v>
      </c>
      <c r="E194">
        <f>'2017 Vincent'!AG200</f>
        <v>0</v>
      </c>
      <c r="F194" s="187">
        <f>'2017 Vincent'!AH200</f>
        <v>0</v>
      </c>
      <c r="G194" s="187">
        <f>'2017 Vincent'!AI200</f>
        <v>0</v>
      </c>
      <c r="H194">
        <f>'2017 Vincent'!AJ200</f>
        <v>97</v>
      </c>
      <c r="I194">
        <f>'2017 Vincent'!AK200</f>
        <v>97</v>
      </c>
      <c r="J194" s="187">
        <f>'2017 Vincent'!AL200</f>
        <v>0.28750000000000009</v>
      </c>
      <c r="M194" s="187" t="s">
        <v>27</v>
      </c>
      <c r="N194" s="569">
        <v>21</v>
      </c>
      <c r="O194" s="569">
        <v>294</v>
      </c>
    </row>
    <row r="195" spans="1:15" x14ac:dyDescent="0.25">
      <c r="A195" s="565">
        <f>'2017 Vincent'!AC201</f>
        <v>0</v>
      </c>
      <c r="B195">
        <f>'2017 Vincent'!AD201</f>
        <v>0</v>
      </c>
      <c r="C195">
        <f>'2017 Vincent'!AE201</f>
        <v>0</v>
      </c>
      <c r="D195">
        <f>'2017 Vincent'!AF201</f>
        <v>0</v>
      </c>
      <c r="E195">
        <f>'2017 Vincent'!AG201</f>
        <v>0</v>
      </c>
      <c r="F195" s="187">
        <f>'2017 Vincent'!AH201</f>
        <v>0</v>
      </c>
      <c r="G195" s="187">
        <f>'2017 Vincent'!AI201</f>
        <v>0</v>
      </c>
      <c r="H195">
        <f>'2017 Vincent'!AJ201</f>
        <v>0</v>
      </c>
      <c r="I195">
        <f>'2017 Vincent'!AK201</f>
        <v>0</v>
      </c>
      <c r="J195" s="187">
        <f>'2017 Vincent'!AL201</f>
        <v>0</v>
      </c>
      <c r="L195" s="187">
        <v>0.24930555555555556</v>
      </c>
      <c r="M195" s="187" t="s">
        <v>21</v>
      </c>
      <c r="N195" s="569">
        <v>21</v>
      </c>
      <c r="O195" s="569">
        <v>111</v>
      </c>
    </row>
    <row r="196" spans="1:15" x14ac:dyDescent="0.25">
      <c r="A196" s="565">
        <f>'2017 Vincent'!AC202</f>
        <v>98</v>
      </c>
      <c r="B196">
        <f>'2017 Vincent'!AD202</f>
        <v>8</v>
      </c>
      <c r="C196" t="str">
        <f>'2017 Vincent'!AE202</f>
        <v>Avril</v>
      </c>
      <c r="D196">
        <f>'2017 Vincent'!AF202</f>
        <v>0</v>
      </c>
      <c r="E196">
        <f>'2017 Vincent'!AG202</f>
        <v>0</v>
      </c>
      <c r="F196" s="187">
        <f>'2017 Vincent'!AH202</f>
        <v>0</v>
      </c>
      <c r="G196" s="187">
        <f>'2017 Vincent'!AI202</f>
        <v>0</v>
      </c>
      <c r="H196">
        <f>'2017 Vincent'!AJ202</f>
        <v>98</v>
      </c>
      <c r="I196">
        <f>'2017 Vincent'!AK202</f>
        <v>98</v>
      </c>
      <c r="J196" s="187">
        <f>'2017 Vincent'!AL202</f>
        <v>0.28749999999999992</v>
      </c>
      <c r="M196" s="187"/>
      <c r="N196" s="569">
        <v>28</v>
      </c>
      <c r="O196" s="569">
        <v>118</v>
      </c>
    </row>
    <row r="197" spans="1:15" x14ac:dyDescent="0.25">
      <c r="A197" s="565">
        <f>'2017 Vincent'!AC203</f>
        <v>0</v>
      </c>
      <c r="B197">
        <f>'2017 Vincent'!AD203</f>
        <v>0</v>
      </c>
      <c r="C197">
        <f>'2017 Vincent'!AE203</f>
        <v>0</v>
      </c>
      <c r="D197">
        <f>'2017 Vincent'!AF203</f>
        <v>0</v>
      </c>
      <c r="E197">
        <f>'2017 Vincent'!AG203</f>
        <v>0</v>
      </c>
      <c r="F197" s="187">
        <f>'2017 Vincent'!AH203</f>
        <v>0</v>
      </c>
      <c r="G197" s="187">
        <f>'2017 Vincent'!AI203</f>
        <v>0</v>
      </c>
      <c r="H197">
        <f>'2017 Vincent'!AJ203</f>
        <v>0</v>
      </c>
      <c r="I197">
        <f>'2017 Vincent'!AK203</f>
        <v>0</v>
      </c>
      <c r="J197" s="187">
        <f>'2017 Vincent'!AL203</f>
        <v>0</v>
      </c>
      <c r="L197" s="187">
        <v>0.24791666666666667</v>
      </c>
      <c r="M197" s="187" t="s">
        <v>5</v>
      </c>
      <c r="N197" s="569">
        <v>17</v>
      </c>
      <c r="O197" s="569">
        <v>17</v>
      </c>
    </row>
    <row r="198" spans="1:15" x14ac:dyDescent="0.25">
      <c r="A198" s="565">
        <f>'2017 Vincent'!AC204</f>
        <v>99</v>
      </c>
      <c r="B198">
        <f>'2017 Vincent'!AD204</f>
        <v>9</v>
      </c>
      <c r="C198" t="str">
        <f>'2017 Vincent'!AE204</f>
        <v>Avril</v>
      </c>
      <c r="D198">
        <f>'2017 Vincent'!AF204</f>
        <v>0</v>
      </c>
      <c r="E198">
        <f>'2017 Vincent'!AG204</f>
        <v>0</v>
      </c>
      <c r="F198" s="187">
        <f>'2017 Vincent'!AH204</f>
        <v>0</v>
      </c>
      <c r="G198" s="187">
        <f>'2017 Vincent'!AI204</f>
        <v>0</v>
      </c>
      <c r="H198">
        <f>'2017 Vincent'!AJ204</f>
        <v>99</v>
      </c>
      <c r="I198">
        <f>'2017 Vincent'!AK204</f>
        <v>99</v>
      </c>
      <c r="J198" s="187">
        <f>'2017 Vincent'!AL204</f>
        <v>0.28680555555555559</v>
      </c>
      <c r="M198" s="187" t="s">
        <v>19</v>
      </c>
      <c r="N198" s="569">
        <v>22</v>
      </c>
      <c r="O198" s="569">
        <v>53</v>
      </c>
    </row>
    <row r="199" spans="1:15" x14ac:dyDescent="0.25">
      <c r="A199" s="565">
        <f>'2017 Vincent'!AC205</f>
        <v>0</v>
      </c>
      <c r="B199">
        <f>'2017 Vincent'!AD205</f>
        <v>0</v>
      </c>
      <c r="C199">
        <f>'2017 Vincent'!AE205</f>
        <v>0</v>
      </c>
      <c r="D199">
        <f>'2017 Vincent'!AF205</f>
        <v>0</v>
      </c>
      <c r="E199">
        <f>'2017 Vincent'!AG205</f>
        <v>0</v>
      </c>
      <c r="F199" s="187">
        <f>'2017 Vincent'!AH205</f>
        <v>0</v>
      </c>
      <c r="G199" s="187">
        <f>'2017 Vincent'!AI205</f>
        <v>0</v>
      </c>
      <c r="H199">
        <f>'2017 Vincent'!AJ205</f>
        <v>0</v>
      </c>
      <c r="I199">
        <f>'2017 Vincent'!AK205</f>
        <v>0</v>
      </c>
      <c r="J199" s="187">
        <f>'2017 Vincent'!AL205</f>
        <v>0</v>
      </c>
      <c r="M199" s="187" t="s">
        <v>27</v>
      </c>
      <c r="N199" s="569">
        <v>17</v>
      </c>
      <c r="O199" s="569">
        <v>290</v>
      </c>
    </row>
    <row r="200" spans="1:15" x14ac:dyDescent="0.25">
      <c r="A200" s="565">
        <f>'2017 Vincent'!AC206</f>
        <v>100</v>
      </c>
      <c r="B200">
        <f>'2017 Vincent'!AD206</f>
        <v>10</v>
      </c>
      <c r="C200" t="str">
        <f>'2017 Vincent'!AE206</f>
        <v>Avril</v>
      </c>
      <c r="D200">
        <f>'2017 Vincent'!AF206</f>
        <v>0.28750000000000003</v>
      </c>
      <c r="E200">
        <f>'2017 Vincent'!AG206</f>
        <v>0.4152777777777778</v>
      </c>
      <c r="F200" s="187">
        <f>'2017 Vincent'!AH206</f>
        <v>0.26666666666666672</v>
      </c>
      <c r="G200" s="187">
        <f>'2017 Vincent'!AI206</f>
        <v>0.26666666666666672</v>
      </c>
      <c r="H200">
        <f>'2017 Vincent'!AJ206</f>
        <v>100</v>
      </c>
      <c r="I200">
        <f>'2017 Vincent'!AK206</f>
        <v>100</v>
      </c>
      <c r="J200" s="187">
        <f>'2017 Vincent'!AL206</f>
        <v>0.28680555555555559</v>
      </c>
      <c r="L200" s="187">
        <v>0.24513888888888888</v>
      </c>
      <c r="M200" s="187" t="s">
        <v>5</v>
      </c>
      <c r="N200" s="569">
        <v>14</v>
      </c>
      <c r="O200" s="569">
        <v>14</v>
      </c>
    </row>
    <row r="201" spans="1:15" x14ac:dyDescent="0.25">
      <c r="A201" s="565">
        <f>'2017 Vincent'!AC207</f>
        <v>0</v>
      </c>
      <c r="B201">
        <f>'2017 Vincent'!AD207</f>
        <v>0</v>
      </c>
      <c r="C201">
        <f>'2017 Vincent'!AE207</f>
        <v>0</v>
      </c>
      <c r="D201">
        <f>'2017 Vincent'!AF207</f>
        <v>0.68541666666666667</v>
      </c>
      <c r="E201">
        <f>'2017 Vincent'!AG207</f>
        <v>0.82430555555555562</v>
      </c>
      <c r="F201" s="187">
        <f>'2017 Vincent'!AH207</f>
        <v>0</v>
      </c>
      <c r="G201" s="187">
        <f>'2017 Vincent'!AI207</f>
        <v>0</v>
      </c>
      <c r="H201">
        <f>'2017 Vincent'!AJ207</f>
        <v>0</v>
      </c>
      <c r="I201">
        <f>'2017 Vincent'!AK207</f>
        <v>0</v>
      </c>
      <c r="J201" s="187">
        <f>'2017 Vincent'!AL207</f>
        <v>0</v>
      </c>
      <c r="M201" s="187" t="s">
        <v>29</v>
      </c>
      <c r="N201" s="569">
        <v>2</v>
      </c>
      <c r="O201" s="569">
        <v>336</v>
      </c>
    </row>
    <row r="202" spans="1:15" x14ac:dyDescent="0.25">
      <c r="A202" s="565">
        <f>'2017 Vincent'!AC208</f>
        <v>101</v>
      </c>
      <c r="B202">
        <f>'2017 Vincent'!AD208</f>
        <v>11</v>
      </c>
      <c r="C202" t="str">
        <f>'2017 Vincent'!AE208</f>
        <v>Avril</v>
      </c>
      <c r="D202">
        <f>'2017 Vincent'!AF208</f>
        <v>0.28750000000000003</v>
      </c>
      <c r="E202">
        <f>'2017 Vincent'!AG208</f>
        <v>0.4152777777777778</v>
      </c>
      <c r="F202" s="187">
        <f>'2017 Vincent'!AH208</f>
        <v>0.26666666666666672</v>
      </c>
      <c r="G202" s="187">
        <f>'2017 Vincent'!AI208</f>
        <v>0.26666666666666672</v>
      </c>
      <c r="H202">
        <f>'2017 Vincent'!AJ208</f>
        <v>101</v>
      </c>
      <c r="I202">
        <f>'2017 Vincent'!AK208</f>
        <v>101</v>
      </c>
      <c r="J202" s="187">
        <f>'2017 Vincent'!AL208</f>
        <v>0.28680555555555559</v>
      </c>
      <c r="M202" s="187"/>
      <c r="N202" s="569">
        <v>26</v>
      </c>
      <c r="O202" s="569">
        <v>360</v>
      </c>
    </row>
    <row r="203" spans="1:15" x14ac:dyDescent="0.25">
      <c r="A203" s="565">
        <f>'2017 Vincent'!AC209</f>
        <v>0</v>
      </c>
      <c r="B203">
        <f>'2017 Vincent'!AD209</f>
        <v>0</v>
      </c>
      <c r="C203">
        <f>'2017 Vincent'!AE209</f>
        <v>0</v>
      </c>
      <c r="D203">
        <f>'2017 Vincent'!AF209</f>
        <v>0.68541666666666667</v>
      </c>
      <c r="E203">
        <f>'2017 Vincent'!AG209</f>
        <v>0.82430555555555562</v>
      </c>
      <c r="F203" s="187">
        <f>'2017 Vincent'!AH209</f>
        <v>0</v>
      </c>
      <c r="G203" s="187">
        <f>'2017 Vincent'!AI209</f>
        <v>0</v>
      </c>
      <c r="H203">
        <f>'2017 Vincent'!AJ209</f>
        <v>0</v>
      </c>
      <c r="I203">
        <f>'2017 Vincent'!AK209</f>
        <v>0</v>
      </c>
      <c r="J203" s="187">
        <f>'2017 Vincent'!AL209</f>
        <v>0</v>
      </c>
      <c r="M203" s="187"/>
      <c r="N203" s="569">
        <v>27</v>
      </c>
      <c r="O203" s="569">
        <v>361</v>
      </c>
    </row>
    <row r="204" spans="1:15" x14ac:dyDescent="0.25">
      <c r="A204" s="565">
        <f>'2017 Vincent'!AC210</f>
        <v>102</v>
      </c>
      <c r="B204">
        <f>'2017 Vincent'!AD210</f>
        <v>12</v>
      </c>
      <c r="C204" t="str">
        <f>'2017 Vincent'!AE210</f>
        <v>Avril</v>
      </c>
      <c r="D204">
        <f>'2017 Vincent'!AF210</f>
        <v>0.28750000000000003</v>
      </c>
      <c r="E204">
        <f>'2017 Vincent'!AG210</f>
        <v>0.4152777777777778</v>
      </c>
      <c r="F204" s="187">
        <f>'2017 Vincent'!AH210</f>
        <v>0.26666666666666672</v>
      </c>
      <c r="G204" s="187">
        <f>'2017 Vincent'!AI210</f>
        <v>0.26666666666666672</v>
      </c>
      <c r="H204">
        <f>'2017 Vincent'!AJ210</f>
        <v>102</v>
      </c>
      <c r="I204">
        <f>'2017 Vincent'!AK210</f>
        <v>102</v>
      </c>
      <c r="J204" s="187">
        <f>'2017 Vincent'!AL210</f>
        <v>0.28680555555555559</v>
      </c>
      <c r="M204" s="187"/>
      <c r="N204" s="569">
        <v>28</v>
      </c>
      <c r="O204" s="569">
        <v>362</v>
      </c>
    </row>
    <row r="205" spans="1:15" x14ac:dyDescent="0.25">
      <c r="A205" s="565">
        <f>'2017 Vincent'!AC211</f>
        <v>0</v>
      </c>
      <c r="B205">
        <f>'2017 Vincent'!AD211</f>
        <v>0</v>
      </c>
      <c r="C205">
        <f>'2017 Vincent'!AE211</f>
        <v>0</v>
      </c>
      <c r="D205">
        <f>'2017 Vincent'!AF211</f>
        <v>0.68541666666666667</v>
      </c>
      <c r="E205">
        <f>'2017 Vincent'!AG211</f>
        <v>0.82430555555555562</v>
      </c>
      <c r="F205" s="187">
        <f>'2017 Vincent'!AH211</f>
        <v>0</v>
      </c>
      <c r="G205" s="187">
        <f>'2017 Vincent'!AI211</f>
        <v>0</v>
      </c>
      <c r="H205">
        <f>'2017 Vincent'!AJ211</f>
        <v>0</v>
      </c>
      <c r="I205">
        <f>'2017 Vincent'!AK211</f>
        <v>0</v>
      </c>
      <c r="J205" s="187">
        <f>'2017 Vincent'!AL211</f>
        <v>0</v>
      </c>
      <c r="M205" s="187"/>
      <c r="N205" s="569">
        <v>29</v>
      </c>
      <c r="O205" s="569">
        <v>363</v>
      </c>
    </row>
    <row r="206" spans="1:15" x14ac:dyDescent="0.25">
      <c r="A206" s="565">
        <f>'2017 Vincent'!AC212</f>
        <v>103</v>
      </c>
      <c r="B206">
        <f>'2017 Vincent'!AD212</f>
        <v>13</v>
      </c>
      <c r="C206" t="str">
        <f>'2017 Vincent'!AE212</f>
        <v>Avril</v>
      </c>
      <c r="D206">
        <f>'2017 Vincent'!AF212</f>
        <v>0.53194444444444444</v>
      </c>
      <c r="E206">
        <f>'2017 Vincent'!AG212</f>
        <v>0.78749999999999998</v>
      </c>
      <c r="F206" s="187">
        <f>'2017 Vincent'!AH212</f>
        <v>0.25555555555555554</v>
      </c>
      <c r="G206" s="187">
        <f>'2017 Vincent'!AI212</f>
        <v>0.25555555555555554</v>
      </c>
      <c r="H206">
        <f>'2017 Vincent'!AJ212</f>
        <v>103</v>
      </c>
      <c r="I206">
        <f>'2017 Vincent'!AK212</f>
        <v>103</v>
      </c>
      <c r="J206" s="187">
        <f>'2017 Vincent'!AL212</f>
        <v>0.28680555555555559</v>
      </c>
      <c r="L206" s="187">
        <v>0.24444444444444446</v>
      </c>
      <c r="M206" s="187" t="s">
        <v>19</v>
      </c>
      <c r="N206" s="569">
        <v>24</v>
      </c>
      <c r="O206" s="569">
        <v>55</v>
      </c>
    </row>
    <row r="207" spans="1:15" x14ac:dyDescent="0.25">
      <c r="A207" s="565">
        <f>'2017 Vincent'!AC213</f>
        <v>0</v>
      </c>
      <c r="B207">
        <f>'2017 Vincent'!AD213</f>
        <v>0</v>
      </c>
      <c r="C207">
        <f>'2017 Vincent'!AE213</f>
        <v>0</v>
      </c>
      <c r="D207">
        <f>'2017 Vincent'!AF213</f>
        <v>0</v>
      </c>
      <c r="E207">
        <f>'2017 Vincent'!AG213</f>
        <v>0</v>
      </c>
      <c r="F207" s="187">
        <f>'2017 Vincent'!AH213</f>
        <v>0</v>
      </c>
      <c r="G207" s="187">
        <f>'2017 Vincent'!AI213</f>
        <v>0</v>
      </c>
      <c r="H207">
        <f>'2017 Vincent'!AJ213</f>
        <v>0</v>
      </c>
      <c r="I207">
        <f>'2017 Vincent'!AK213</f>
        <v>0</v>
      </c>
      <c r="J207" s="187">
        <f>'2017 Vincent'!AL213</f>
        <v>0</v>
      </c>
      <c r="L207" s="187">
        <v>0.24374999999999999</v>
      </c>
      <c r="M207" s="187" t="s">
        <v>24</v>
      </c>
      <c r="N207" s="569">
        <v>1</v>
      </c>
      <c r="O207" s="569">
        <v>182</v>
      </c>
    </row>
    <row r="208" spans="1:15" x14ac:dyDescent="0.25">
      <c r="A208" s="565">
        <f>'2017 Vincent'!AC214</f>
        <v>104</v>
      </c>
      <c r="B208">
        <f>'2017 Vincent'!AD214</f>
        <v>14</v>
      </c>
      <c r="C208" t="str">
        <f>'2017 Vincent'!AE214</f>
        <v>Avril</v>
      </c>
      <c r="D208">
        <f>'2017 Vincent'!AF214</f>
        <v>0.7006944444444444</v>
      </c>
      <c r="E208">
        <f>'2017 Vincent'!AG214</f>
        <v>0.94305555555555554</v>
      </c>
      <c r="F208" s="187">
        <f>'2017 Vincent'!AH214</f>
        <v>0.24236111111111114</v>
      </c>
      <c r="G208" s="187">
        <f>'2017 Vincent'!AI214</f>
        <v>0.24236111111111114</v>
      </c>
      <c r="H208">
        <f>'2017 Vincent'!AJ214</f>
        <v>104</v>
      </c>
      <c r="I208">
        <f>'2017 Vincent'!AK214</f>
        <v>104</v>
      </c>
      <c r="J208" s="187">
        <f>'2017 Vincent'!AL214</f>
        <v>0.2861111111111112</v>
      </c>
      <c r="L208" s="187">
        <v>0.24236111111111111</v>
      </c>
      <c r="M208" s="187" t="s">
        <v>21</v>
      </c>
      <c r="N208" s="569">
        <v>14</v>
      </c>
      <c r="O208" s="569">
        <v>104</v>
      </c>
    </row>
    <row r="209" spans="1:15" x14ac:dyDescent="0.25">
      <c r="A209" s="565">
        <f>'2017 Vincent'!AC215</f>
        <v>0</v>
      </c>
      <c r="B209">
        <f>'2017 Vincent'!AD215</f>
        <v>0</v>
      </c>
      <c r="C209">
        <f>'2017 Vincent'!AE215</f>
        <v>0</v>
      </c>
      <c r="D209">
        <f>'2017 Vincent'!AF215</f>
        <v>0</v>
      </c>
      <c r="E209">
        <f>'2017 Vincent'!AG215</f>
        <v>0</v>
      </c>
      <c r="F209" s="187">
        <f>'2017 Vincent'!AH215</f>
        <v>0</v>
      </c>
      <c r="G209" s="187">
        <f>'2017 Vincent'!AI215</f>
        <v>0</v>
      </c>
      <c r="H209">
        <f>'2017 Vincent'!AJ215</f>
        <v>0</v>
      </c>
      <c r="I209">
        <f>'2017 Vincent'!AK215</f>
        <v>0</v>
      </c>
      <c r="J209" s="187">
        <f>'2017 Vincent'!AL215</f>
        <v>0</v>
      </c>
      <c r="L209" s="187">
        <v>0.24166666666666667</v>
      </c>
      <c r="M209" s="187" t="s">
        <v>29</v>
      </c>
      <c r="N209" s="569">
        <v>30</v>
      </c>
      <c r="O209" s="569">
        <v>364</v>
      </c>
    </row>
    <row r="210" spans="1:15" x14ac:dyDescent="0.25">
      <c r="A210" s="565">
        <f>'2017 Vincent'!AC216</f>
        <v>105</v>
      </c>
      <c r="B210">
        <f>'2017 Vincent'!AD216</f>
        <v>15</v>
      </c>
      <c r="C210" t="str">
        <f>'2017 Vincent'!AE216</f>
        <v>Avril</v>
      </c>
      <c r="D210">
        <f>'2017 Vincent'!AF216</f>
        <v>0</v>
      </c>
      <c r="E210">
        <f>'2017 Vincent'!AG216</f>
        <v>0</v>
      </c>
      <c r="F210" s="187">
        <f>'2017 Vincent'!AH216</f>
        <v>0</v>
      </c>
      <c r="G210" s="187">
        <f>'2017 Vincent'!AI216</f>
        <v>0</v>
      </c>
      <c r="H210">
        <f>'2017 Vincent'!AJ216</f>
        <v>105</v>
      </c>
      <c r="I210">
        <f>'2017 Vincent'!AK216</f>
        <v>105</v>
      </c>
      <c r="J210" s="187">
        <f>'2017 Vincent'!AL216</f>
        <v>0.28611111111111109</v>
      </c>
      <c r="L210" s="187">
        <v>0.24027777777777778</v>
      </c>
      <c r="M210" s="187" t="s">
        <v>25</v>
      </c>
      <c r="N210" s="569">
        <v>20</v>
      </c>
      <c r="O210" s="569">
        <v>232</v>
      </c>
    </row>
    <row r="211" spans="1:15" x14ac:dyDescent="0.25">
      <c r="A211" s="565">
        <f>'2017 Vincent'!AC217</f>
        <v>0</v>
      </c>
      <c r="B211">
        <f>'2017 Vincent'!AD217</f>
        <v>0</v>
      </c>
      <c r="C211">
        <f>'2017 Vincent'!AE217</f>
        <v>0</v>
      </c>
      <c r="D211">
        <f>'2017 Vincent'!AF217</f>
        <v>0</v>
      </c>
      <c r="E211">
        <f>'2017 Vincent'!AG217</f>
        <v>0</v>
      </c>
      <c r="F211" s="187">
        <f>'2017 Vincent'!AH217</f>
        <v>0</v>
      </c>
      <c r="G211" s="187">
        <f>'2017 Vincent'!AI217</f>
        <v>0</v>
      </c>
      <c r="H211">
        <f>'2017 Vincent'!AJ217</f>
        <v>0</v>
      </c>
      <c r="I211">
        <f>'2017 Vincent'!AK217</f>
        <v>0</v>
      </c>
      <c r="J211" s="187">
        <f>'2017 Vincent'!AL217</f>
        <v>0</v>
      </c>
      <c r="L211" s="187">
        <v>0.23472222222222219</v>
      </c>
      <c r="M211" s="187" t="s">
        <v>27</v>
      </c>
      <c r="N211" s="569">
        <v>28</v>
      </c>
      <c r="O211" s="569">
        <v>301</v>
      </c>
    </row>
    <row r="212" spans="1:15" x14ac:dyDescent="0.25">
      <c r="A212" s="565">
        <f>'2017 Vincent'!AC218</f>
        <v>106</v>
      </c>
      <c r="B212">
        <f>'2017 Vincent'!AD218</f>
        <v>16</v>
      </c>
      <c r="C212" t="str">
        <f>'2017 Vincent'!AE218</f>
        <v>Avril</v>
      </c>
      <c r="D212">
        <f>'2017 Vincent'!AF218</f>
        <v>0</v>
      </c>
      <c r="E212">
        <f>'2017 Vincent'!AG218</f>
        <v>0</v>
      </c>
      <c r="F212" s="187">
        <f>'2017 Vincent'!AH218</f>
        <v>0</v>
      </c>
      <c r="G212" s="187">
        <f>'2017 Vincent'!AI218</f>
        <v>0</v>
      </c>
      <c r="H212">
        <f>'2017 Vincent'!AJ218</f>
        <v>106</v>
      </c>
      <c r="I212">
        <f>'2017 Vincent'!AK218</f>
        <v>106</v>
      </c>
      <c r="J212" s="187">
        <f>'2017 Vincent'!AL218</f>
        <v>0.28611111111111109</v>
      </c>
      <c r="L212" s="187">
        <v>0.23402777777777781</v>
      </c>
      <c r="M212" s="187" t="s">
        <v>25</v>
      </c>
      <c r="N212" s="569">
        <v>29</v>
      </c>
      <c r="O212" s="569">
        <v>241</v>
      </c>
    </row>
    <row r="213" spans="1:15" x14ac:dyDescent="0.25">
      <c r="A213" s="565">
        <f>'2017 Vincent'!AC219</f>
        <v>0</v>
      </c>
      <c r="B213">
        <f>'2017 Vincent'!AD219</f>
        <v>0</v>
      </c>
      <c r="C213">
        <f>'2017 Vincent'!AE219</f>
        <v>0</v>
      </c>
      <c r="D213">
        <f>'2017 Vincent'!AF219</f>
        <v>0</v>
      </c>
      <c r="E213">
        <f>'2017 Vincent'!AG219</f>
        <v>0</v>
      </c>
      <c r="F213" s="187">
        <f>'2017 Vincent'!AH219</f>
        <v>0</v>
      </c>
      <c r="G213" s="187">
        <f>'2017 Vincent'!AI219</f>
        <v>0</v>
      </c>
      <c r="H213">
        <f>'2017 Vincent'!AJ219</f>
        <v>0</v>
      </c>
      <c r="I213">
        <f>'2017 Vincent'!AK219</f>
        <v>0</v>
      </c>
      <c r="J213" s="187">
        <f>'2017 Vincent'!AL219</f>
        <v>0</v>
      </c>
      <c r="L213" s="187">
        <v>0.23194444444444443</v>
      </c>
      <c r="M213" s="187" t="s">
        <v>28</v>
      </c>
      <c r="N213" s="569">
        <v>26</v>
      </c>
      <c r="O213" s="569">
        <v>330</v>
      </c>
    </row>
    <row r="214" spans="1:15" x14ac:dyDescent="0.25">
      <c r="A214" s="565">
        <f>'2017 Vincent'!AC220</f>
        <v>107</v>
      </c>
      <c r="B214">
        <f>'2017 Vincent'!AD220</f>
        <v>17</v>
      </c>
      <c r="C214" t="str">
        <f>'2017 Vincent'!AE220</f>
        <v>Avril</v>
      </c>
      <c r="D214">
        <f>'2017 Vincent'!AF220</f>
        <v>0</v>
      </c>
      <c r="E214">
        <f>'2017 Vincent'!AG220</f>
        <v>0</v>
      </c>
      <c r="F214" s="187">
        <f>'2017 Vincent'!AH220</f>
        <v>0</v>
      </c>
      <c r="G214" s="187">
        <f>'2017 Vincent'!AI220</f>
        <v>0</v>
      </c>
      <c r="H214">
        <f>'2017 Vincent'!AJ220</f>
        <v>107</v>
      </c>
      <c r="I214">
        <f>'2017 Vincent'!AK220</f>
        <v>107</v>
      </c>
      <c r="J214" s="187">
        <f>'2017 Vincent'!AL220</f>
        <v>0.28541666666666676</v>
      </c>
      <c r="L214" s="187">
        <v>0.21180555555555555</v>
      </c>
      <c r="M214" s="187" t="s">
        <v>25</v>
      </c>
      <c r="N214" s="569">
        <v>28</v>
      </c>
      <c r="O214" s="569">
        <v>240</v>
      </c>
    </row>
    <row r="215" spans="1:15" x14ac:dyDescent="0.25">
      <c r="A215" s="565">
        <f>'2017 Vincent'!AC221</f>
        <v>0</v>
      </c>
      <c r="B215">
        <f>'2017 Vincent'!AD221</f>
        <v>0</v>
      </c>
      <c r="C215">
        <f>'2017 Vincent'!AE221</f>
        <v>0</v>
      </c>
      <c r="D215">
        <f>'2017 Vincent'!AF221</f>
        <v>0</v>
      </c>
      <c r="E215">
        <f>'2017 Vincent'!AG221</f>
        <v>0</v>
      </c>
      <c r="F215" s="187">
        <f>'2017 Vincent'!AH221</f>
        <v>0</v>
      </c>
      <c r="G215" s="187">
        <f>'2017 Vincent'!AI221</f>
        <v>0</v>
      </c>
      <c r="H215">
        <f>'2017 Vincent'!AJ221</f>
        <v>0</v>
      </c>
      <c r="I215">
        <f>'2017 Vincent'!AK221</f>
        <v>0</v>
      </c>
      <c r="J215" s="187">
        <f>'2017 Vincent'!AL221</f>
        <v>0</v>
      </c>
      <c r="L215" s="187">
        <v>0.20138888888888887</v>
      </c>
      <c r="M215" s="187" t="s">
        <v>23</v>
      </c>
      <c r="N215" s="569">
        <v>29</v>
      </c>
      <c r="O215" s="569">
        <v>180</v>
      </c>
    </row>
    <row r="216" spans="1:15" x14ac:dyDescent="0.25">
      <c r="A216" s="565">
        <f>'2017 Vincent'!AC222</f>
        <v>108</v>
      </c>
      <c r="B216">
        <f>'2017 Vincent'!AD222</f>
        <v>18</v>
      </c>
      <c r="C216" t="str">
        <f>'2017 Vincent'!AE222</f>
        <v>Avril</v>
      </c>
      <c r="D216">
        <f>'2017 Vincent'!AF222</f>
        <v>0.2388888888888889</v>
      </c>
      <c r="E216">
        <f>'2017 Vincent'!AG222</f>
        <v>0.51458333333333328</v>
      </c>
      <c r="F216" s="187">
        <f>'2017 Vincent'!AH222</f>
        <v>0.27569444444444435</v>
      </c>
      <c r="G216" s="187">
        <f>'2017 Vincent'!AI222</f>
        <v>0.27569444444444435</v>
      </c>
      <c r="H216">
        <f>'2017 Vincent'!AJ222</f>
        <v>108</v>
      </c>
      <c r="I216">
        <f>'2017 Vincent'!AK222</f>
        <v>108</v>
      </c>
      <c r="J216" s="187">
        <f>'2017 Vincent'!AL222</f>
        <v>0.28472222222222215</v>
      </c>
      <c r="L216" s="187">
        <v>0.19930555555555554</v>
      </c>
      <c r="M216" s="187" t="s">
        <v>26</v>
      </c>
      <c r="N216" s="569">
        <v>16</v>
      </c>
      <c r="O216" s="569">
        <v>259</v>
      </c>
    </row>
    <row r="217" spans="1:15" x14ac:dyDescent="0.25">
      <c r="A217" s="565">
        <f>'2017 Vincent'!AC223</f>
        <v>0</v>
      </c>
      <c r="B217">
        <f>'2017 Vincent'!AD223</f>
        <v>0</v>
      </c>
      <c r="C217">
        <f>'2017 Vincent'!AE223</f>
        <v>0</v>
      </c>
      <c r="D217">
        <f>'2017 Vincent'!AF223</f>
        <v>0</v>
      </c>
      <c r="E217">
        <f>'2017 Vincent'!AG223</f>
        <v>0</v>
      </c>
      <c r="F217" s="187">
        <f>'2017 Vincent'!AH223</f>
        <v>0</v>
      </c>
      <c r="G217" s="187">
        <f>'2017 Vincent'!AI223</f>
        <v>0</v>
      </c>
      <c r="H217">
        <f>'2017 Vincent'!AJ223</f>
        <v>0</v>
      </c>
      <c r="I217">
        <f>'2017 Vincent'!AK223</f>
        <v>0</v>
      </c>
      <c r="J217" s="187">
        <f>'2017 Vincent'!AL223</f>
        <v>0</v>
      </c>
      <c r="L217" s="187">
        <v>0.17986111111111111</v>
      </c>
      <c r="M217" s="187" t="s">
        <v>26</v>
      </c>
      <c r="N217" s="569">
        <v>1</v>
      </c>
      <c r="O217" s="569">
        <v>244</v>
      </c>
    </row>
    <row r="218" spans="1:15" x14ac:dyDescent="0.25">
      <c r="A218" s="565">
        <f>'2017 Vincent'!AC224</f>
        <v>109</v>
      </c>
      <c r="B218">
        <f>'2017 Vincent'!AD224</f>
        <v>19</v>
      </c>
      <c r="C218" t="str">
        <f>'2017 Vincent'!AE224</f>
        <v>Avril</v>
      </c>
      <c r="D218">
        <f>'2017 Vincent'!AF224</f>
        <v>0.77222222222222225</v>
      </c>
      <c r="E218">
        <f>'2017 Vincent'!AG224</f>
        <v>1.0618055555555557</v>
      </c>
      <c r="F218" s="187">
        <f>'2017 Vincent'!AH224</f>
        <v>0.28958333333333341</v>
      </c>
      <c r="G218" s="187">
        <f>'2017 Vincent'!AI224</f>
        <v>0.28958333333333341</v>
      </c>
      <c r="H218">
        <f>'2017 Vincent'!AJ224</f>
        <v>109</v>
      </c>
      <c r="I218">
        <f>'2017 Vincent'!AK224</f>
        <v>109</v>
      </c>
      <c r="J218" s="187">
        <f>'2017 Vincent'!AL224</f>
        <v>0.2847222222222221</v>
      </c>
      <c r="L218" s="187">
        <v>0</v>
      </c>
      <c r="M218" s="187">
        <v>0</v>
      </c>
      <c r="N218" s="569">
        <v>0</v>
      </c>
      <c r="O218" s="569">
        <v>0</v>
      </c>
    </row>
    <row r="219" spans="1:15" x14ac:dyDescent="0.25">
      <c r="A219" s="565">
        <f>'2017 Vincent'!AC225</f>
        <v>0</v>
      </c>
      <c r="B219">
        <f>'2017 Vincent'!AD225</f>
        <v>0</v>
      </c>
      <c r="C219">
        <f>'2017 Vincent'!AE225</f>
        <v>0</v>
      </c>
      <c r="D219">
        <f>'2017 Vincent'!AF225</f>
        <v>0</v>
      </c>
      <c r="E219">
        <f>'2017 Vincent'!AG225</f>
        <v>0</v>
      </c>
      <c r="F219" s="187">
        <f>'2017 Vincent'!AH225</f>
        <v>0</v>
      </c>
      <c r="G219" s="187">
        <f>'2017 Vincent'!AI225</f>
        <v>0</v>
      </c>
      <c r="H219">
        <f>'2017 Vincent'!AJ225</f>
        <v>0</v>
      </c>
      <c r="I219">
        <f>'2017 Vincent'!AK225</f>
        <v>0</v>
      </c>
      <c r="J219" s="187">
        <f>'2017 Vincent'!AL225</f>
        <v>0</v>
      </c>
      <c r="M219" s="187" t="s">
        <v>5</v>
      </c>
      <c r="N219" s="569">
        <v>1</v>
      </c>
      <c r="O219" s="569">
        <v>1</v>
      </c>
    </row>
    <row r="220" spans="1:15" x14ac:dyDescent="0.25">
      <c r="A220" s="565">
        <f>'2017 Vincent'!AC226</f>
        <v>110</v>
      </c>
      <c r="B220">
        <f>'2017 Vincent'!AD226</f>
        <v>20</v>
      </c>
      <c r="C220" t="str">
        <f>'2017 Vincent'!AE226</f>
        <v>Avril</v>
      </c>
      <c r="D220">
        <f>'2017 Vincent'!AF226</f>
        <v>0.77222222222222225</v>
      </c>
      <c r="E220">
        <f>'2017 Vincent'!AG226</f>
        <v>1.0618055555555557</v>
      </c>
      <c r="F220" s="187">
        <f>'2017 Vincent'!AH226</f>
        <v>0.28958333333333341</v>
      </c>
      <c r="G220" s="187">
        <f>'2017 Vincent'!AI226</f>
        <v>0.28958333333333341</v>
      </c>
      <c r="H220">
        <f>'2017 Vincent'!AJ226</f>
        <v>110</v>
      </c>
      <c r="I220">
        <f>'2017 Vincent'!AK226</f>
        <v>110</v>
      </c>
      <c r="J220" s="187">
        <f>'2017 Vincent'!AL226</f>
        <v>0.28402777777777788</v>
      </c>
      <c r="M220" s="187"/>
      <c r="N220" s="569">
        <v>2</v>
      </c>
      <c r="O220" s="569">
        <v>2</v>
      </c>
    </row>
    <row r="221" spans="1:15" x14ac:dyDescent="0.25">
      <c r="A221" s="565">
        <f>'2017 Vincent'!AC227</f>
        <v>0</v>
      </c>
      <c r="B221">
        <f>'2017 Vincent'!AD227</f>
        <v>0</v>
      </c>
      <c r="C221">
        <f>'2017 Vincent'!AE227</f>
        <v>0</v>
      </c>
      <c r="D221">
        <f>'2017 Vincent'!AF227</f>
        <v>0</v>
      </c>
      <c r="E221">
        <f>'2017 Vincent'!AG227</f>
        <v>0</v>
      </c>
      <c r="F221" s="187">
        <f>'2017 Vincent'!AH227</f>
        <v>0</v>
      </c>
      <c r="G221" s="187">
        <f>'2017 Vincent'!AI227</f>
        <v>0</v>
      </c>
      <c r="H221">
        <f>'2017 Vincent'!AJ227</f>
        <v>0</v>
      </c>
      <c r="I221">
        <f>'2017 Vincent'!AK227</f>
        <v>0</v>
      </c>
      <c r="J221" s="187">
        <f>'2017 Vincent'!AL227</f>
        <v>0</v>
      </c>
      <c r="M221" s="187"/>
      <c r="N221" s="569">
        <v>7</v>
      </c>
      <c r="O221" s="569">
        <v>7</v>
      </c>
    </row>
    <row r="222" spans="1:15" x14ac:dyDescent="0.25">
      <c r="A222" s="565">
        <f>'2017 Vincent'!AC228</f>
        <v>111</v>
      </c>
      <c r="B222">
        <f>'2017 Vincent'!AD228</f>
        <v>21</v>
      </c>
      <c r="C222" t="str">
        <f>'2017 Vincent'!AE228</f>
        <v>Avril</v>
      </c>
      <c r="D222">
        <f>'2017 Vincent'!AF228</f>
        <v>0.85416666666666663</v>
      </c>
      <c r="E222">
        <f>'2017 Vincent'!AG228</f>
        <v>1.1034722222222222</v>
      </c>
      <c r="F222" s="187">
        <f>'2017 Vincent'!AH228</f>
        <v>0.24930555555555556</v>
      </c>
      <c r="G222" s="187">
        <f>'2017 Vincent'!AI228</f>
        <v>0.24930555555555556</v>
      </c>
      <c r="H222">
        <f>'2017 Vincent'!AJ228</f>
        <v>111</v>
      </c>
      <c r="I222">
        <f>'2017 Vincent'!AK228</f>
        <v>111</v>
      </c>
      <c r="J222" s="187">
        <f>'2017 Vincent'!AL228</f>
        <v>0.28402777777777788</v>
      </c>
      <c r="M222" s="187"/>
      <c r="N222" s="569">
        <v>8</v>
      </c>
      <c r="O222" s="569">
        <v>8</v>
      </c>
    </row>
    <row r="223" spans="1:15" x14ac:dyDescent="0.25">
      <c r="A223" s="565">
        <f>'2017 Vincent'!AC229</f>
        <v>0</v>
      </c>
      <c r="B223">
        <f>'2017 Vincent'!AD229</f>
        <v>0</v>
      </c>
      <c r="C223">
        <f>'2017 Vincent'!AE229</f>
        <v>0</v>
      </c>
      <c r="D223">
        <f>'2017 Vincent'!AF229</f>
        <v>0</v>
      </c>
      <c r="E223">
        <f>'2017 Vincent'!AG229</f>
        <v>0</v>
      </c>
      <c r="F223" s="187">
        <f>'2017 Vincent'!AH229</f>
        <v>0</v>
      </c>
      <c r="G223" s="187">
        <f>'2017 Vincent'!AI229</f>
        <v>0</v>
      </c>
      <c r="H223">
        <f>'2017 Vincent'!AJ229</f>
        <v>0</v>
      </c>
      <c r="I223">
        <f>'2017 Vincent'!AK229</f>
        <v>0</v>
      </c>
      <c r="J223" s="187">
        <f>'2017 Vincent'!AL229</f>
        <v>0</v>
      </c>
      <c r="M223" s="187"/>
      <c r="N223" s="569">
        <v>11</v>
      </c>
      <c r="O223" s="569">
        <v>11</v>
      </c>
    </row>
    <row r="224" spans="1:15" x14ac:dyDescent="0.25">
      <c r="A224" s="565">
        <f>'2017 Vincent'!AC230</f>
        <v>112</v>
      </c>
      <c r="B224">
        <f>'2017 Vincent'!AD230</f>
        <v>22</v>
      </c>
      <c r="C224" t="str">
        <f>'2017 Vincent'!AE230</f>
        <v>Avril</v>
      </c>
      <c r="D224">
        <f>'2017 Vincent'!AF230</f>
        <v>0</v>
      </c>
      <c r="E224">
        <f>'2017 Vincent'!AG230</f>
        <v>0</v>
      </c>
      <c r="F224" s="187">
        <f>'2017 Vincent'!AH230</f>
        <v>0</v>
      </c>
      <c r="G224" s="187">
        <f>'2017 Vincent'!AI230</f>
        <v>0</v>
      </c>
      <c r="H224">
        <f>'2017 Vincent'!AJ230</f>
        <v>112</v>
      </c>
      <c r="I224">
        <f>'2017 Vincent'!AK230</f>
        <v>112</v>
      </c>
      <c r="J224" s="187">
        <f>'2017 Vincent'!AL230</f>
        <v>0.28402777777777788</v>
      </c>
      <c r="M224" s="187"/>
      <c r="N224" s="569">
        <v>12</v>
      </c>
      <c r="O224" s="569">
        <v>12</v>
      </c>
    </row>
    <row r="225" spans="1:15" x14ac:dyDescent="0.25">
      <c r="A225" s="565">
        <f>'2017 Vincent'!AC231</f>
        <v>0</v>
      </c>
      <c r="B225">
        <f>'2017 Vincent'!AD231</f>
        <v>0</v>
      </c>
      <c r="C225">
        <f>'2017 Vincent'!AE231</f>
        <v>0</v>
      </c>
      <c r="D225">
        <f>'2017 Vincent'!AF231</f>
        <v>0</v>
      </c>
      <c r="E225">
        <f>'2017 Vincent'!AG231</f>
        <v>0</v>
      </c>
      <c r="F225" s="187">
        <f>'2017 Vincent'!AH231</f>
        <v>0</v>
      </c>
      <c r="G225" s="187">
        <f>'2017 Vincent'!AI231</f>
        <v>0</v>
      </c>
      <c r="H225">
        <f>'2017 Vincent'!AJ231</f>
        <v>0</v>
      </c>
      <c r="I225">
        <f>'2017 Vincent'!AK231</f>
        <v>0</v>
      </c>
      <c r="J225" s="187">
        <f>'2017 Vincent'!AL231</f>
        <v>0</v>
      </c>
      <c r="M225" s="187"/>
      <c r="N225" s="569">
        <v>13</v>
      </c>
      <c r="O225" s="569">
        <v>13</v>
      </c>
    </row>
    <row r="226" spans="1:15" x14ac:dyDescent="0.25">
      <c r="A226" s="565">
        <f>'2017 Vincent'!AC232</f>
        <v>113</v>
      </c>
      <c r="B226">
        <f>'2017 Vincent'!AD232</f>
        <v>23</v>
      </c>
      <c r="C226" t="str">
        <f>'2017 Vincent'!AE232</f>
        <v>Avril</v>
      </c>
      <c r="D226">
        <f>'2017 Vincent'!AF232</f>
        <v>0</v>
      </c>
      <c r="E226">
        <f>'2017 Vincent'!AG232</f>
        <v>0</v>
      </c>
      <c r="F226" s="187">
        <f>'2017 Vincent'!AH232</f>
        <v>0</v>
      </c>
      <c r="G226" s="187">
        <f>'2017 Vincent'!AI232</f>
        <v>0</v>
      </c>
      <c r="H226">
        <f>'2017 Vincent'!AJ232</f>
        <v>113</v>
      </c>
      <c r="I226">
        <f>'2017 Vincent'!AK232</f>
        <v>113</v>
      </c>
      <c r="J226" s="187">
        <f>'2017 Vincent'!AL232</f>
        <v>0.28402777777777766</v>
      </c>
      <c r="M226" s="187"/>
      <c r="N226" s="569">
        <v>19</v>
      </c>
      <c r="O226" s="569">
        <v>19</v>
      </c>
    </row>
    <row r="227" spans="1:15" x14ac:dyDescent="0.25">
      <c r="A227" s="565">
        <f>'2017 Vincent'!AC233</f>
        <v>0</v>
      </c>
      <c r="B227">
        <f>'2017 Vincent'!AD233</f>
        <v>0</v>
      </c>
      <c r="C227">
        <f>'2017 Vincent'!AE233</f>
        <v>0</v>
      </c>
      <c r="D227">
        <f>'2017 Vincent'!AF233</f>
        <v>0</v>
      </c>
      <c r="E227">
        <f>'2017 Vincent'!AG233</f>
        <v>0</v>
      </c>
      <c r="F227" s="187">
        <f>'2017 Vincent'!AH233</f>
        <v>0</v>
      </c>
      <c r="G227" s="187">
        <f>'2017 Vincent'!AI233</f>
        <v>0</v>
      </c>
      <c r="H227">
        <f>'2017 Vincent'!AJ233</f>
        <v>0</v>
      </c>
      <c r="I227">
        <f>'2017 Vincent'!AK233</f>
        <v>0</v>
      </c>
      <c r="J227" s="187">
        <f>'2017 Vincent'!AL233</f>
        <v>0</v>
      </c>
      <c r="M227" s="187"/>
      <c r="N227" s="569">
        <v>20</v>
      </c>
      <c r="O227" s="569">
        <v>20</v>
      </c>
    </row>
    <row r="228" spans="1:15" x14ac:dyDescent="0.25">
      <c r="A228" s="565">
        <f>'2017 Vincent'!AC234</f>
        <v>114</v>
      </c>
      <c r="B228">
        <f>'2017 Vincent'!AD234</f>
        <v>24</v>
      </c>
      <c r="C228" t="str">
        <f>'2017 Vincent'!AE234</f>
        <v>Avril</v>
      </c>
      <c r="D228">
        <f>'2017 Vincent'!AF234</f>
        <v>0</v>
      </c>
      <c r="E228">
        <f>'2017 Vincent'!AG234</f>
        <v>0</v>
      </c>
      <c r="F228" s="187">
        <f>'2017 Vincent'!AH234</f>
        <v>0</v>
      </c>
      <c r="G228" s="187">
        <f>'2017 Vincent'!AI234</f>
        <v>0</v>
      </c>
      <c r="H228">
        <f>'2017 Vincent'!AJ234</f>
        <v>114</v>
      </c>
      <c r="I228">
        <f>'2017 Vincent'!AK234</f>
        <v>114</v>
      </c>
      <c r="J228" s="187">
        <f>'2017 Vincent'!AL234</f>
        <v>0.28402777777777766</v>
      </c>
      <c r="M228" s="187"/>
      <c r="N228" s="569">
        <v>24</v>
      </c>
      <c r="O228" s="569">
        <v>24</v>
      </c>
    </row>
    <row r="229" spans="1:15" x14ac:dyDescent="0.25">
      <c r="A229" s="565">
        <f>'2017 Vincent'!AC235</f>
        <v>0</v>
      </c>
      <c r="B229">
        <f>'2017 Vincent'!AD235</f>
        <v>0</v>
      </c>
      <c r="C229">
        <f>'2017 Vincent'!AE235</f>
        <v>0</v>
      </c>
      <c r="D229">
        <f>'2017 Vincent'!AF235</f>
        <v>0</v>
      </c>
      <c r="E229">
        <f>'2017 Vincent'!AG235</f>
        <v>0</v>
      </c>
      <c r="F229" s="187">
        <f>'2017 Vincent'!AH235</f>
        <v>0</v>
      </c>
      <c r="G229" s="187">
        <f>'2017 Vincent'!AI235</f>
        <v>0</v>
      </c>
      <c r="H229">
        <f>'2017 Vincent'!AJ235</f>
        <v>0</v>
      </c>
      <c r="I229">
        <f>'2017 Vincent'!AK235</f>
        <v>0</v>
      </c>
      <c r="J229" s="187">
        <f>'2017 Vincent'!AL235</f>
        <v>0</v>
      </c>
      <c r="M229" s="187"/>
      <c r="N229" s="569">
        <v>27</v>
      </c>
      <c r="O229" s="569">
        <v>27</v>
      </c>
    </row>
    <row r="230" spans="1:15" x14ac:dyDescent="0.25">
      <c r="A230" s="565">
        <f>'2017 Vincent'!AC236</f>
        <v>115</v>
      </c>
      <c r="B230">
        <f>'2017 Vincent'!AD236</f>
        <v>25</v>
      </c>
      <c r="C230" t="str">
        <f>'2017 Vincent'!AE236</f>
        <v>Avril</v>
      </c>
      <c r="D230">
        <f>'2017 Vincent'!AF236</f>
        <v>0.77222222222222225</v>
      </c>
      <c r="E230">
        <f>'2017 Vincent'!AG236</f>
        <v>1.0618055555555557</v>
      </c>
      <c r="F230" s="187">
        <f>'2017 Vincent'!AH236</f>
        <v>0.28958333333333341</v>
      </c>
      <c r="G230" s="187">
        <f>'2017 Vincent'!AI236</f>
        <v>0.28958333333333341</v>
      </c>
      <c r="H230">
        <f>'2017 Vincent'!AJ236</f>
        <v>115</v>
      </c>
      <c r="I230">
        <f>'2017 Vincent'!AK236</f>
        <v>115</v>
      </c>
      <c r="J230" s="187">
        <f>'2017 Vincent'!AL236</f>
        <v>0.28402777777777766</v>
      </c>
      <c r="M230" s="187"/>
      <c r="N230" s="569">
        <v>28</v>
      </c>
      <c r="O230" s="569">
        <v>28</v>
      </c>
    </row>
    <row r="231" spans="1:15" x14ac:dyDescent="0.25">
      <c r="A231" s="565">
        <f>'2017 Vincent'!AC237</f>
        <v>0</v>
      </c>
      <c r="B231">
        <f>'2017 Vincent'!AD237</f>
        <v>0</v>
      </c>
      <c r="C231">
        <f>'2017 Vincent'!AE237</f>
        <v>0</v>
      </c>
      <c r="D231">
        <f>'2017 Vincent'!AF237</f>
        <v>0</v>
      </c>
      <c r="E231">
        <f>'2017 Vincent'!AG237</f>
        <v>0</v>
      </c>
      <c r="F231" s="187">
        <f>'2017 Vincent'!AH237</f>
        <v>0</v>
      </c>
      <c r="G231" s="187">
        <f>'2017 Vincent'!AI237</f>
        <v>0</v>
      </c>
      <c r="H231">
        <f>'2017 Vincent'!AJ237</f>
        <v>0</v>
      </c>
      <c r="I231">
        <f>'2017 Vincent'!AK237</f>
        <v>0</v>
      </c>
      <c r="J231" s="187">
        <f>'2017 Vincent'!AL237</f>
        <v>0</v>
      </c>
      <c r="M231" s="187"/>
      <c r="N231" s="569">
        <v>29</v>
      </c>
      <c r="O231" s="569">
        <v>29</v>
      </c>
    </row>
    <row r="232" spans="1:15" x14ac:dyDescent="0.25">
      <c r="A232" s="565">
        <f>'2017 Vincent'!AC238</f>
        <v>116</v>
      </c>
      <c r="B232">
        <f>'2017 Vincent'!AD238</f>
        <v>26</v>
      </c>
      <c r="C232" t="str">
        <f>'2017 Vincent'!AE238</f>
        <v>Avril</v>
      </c>
      <c r="D232">
        <f>'2017 Vincent'!AF238</f>
        <v>0.77222222222222225</v>
      </c>
      <c r="E232">
        <f>'2017 Vincent'!AG238</f>
        <v>1.0618055555555557</v>
      </c>
      <c r="F232" s="187">
        <f>'2017 Vincent'!AH238</f>
        <v>0.28958333333333341</v>
      </c>
      <c r="G232" s="187">
        <f>'2017 Vincent'!AI238</f>
        <v>0.28958333333333341</v>
      </c>
      <c r="H232">
        <f>'2017 Vincent'!AJ238</f>
        <v>116</v>
      </c>
      <c r="I232">
        <f>'2017 Vincent'!AK238</f>
        <v>116</v>
      </c>
      <c r="J232" s="187">
        <f>'2017 Vincent'!AL238</f>
        <v>0.28402777777777766</v>
      </c>
      <c r="M232" s="187" t="s">
        <v>19</v>
      </c>
      <c r="N232" s="569">
        <v>4</v>
      </c>
      <c r="O232" s="569">
        <v>35</v>
      </c>
    </row>
    <row r="233" spans="1:15" x14ac:dyDescent="0.25">
      <c r="A233" s="565">
        <f>'2017 Vincent'!AC239</f>
        <v>0</v>
      </c>
      <c r="B233">
        <f>'2017 Vincent'!AD239</f>
        <v>0</v>
      </c>
      <c r="C233">
        <f>'2017 Vincent'!AE239</f>
        <v>0</v>
      </c>
      <c r="D233">
        <f>'2017 Vincent'!AF239</f>
        <v>0</v>
      </c>
      <c r="E233">
        <f>'2017 Vincent'!AG239</f>
        <v>0</v>
      </c>
      <c r="F233" s="187">
        <f>'2017 Vincent'!AH239</f>
        <v>0</v>
      </c>
      <c r="G233" s="187">
        <f>'2017 Vincent'!AI239</f>
        <v>0</v>
      </c>
      <c r="H233">
        <f>'2017 Vincent'!AJ239</f>
        <v>0</v>
      </c>
      <c r="I233">
        <f>'2017 Vincent'!AK239</f>
        <v>0</v>
      </c>
      <c r="J233" s="187">
        <f>'2017 Vincent'!AL239</f>
        <v>0</v>
      </c>
      <c r="M233" s="187"/>
      <c r="N233" s="569">
        <v>5</v>
      </c>
      <c r="O233" s="569">
        <v>36</v>
      </c>
    </row>
    <row r="234" spans="1:15" x14ac:dyDescent="0.25">
      <c r="A234" s="565">
        <f>'2017 Vincent'!AC240</f>
        <v>117</v>
      </c>
      <c r="B234">
        <f>'2017 Vincent'!AD240</f>
        <v>27</v>
      </c>
      <c r="C234" t="str">
        <f>'2017 Vincent'!AE240</f>
        <v>Avril</v>
      </c>
      <c r="D234">
        <f>'2017 Vincent'!AF240</f>
        <v>0.77222222222222225</v>
      </c>
      <c r="E234">
        <f>'2017 Vincent'!AG240</f>
        <v>1.0618055555555557</v>
      </c>
      <c r="F234" s="187">
        <f>'2017 Vincent'!AH240</f>
        <v>0.28958333333333341</v>
      </c>
      <c r="G234" s="187">
        <f>'2017 Vincent'!AI240</f>
        <v>0.28958333333333341</v>
      </c>
      <c r="H234">
        <f>'2017 Vincent'!AJ240</f>
        <v>117</v>
      </c>
      <c r="I234">
        <f>'2017 Vincent'!AK240</f>
        <v>117</v>
      </c>
      <c r="J234" s="187">
        <f>'2017 Vincent'!AL240</f>
        <v>0.28194444444444444</v>
      </c>
      <c r="M234" s="187"/>
      <c r="N234" s="569">
        <v>11</v>
      </c>
      <c r="O234" s="569">
        <v>42</v>
      </c>
    </row>
    <row r="235" spans="1:15" x14ac:dyDescent="0.25">
      <c r="A235" s="565">
        <f>'2017 Vincent'!AC241</f>
        <v>0</v>
      </c>
      <c r="B235">
        <f>'2017 Vincent'!AD241</f>
        <v>0</v>
      </c>
      <c r="C235">
        <f>'2017 Vincent'!AE241</f>
        <v>0</v>
      </c>
      <c r="D235">
        <f>'2017 Vincent'!AF241</f>
        <v>0</v>
      </c>
      <c r="E235">
        <f>'2017 Vincent'!AG241</f>
        <v>0</v>
      </c>
      <c r="F235" s="187">
        <f>'2017 Vincent'!AH241</f>
        <v>0</v>
      </c>
      <c r="G235" s="187">
        <f>'2017 Vincent'!AI241</f>
        <v>0</v>
      </c>
      <c r="H235">
        <f>'2017 Vincent'!AJ241</f>
        <v>0</v>
      </c>
      <c r="I235">
        <f>'2017 Vincent'!AK241</f>
        <v>0</v>
      </c>
      <c r="J235" s="187">
        <f>'2017 Vincent'!AL241</f>
        <v>0</v>
      </c>
      <c r="M235" s="187"/>
      <c r="N235" s="569">
        <v>12</v>
      </c>
      <c r="O235" s="569">
        <v>43</v>
      </c>
    </row>
    <row r="236" spans="1:15" x14ac:dyDescent="0.25">
      <c r="A236" s="565">
        <f>'2017 Vincent'!AC242</f>
        <v>118</v>
      </c>
      <c r="B236">
        <f>'2017 Vincent'!AD242</f>
        <v>28</v>
      </c>
      <c r="C236" t="str">
        <f>'2017 Vincent'!AE242</f>
        <v>Avril</v>
      </c>
      <c r="D236">
        <f>'2017 Vincent'!AF242</f>
        <v>0.85416666666666663</v>
      </c>
      <c r="E236">
        <f>'2017 Vincent'!AG242</f>
        <v>1.1034722222222222</v>
      </c>
      <c r="F236" s="187">
        <f>'2017 Vincent'!AH242</f>
        <v>0.24930555555555556</v>
      </c>
      <c r="G236" s="187">
        <f>'2017 Vincent'!AI242</f>
        <v>0.24930555555555556</v>
      </c>
      <c r="H236">
        <f>'2017 Vincent'!AJ242</f>
        <v>118</v>
      </c>
      <c r="I236">
        <f>'2017 Vincent'!AK242</f>
        <v>118</v>
      </c>
      <c r="J236" s="187">
        <f>'2017 Vincent'!AL242</f>
        <v>0.28194444444444444</v>
      </c>
      <c r="M236" s="187"/>
      <c r="N236" s="569">
        <v>13</v>
      </c>
      <c r="O236" s="569">
        <v>44</v>
      </c>
    </row>
    <row r="237" spans="1:15" x14ac:dyDescent="0.25">
      <c r="A237" s="565">
        <f>'2017 Vincent'!AC243</f>
        <v>0</v>
      </c>
      <c r="B237">
        <f>'2017 Vincent'!AD243</f>
        <v>0</v>
      </c>
      <c r="C237">
        <f>'2017 Vincent'!AE243</f>
        <v>0</v>
      </c>
      <c r="D237">
        <f>'2017 Vincent'!AF243</f>
        <v>0</v>
      </c>
      <c r="E237">
        <f>'2017 Vincent'!AG243</f>
        <v>0</v>
      </c>
      <c r="F237" s="187">
        <f>'2017 Vincent'!AH243</f>
        <v>0</v>
      </c>
      <c r="G237" s="187">
        <f>'2017 Vincent'!AI243</f>
        <v>0</v>
      </c>
      <c r="H237">
        <f>'2017 Vincent'!AJ243</f>
        <v>0</v>
      </c>
      <c r="I237">
        <f>'2017 Vincent'!AK243</f>
        <v>0</v>
      </c>
      <c r="J237" s="187">
        <f>'2017 Vincent'!AL243</f>
        <v>0</v>
      </c>
      <c r="M237" s="187"/>
      <c r="N237" s="569">
        <v>19</v>
      </c>
      <c r="O237" s="569">
        <v>50</v>
      </c>
    </row>
    <row r="238" spans="1:15" x14ac:dyDescent="0.25">
      <c r="A238" s="565">
        <f>'2017 Vincent'!AC244</f>
        <v>119</v>
      </c>
      <c r="B238">
        <f>'2017 Vincent'!AD244</f>
        <v>29</v>
      </c>
      <c r="C238" t="str">
        <f>'2017 Vincent'!AE244</f>
        <v>Avril</v>
      </c>
      <c r="D238">
        <f>'2017 Vincent'!AF244</f>
        <v>0.57708333333333328</v>
      </c>
      <c r="E238">
        <f>'2017 Vincent'!AG244</f>
        <v>0.88541666666666663</v>
      </c>
      <c r="F238" s="187">
        <f>'2017 Vincent'!AH244</f>
        <v>0.30833333333333335</v>
      </c>
      <c r="G238" s="187">
        <f>'2017 Vincent'!AI244</f>
        <v>0.30833333333333335</v>
      </c>
      <c r="H238">
        <f>'2017 Vincent'!AJ244</f>
        <v>119</v>
      </c>
      <c r="I238">
        <f>'2017 Vincent'!AK244</f>
        <v>119</v>
      </c>
      <c r="J238" s="187">
        <f>'2017 Vincent'!AL244</f>
        <v>0.28055555555555545</v>
      </c>
      <c r="M238" s="187"/>
      <c r="N238" s="569">
        <v>20</v>
      </c>
      <c r="O238" s="569">
        <v>51</v>
      </c>
    </row>
    <row r="239" spans="1:15" x14ac:dyDescent="0.25">
      <c r="A239" s="565">
        <f>'2017 Vincent'!AC245</f>
        <v>0</v>
      </c>
      <c r="B239">
        <f>'2017 Vincent'!AD245</f>
        <v>0</v>
      </c>
      <c r="C239">
        <f>'2017 Vincent'!AE245</f>
        <v>0</v>
      </c>
      <c r="D239">
        <f>'2017 Vincent'!AF245</f>
        <v>0</v>
      </c>
      <c r="E239">
        <f>'2017 Vincent'!AG245</f>
        <v>0</v>
      </c>
      <c r="F239" s="187">
        <f>'2017 Vincent'!AH245</f>
        <v>0</v>
      </c>
      <c r="G239" s="187">
        <f>'2017 Vincent'!AI245</f>
        <v>0</v>
      </c>
      <c r="H239">
        <f>'2017 Vincent'!AJ245</f>
        <v>0</v>
      </c>
      <c r="I239">
        <f>'2017 Vincent'!AK245</f>
        <v>0</v>
      </c>
      <c r="J239" s="187">
        <f>'2017 Vincent'!AL245</f>
        <v>0</v>
      </c>
      <c r="M239" s="187"/>
      <c r="N239" s="569">
        <v>21</v>
      </c>
      <c r="O239" s="569">
        <v>52</v>
      </c>
    </row>
    <row r="240" spans="1:15" x14ac:dyDescent="0.25">
      <c r="A240" s="565">
        <f>'2017 Vincent'!AC246</f>
        <v>120</v>
      </c>
      <c r="B240">
        <f>'2017 Vincent'!AD246</f>
        <v>30</v>
      </c>
      <c r="C240" t="str">
        <f>'2017 Vincent'!AE246</f>
        <v>Avril</v>
      </c>
      <c r="D240">
        <f>'2017 Vincent'!AF246</f>
        <v>0</v>
      </c>
      <c r="E240">
        <f>'2017 Vincent'!AG246</f>
        <v>0</v>
      </c>
      <c r="F240" s="187">
        <f>'2017 Vincent'!AH246</f>
        <v>0</v>
      </c>
      <c r="G240" s="187">
        <f>'2017 Vincent'!AI246</f>
        <v>0</v>
      </c>
      <c r="H240">
        <f>'2017 Vincent'!AJ246</f>
        <v>120</v>
      </c>
      <c r="I240">
        <f>'2017 Vincent'!AK246</f>
        <v>120</v>
      </c>
      <c r="J240" s="187">
        <f>'2017 Vincent'!AL246</f>
        <v>0.27986111111111112</v>
      </c>
      <c r="M240" s="187"/>
      <c r="N240" s="569">
        <v>23</v>
      </c>
      <c r="O240" s="569">
        <v>54</v>
      </c>
    </row>
    <row r="241" spans="1:15" x14ac:dyDescent="0.25">
      <c r="A241" s="565">
        <f>'2017 Vincent'!AC247</f>
        <v>0</v>
      </c>
      <c r="B241">
        <f>'2017 Vincent'!AD247</f>
        <v>0</v>
      </c>
      <c r="C241">
        <f>'2017 Vincent'!AE247</f>
        <v>0</v>
      </c>
      <c r="D241">
        <f>'2017 Vincent'!AF247</f>
        <v>0</v>
      </c>
      <c r="E241">
        <f>'2017 Vincent'!AG247</f>
        <v>0</v>
      </c>
      <c r="F241" s="187">
        <f>'2017 Vincent'!AH247</f>
        <v>0</v>
      </c>
      <c r="G241" s="187">
        <f>'2017 Vincent'!AI247</f>
        <v>0</v>
      </c>
      <c r="H241">
        <f>'2017 Vincent'!AJ247</f>
        <v>0</v>
      </c>
      <c r="I241">
        <f>'2017 Vincent'!AK247</f>
        <v>0</v>
      </c>
      <c r="J241" s="187">
        <f>'2017 Vincent'!AL247</f>
        <v>0</v>
      </c>
      <c r="M241" s="187"/>
      <c r="N241" s="569">
        <v>28</v>
      </c>
      <c r="O241" s="569">
        <v>59</v>
      </c>
    </row>
    <row r="242" spans="1:15" x14ac:dyDescent="0.25">
      <c r="A242" s="565">
        <f>'2017 Vincent'!AC248</f>
        <v>121</v>
      </c>
      <c r="B242">
        <f>'2017 Vincent'!AD248</f>
        <v>1</v>
      </c>
      <c r="C242" t="str">
        <f>'2017 Vincent'!AE248</f>
        <v>Mai</v>
      </c>
      <c r="D242">
        <f>'2017 Vincent'!AF248</f>
        <v>0</v>
      </c>
      <c r="E242">
        <f>'2017 Vincent'!AG248</f>
        <v>0</v>
      </c>
      <c r="F242" s="187">
        <f>'2017 Vincent'!AH248</f>
        <v>0</v>
      </c>
      <c r="G242" s="187">
        <f>'2017 Vincent'!AI248</f>
        <v>0</v>
      </c>
      <c r="H242">
        <f>'2017 Vincent'!AJ248</f>
        <v>121</v>
      </c>
      <c r="I242">
        <f>'2017 Vincent'!AK248</f>
        <v>121</v>
      </c>
      <c r="J242" s="187">
        <f>'2017 Vincent'!AL248</f>
        <v>0.27986111111111101</v>
      </c>
      <c r="M242" s="187" t="s">
        <v>106</v>
      </c>
      <c r="N242" s="569">
        <v>29</v>
      </c>
      <c r="O242" s="569">
        <v>366</v>
      </c>
    </row>
    <row r="243" spans="1:15" x14ac:dyDescent="0.25">
      <c r="A243" s="565">
        <f>'2017 Vincent'!AC249</f>
        <v>0</v>
      </c>
      <c r="B243">
        <f>'2017 Vincent'!AD249</f>
        <v>0</v>
      </c>
      <c r="C243">
        <f>'2017 Vincent'!AE249</f>
        <v>0</v>
      </c>
      <c r="D243">
        <f>'2017 Vincent'!AF249</f>
        <v>0</v>
      </c>
      <c r="E243">
        <f>'2017 Vincent'!AG249</f>
        <v>0</v>
      </c>
      <c r="F243" s="187">
        <f>'2017 Vincent'!AH249</f>
        <v>0</v>
      </c>
      <c r="G243" s="187">
        <f>'2017 Vincent'!AI249</f>
        <v>0</v>
      </c>
      <c r="H243">
        <f>'2017 Vincent'!AJ249</f>
        <v>0</v>
      </c>
      <c r="I243">
        <f>'2017 Vincent'!AK249</f>
        <v>0</v>
      </c>
      <c r="J243" s="187">
        <f>'2017 Vincent'!AL249</f>
        <v>0</v>
      </c>
      <c r="M243" s="187" t="s">
        <v>20</v>
      </c>
      <c r="N243" s="569">
        <v>1</v>
      </c>
      <c r="O243" s="569">
        <v>60</v>
      </c>
    </row>
    <row r="244" spans="1:15" x14ac:dyDescent="0.25">
      <c r="A244" s="565">
        <f>'2017 Vincent'!AC250</f>
        <v>122</v>
      </c>
      <c r="B244">
        <f>'2017 Vincent'!AD250</f>
        <v>2</v>
      </c>
      <c r="C244" t="str">
        <f>'2017 Vincent'!AE250</f>
        <v>Mai</v>
      </c>
      <c r="D244">
        <f>'2017 Vincent'!AF250</f>
        <v>0</v>
      </c>
      <c r="E244">
        <f>'2017 Vincent'!AG250</f>
        <v>0</v>
      </c>
      <c r="F244" s="187">
        <f>'2017 Vincent'!AH250</f>
        <v>0</v>
      </c>
      <c r="G244" s="187">
        <f>'2017 Vincent'!AI250</f>
        <v>0</v>
      </c>
      <c r="H244">
        <f>'2017 Vincent'!AJ250</f>
        <v>122</v>
      </c>
      <c r="I244">
        <f>'2017 Vincent'!AK250</f>
        <v>122</v>
      </c>
      <c r="J244" s="187">
        <f>'2017 Vincent'!AL250</f>
        <v>0.27986111111111101</v>
      </c>
      <c r="M244" s="187"/>
      <c r="N244" s="569">
        <v>5</v>
      </c>
      <c r="O244" s="569">
        <v>64</v>
      </c>
    </row>
    <row r="245" spans="1:15" x14ac:dyDescent="0.25">
      <c r="A245" s="565">
        <f>'2017 Vincent'!AC251</f>
        <v>0</v>
      </c>
      <c r="B245">
        <f>'2017 Vincent'!AD251</f>
        <v>0</v>
      </c>
      <c r="C245">
        <f>'2017 Vincent'!AE251</f>
        <v>0</v>
      </c>
      <c r="D245">
        <f>'2017 Vincent'!AF251</f>
        <v>0</v>
      </c>
      <c r="E245">
        <f>'2017 Vincent'!AG251</f>
        <v>0</v>
      </c>
      <c r="F245" s="187">
        <f>'2017 Vincent'!AH251</f>
        <v>0</v>
      </c>
      <c r="G245" s="187">
        <f>'2017 Vincent'!AI251</f>
        <v>0</v>
      </c>
      <c r="H245">
        <f>'2017 Vincent'!AJ251</f>
        <v>0</v>
      </c>
      <c r="I245">
        <f>'2017 Vincent'!AK251</f>
        <v>0</v>
      </c>
      <c r="J245" s="187">
        <f>'2017 Vincent'!AL251</f>
        <v>0</v>
      </c>
      <c r="M245" s="187"/>
      <c r="N245" s="569">
        <v>6</v>
      </c>
      <c r="O245" s="569">
        <v>65</v>
      </c>
    </row>
    <row r="246" spans="1:15" x14ac:dyDescent="0.25">
      <c r="A246" s="565">
        <f>'2017 Vincent'!AC252</f>
        <v>123</v>
      </c>
      <c r="B246">
        <f>'2017 Vincent'!AD252</f>
        <v>3</v>
      </c>
      <c r="C246" t="str">
        <f>'2017 Vincent'!AE252</f>
        <v>Mai</v>
      </c>
      <c r="D246">
        <f>'2017 Vincent'!AF252</f>
        <v>0.7597222222222223</v>
      </c>
      <c r="E246">
        <f>'2017 Vincent'!AG252</f>
        <v>1.04375</v>
      </c>
      <c r="F246" s="187">
        <f>'2017 Vincent'!AH252</f>
        <v>0.28402777777777766</v>
      </c>
      <c r="G246" s="187">
        <f>'2017 Vincent'!AI252</f>
        <v>0.28402777777777766</v>
      </c>
      <c r="H246">
        <f>'2017 Vincent'!AJ252</f>
        <v>123</v>
      </c>
      <c r="I246">
        <f>'2017 Vincent'!AK252</f>
        <v>123</v>
      </c>
      <c r="J246" s="187">
        <f>'2017 Vincent'!AL252</f>
        <v>0.27986111111111101</v>
      </c>
      <c r="M246" s="187"/>
      <c r="N246" s="569">
        <v>11</v>
      </c>
      <c r="O246" s="569">
        <v>70</v>
      </c>
    </row>
    <row r="247" spans="1:15" x14ac:dyDescent="0.25">
      <c r="A247" s="565">
        <f>'2017 Vincent'!AC253</f>
        <v>0</v>
      </c>
      <c r="B247">
        <f>'2017 Vincent'!AD253</f>
        <v>0</v>
      </c>
      <c r="C247">
        <f>'2017 Vincent'!AE253</f>
        <v>0</v>
      </c>
      <c r="D247">
        <f>'2017 Vincent'!AF253</f>
        <v>0</v>
      </c>
      <c r="E247">
        <f>'2017 Vincent'!AG253</f>
        <v>0</v>
      </c>
      <c r="F247" s="187">
        <f>'2017 Vincent'!AH253</f>
        <v>0</v>
      </c>
      <c r="G247" s="187">
        <f>'2017 Vincent'!AI253</f>
        <v>0</v>
      </c>
      <c r="H247">
        <f>'2017 Vincent'!AJ253</f>
        <v>0</v>
      </c>
      <c r="I247">
        <f>'2017 Vincent'!AK253</f>
        <v>0</v>
      </c>
      <c r="J247" s="187">
        <f>'2017 Vincent'!AL253</f>
        <v>0</v>
      </c>
      <c r="M247" s="187"/>
      <c r="N247" s="569">
        <v>12</v>
      </c>
      <c r="O247" s="569">
        <v>71</v>
      </c>
    </row>
    <row r="248" spans="1:15" x14ac:dyDescent="0.25">
      <c r="A248" s="565">
        <f>'2017 Vincent'!AC254</f>
        <v>124</v>
      </c>
      <c r="B248">
        <f>'2017 Vincent'!AD254</f>
        <v>4</v>
      </c>
      <c r="C248" t="str">
        <f>'2017 Vincent'!AE254</f>
        <v>Mai</v>
      </c>
      <c r="D248">
        <f>'2017 Vincent'!AF254</f>
        <v>0.7597222222222223</v>
      </c>
      <c r="E248">
        <f>'2017 Vincent'!AG254</f>
        <v>1.04375</v>
      </c>
      <c r="F248" s="187">
        <f>'2017 Vincent'!AH254</f>
        <v>0.28402777777777766</v>
      </c>
      <c r="G248" s="187">
        <f>'2017 Vincent'!AI254</f>
        <v>0.28402777777777766</v>
      </c>
      <c r="H248">
        <f>'2017 Vincent'!AJ254</f>
        <v>124</v>
      </c>
      <c r="I248">
        <f>'2017 Vincent'!AK254</f>
        <v>124</v>
      </c>
      <c r="J248" s="187">
        <f>'2017 Vincent'!AL254</f>
        <v>0.27986111111111101</v>
      </c>
      <c r="M248" s="187"/>
      <c r="N248" s="569">
        <v>13</v>
      </c>
      <c r="O248" s="569">
        <v>72</v>
      </c>
    </row>
    <row r="249" spans="1:15" x14ac:dyDescent="0.25">
      <c r="A249" s="565">
        <f>'2017 Vincent'!AC255</f>
        <v>0</v>
      </c>
      <c r="B249">
        <f>'2017 Vincent'!AD255</f>
        <v>0</v>
      </c>
      <c r="C249">
        <f>'2017 Vincent'!AE255</f>
        <v>0</v>
      </c>
      <c r="D249">
        <f>'2017 Vincent'!AF255</f>
        <v>0</v>
      </c>
      <c r="E249">
        <f>'2017 Vincent'!AG255</f>
        <v>0</v>
      </c>
      <c r="F249" s="187">
        <f>'2017 Vincent'!AH255</f>
        <v>0</v>
      </c>
      <c r="G249" s="187">
        <f>'2017 Vincent'!AI255</f>
        <v>0</v>
      </c>
      <c r="H249">
        <f>'2017 Vincent'!AJ255</f>
        <v>0</v>
      </c>
      <c r="I249">
        <f>'2017 Vincent'!AK255</f>
        <v>0</v>
      </c>
      <c r="J249" s="187">
        <f>'2017 Vincent'!AL255</f>
        <v>0</v>
      </c>
      <c r="M249" s="187"/>
      <c r="N249" s="569">
        <v>18</v>
      </c>
      <c r="O249" s="569">
        <v>77</v>
      </c>
    </row>
    <row r="250" spans="1:15" x14ac:dyDescent="0.25">
      <c r="A250" s="565">
        <f>'2017 Vincent'!AC256</f>
        <v>125</v>
      </c>
      <c r="B250">
        <f>'2017 Vincent'!AD256</f>
        <v>5</v>
      </c>
      <c r="C250" t="str">
        <f>'2017 Vincent'!AE256</f>
        <v>Mai</v>
      </c>
      <c r="D250">
        <f>'2017 Vincent'!AF256</f>
        <v>0.7597222222222223</v>
      </c>
      <c r="E250">
        <f>'2017 Vincent'!AG256</f>
        <v>1.04375</v>
      </c>
      <c r="F250" s="187">
        <f>'2017 Vincent'!AH256</f>
        <v>0.28402777777777766</v>
      </c>
      <c r="G250" s="187">
        <f>'2017 Vincent'!AI256</f>
        <v>0.28402777777777766</v>
      </c>
      <c r="H250">
        <f>'2017 Vincent'!AJ256</f>
        <v>125</v>
      </c>
      <c r="I250">
        <f>'2017 Vincent'!AK256</f>
        <v>125</v>
      </c>
      <c r="J250" s="187">
        <f>'2017 Vincent'!AL256</f>
        <v>0.2791666666666669</v>
      </c>
      <c r="M250" s="187"/>
      <c r="N250" s="569">
        <v>19</v>
      </c>
      <c r="O250" s="569">
        <v>78</v>
      </c>
    </row>
    <row r="251" spans="1:15" x14ac:dyDescent="0.25">
      <c r="A251" s="565">
        <f>'2017 Vincent'!AC257</f>
        <v>0</v>
      </c>
      <c r="B251">
        <f>'2017 Vincent'!AD257</f>
        <v>0</v>
      </c>
      <c r="C251">
        <f>'2017 Vincent'!AE257</f>
        <v>0</v>
      </c>
      <c r="D251">
        <f>'2017 Vincent'!AF257</f>
        <v>0</v>
      </c>
      <c r="E251">
        <f>'2017 Vincent'!AG257</f>
        <v>0</v>
      </c>
      <c r="F251" s="187">
        <f>'2017 Vincent'!AH257</f>
        <v>0</v>
      </c>
      <c r="G251" s="187">
        <f>'2017 Vincent'!AI257</f>
        <v>0</v>
      </c>
      <c r="H251">
        <f>'2017 Vincent'!AJ257</f>
        <v>0</v>
      </c>
      <c r="I251">
        <f>'2017 Vincent'!AK257</f>
        <v>0</v>
      </c>
      <c r="J251" s="187">
        <f>'2017 Vincent'!AL257</f>
        <v>0</v>
      </c>
      <c r="M251" s="187"/>
      <c r="N251" s="569">
        <v>22</v>
      </c>
      <c r="O251" s="569">
        <v>81</v>
      </c>
    </row>
    <row r="252" spans="1:15" x14ac:dyDescent="0.25">
      <c r="A252" s="565">
        <f>'2017 Vincent'!AC258</f>
        <v>126</v>
      </c>
      <c r="B252">
        <f>'2017 Vincent'!AD258</f>
        <v>6</v>
      </c>
      <c r="C252" t="str">
        <f>'2017 Vincent'!AE258</f>
        <v>Mai</v>
      </c>
      <c r="D252">
        <f>'2017 Vincent'!AF258</f>
        <v>0.76597222222222217</v>
      </c>
      <c r="E252">
        <f>'2017 Vincent'!AG258</f>
        <v>1.0416666666666667</v>
      </c>
      <c r="F252" s="187">
        <f>'2017 Vincent'!AH258</f>
        <v>0.27569444444444458</v>
      </c>
      <c r="G252" s="187">
        <f>'2017 Vincent'!AI258</f>
        <v>0.27569444444444458</v>
      </c>
      <c r="H252">
        <f>'2017 Vincent'!AJ258</f>
        <v>126</v>
      </c>
      <c r="I252">
        <f>'2017 Vincent'!AK258</f>
        <v>126</v>
      </c>
      <c r="J252" s="187">
        <f>'2017 Vincent'!AL258</f>
        <v>0.27916666666666667</v>
      </c>
      <c r="M252" s="187"/>
      <c r="N252" s="569">
        <v>23</v>
      </c>
      <c r="O252" s="569">
        <v>82</v>
      </c>
    </row>
    <row r="253" spans="1:15" x14ac:dyDescent="0.25">
      <c r="A253" s="565">
        <f>'2017 Vincent'!AC259</f>
        <v>0</v>
      </c>
      <c r="B253">
        <f>'2017 Vincent'!AD259</f>
        <v>0</v>
      </c>
      <c r="C253">
        <f>'2017 Vincent'!AE259</f>
        <v>0</v>
      </c>
      <c r="D253">
        <f>'2017 Vincent'!AF259</f>
        <v>0</v>
      </c>
      <c r="E253">
        <f>'2017 Vincent'!AG259</f>
        <v>0</v>
      </c>
      <c r="F253" s="187">
        <f>'2017 Vincent'!AH259</f>
        <v>0</v>
      </c>
      <c r="G253" s="187">
        <f>'2017 Vincent'!AI259</f>
        <v>0</v>
      </c>
      <c r="H253">
        <f>'2017 Vincent'!AJ259</f>
        <v>0</v>
      </c>
      <c r="I253">
        <f>'2017 Vincent'!AK259</f>
        <v>0</v>
      </c>
      <c r="J253" s="187">
        <f>'2017 Vincent'!AL259</f>
        <v>0</v>
      </c>
      <c r="M253" s="187"/>
      <c r="N253" s="569">
        <v>30</v>
      </c>
      <c r="O253" s="569">
        <v>89</v>
      </c>
    </row>
    <row r="254" spans="1:15" x14ac:dyDescent="0.25">
      <c r="A254" s="565">
        <f>'2017 Vincent'!AC260</f>
        <v>127</v>
      </c>
      <c r="B254">
        <f>'2017 Vincent'!AD260</f>
        <v>7</v>
      </c>
      <c r="C254" t="str">
        <f>'2017 Vincent'!AE260</f>
        <v>Mai</v>
      </c>
      <c r="D254">
        <f>'2017 Vincent'!AF260</f>
        <v>0.82430555555555562</v>
      </c>
      <c r="E254">
        <f>'2017 Vincent'!AG260</f>
        <v>1.1048611111111111</v>
      </c>
      <c r="F254" s="187">
        <f>'2017 Vincent'!AH260</f>
        <v>0.28055555555555545</v>
      </c>
      <c r="G254" s="187">
        <f>'2017 Vincent'!AI260</f>
        <v>0.28055555555555545</v>
      </c>
      <c r="H254">
        <f>'2017 Vincent'!AJ260</f>
        <v>127</v>
      </c>
      <c r="I254">
        <f>'2017 Vincent'!AK260</f>
        <v>127</v>
      </c>
      <c r="J254" s="187">
        <f>'2017 Vincent'!AL260</f>
        <v>0.27916666666666667</v>
      </c>
      <c r="M254" s="187"/>
      <c r="N254" s="569">
        <v>31</v>
      </c>
      <c r="O254" s="569">
        <v>90</v>
      </c>
    </row>
    <row r="255" spans="1:15" x14ac:dyDescent="0.25">
      <c r="A255" s="565">
        <f>'2017 Vincent'!AC261</f>
        <v>0</v>
      </c>
      <c r="B255">
        <f>'2017 Vincent'!AD261</f>
        <v>0</v>
      </c>
      <c r="C255">
        <f>'2017 Vincent'!AE261</f>
        <v>0</v>
      </c>
      <c r="D255">
        <f>'2017 Vincent'!AF261</f>
        <v>0</v>
      </c>
      <c r="E255">
        <f>'2017 Vincent'!AG261</f>
        <v>0</v>
      </c>
      <c r="F255" s="187">
        <f>'2017 Vincent'!AH261</f>
        <v>0</v>
      </c>
      <c r="G255" s="187">
        <f>'2017 Vincent'!AI261</f>
        <v>0</v>
      </c>
      <c r="H255">
        <f>'2017 Vincent'!AJ261</f>
        <v>0</v>
      </c>
      <c r="I255">
        <f>'2017 Vincent'!AK261</f>
        <v>0</v>
      </c>
      <c r="J255" s="187">
        <f>'2017 Vincent'!AL261</f>
        <v>0</v>
      </c>
      <c r="M255" s="187" t="s">
        <v>21</v>
      </c>
      <c r="N255" s="569">
        <v>3</v>
      </c>
      <c r="O255" s="569">
        <v>93</v>
      </c>
    </row>
    <row r="256" spans="1:15" x14ac:dyDescent="0.25">
      <c r="A256" s="565">
        <f>'2017 Vincent'!AC262</f>
        <v>128</v>
      </c>
      <c r="B256">
        <f>'2017 Vincent'!AD262</f>
        <v>8</v>
      </c>
      <c r="C256" t="str">
        <f>'2017 Vincent'!AE262</f>
        <v>Mai</v>
      </c>
      <c r="D256">
        <f>'2017 Vincent'!AF262</f>
        <v>0</v>
      </c>
      <c r="E256">
        <f>'2017 Vincent'!AG262</f>
        <v>0</v>
      </c>
      <c r="F256" s="187">
        <f>'2017 Vincent'!AH262</f>
        <v>0</v>
      </c>
      <c r="G256" s="187">
        <f>'2017 Vincent'!AI262</f>
        <v>0</v>
      </c>
      <c r="H256">
        <f>'2017 Vincent'!AJ262</f>
        <v>128</v>
      </c>
      <c r="I256">
        <f>'2017 Vincent'!AK262</f>
        <v>128</v>
      </c>
      <c r="J256" s="187">
        <f>'2017 Vincent'!AL262</f>
        <v>0.27916666666666667</v>
      </c>
      <c r="M256" s="187"/>
      <c r="N256" s="569">
        <v>4</v>
      </c>
      <c r="O256" s="569">
        <v>94</v>
      </c>
    </row>
    <row r="257" spans="1:15" x14ac:dyDescent="0.25">
      <c r="A257" s="565">
        <f>'2017 Vincent'!AC263</f>
        <v>0</v>
      </c>
      <c r="B257">
        <f>'2017 Vincent'!AD263</f>
        <v>0</v>
      </c>
      <c r="C257">
        <f>'2017 Vincent'!AE263</f>
        <v>0</v>
      </c>
      <c r="D257">
        <f>'2017 Vincent'!AF263</f>
        <v>0</v>
      </c>
      <c r="E257">
        <f>'2017 Vincent'!AG263</f>
        <v>0</v>
      </c>
      <c r="F257" s="187">
        <f>'2017 Vincent'!AH263</f>
        <v>0</v>
      </c>
      <c r="G257" s="187">
        <f>'2017 Vincent'!AI263</f>
        <v>0</v>
      </c>
      <c r="H257">
        <f>'2017 Vincent'!AJ263</f>
        <v>0</v>
      </c>
      <c r="I257">
        <f>'2017 Vincent'!AK263</f>
        <v>0</v>
      </c>
      <c r="J257" s="187">
        <f>'2017 Vincent'!AL263</f>
        <v>0</v>
      </c>
      <c r="M257" s="187"/>
      <c r="N257" s="569">
        <v>5</v>
      </c>
      <c r="O257" s="569">
        <v>95</v>
      </c>
    </row>
    <row r="258" spans="1:15" x14ac:dyDescent="0.25">
      <c r="A258" s="565">
        <f>'2017 Vincent'!AC264</f>
        <v>129</v>
      </c>
      <c r="B258">
        <f>'2017 Vincent'!AD264</f>
        <v>9</v>
      </c>
      <c r="C258" t="str">
        <f>'2017 Vincent'!AE264</f>
        <v>Mai</v>
      </c>
      <c r="D258">
        <f>'2017 Vincent'!AF264</f>
        <v>0</v>
      </c>
      <c r="E258">
        <f>'2017 Vincent'!AG264</f>
        <v>0</v>
      </c>
      <c r="F258" s="187">
        <f>'2017 Vincent'!AH264</f>
        <v>0</v>
      </c>
      <c r="G258" s="187">
        <f>'2017 Vincent'!AI264</f>
        <v>0</v>
      </c>
      <c r="H258">
        <f>'2017 Vincent'!AJ264</f>
        <v>129</v>
      </c>
      <c r="I258">
        <f>'2017 Vincent'!AK264</f>
        <v>129</v>
      </c>
      <c r="J258" s="187">
        <f>'2017 Vincent'!AL264</f>
        <v>0.27916666666666667</v>
      </c>
      <c r="M258" s="187"/>
      <c r="N258" s="569">
        <v>6</v>
      </c>
      <c r="O258" s="569">
        <v>96</v>
      </c>
    </row>
    <row r="259" spans="1:15" x14ac:dyDescent="0.25">
      <c r="A259" s="565">
        <f>'2017 Vincent'!AC265</f>
        <v>0</v>
      </c>
      <c r="B259">
        <f>'2017 Vincent'!AD265</f>
        <v>0</v>
      </c>
      <c r="C259">
        <f>'2017 Vincent'!AE265</f>
        <v>0</v>
      </c>
      <c r="D259">
        <f>'2017 Vincent'!AF265</f>
        <v>0</v>
      </c>
      <c r="E259">
        <f>'2017 Vincent'!AG265</f>
        <v>0</v>
      </c>
      <c r="F259" s="187">
        <f>'2017 Vincent'!AH265</f>
        <v>0</v>
      </c>
      <c r="G259" s="187">
        <f>'2017 Vincent'!AI265</f>
        <v>0</v>
      </c>
      <c r="H259">
        <f>'2017 Vincent'!AJ265</f>
        <v>0</v>
      </c>
      <c r="I259">
        <f>'2017 Vincent'!AK265</f>
        <v>0</v>
      </c>
      <c r="J259" s="187">
        <f>'2017 Vincent'!AL265</f>
        <v>0</v>
      </c>
      <c r="M259" s="187"/>
      <c r="N259" s="569">
        <v>7</v>
      </c>
      <c r="O259" s="569">
        <v>97</v>
      </c>
    </row>
    <row r="260" spans="1:15" x14ac:dyDescent="0.25">
      <c r="A260" s="565">
        <f>'2017 Vincent'!AC266</f>
        <v>130</v>
      </c>
      <c r="B260">
        <f>'2017 Vincent'!AD266</f>
        <v>10</v>
      </c>
      <c r="C260" t="str">
        <f>'2017 Vincent'!AE266</f>
        <v>Mai</v>
      </c>
      <c r="D260">
        <f>'2017 Vincent'!AF266</f>
        <v>0</v>
      </c>
      <c r="E260">
        <f>'2017 Vincent'!AG266</f>
        <v>0</v>
      </c>
      <c r="F260" s="187">
        <f>'2017 Vincent'!AH266</f>
        <v>0</v>
      </c>
      <c r="G260" s="187">
        <f>'2017 Vincent'!AI266</f>
        <v>0</v>
      </c>
      <c r="H260">
        <f>'2017 Vincent'!AJ266</f>
        <v>130</v>
      </c>
      <c r="I260">
        <f>'2017 Vincent'!AK266</f>
        <v>130</v>
      </c>
      <c r="J260" s="187">
        <f>'2017 Vincent'!AL266</f>
        <v>0.27916666666666667</v>
      </c>
      <c r="M260" s="187"/>
      <c r="N260" s="569">
        <v>8</v>
      </c>
      <c r="O260" s="569">
        <v>98</v>
      </c>
    </row>
    <row r="261" spans="1:15" x14ac:dyDescent="0.25">
      <c r="A261" s="565">
        <f>'2017 Vincent'!AC267</f>
        <v>0</v>
      </c>
      <c r="B261">
        <f>'2017 Vincent'!AD267</f>
        <v>0</v>
      </c>
      <c r="C261">
        <f>'2017 Vincent'!AE267</f>
        <v>0</v>
      </c>
      <c r="D261">
        <f>'2017 Vincent'!AF267</f>
        <v>0</v>
      </c>
      <c r="E261">
        <f>'2017 Vincent'!AG267</f>
        <v>0</v>
      </c>
      <c r="F261" s="187">
        <f>'2017 Vincent'!AH267</f>
        <v>0</v>
      </c>
      <c r="G261" s="187">
        <f>'2017 Vincent'!AI267</f>
        <v>0</v>
      </c>
      <c r="H261">
        <f>'2017 Vincent'!AJ267</f>
        <v>0</v>
      </c>
      <c r="I261">
        <f>'2017 Vincent'!AK267</f>
        <v>0</v>
      </c>
      <c r="J261" s="187">
        <f>'2017 Vincent'!AL267</f>
        <v>0</v>
      </c>
      <c r="M261" s="187"/>
      <c r="N261" s="569">
        <v>9</v>
      </c>
      <c r="O261" s="569">
        <v>99</v>
      </c>
    </row>
    <row r="262" spans="1:15" x14ac:dyDescent="0.25">
      <c r="A262" s="565">
        <f>'2017 Vincent'!AC268</f>
        <v>131</v>
      </c>
      <c r="B262">
        <f>'2017 Vincent'!AD268</f>
        <v>11</v>
      </c>
      <c r="C262" t="str">
        <f>'2017 Vincent'!AE268</f>
        <v>Mai</v>
      </c>
      <c r="D262">
        <f>'2017 Vincent'!AF268</f>
        <v>0.55972222222222223</v>
      </c>
      <c r="E262">
        <f>'2017 Vincent'!AG268</f>
        <v>0.8305555555555556</v>
      </c>
      <c r="F262" s="187">
        <f>'2017 Vincent'!AH268</f>
        <v>0.27083333333333337</v>
      </c>
      <c r="G262" s="187">
        <f>'2017 Vincent'!AI268</f>
        <v>0.27083333333333337</v>
      </c>
      <c r="H262">
        <f>'2017 Vincent'!AJ268</f>
        <v>131</v>
      </c>
      <c r="I262">
        <f>'2017 Vincent'!AK268</f>
        <v>131</v>
      </c>
      <c r="J262" s="187">
        <f>'2017 Vincent'!AL268</f>
        <v>0.27916666666666662</v>
      </c>
      <c r="M262" s="187"/>
      <c r="N262" s="569">
        <v>15</v>
      </c>
      <c r="O262" s="569">
        <v>105</v>
      </c>
    </row>
    <row r="263" spans="1:15" x14ac:dyDescent="0.25">
      <c r="A263" s="565">
        <f>'2017 Vincent'!AC269</f>
        <v>0</v>
      </c>
      <c r="B263">
        <f>'2017 Vincent'!AD269</f>
        <v>0</v>
      </c>
      <c r="C263">
        <f>'2017 Vincent'!AE269</f>
        <v>0</v>
      </c>
      <c r="D263">
        <f>'2017 Vincent'!AF269</f>
        <v>0</v>
      </c>
      <c r="E263">
        <f>'2017 Vincent'!AG269</f>
        <v>0</v>
      </c>
      <c r="F263" s="187">
        <f>'2017 Vincent'!AH269</f>
        <v>0</v>
      </c>
      <c r="G263" s="187">
        <f>'2017 Vincent'!AI269</f>
        <v>0</v>
      </c>
      <c r="H263">
        <f>'2017 Vincent'!AJ269</f>
        <v>0</v>
      </c>
      <c r="I263">
        <f>'2017 Vincent'!AK269</f>
        <v>0</v>
      </c>
      <c r="J263" s="187">
        <f>'2017 Vincent'!AL269</f>
        <v>0</v>
      </c>
      <c r="M263" s="187"/>
      <c r="N263" s="569">
        <v>16</v>
      </c>
      <c r="O263" s="569">
        <v>106</v>
      </c>
    </row>
    <row r="264" spans="1:15" x14ac:dyDescent="0.25">
      <c r="A264" s="565">
        <f>'2017 Vincent'!AC270</f>
        <v>132</v>
      </c>
      <c r="B264">
        <f>'2017 Vincent'!AD270</f>
        <v>12</v>
      </c>
      <c r="C264" t="str">
        <f>'2017 Vincent'!AE270</f>
        <v>Mai</v>
      </c>
      <c r="D264">
        <f>'2017 Vincent'!AF270</f>
        <v>0.48402777777777778</v>
      </c>
      <c r="E264">
        <f>'2017 Vincent'!AG270</f>
        <v>0.77083333333333337</v>
      </c>
      <c r="F264" s="187">
        <f>'2017 Vincent'!AH270</f>
        <v>0.28680555555555559</v>
      </c>
      <c r="G264" s="187">
        <f>'2017 Vincent'!AI270</f>
        <v>0.28680555555555559</v>
      </c>
      <c r="H264">
        <f>'2017 Vincent'!AJ270</f>
        <v>132</v>
      </c>
      <c r="I264">
        <f>'2017 Vincent'!AK270</f>
        <v>132</v>
      </c>
      <c r="J264" s="187">
        <f>'2017 Vincent'!AL270</f>
        <v>0.2777777777777779</v>
      </c>
      <c r="M264" s="187"/>
      <c r="N264" s="569">
        <v>17</v>
      </c>
      <c r="O264" s="569">
        <v>107</v>
      </c>
    </row>
    <row r="265" spans="1:15" x14ac:dyDescent="0.25">
      <c r="A265" s="565">
        <f>'2017 Vincent'!AC271</f>
        <v>0</v>
      </c>
      <c r="B265">
        <f>'2017 Vincent'!AD271</f>
        <v>0</v>
      </c>
      <c r="C265">
        <f>'2017 Vincent'!AE271</f>
        <v>0</v>
      </c>
      <c r="D265">
        <f>'2017 Vincent'!AF271</f>
        <v>0</v>
      </c>
      <c r="E265">
        <f>'2017 Vincent'!AG271</f>
        <v>0</v>
      </c>
      <c r="F265" s="187">
        <f>'2017 Vincent'!AH271</f>
        <v>0</v>
      </c>
      <c r="G265" s="187">
        <f>'2017 Vincent'!AI271</f>
        <v>0</v>
      </c>
      <c r="H265">
        <f>'2017 Vincent'!AJ271</f>
        <v>0</v>
      </c>
      <c r="I265">
        <f>'2017 Vincent'!AK271</f>
        <v>0</v>
      </c>
      <c r="J265" s="187">
        <f>'2017 Vincent'!AL271</f>
        <v>0</v>
      </c>
      <c r="M265" s="187"/>
      <c r="N265" s="569">
        <v>22</v>
      </c>
      <c r="O265" s="569">
        <v>112</v>
      </c>
    </row>
    <row r="266" spans="1:15" x14ac:dyDescent="0.25">
      <c r="A266" s="565">
        <f>'2017 Vincent'!AC272</f>
        <v>133</v>
      </c>
      <c r="B266">
        <f>'2017 Vincent'!AD272</f>
        <v>13</v>
      </c>
      <c r="C266" t="str">
        <f>'2017 Vincent'!AE272</f>
        <v>Mai</v>
      </c>
      <c r="D266">
        <f>'2017 Vincent'!AF272</f>
        <v>0.55486111111111114</v>
      </c>
      <c r="E266">
        <f>'2017 Vincent'!AG272</f>
        <v>0.84305555555555556</v>
      </c>
      <c r="F266" s="187">
        <f>'2017 Vincent'!AH272</f>
        <v>0.28819444444444442</v>
      </c>
      <c r="G266" s="187">
        <f>'2017 Vincent'!AI272</f>
        <v>0.28819444444444442</v>
      </c>
      <c r="H266">
        <f>'2017 Vincent'!AJ272</f>
        <v>133</v>
      </c>
      <c r="I266">
        <f>'2017 Vincent'!AK272</f>
        <v>133</v>
      </c>
      <c r="J266" s="187">
        <f>'2017 Vincent'!AL272</f>
        <v>0.2777777777777779</v>
      </c>
      <c r="M266" s="187"/>
      <c r="N266" s="569">
        <v>23</v>
      </c>
      <c r="O266" s="569">
        <v>113</v>
      </c>
    </row>
    <row r="267" spans="1:15" x14ac:dyDescent="0.25">
      <c r="A267" s="565">
        <f>'2017 Vincent'!AC273</f>
        <v>0</v>
      </c>
      <c r="B267">
        <f>'2017 Vincent'!AD273</f>
        <v>0</v>
      </c>
      <c r="C267">
        <f>'2017 Vincent'!AE273</f>
        <v>0</v>
      </c>
      <c r="D267">
        <f>'2017 Vincent'!AF273</f>
        <v>0</v>
      </c>
      <c r="E267">
        <f>'2017 Vincent'!AG273</f>
        <v>0</v>
      </c>
      <c r="F267" s="187">
        <f>'2017 Vincent'!AH273</f>
        <v>0</v>
      </c>
      <c r="G267" s="187">
        <f>'2017 Vincent'!AI273</f>
        <v>0</v>
      </c>
      <c r="H267">
        <f>'2017 Vincent'!AJ273</f>
        <v>0</v>
      </c>
      <c r="I267">
        <f>'2017 Vincent'!AK273</f>
        <v>0</v>
      </c>
      <c r="J267" s="187">
        <f>'2017 Vincent'!AL273</f>
        <v>0</v>
      </c>
      <c r="M267" s="187"/>
      <c r="N267" s="569">
        <v>24</v>
      </c>
      <c r="O267" s="569">
        <v>114</v>
      </c>
    </row>
    <row r="268" spans="1:15" x14ac:dyDescent="0.25">
      <c r="A268" s="565">
        <f>'2017 Vincent'!AC274</f>
        <v>134</v>
      </c>
      <c r="B268">
        <f>'2017 Vincent'!AD274</f>
        <v>14</v>
      </c>
      <c r="C268" t="str">
        <f>'2017 Vincent'!AE274</f>
        <v>Mai</v>
      </c>
      <c r="D268">
        <f>'2017 Vincent'!AF274</f>
        <v>0</v>
      </c>
      <c r="E268">
        <f>'2017 Vincent'!AG274</f>
        <v>0</v>
      </c>
      <c r="F268" s="187">
        <f>'2017 Vincent'!AH274</f>
        <v>0</v>
      </c>
      <c r="G268" s="187">
        <f>'2017 Vincent'!AI274</f>
        <v>0</v>
      </c>
      <c r="H268">
        <f>'2017 Vincent'!AJ274</f>
        <v>134</v>
      </c>
      <c r="I268">
        <f>'2017 Vincent'!AK274</f>
        <v>134</v>
      </c>
      <c r="J268" s="187">
        <f>'2017 Vincent'!AL274</f>
        <v>0.27708333333333324</v>
      </c>
      <c r="M268" s="187"/>
      <c r="N268" s="569">
        <v>30</v>
      </c>
      <c r="O268" s="569">
        <v>120</v>
      </c>
    </row>
    <row r="269" spans="1:15" x14ac:dyDescent="0.25">
      <c r="A269" s="565">
        <f>'2017 Vincent'!AC275</f>
        <v>0</v>
      </c>
      <c r="B269">
        <f>'2017 Vincent'!AD275</f>
        <v>0</v>
      </c>
      <c r="C269">
        <f>'2017 Vincent'!AE275</f>
        <v>0</v>
      </c>
      <c r="D269">
        <f>'2017 Vincent'!AF275</f>
        <v>0</v>
      </c>
      <c r="E269">
        <f>'2017 Vincent'!AG275</f>
        <v>0</v>
      </c>
      <c r="F269" s="187">
        <f>'2017 Vincent'!AH275</f>
        <v>0</v>
      </c>
      <c r="G269" s="187">
        <f>'2017 Vincent'!AI275</f>
        <v>0</v>
      </c>
      <c r="H269">
        <f>'2017 Vincent'!AJ275</f>
        <v>0</v>
      </c>
      <c r="I269">
        <f>'2017 Vincent'!AK275</f>
        <v>0</v>
      </c>
      <c r="J269" s="187">
        <f>'2017 Vincent'!AL275</f>
        <v>0</v>
      </c>
      <c r="M269" s="187" t="s">
        <v>22</v>
      </c>
      <c r="N269" s="569">
        <v>1</v>
      </c>
      <c r="O269" s="569">
        <v>121</v>
      </c>
    </row>
    <row r="270" spans="1:15" x14ac:dyDescent="0.25">
      <c r="A270" s="565">
        <f>'2017 Vincent'!AC276</f>
        <v>135</v>
      </c>
      <c r="B270">
        <f>'2017 Vincent'!AD276</f>
        <v>15</v>
      </c>
      <c r="C270" t="str">
        <f>'2017 Vincent'!AE276</f>
        <v>Mai</v>
      </c>
      <c r="D270">
        <f>'2017 Vincent'!AF276</f>
        <v>0</v>
      </c>
      <c r="E270">
        <f>'2017 Vincent'!AG276</f>
        <v>0</v>
      </c>
      <c r="F270" s="187">
        <f>'2017 Vincent'!AH276</f>
        <v>0</v>
      </c>
      <c r="G270" s="187">
        <f>'2017 Vincent'!AI276</f>
        <v>0</v>
      </c>
      <c r="H270">
        <f>'2017 Vincent'!AJ276</f>
        <v>135</v>
      </c>
      <c r="I270">
        <f>'2017 Vincent'!AK276</f>
        <v>135</v>
      </c>
      <c r="J270" s="187">
        <f>'2017 Vincent'!AL276</f>
        <v>0.27638888888888902</v>
      </c>
      <c r="M270" s="187"/>
      <c r="N270" s="569">
        <v>2</v>
      </c>
      <c r="O270" s="569">
        <v>122</v>
      </c>
    </row>
    <row r="271" spans="1:15" x14ac:dyDescent="0.25">
      <c r="A271" s="565">
        <f>'2017 Vincent'!AC277</f>
        <v>0</v>
      </c>
      <c r="B271">
        <f>'2017 Vincent'!AD277</f>
        <v>0</v>
      </c>
      <c r="C271">
        <f>'2017 Vincent'!AE277</f>
        <v>0</v>
      </c>
      <c r="D271">
        <f>'2017 Vincent'!AF277</f>
        <v>0</v>
      </c>
      <c r="E271">
        <f>'2017 Vincent'!AG277</f>
        <v>0</v>
      </c>
      <c r="F271" s="187">
        <f>'2017 Vincent'!AH277</f>
        <v>0</v>
      </c>
      <c r="G271" s="187">
        <f>'2017 Vincent'!AI277</f>
        <v>0</v>
      </c>
      <c r="H271">
        <f>'2017 Vincent'!AJ277</f>
        <v>0</v>
      </c>
      <c r="I271">
        <f>'2017 Vincent'!AK277</f>
        <v>0</v>
      </c>
      <c r="J271" s="187">
        <f>'2017 Vincent'!AL277</f>
        <v>0</v>
      </c>
      <c r="M271" s="187"/>
      <c r="N271" s="569">
        <v>8</v>
      </c>
      <c r="O271" s="569">
        <v>128</v>
      </c>
    </row>
    <row r="272" spans="1:15" x14ac:dyDescent="0.25">
      <c r="A272" s="565">
        <f>'2017 Vincent'!AC278</f>
        <v>136</v>
      </c>
      <c r="B272">
        <f>'2017 Vincent'!AD278</f>
        <v>16</v>
      </c>
      <c r="C272" t="str">
        <f>'2017 Vincent'!AE278</f>
        <v>Mai</v>
      </c>
      <c r="D272">
        <f>'2017 Vincent'!AF278</f>
        <v>0.26041666666666669</v>
      </c>
      <c r="E272">
        <f>'2017 Vincent'!AG278</f>
        <v>0.4291666666666667</v>
      </c>
      <c r="F272" s="187">
        <f>'2017 Vincent'!AH278</f>
        <v>0.31111111111111117</v>
      </c>
      <c r="G272" s="187">
        <f>'2017 Vincent'!AI278</f>
        <v>0.31111111111111117</v>
      </c>
      <c r="H272">
        <f>'2017 Vincent'!AJ278</f>
        <v>136</v>
      </c>
      <c r="I272">
        <f>'2017 Vincent'!AK278</f>
        <v>136</v>
      </c>
      <c r="J272" s="187">
        <f>'2017 Vincent'!AL278</f>
        <v>0.2763888888888888</v>
      </c>
      <c r="M272" s="187"/>
      <c r="N272" s="569">
        <v>9</v>
      </c>
      <c r="O272" s="569">
        <v>129</v>
      </c>
    </row>
    <row r="273" spans="1:15" x14ac:dyDescent="0.25">
      <c r="A273" s="565">
        <f>'2017 Vincent'!AC279</f>
        <v>0</v>
      </c>
      <c r="B273">
        <f>'2017 Vincent'!AD279</f>
        <v>0</v>
      </c>
      <c r="C273">
        <f>'2017 Vincent'!AE279</f>
        <v>0</v>
      </c>
      <c r="D273">
        <f>'2017 Vincent'!AF279</f>
        <v>0.65972222222222221</v>
      </c>
      <c r="E273">
        <f>'2017 Vincent'!AG279</f>
        <v>0.80208333333333337</v>
      </c>
      <c r="F273" s="187">
        <f>'2017 Vincent'!AH279</f>
        <v>0</v>
      </c>
      <c r="G273" s="187">
        <f>'2017 Vincent'!AI279</f>
        <v>0</v>
      </c>
      <c r="H273">
        <f>'2017 Vincent'!AJ279</f>
        <v>0</v>
      </c>
      <c r="I273">
        <f>'2017 Vincent'!AK279</f>
        <v>0</v>
      </c>
      <c r="J273" s="187">
        <f>'2017 Vincent'!AL279</f>
        <v>0</v>
      </c>
      <c r="M273" s="187"/>
      <c r="N273" s="569">
        <v>10</v>
      </c>
      <c r="O273" s="569">
        <v>130</v>
      </c>
    </row>
    <row r="274" spans="1:15" x14ac:dyDescent="0.25">
      <c r="A274" s="565">
        <f>'2017 Vincent'!AC280</f>
        <v>137</v>
      </c>
      <c r="B274">
        <f>'2017 Vincent'!AD280</f>
        <v>17</v>
      </c>
      <c r="C274" t="str">
        <f>'2017 Vincent'!AE280</f>
        <v>Mai</v>
      </c>
      <c r="D274">
        <f>'2017 Vincent'!AF280</f>
        <v>0.26041666666666669</v>
      </c>
      <c r="E274">
        <f>'2017 Vincent'!AG280</f>
        <v>0.4291666666666667</v>
      </c>
      <c r="F274" s="187">
        <f>'2017 Vincent'!AH280</f>
        <v>0.31111111111111117</v>
      </c>
      <c r="G274" s="187">
        <f>'2017 Vincent'!AI280</f>
        <v>0.31111111111111117</v>
      </c>
      <c r="H274">
        <f>'2017 Vincent'!AJ280</f>
        <v>137</v>
      </c>
      <c r="I274">
        <f>'2017 Vincent'!AK280</f>
        <v>137</v>
      </c>
      <c r="J274" s="187">
        <f>'2017 Vincent'!AL280</f>
        <v>0.2763888888888888</v>
      </c>
      <c r="M274" s="187"/>
      <c r="N274" s="569">
        <v>14</v>
      </c>
      <c r="O274" s="569">
        <v>134</v>
      </c>
    </row>
    <row r="275" spans="1:15" x14ac:dyDescent="0.25">
      <c r="A275" s="565">
        <f>'2017 Vincent'!AC281</f>
        <v>0</v>
      </c>
      <c r="B275">
        <f>'2017 Vincent'!AD281</f>
        <v>0</v>
      </c>
      <c r="C275">
        <f>'2017 Vincent'!AE281</f>
        <v>0</v>
      </c>
      <c r="D275">
        <f>'2017 Vincent'!AF281</f>
        <v>0.65972222222222221</v>
      </c>
      <c r="E275">
        <f>'2017 Vincent'!AG281</f>
        <v>0.80208333333333337</v>
      </c>
      <c r="F275" s="187">
        <f>'2017 Vincent'!AH281</f>
        <v>0</v>
      </c>
      <c r="G275" s="187">
        <f>'2017 Vincent'!AI281</f>
        <v>0</v>
      </c>
      <c r="H275">
        <f>'2017 Vincent'!AJ281</f>
        <v>0</v>
      </c>
      <c r="I275">
        <f>'2017 Vincent'!AK281</f>
        <v>0</v>
      </c>
      <c r="J275" s="187">
        <f>'2017 Vincent'!AL281</f>
        <v>0</v>
      </c>
      <c r="M275" s="187"/>
      <c r="N275" s="569">
        <v>15</v>
      </c>
      <c r="O275" s="569">
        <v>135</v>
      </c>
    </row>
    <row r="276" spans="1:15" x14ac:dyDescent="0.25">
      <c r="A276" s="565">
        <f>'2017 Vincent'!AC282</f>
        <v>138</v>
      </c>
      <c r="B276">
        <f>'2017 Vincent'!AD282</f>
        <v>18</v>
      </c>
      <c r="C276" t="str">
        <f>'2017 Vincent'!AE282</f>
        <v>Mai</v>
      </c>
      <c r="D276">
        <f>'2017 Vincent'!AF282</f>
        <v>0.31041666666666667</v>
      </c>
      <c r="E276">
        <f>'2017 Vincent'!AG282</f>
        <v>0.40277777777777773</v>
      </c>
      <c r="F276" s="187">
        <f>'2017 Vincent'!AH282</f>
        <v>0.31527777777777771</v>
      </c>
      <c r="G276" s="187">
        <f>'2017 Vincent'!AI282</f>
        <v>0.31527777777777771</v>
      </c>
      <c r="H276">
        <f>'2017 Vincent'!AJ282</f>
        <v>138</v>
      </c>
      <c r="I276">
        <f>'2017 Vincent'!AK282</f>
        <v>138</v>
      </c>
      <c r="J276" s="187">
        <f>'2017 Vincent'!AL282</f>
        <v>0.27569444444444458</v>
      </c>
      <c r="M276" s="187"/>
      <c r="N276" s="569">
        <v>20</v>
      </c>
      <c r="O276" s="569">
        <v>140</v>
      </c>
    </row>
    <row r="277" spans="1:15" x14ac:dyDescent="0.25">
      <c r="A277" s="565">
        <f>'2017 Vincent'!AC283</f>
        <v>0</v>
      </c>
      <c r="B277">
        <f>'2017 Vincent'!AD283</f>
        <v>0</v>
      </c>
      <c r="C277">
        <f>'2017 Vincent'!AE283</f>
        <v>0</v>
      </c>
      <c r="D277">
        <f>'2017 Vincent'!AF283</f>
        <v>0.6118055555555556</v>
      </c>
      <c r="E277">
        <f>'2017 Vincent'!AG283</f>
        <v>0.83472222222222225</v>
      </c>
      <c r="F277" s="187">
        <f>'2017 Vincent'!AH283</f>
        <v>0</v>
      </c>
      <c r="G277" s="187">
        <f>'2017 Vincent'!AI283</f>
        <v>0</v>
      </c>
      <c r="H277">
        <f>'2017 Vincent'!AJ283</f>
        <v>0</v>
      </c>
      <c r="I277">
        <f>'2017 Vincent'!AK283</f>
        <v>0</v>
      </c>
      <c r="J277" s="187">
        <f>'2017 Vincent'!AL283</f>
        <v>0</v>
      </c>
      <c r="M277" s="187"/>
      <c r="N277" s="569">
        <v>21</v>
      </c>
      <c r="O277" s="569">
        <v>141</v>
      </c>
    </row>
    <row r="278" spans="1:15" x14ac:dyDescent="0.25">
      <c r="A278" s="565">
        <f>'2017 Vincent'!AC284</f>
        <v>139</v>
      </c>
      <c r="B278">
        <f>'2017 Vincent'!AD284</f>
        <v>19</v>
      </c>
      <c r="C278" t="str">
        <f>'2017 Vincent'!AE284</f>
        <v>Mai</v>
      </c>
      <c r="D278">
        <f>'2017 Vincent'!AF284</f>
        <v>0.31041666666666667</v>
      </c>
      <c r="E278">
        <f>'2017 Vincent'!AG284</f>
        <v>0.40277777777777773</v>
      </c>
      <c r="F278" s="187">
        <f>'2017 Vincent'!AH284</f>
        <v>0.31527777777777771</v>
      </c>
      <c r="G278" s="187">
        <f>'2017 Vincent'!AI284</f>
        <v>0.31527777777777771</v>
      </c>
      <c r="H278">
        <f>'2017 Vincent'!AJ284</f>
        <v>139</v>
      </c>
      <c r="I278">
        <f>'2017 Vincent'!AK284</f>
        <v>139</v>
      </c>
      <c r="J278" s="187">
        <f>'2017 Vincent'!AL284</f>
        <v>0.27569444444444446</v>
      </c>
      <c r="M278" s="187"/>
      <c r="N278" s="569">
        <v>25</v>
      </c>
      <c r="O278" s="569">
        <v>145</v>
      </c>
    </row>
    <row r="279" spans="1:15" x14ac:dyDescent="0.25">
      <c r="A279" s="565">
        <f>'2017 Vincent'!AC285</f>
        <v>0</v>
      </c>
      <c r="B279">
        <f>'2017 Vincent'!AD285</f>
        <v>0</v>
      </c>
      <c r="C279">
        <f>'2017 Vincent'!AE285</f>
        <v>0</v>
      </c>
      <c r="D279">
        <f>'2017 Vincent'!AF285</f>
        <v>0.6118055555555556</v>
      </c>
      <c r="E279">
        <f>'2017 Vincent'!AG285</f>
        <v>0.83472222222222225</v>
      </c>
      <c r="F279" s="187">
        <f>'2017 Vincent'!AH285</f>
        <v>0</v>
      </c>
      <c r="G279" s="187">
        <f>'2017 Vincent'!AI285</f>
        <v>0</v>
      </c>
      <c r="H279">
        <f>'2017 Vincent'!AJ285</f>
        <v>0</v>
      </c>
      <c r="I279">
        <f>'2017 Vincent'!AK285</f>
        <v>0</v>
      </c>
      <c r="J279" s="187">
        <f>'2017 Vincent'!AL285</f>
        <v>0</v>
      </c>
      <c r="M279" s="187"/>
      <c r="N279" s="569">
        <v>28</v>
      </c>
      <c r="O279" s="569">
        <v>148</v>
      </c>
    </row>
    <row r="280" spans="1:15" x14ac:dyDescent="0.25">
      <c r="A280" s="565">
        <f>'2017 Vincent'!AC286</f>
        <v>140</v>
      </c>
      <c r="B280">
        <f>'2017 Vincent'!AD286</f>
        <v>20</v>
      </c>
      <c r="C280" t="str">
        <f>'2017 Vincent'!AE286</f>
        <v>Mai</v>
      </c>
      <c r="D280">
        <f>'2017 Vincent'!AF286</f>
        <v>0</v>
      </c>
      <c r="E280">
        <f>'2017 Vincent'!AG286</f>
        <v>0</v>
      </c>
      <c r="F280" s="187">
        <f>'2017 Vincent'!AH286</f>
        <v>0</v>
      </c>
      <c r="G280" s="187">
        <f>'2017 Vincent'!AI286</f>
        <v>0</v>
      </c>
      <c r="H280">
        <f>'2017 Vincent'!AJ286</f>
        <v>140</v>
      </c>
      <c r="I280">
        <f>'2017 Vincent'!AK286</f>
        <v>140</v>
      </c>
      <c r="J280" s="187">
        <f>'2017 Vincent'!AL286</f>
        <v>0.27569444444444446</v>
      </c>
      <c r="M280" s="187"/>
      <c r="N280" s="569">
        <v>31</v>
      </c>
      <c r="O280" s="569">
        <v>151</v>
      </c>
    </row>
    <row r="281" spans="1:15" x14ac:dyDescent="0.25">
      <c r="A281" s="565">
        <f>'2017 Vincent'!AC287</f>
        <v>0</v>
      </c>
      <c r="B281">
        <f>'2017 Vincent'!AD287</f>
        <v>0</v>
      </c>
      <c r="C281">
        <f>'2017 Vincent'!AE287</f>
        <v>0</v>
      </c>
      <c r="D281">
        <f>'2017 Vincent'!AF287</f>
        <v>0</v>
      </c>
      <c r="E281">
        <f>'2017 Vincent'!AG287</f>
        <v>0</v>
      </c>
      <c r="F281" s="187">
        <f>'2017 Vincent'!AH287</f>
        <v>0</v>
      </c>
      <c r="G281" s="187">
        <f>'2017 Vincent'!AI287</f>
        <v>0</v>
      </c>
      <c r="H281">
        <f>'2017 Vincent'!AJ287</f>
        <v>0</v>
      </c>
      <c r="I281">
        <f>'2017 Vincent'!AK287</f>
        <v>0</v>
      </c>
      <c r="J281" s="187">
        <f>'2017 Vincent'!AL287</f>
        <v>0</v>
      </c>
      <c r="M281" s="187" t="s">
        <v>23</v>
      </c>
      <c r="N281" s="569">
        <v>1</v>
      </c>
      <c r="O281" s="569">
        <v>152</v>
      </c>
    </row>
    <row r="282" spans="1:15" x14ac:dyDescent="0.25">
      <c r="A282" s="565">
        <f>'2017 Vincent'!AC288</f>
        <v>141</v>
      </c>
      <c r="B282">
        <f>'2017 Vincent'!AD288</f>
        <v>21</v>
      </c>
      <c r="C282" t="str">
        <f>'2017 Vincent'!AE288</f>
        <v>Mai</v>
      </c>
      <c r="D282">
        <f>'2017 Vincent'!AF288</f>
        <v>0</v>
      </c>
      <c r="E282">
        <f>'2017 Vincent'!AG288</f>
        <v>0</v>
      </c>
      <c r="F282" s="187">
        <f>'2017 Vincent'!AH288</f>
        <v>0</v>
      </c>
      <c r="G282" s="187">
        <f>'2017 Vincent'!AI288</f>
        <v>0</v>
      </c>
      <c r="H282">
        <f>'2017 Vincent'!AJ288</f>
        <v>141</v>
      </c>
      <c r="I282">
        <f>'2017 Vincent'!AK288</f>
        <v>141</v>
      </c>
      <c r="J282" s="187">
        <f>'2017 Vincent'!AL288</f>
        <v>0.27569444444444435</v>
      </c>
      <c r="M282" s="187"/>
      <c r="N282" s="569">
        <v>8</v>
      </c>
      <c r="O282" s="569">
        <v>159</v>
      </c>
    </row>
    <row r="283" spans="1:15" x14ac:dyDescent="0.25">
      <c r="A283" s="565">
        <f>'2017 Vincent'!AC289</f>
        <v>0</v>
      </c>
      <c r="B283">
        <f>'2017 Vincent'!AD289</f>
        <v>0</v>
      </c>
      <c r="C283">
        <f>'2017 Vincent'!AE289</f>
        <v>0</v>
      </c>
      <c r="D283">
        <f>'2017 Vincent'!AF289</f>
        <v>0</v>
      </c>
      <c r="E283">
        <f>'2017 Vincent'!AG289</f>
        <v>0</v>
      </c>
      <c r="F283" s="187">
        <f>'2017 Vincent'!AH289</f>
        <v>0</v>
      </c>
      <c r="G283" s="187">
        <f>'2017 Vincent'!AI289</f>
        <v>0</v>
      </c>
      <c r="H283">
        <f>'2017 Vincent'!AJ289</f>
        <v>0</v>
      </c>
      <c r="I283">
        <f>'2017 Vincent'!AK289</f>
        <v>0</v>
      </c>
      <c r="J283" s="187">
        <f>'2017 Vincent'!AL289</f>
        <v>0</v>
      </c>
      <c r="M283" s="187"/>
      <c r="N283" s="569">
        <v>9</v>
      </c>
      <c r="O283" s="569">
        <v>160</v>
      </c>
    </row>
    <row r="284" spans="1:15" x14ac:dyDescent="0.25">
      <c r="A284" s="565">
        <f>'2017 Vincent'!AC290</f>
        <v>142</v>
      </c>
      <c r="B284">
        <f>'2017 Vincent'!AD290</f>
        <v>22</v>
      </c>
      <c r="C284" t="str">
        <f>'2017 Vincent'!AE290</f>
        <v>Mai</v>
      </c>
      <c r="D284">
        <f>'2017 Vincent'!AF290</f>
        <v>0.57638888888888895</v>
      </c>
      <c r="E284">
        <f>'2017 Vincent'!AG290</f>
        <v>0.8666666666666667</v>
      </c>
      <c r="F284" s="187">
        <f>'2017 Vincent'!AH290</f>
        <v>0.29027777777777775</v>
      </c>
      <c r="G284" s="187">
        <f>'2017 Vincent'!AI290</f>
        <v>0.29027777777777775</v>
      </c>
      <c r="H284">
        <f>'2017 Vincent'!AJ290</f>
        <v>142</v>
      </c>
      <c r="I284">
        <f>'2017 Vincent'!AK290</f>
        <v>142</v>
      </c>
      <c r="J284" s="187">
        <f>'2017 Vincent'!AL290</f>
        <v>0.27500000000000013</v>
      </c>
      <c r="M284" s="187"/>
      <c r="N284" s="569">
        <v>16</v>
      </c>
      <c r="O284" s="569">
        <v>167</v>
      </c>
    </row>
    <row r="285" spans="1:15" x14ac:dyDescent="0.25">
      <c r="A285" s="565">
        <f>'2017 Vincent'!AC291</f>
        <v>0</v>
      </c>
      <c r="B285">
        <f>'2017 Vincent'!AD291</f>
        <v>0</v>
      </c>
      <c r="C285">
        <f>'2017 Vincent'!AE291</f>
        <v>0</v>
      </c>
      <c r="D285">
        <f>'2017 Vincent'!AF291</f>
        <v>0</v>
      </c>
      <c r="E285">
        <f>'2017 Vincent'!AG291</f>
        <v>0</v>
      </c>
      <c r="F285" s="187">
        <f>'2017 Vincent'!AH291</f>
        <v>0</v>
      </c>
      <c r="G285" s="187">
        <f>'2017 Vincent'!AI291</f>
        <v>0</v>
      </c>
      <c r="H285">
        <f>'2017 Vincent'!AJ291</f>
        <v>0</v>
      </c>
      <c r="I285">
        <f>'2017 Vincent'!AK291</f>
        <v>0</v>
      </c>
      <c r="J285" s="187">
        <f>'2017 Vincent'!AL291</f>
        <v>0</v>
      </c>
      <c r="M285" s="187"/>
      <c r="N285" s="569">
        <v>17</v>
      </c>
      <c r="O285" s="569">
        <v>168</v>
      </c>
    </row>
    <row r="286" spans="1:15" x14ac:dyDescent="0.25">
      <c r="A286" s="565">
        <f>'2017 Vincent'!AC292</f>
        <v>143</v>
      </c>
      <c r="B286">
        <f>'2017 Vincent'!AD292</f>
        <v>23</v>
      </c>
      <c r="C286" t="str">
        <f>'2017 Vincent'!AE292</f>
        <v>Mai</v>
      </c>
      <c r="D286">
        <f>'2017 Vincent'!AF292</f>
        <v>0.62569444444444444</v>
      </c>
      <c r="E286">
        <f>'2017 Vincent'!AG292</f>
        <v>0.88541666666666663</v>
      </c>
      <c r="F286" s="187">
        <f>'2017 Vincent'!AH292</f>
        <v>0.25972222222222219</v>
      </c>
      <c r="G286" s="187">
        <f>'2017 Vincent'!AI292</f>
        <v>0.25972222222222219</v>
      </c>
      <c r="H286">
        <f>'2017 Vincent'!AJ292</f>
        <v>143</v>
      </c>
      <c r="I286">
        <f>'2017 Vincent'!AK292</f>
        <v>143</v>
      </c>
      <c r="J286" s="187">
        <f>'2017 Vincent'!AL292</f>
        <v>0.27500000000000013</v>
      </c>
      <c r="M286" s="187"/>
      <c r="N286" s="569">
        <v>18</v>
      </c>
      <c r="O286" s="569">
        <v>169</v>
      </c>
    </row>
    <row r="287" spans="1:15" x14ac:dyDescent="0.25">
      <c r="A287" s="565">
        <f>'2017 Vincent'!AC293</f>
        <v>0</v>
      </c>
      <c r="B287">
        <f>'2017 Vincent'!AD293</f>
        <v>0</v>
      </c>
      <c r="C287">
        <f>'2017 Vincent'!AE293</f>
        <v>0</v>
      </c>
      <c r="D287">
        <f>'2017 Vincent'!AF293</f>
        <v>0</v>
      </c>
      <c r="E287">
        <f>'2017 Vincent'!AG293</f>
        <v>0</v>
      </c>
      <c r="F287" s="187">
        <f>'2017 Vincent'!AH293</f>
        <v>0</v>
      </c>
      <c r="G287" s="187">
        <f>'2017 Vincent'!AI293</f>
        <v>0</v>
      </c>
      <c r="H287">
        <f>'2017 Vincent'!AJ293</f>
        <v>0</v>
      </c>
      <c r="I287">
        <f>'2017 Vincent'!AK293</f>
        <v>0</v>
      </c>
      <c r="J287" s="187">
        <f>'2017 Vincent'!AL293</f>
        <v>0</v>
      </c>
      <c r="M287" s="187"/>
      <c r="N287" s="569">
        <v>24</v>
      </c>
      <c r="O287" s="569">
        <v>175</v>
      </c>
    </row>
    <row r="288" spans="1:15" x14ac:dyDescent="0.25">
      <c r="A288" s="565">
        <f>'2017 Vincent'!AC294</f>
        <v>144</v>
      </c>
      <c r="B288">
        <f>'2017 Vincent'!AD294</f>
        <v>24</v>
      </c>
      <c r="C288" t="str">
        <f>'2017 Vincent'!AE294</f>
        <v>Mai</v>
      </c>
      <c r="D288">
        <f>'2017 Vincent'!AF294</f>
        <v>0.62569444444444444</v>
      </c>
      <c r="E288">
        <f>'2017 Vincent'!AG294</f>
        <v>0.88541666666666663</v>
      </c>
      <c r="F288" s="187">
        <f>'2017 Vincent'!AH294</f>
        <v>0.25972222222222219</v>
      </c>
      <c r="G288" s="187">
        <f>'2017 Vincent'!AI294</f>
        <v>0.25972222222222219</v>
      </c>
      <c r="H288">
        <f>'2017 Vincent'!AJ294</f>
        <v>144</v>
      </c>
      <c r="I288">
        <f>'2017 Vincent'!AK294</f>
        <v>144</v>
      </c>
      <c r="J288" s="187">
        <f>'2017 Vincent'!AL294</f>
        <v>0.27500000000000013</v>
      </c>
      <c r="M288" s="187"/>
      <c r="N288" s="569">
        <v>25</v>
      </c>
      <c r="O288" s="569">
        <v>176</v>
      </c>
    </row>
    <row r="289" spans="1:15" x14ac:dyDescent="0.25">
      <c r="A289" s="565">
        <f>'2017 Vincent'!AC295</f>
        <v>0</v>
      </c>
      <c r="B289">
        <f>'2017 Vincent'!AD295</f>
        <v>0</v>
      </c>
      <c r="C289">
        <f>'2017 Vincent'!AE295</f>
        <v>0</v>
      </c>
      <c r="D289">
        <f>'2017 Vincent'!AF295</f>
        <v>0</v>
      </c>
      <c r="E289">
        <f>'2017 Vincent'!AG295</f>
        <v>0</v>
      </c>
      <c r="F289" s="187">
        <f>'2017 Vincent'!AH295</f>
        <v>0</v>
      </c>
      <c r="G289" s="187">
        <f>'2017 Vincent'!AI295</f>
        <v>0</v>
      </c>
      <c r="H289">
        <f>'2017 Vincent'!AJ295</f>
        <v>0</v>
      </c>
      <c r="I289">
        <f>'2017 Vincent'!AK295</f>
        <v>0</v>
      </c>
      <c r="J289" s="187">
        <f>'2017 Vincent'!AL295</f>
        <v>0</v>
      </c>
      <c r="M289" s="187" t="s">
        <v>24</v>
      </c>
      <c r="N289" s="569">
        <v>2</v>
      </c>
      <c r="O289" s="569">
        <v>183</v>
      </c>
    </row>
    <row r="290" spans="1:15" x14ac:dyDescent="0.25">
      <c r="A290" s="565">
        <f>'2017 Vincent'!AC296</f>
        <v>145</v>
      </c>
      <c r="B290">
        <f>'2017 Vincent'!AD296</f>
        <v>25</v>
      </c>
      <c r="C290" t="str">
        <f>'2017 Vincent'!AE296</f>
        <v>Mai</v>
      </c>
      <c r="D290">
        <f>'2017 Vincent'!AF296</f>
        <v>0</v>
      </c>
      <c r="E290">
        <f>'2017 Vincent'!AG296</f>
        <v>0</v>
      </c>
      <c r="F290" s="187">
        <f>'2017 Vincent'!AH296</f>
        <v>0</v>
      </c>
      <c r="G290" s="187">
        <f>'2017 Vincent'!AI296</f>
        <v>0</v>
      </c>
      <c r="H290">
        <f>'2017 Vincent'!AJ296</f>
        <v>145</v>
      </c>
      <c r="I290">
        <f>'2017 Vincent'!AK296</f>
        <v>145</v>
      </c>
      <c r="J290" s="187">
        <f>'2017 Vincent'!AL296</f>
        <v>0.27500000000000002</v>
      </c>
      <c r="M290" s="187"/>
      <c r="N290" s="569">
        <v>3</v>
      </c>
      <c r="O290" s="569">
        <v>184</v>
      </c>
    </row>
    <row r="291" spans="1:15" x14ac:dyDescent="0.25">
      <c r="A291" s="565">
        <f>'2017 Vincent'!AC297</f>
        <v>0</v>
      </c>
      <c r="B291">
        <f>'2017 Vincent'!AD297</f>
        <v>0</v>
      </c>
      <c r="C291">
        <f>'2017 Vincent'!AE297</f>
        <v>0</v>
      </c>
      <c r="D291">
        <f>'2017 Vincent'!AF297</f>
        <v>0</v>
      </c>
      <c r="E291">
        <f>'2017 Vincent'!AG297</f>
        <v>0</v>
      </c>
      <c r="F291" s="187">
        <f>'2017 Vincent'!AH297</f>
        <v>0</v>
      </c>
      <c r="G291" s="187">
        <f>'2017 Vincent'!AI297</f>
        <v>0</v>
      </c>
      <c r="H291">
        <f>'2017 Vincent'!AJ297</f>
        <v>0</v>
      </c>
      <c r="I291">
        <f>'2017 Vincent'!AK297</f>
        <v>0</v>
      </c>
      <c r="J291" s="187">
        <f>'2017 Vincent'!AL297</f>
        <v>0</v>
      </c>
      <c r="M291" s="187"/>
      <c r="N291" s="569">
        <v>7</v>
      </c>
      <c r="O291" s="569">
        <v>188</v>
      </c>
    </row>
    <row r="292" spans="1:15" x14ac:dyDescent="0.25">
      <c r="A292" s="565">
        <f>'2017 Vincent'!AC298</f>
        <v>146</v>
      </c>
      <c r="B292">
        <f>'2017 Vincent'!AD298</f>
        <v>26</v>
      </c>
      <c r="C292" t="str">
        <f>'2017 Vincent'!AE298</f>
        <v>Mai</v>
      </c>
      <c r="D292">
        <f>'2017 Vincent'!AF298</f>
        <v>0.62569444444444444</v>
      </c>
      <c r="E292">
        <f>'2017 Vincent'!AG298</f>
        <v>0.88541666666666663</v>
      </c>
      <c r="F292" s="187">
        <f>'2017 Vincent'!AH298</f>
        <v>0.25972222222222219</v>
      </c>
      <c r="G292" s="187">
        <f>'2017 Vincent'!AI298</f>
        <v>0.25972222222222219</v>
      </c>
      <c r="H292">
        <f>'2017 Vincent'!AJ298</f>
        <v>146</v>
      </c>
      <c r="I292">
        <f>'2017 Vincent'!AK298</f>
        <v>146</v>
      </c>
      <c r="J292" s="187">
        <f>'2017 Vincent'!AL298</f>
        <v>0.27500000000000002</v>
      </c>
      <c r="M292" s="187"/>
      <c r="N292" s="569">
        <v>10</v>
      </c>
      <c r="O292" s="569">
        <v>191</v>
      </c>
    </row>
    <row r="293" spans="1:15" x14ac:dyDescent="0.25">
      <c r="A293" s="565">
        <f>'2017 Vincent'!AC299</f>
        <v>0</v>
      </c>
      <c r="B293">
        <f>'2017 Vincent'!AD299</f>
        <v>0</v>
      </c>
      <c r="C293">
        <f>'2017 Vincent'!AE299</f>
        <v>0</v>
      </c>
      <c r="D293">
        <f>'2017 Vincent'!AF299</f>
        <v>0</v>
      </c>
      <c r="E293">
        <f>'2017 Vincent'!AG299</f>
        <v>0</v>
      </c>
      <c r="F293" s="187">
        <f>'2017 Vincent'!AH299</f>
        <v>0</v>
      </c>
      <c r="G293" s="187">
        <f>'2017 Vincent'!AI299</f>
        <v>0</v>
      </c>
      <c r="H293">
        <f>'2017 Vincent'!AJ299</f>
        <v>0</v>
      </c>
      <c r="I293">
        <f>'2017 Vincent'!AK299</f>
        <v>0</v>
      </c>
      <c r="J293" s="187">
        <f>'2017 Vincent'!AL299</f>
        <v>0</v>
      </c>
      <c r="M293" s="187"/>
      <c r="N293" s="569">
        <v>11</v>
      </c>
      <c r="O293" s="569">
        <v>192</v>
      </c>
    </row>
    <row r="294" spans="1:15" x14ac:dyDescent="0.25">
      <c r="A294" s="565">
        <f>'2017 Vincent'!AC300</f>
        <v>147</v>
      </c>
      <c r="B294">
        <f>'2017 Vincent'!AD300</f>
        <v>27</v>
      </c>
      <c r="C294" t="str">
        <f>'2017 Vincent'!AE300</f>
        <v>Mai</v>
      </c>
      <c r="D294">
        <f>'2017 Vincent'!AF300</f>
        <v>0.57708333333333328</v>
      </c>
      <c r="E294">
        <f>'2017 Vincent'!AG300</f>
        <v>0.88194444444444453</v>
      </c>
      <c r="F294" s="187">
        <f>'2017 Vincent'!AH300</f>
        <v>0.30486111111111125</v>
      </c>
      <c r="G294" s="187">
        <f>'2017 Vincent'!AI300</f>
        <v>0.30486111111111125</v>
      </c>
      <c r="H294">
        <f>'2017 Vincent'!AJ300</f>
        <v>147</v>
      </c>
      <c r="I294">
        <f>'2017 Vincent'!AK300</f>
        <v>147</v>
      </c>
      <c r="J294" s="187">
        <f>'2017 Vincent'!AL300</f>
        <v>0.27500000000000002</v>
      </c>
      <c r="M294" s="187"/>
      <c r="N294" s="569">
        <v>18</v>
      </c>
      <c r="O294" s="569">
        <v>199</v>
      </c>
    </row>
    <row r="295" spans="1:15" x14ac:dyDescent="0.25">
      <c r="A295" s="565">
        <f>'2017 Vincent'!AC301</f>
        <v>0</v>
      </c>
      <c r="B295">
        <f>'2017 Vincent'!AD301</f>
        <v>0</v>
      </c>
      <c r="C295">
        <f>'2017 Vincent'!AE301</f>
        <v>0</v>
      </c>
      <c r="D295">
        <f>'2017 Vincent'!AF301</f>
        <v>0</v>
      </c>
      <c r="E295">
        <f>'2017 Vincent'!AG301</f>
        <v>0</v>
      </c>
      <c r="F295" s="187">
        <f>'2017 Vincent'!AH301</f>
        <v>0</v>
      </c>
      <c r="G295" s="187">
        <f>'2017 Vincent'!AI301</f>
        <v>0</v>
      </c>
      <c r="H295">
        <f>'2017 Vincent'!AJ301</f>
        <v>0</v>
      </c>
      <c r="I295">
        <f>'2017 Vincent'!AK301</f>
        <v>0</v>
      </c>
      <c r="J295" s="187">
        <f>'2017 Vincent'!AL301</f>
        <v>0</v>
      </c>
      <c r="M295" s="187"/>
      <c r="N295" s="569">
        <v>19</v>
      </c>
      <c r="O295" s="569">
        <v>200</v>
      </c>
    </row>
    <row r="296" spans="1:15" x14ac:dyDescent="0.25">
      <c r="A296" s="565">
        <f>'2017 Vincent'!AC302</f>
        <v>148</v>
      </c>
      <c r="B296">
        <f>'2017 Vincent'!AD302</f>
        <v>28</v>
      </c>
      <c r="C296" t="str">
        <f>'2017 Vincent'!AE302</f>
        <v>Mai</v>
      </c>
      <c r="D296">
        <f>'2017 Vincent'!AF302</f>
        <v>0</v>
      </c>
      <c r="E296">
        <f>'2017 Vincent'!AG302</f>
        <v>0</v>
      </c>
      <c r="F296" s="187">
        <f>'2017 Vincent'!AH302</f>
        <v>0</v>
      </c>
      <c r="G296" s="187">
        <f>'2017 Vincent'!AI302</f>
        <v>0</v>
      </c>
      <c r="H296">
        <f>'2017 Vincent'!AJ302</f>
        <v>148</v>
      </c>
      <c r="I296">
        <f>'2017 Vincent'!AK302</f>
        <v>148</v>
      </c>
      <c r="J296" s="187">
        <f>'2017 Vincent'!AL302</f>
        <v>0.27361111111111114</v>
      </c>
      <c r="M296" s="187"/>
      <c r="N296" s="569">
        <v>22</v>
      </c>
      <c r="O296" s="569">
        <v>203</v>
      </c>
    </row>
    <row r="297" spans="1:15" x14ac:dyDescent="0.25">
      <c r="A297" s="565">
        <f>'2017 Vincent'!AC303</f>
        <v>0</v>
      </c>
      <c r="B297">
        <f>'2017 Vincent'!AD303</f>
        <v>0</v>
      </c>
      <c r="C297">
        <f>'2017 Vincent'!AE303</f>
        <v>0</v>
      </c>
      <c r="D297">
        <f>'2017 Vincent'!AF303</f>
        <v>0</v>
      </c>
      <c r="E297">
        <f>'2017 Vincent'!AG303</f>
        <v>0</v>
      </c>
      <c r="F297" s="187">
        <f>'2017 Vincent'!AH303</f>
        <v>0</v>
      </c>
      <c r="G297" s="187">
        <f>'2017 Vincent'!AI303</f>
        <v>0</v>
      </c>
      <c r="H297">
        <f>'2017 Vincent'!AJ303</f>
        <v>0</v>
      </c>
      <c r="I297">
        <f>'2017 Vincent'!AK303</f>
        <v>0</v>
      </c>
      <c r="J297" s="187">
        <f>'2017 Vincent'!AL303</f>
        <v>0</v>
      </c>
      <c r="M297" s="187"/>
      <c r="N297" s="569">
        <v>23</v>
      </c>
      <c r="O297" s="569">
        <v>204</v>
      </c>
    </row>
    <row r="298" spans="1:15" x14ac:dyDescent="0.25">
      <c r="A298" s="565">
        <f>'2017 Vincent'!AC304</f>
        <v>149</v>
      </c>
      <c r="B298">
        <f>'2017 Vincent'!AD304</f>
        <v>29</v>
      </c>
      <c r="C298" t="str">
        <f>'2017 Vincent'!AE304</f>
        <v>Mai</v>
      </c>
      <c r="D298">
        <f>'2017 Vincent'!AF304</f>
        <v>0.55972222222222223</v>
      </c>
      <c r="E298">
        <f>'2017 Vincent'!AG304</f>
        <v>0.8305555555555556</v>
      </c>
      <c r="F298" s="187">
        <f>'2017 Vincent'!AH304</f>
        <v>0.27083333333333337</v>
      </c>
      <c r="G298" s="187">
        <f>'2017 Vincent'!AI304</f>
        <v>0.27083333333333337</v>
      </c>
      <c r="H298">
        <f>'2017 Vincent'!AJ304</f>
        <v>149</v>
      </c>
      <c r="I298">
        <f>'2017 Vincent'!AK304</f>
        <v>149</v>
      </c>
      <c r="J298" s="187">
        <f>'2017 Vincent'!AL304</f>
        <v>0.2729166666666667</v>
      </c>
      <c r="M298" s="187"/>
      <c r="N298" s="569">
        <v>29</v>
      </c>
      <c r="O298" s="569">
        <v>210</v>
      </c>
    </row>
    <row r="299" spans="1:15" x14ac:dyDescent="0.25">
      <c r="A299" s="565">
        <f>'2017 Vincent'!AC305</f>
        <v>0</v>
      </c>
      <c r="B299">
        <f>'2017 Vincent'!AD305</f>
        <v>0</v>
      </c>
      <c r="C299">
        <f>'2017 Vincent'!AE305</f>
        <v>0</v>
      </c>
      <c r="D299">
        <f>'2017 Vincent'!AF305</f>
        <v>0</v>
      </c>
      <c r="E299">
        <f>'2017 Vincent'!AG305</f>
        <v>0</v>
      </c>
      <c r="F299" s="187">
        <f>'2017 Vincent'!AH305</f>
        <v>0</v>
      </c>
      <c r="G299" s="187">
        <f>'2017 Vincent'!AI305</f>
        <v>0</v>
      </c>
      <c r="H299">
        <f>'2017 Vincent'!AJ305</f>
        <v>0</v>
      </c>
      <c r="I299">
        <f>'2017 Vincent'!AK305</f>
        <v>0</v>
      </c>
      <c r="J299" s="187">
        <f>'2017 Vincent'!AL305</f>
        <v>0</v>
      </c>
      <c r="M299" s="187"/>
      <c r="N299" s="569">
        <v>30</v>
      </c>
      <c r="O299" s="569">
        <v>211</v>
      </c>
    </row>
    <row r="300" spans="1:15" x14ac:dyDescent="0.25">
      <c r="A300" s="565">
        <f>'2017 Vincent'!AC306</f>
        <v>150</v>
      </c>
      <c r="B300">
        <f>'2017 Vincent'!AD306</f>
        <v>30</v>
      </c>
      <c r="C300" t="str">
        <f>'2017 Vincent'!AE306</f>
        <v>Mai</v>
      </c>
      <c r="D300">
        <f>'2017 Vincent'!AF306</f>
        <v>0.49583333333333335</v>
      </c>
      <c r="E300">
        <f>'2017 Vincent'!AG306</f>
        <v>0.79861111111111116</v>
      </c>
      <c r="F300" s="187">
        <f>'2017 Vincent'!AH306</f>
        <v>0.30277777777777781</v>
      </c>
      <c r="G300" s="187">
        <f>'2017 Vincent'!AI306</f>
        <v>0.30277777777777781</v>
      </c>
      <c r="H300">
        <f>'2017 Vincent'!AJ306</f>
        <v>150</v>
      </c>
      <c r="I300">
        <f>'2017 Vincent'!AK306</f>
        <v>150</v>
      </c>
      <c r="J300" s="187">
        <f>'2017 Vincent'!AL306</f>
        <v>0.27291666666666659</v>
      </c>
      <c r="M300" s="187"/>
      <c r="N300" s="569">
        <v>31</v>
      </c>
      <c r="O300" s="569">
        <v>212</v>
      </c>
    </row>
    <row r="301" spans="1:15" x14ac:dyDescent="0.25">
      <c r="A301" s="565">
        <f>'2017 Vincent'!AC307</f>
        <v>0</v>
      </c>
      <c r="B301">
        <f>'2017 Vincent'!AD307</f>
        <v>0</v>
      </c>
      <c r="C301">
        <f>'2017 Vincent'!AE307</f>
        <v>0</v>
      </c>
      <c r="D301">
        <f>'2017 Vincent'!AF307</f>
        <v>0</v>
      </c>
      <c r="E301">
        <f>'2017 Vincent'!AG307</f>
        <v>0</v>
      </c>
      <c r="F301" s="187">
        <f>'2017 Vincent'!AH307</f>
        <v>0</v>
      </c>
      <c r="G301" s="187">
        <f>'2017 Vincent'!AI307</f>
        <v>0</v>
      </c>
      <c r="H301">
        <f>'2017 Vincent'!AJ307</f>
        <v>0</v>
      </c>
      <c r="I301">
        <f>'2017 Vincent'!AK307</f>
        <v>0</v>
      </c>
      <c r="J301" s="187">
        <f>'2017 Vincent'!AL307</f>
        <v>0</v>
      </c>
      <c r="M301" s="187" t="s">
        <v>25</v>
      </c>
      <c r="N301" s="569">
        <v>1</v>
      </c>
      <c r="O301" s="569">
        <v>213</v>
      </c>
    </row>
    <row r="302" spans="1:15" x14ac:dyDescent="0.25">
      <c r="A302" s="565">
        <f>'2017 Vincent'!AC308</f>
        <v>151</v>
      </c>
      <c r="B302">
        <f>'2017 Vincent'!AD308</f>
        <v>31</v>
      </c>
      <c r="C302" t="str">
        <f>'2017 Vincent'!AE308</f>
        <v>Mai</v>
      </c>
      <c r="D302">
        <f>'2017 Vincent'!AF308</f>
        <v>0</v>
      </c>
      <c r="E302">
        <f>'2017 Vincent'!AG308</f>
        <v>0</v>
      </c>
      <c r="F302" s="187">
        <f>'2017 Vincent'!AH308</f>
        <v>0</v>
      </c>
      <c r="G302" s="187">
        <f>'2017 Vincent'!AI308</f>
        <v>0</v>
      </c>
      <c r="H302">
        <f>'2017 Vincent'!AJ308</f>
        <v>151</v>
      </c>
      <c r="I302">
        <f>'2017 Vincent'!AK308</f>
        <v>151</v>
      </c>
      <c r="J302" s="187">
        <f>'2017 Vincent'!AL308</f>
        <v>0.27291666666666659</v>
      </c>
      <c r="M302" s="187"/>
      <c r="N302" s="569">
        <v>2</v>
      </c>
      <c r="O302" s="569">
        <v>214</v>
      </c>
    </row>
    <row r="303" spans="1:15" x14ac:dyDescent="0.25">
      <c r="A303" s="565">
        <f>'2017 Vincent'!AC309</f>
        <v>0</v>
      </c>
      <c r="B303">
        <f>'2017 Vincent'!AD309</f>
        <v>0</v>
      </c>
      <c r="C303">
        <f>'2017 Vincent'!AE309</f>
        <v>0</v>
      </c>
      <c r="D303">
        <f>'2017 Vincent'!AF309</f>
        <v>0</v>
      </c>
      <c r="E303">
        <f>'2017 Vincent'!AG309</f>
        <v>0</v>
      </c>
      <c r="F303" s="187">
        <f>'2017 Vincent'!AH309</f>
        <v>0</v>
      </c>
      <c r="G303" s="187">
        <f>'2017 Vincent'!AI309</f>
        <v>0</v>
      </c>
      <c r="H303">
        <f>'2017 Vincent'!AJ309</f>
        <v>0</v>
      </c>
      <c r="I303">
        <f>'2017 Vincent'!AK309</f>
        <v>0</v>
      </c>
      <c r="J303" s="187">
        <f>'2017 Vincent'!AL309</f>
        <v>0</v>
      </c>
      <c r="M303" s="187"/>
      <c r="N303" s="569">
        <v>3</v>
      </c>
      <c r="O303" s="569">
        <v>215</v>
      </c>
    </row>
    <row r="304" spans="1:15" x14ac:dyDescent="0.25">
      <c r="A304" s="565">
        <f>'2017 Vincent'!AC310</f>
        <v>152</v>
      </c>
      <c r="B304">
        <f>'2017 Vincent'!AD310</f>
        <v>1</v>
      </c>
      <c r="C304" t="str">
        <f>'2017 Vincent'!AE310</f>
        <v>Juin</v>
      </c>
      <c r="D304">
        <f>'2017 Vincent'!AF310</f>
        <v>0</v>
      </c>
      <c r="E304">
        <f>'2017 Vincent'!AG310</f>
        <v>0</v>
      </c>
      <c r="F304" s="187">
        <f>'2017 Vincent'!AH310</f>
        <v>0</v>
      </c>
      <c r="G304" s="187">
        <f>'2017 Vincent'!AI310</f>
        <v>0</v>
      </c>
      <c r="H304">
        <f>'2017 Vincent'!AJ310</f>
        <v>152</v>
      </c>
      <c r="I304">
        <f>'2017 Vincent'!AK310</f>
        <v>152</v>
      </c>
      <c r="J304" s="187">
        <f>'2017 Vincent'!AL310</f>
        <v>0.2722222222222222</v>
      </c>
      <c r="M304" s="187"/>
      <c r="N304" s="569">
        <v>4</v>
      </c>
      <c r="O304" s="569">
        <v>216</v>
      </c>
    </row>
    <row r="305" spans="1:15" x14ac:dyDescent="0.25">
      <c r="A305" s="565">
        <f>'2017 Vincent'!AC311</f>
        <v>0</v>
      </c>
      <c r="B305">
        <f>'2017 Vincent'!AD311</f>
        <v>0</v>
      </c>
      <c r="C305">
        <f>'2017 Vincent'!AE311</f>
        <v>0</v>
      </c>
      <c r="D305">
        <f>'2017 Vincent'!AF311</f>
        <v>0</v>
      </c>
      <c r="E305">
        <f>'2017 Vincent'!AG311</f>
        <v>0</v>
      </c>
      <c r="F305" s="187">
        <f>'2017 Vincent'!AH311</f>
        <v>0</v>
      </c>
      <c r="G305" s="187">
        <f>'2017 Vincent'!AI311</f>
        <v>0</v>
      </c>
      <c r="H305">
        <f>'2017 Vincent'!AJ311</f>
        <v>0</v>
      </c>
      <c r="I305">
        <f>'2017 Vincent'!AK311</f>
        <v>0</v>
      </c>
      <c r="J305" s="187">
        <f>'2017 Vincent'!AL311</f>
        <v>0</v>
      </c>
      <c r="M305" s="187"/>
      <c r="N305" s="569">
        <v>5</v>
      </c>
      <c r="O305" s="569">
        <v>217</v>
      </c>
    </row>
    <row r="306" spans="1:15" x14ac:dyDescent="0.25">
      <c r="A306" s="565">
        <f>'2017 Vincent'!AC312</f>
        <v>153</v>
      </c>
      <c r="B306">
        <f>'2017 Vincent'!AD312</f>
        <v>2</v>
      </c>
      <c r="C306" t="str">
        <f>'2017 Vincent'!AE312</f>
        <v>Juin</v>
      </c>
      <c r="D306">
        <f>'2017 Vincent'!AF312</f>
        <v>0.65486111111111112</v>
      </c>
      <c r="E306">
        <f>'2017 Vincent'!AG312</f>
        <v>0.9506944444444444</v>
      </c>
      <c r="F306" s="187">
        <f>'2017 Vincent'!AH312</f>
        <v>0.29583333333333328</v>
      </c>
      <c r="G306" s="187">
        <f>'2017 Vincent'!AI312</f>
        <v>0.29583333333333328</v>
      </c>
      <c r="H306">
        <f>'2017 Vincent'!AJ312</f>
        <v>153</v>
      </c>
      <c r="I306">
        <f>'2017 Vincent'!AK312</f>
        <v>153</v>
      </c>
      <c r="J306" s="187">
        <f>'2017 Vincent'!AL312</f>
        <v>0.27152777777777781</v>
      </c>
      <c r="M306" s="187"/>
      <c r="N306" s="569">
        <v>6</v>
      </c>
      <c r="O306" s="569">
        <v>218</v>
      </c>
    </row>
    <row r="307" spans="1:15" x14ac:dyDescent="0.25">
      <c r="A307" s="565">
        <f>'2017 Vincent'!AC313</f>
        <v>0</v>
      </c>
      <c r="B307">
        <f>'2017 Vincent'!AD313</f>
        <v>0</v>
      </c>
      <c r="C307">
        <f>'2017 Vincent'!AE313</f>
        <v>0</v>
      </c>
      <c r="D307">
        <f>'2017 Vincent'!AF313</f>
        <v>0</v>
      </c>
      <c r="E307">
        <f>'2017 Vincent'!AG313</f>
        <v>0</v>
      </c>
      <c r="F307" s="187">
        <f>'2017 Vincent'!AH313</f>
        <v>0</v>
      </c>
      <c r="G307" s="187">
        <f>'2017 Vincent'!AI313</f>
        <v>0</v>
      </c>
      <c r="H307">
        <f>'2017 Vincent'!AJ313</f>
        <v>0</v>
      </c>
      <c r="I307">
        <f>'2017 Vincent'!AK313</f>
        <v>0</v>
      </c>
      <c r="J307" s="187">
        <f>'2017 Vincent'!AL313</f>
        <v>0</v>
      </c>
      <c r="M307" s="187"/>
      <c r="N307" s="569">
        <v>7</v>
      </c>
      <c r="O307" s="569">
        <v>219</v>
      </c>
    </row>
    <row r="308" spans="1:15" x14ac:dyDescent="0.25">
      <c r="A308" s="565">
        <f>'2017 Vincent'!AC314</f>
        <v>154</v>
      </c>
      <c r="B308">
        <f>'2017 Vincent'!AD314</f>
        <v>3</v>
      </c>
      <c r="C308" t="str">
        <f>'2017 Vincent'!AE314</f>
        <v>Juin</v>
      </c>
      <c r="D308">
        <f>'2017 Vincent'!AF314</f>
        <v>0.77777777777777779</v>
      </c>
      <c r="E308">
        <f>'2017 Vincent'!AG314</f>
        <v>1.0618055555555557</v>
      </c>
      <c r="F308" s="187">
        <f>'2017 Vincent'!AH314</f>
        <v>0.28402777777777788</v>
      </c>
      <c r="G308" s="187">
        <f>'2017 Vincent'!AI314</f>
        <v>0.28402777777777788</v>
      </c>
      <c r="H308">
        <f>'2017 Vincent'!AJ314</f>
        <v>154</v>
      </c>
      <c r="I308">
        <f>'2017 Vincent'!AK314</f>
        <v>154</v>
      </c>
      <c r="J308" s="187">
        <f>'2017 Vincent'!AL314</f>
        <v>0.27152777777777781</v>
      </c>
      <c r="M308" s="187"/>
      <c r="N308" s="569">
        <v>8</v>
      </c>
      <c r="O308" s="569">
        <v>220</v>
      </c>
    </row>
    <row r="309" spans="1:15" x14ac:dyDescent="0.25">
      <c r="A309" s="565">
        <f>'2017 Vincent'!AC315</f>
        <v>0</v>
      </c>
      <c r="B309">
        <f>'2017 Vincent'!AD315</f>
        <v>0</v>
      </c>
      <c r="C309">
        <f>'2017 Vincent'!AE315</f>
        <v>0</v>
      </c>
      <c r="D309">
        <f>'2017 Vincent'!AF315</f>
        <v>0</v>
      </c>
      <c r="E309">
        <f>'2017 Vincent'!AG315</f>
        <v>0</v>
      </c>
      <c r="F309" s="187">
        <f>'2017 Vincent'!AH315</f>
        <v>0</v>
      </c>
      <c r="G309" s="187">
        <f>'2017 Vincent'!AI315</f>
        <v>0</v>
      </c>
      <c r="H309">
        <f>'2017 Vincent'!AJ315</f>
        <v>0</v>
      </c>
      <c r="I309">
        <f>'2017 Vincent'!AK315</f>
        <v>0</v>
      </c>
      <c r="J309" s="187">
        <f>'2017 Vincent'!AL315</f>
        <v>0</v>
      </c>
      <c r="M309" s="187"/>
      <c r="N309" s="569">
        <v>9</v>
      </c>
      <c r="O309" s="569">
        <v>221</v>
      </c>
    </row>
    <row r="310" spans="1:15" x14ac:dyDescent="0.25">
      <c r="A310" s="565">
        <f>'2017 Vincent'!AC316</f>
        <v>155</v>
      </c>
      <c r="B310">
        <f>'2017 Vincent'!AD316</f>
        <v>4</v>
      </c>
      <c r="C310" t="str">
        <f>'2017 Vincent'!AE316</f>
        <v>Juin</v>
      </c>
      <c r="D310">
        <f>'2017 Vincent'!AF316</f>
        <v>0.7895833333333333</v>
      </c>
      <c r="E310">
        <f>'2017 Vincent'!AG316</f>
        <v>1.0493055555555555</v>
      </c>
      <c r="F310" s="187">
        <f>'2017 Vincent'!AH316</f>
        <v>0.25972222222222219</v>
      </c>
      <c r="G310" s="187">
        <f>'2017 Vincent'!AI316</f>
        <v>0.25972222222222219</v>
      </c>
      <c r="H310">
        <f>'2017 Vincent'!AJ316</f>
        <v>155</v>
      </c>
      <c r="I310">
        <f>'2017 Vincent'!AK316</f>
        <v>155</v>
      </c>
      <c r="J310" s="187">
        <f>'2017 Vincent'!AL316</f>
        <v>0.27152777777777781</v>
      </c>
      <c r="M310" s="187"/>
      <c r="N310" s="569">
        <v>10</v>
      </c>
      <c r="O310" s="569">
        <v>222</v>
      </c>
    </row>
    <row r="311" spans="1:15" x14ac:dyDescent="0.25">
      <c r="A311" s="565">
        <f>'2017 Vincent'!AC317</f>
        <v>0</v>
      </c>
      <c r="B311">
        <f>'2017 Vincent'!AD317</f>
        <v>0</v>
      </c>
      <c r="C311">
        <f>'2017 Vincent'!AE317</f>
        <v>0</v>
      </c>
      <c r="D311">
        <f>'2017 Vincent'!AF317</f>
        <v>0</v>
      </c>
      <c r="E311">
        <f>'2017 Vincent'!AG317</f>
        <v>0</v>
      </c>
      <c r="F311" s="187">
        <f>'2017 Vincent'!AH317</f>
        <v>0</v>
      </c>
      <c r="G311" s="187">
        <f>'2017 Vincent'!AI317</f>
        <v>0</v>
      </c>
      <c r="H311">
        <f>'2017 Vincent'!AJ317</f>
        <v>0</v>
      </c>
      <c r="I311">
        <f>'2017 Vincent'!AK317</f>
        <v>0</v>
      </c>
      <c r="J311" s="187">
        <f>'2017 Vincent'!AL317</f>
        <v>0</v>
      </c>
      <c r="M311" s="187"/>
      <c r="N311" s="569">
        <v>11</v>
      </c>
      <c r="O311" s="569">
        <v>223</v>
      </c>
    </row>
    <row r="312" spans="1:15" x14ac:dyDescent="0.25">
      <c r="A312" s="565">
        <f>'2017 Vincent'!AC318</f>
        <v>156</v>
      </c>
      <c r="B312">
        <f>'2017 Vincent'!AD318</f>
        <v>5</v>
      </c>
      <c r="C312" t="str">
        <f>'2017 Vincent'!AE318</f>
        <v>Juin</v>
      </c>
      <c r="D312">
        <f>'2017 Vincent'!AF318</f>
        <v>0.52569444444444446</v>
      </c>
      <c r="E312">
        <f>'2017 Vincent'!AG318</f>
        <v>0.79305555555555562</v>
      </c>
      <c r="F312" s="187">
        <f>'2017 Vincent'!AH318</f>
        <v>0.26736111111111116</v>
      </c>
      <c r="G312" s="187">
        <f>'2017 Vincent'!AI318</f>
        <v>0.26736111111111116</v>
      </c>
      <c r="H312">
        <f>'2017 Vincent'!AJ318</f>
        <v>156</v>
      </c>
      <c r="I312">
        <f>'2017 Vincent'!AK318</f>
        <v>156</v>
      </c>
      <c r="J312" s="187">
        <f>'2017 Vincent'!AL318</f>
        <v>0.27083333333333337</v>
      </c>
      <c r="M312" s="187"/>
      <c r="N312" s="569">
        <v>12</v>
      </c>
      <c r="O312" s="569">
        <v>224</v>
      </c>
    </row>
    <row r="313" spans="1:15" x14ac:dyDescent="0.25">
      <c r="A313" s="565">
        <f>'2017 Vincent'!AC319</f>
        <v>0</v>
      </c>
      <c r="B313">
        <f>'2017 Vincent'!AD319</f>
        <v>0</v>
      </c>
      <c r="C313">
        <f>'2017 Vincent'!AE319</f>
        <v>0</v>
      </c>
      <c r="D313">
        <f>'2017 Vincent'!AF319</f>
        <v>0</v>
      </c>
      <c r="E313">
        <f>'2017 Vincent'!AG319</f>
        <v>0</v>
      </c>
      <c r="F313" s="187">
        <f>'2017 Vincent'!AH319</f>
        <v>0</v>
      </c>
      <c r="G313" s="187">
        <f>'2017 Vincent'!AI319</f>
        <v>0</v>
      </c>
      <c r="H313">
        <f>'2017 Vincent'!AJ319</f>
        <v>0</v>
      </c>
      <c r="I313">
        <f>'2017 Vincent'!AK319</f>
        <v>0</v>
      </c>
      <c r="J313" s="187">
        <f>'2017 Vincent'!AL319</f>
        <v>0</v>
      </c>
      <c r="M313" s="187"/>
      <c r="N313" s="569">
        <v>13</v>
      </c>
      <c r="O313" s="569">
        <v>225</v>
      </c>
    </row>
    <row r="314" spans="1:15" x14ac:dyDescent="0.25">
      <c r="A314" s="565">
        <f>'2017 Vincent'!AC320</f>
        <v>157</v>
      </c>
      <c r="B314">
        <f>'2017 Vincent'!AD320</f>
        <v>6</v>
      </c>
      <c r="C314" t="str">
        <f>'2017 Vincent'!AE320</f>
        <v>Juin</v>
      </c>
      <c r="D314">
        <f>'2017 Vincent'!AF320</f>
        <v>0.65486111111111112</v>
      </c>
      <c r="E314">
        <f>'2017 Vincent'!AG320</f>
        <v>0.9506944444444444</v>
      </c>
      <c r="F314" s="187">
        <f>'2017 Vincent'!AH320</f>
        <v>0.29583333333333328</v>
      </c>
      <c r="G314" s="187">
        <f>'2017 Vincent'!AI320</f>
        <v>0.29583333333333328</v>
      </c>
      <c r="H314">
        <f>'2017 Vincent'!AJ320</f>
        <v>157</v>
      </c>
      <c r="I314">
        <f>'2017 Vincent'!AK320</f>
        <v>157</v>
      </c>
      <c r="J314" s="187">
        <f>'2017 Vincent'!AL320</f>
        <v>0.27083333333333337</v>
      </c>
      <c r="M314" s="187"/>
      <c r="N314" s="569">
        <v>14</v>
      </c>
      <c r="O314" s="569">
        <v>226</v>
      </c>
    </row>
    <row r="315" spans="1:15" x14ac:dyDescent="0.25">
      <c r="A315" s="565">
        <f>'2017 Vincent'!AC321</f>
        <v>0</v>
      </c>
      <c r="B315">
        <f>'2017 Vincent'!AD321</f>
        <v>0</v>
      </c>
      <c r="C315">
        <f>'2017 Vincent'!AE321</f>
        <v>0</v>
      </c>
      <c r="D315">
        <f>'2017 Vincent'!AF321</f>
        <v>0</v>
      </c>
      <c r="E315">
        <f>'2017 Vincent'!AG321</f>
        <v>0</v>
      </c>
      <c r="F315" s="187">
        <f>'2017 Vincent'!AH321</f>
        <v>0</v>
      </c>
      <c r="G315" s="187">
        <f>'2017 Vincent'!AI321</f>
        <v>0</v>
      </c>
      <c r="H315">
        <f>'2017 Vincent'!AJ321</f>
        <v>0</v>
      </c>
      <c r="I315">
        <f>'2017 Vincent'!AK321</f>
        <v>0</v>
      </c>
      <c r="J315" s="187">
        <f>'2017 Vincent'!AL321</f>
        <v>0</v>
      </c>
      <c r="M315" s="187"/>
      <c r="N315" s="569">
        <v>15</v>
      </c>
      <c r="O315" s="569">
        <v>227</v>
      </c>
    </row>
    <row r="316" spans="1:15" x14ac:dyDescent="0.25">
      <c r="A316" s="565">
        <f>'2017 Vincent'!AC322</f>
        <v>158</v>
      </c>
      <c r="B316">
        <f>'2017 Vincent'!AD322</f>
        <v>7</v>
      </c>
      <c r="C316" t="str">
        <f>'2017 Vincent'!AE322</f>
        <v>Juin</v>
      </c>
      <c r="D316">
        <f>'2017 Vincent'!AF322</f>
        <v>0.65486111111111112</v>
      </c>
      <c r="E316">
        <f>'2017 Vincent'!AG322</f>
        <v>0.9506944444444444</v>
      </c>
      <c r="F316" s="187">
        <f>'2017 Vincent'!AH322</f>
        <v>0.29583333333333328</v>
      </c>
      <c r="G316" s="187">
        <f>'2017 Vincent'!AI322</f>
        <v>0.29583333333333328</v>
      </c>
      <c r="H316">
        <f>'2017 Vincent'!AJ322</f>
        <v>158</v>
      </c>
      <c r="I316">
        <f>'2017 Vincent'!AK322</f>
        <v>158</v>
      </c>
      <c r="J316" s="187">
        <f>'2017 Vincent'!AL322</f>
        <v>0.27013888888888893</v>
      </c>
      <c r="M316" s="187"/>
      <c r="N316" s="569">
        <v>16</v>
      </c>
      <c r="O316" s="569">
        <v>228</v>
      </c>
    </row>
    <row r="317" spans="1:15" x14ac:dyDescent="0.25">
      <c r="A317" s="565">
        <f>'2017 Vincent'!AC323</f>
        <v>0</v>
      </c>
      <c r="B317">
        <f>'2017 Vincent'!AD323</f>
        <v>0</v>
      </c>
      <c r="C317">
        <f>'2017 Vincent'!AE323</f>
        <v>0</v>
      </c>
      <c r="D317">
        <f>'2017 Vincent'!AF323</f>
        <v>0</v>
      </c>
      <c r="E317">
        <f>'2017 Vincent'!AG323</f>
        <v>0</v>
      </c>
      <c r="F317" s="187">
        <f>'2017 Vincent'!AH323</f>
        <v>0</v>
      </c>
      <c r="G317" s="187">
        <f>'2017 Vincent'!AI323</f>
        <v>0</v>
      </c>
      <c r="H317">
        <f>'2017 Vincent'!AJ323</f>
        <v>0</v>
      </c>
      <c r="I317">
        <f>'2017 Vincent'!AK323</f>
        <v>0</v>
      </c>
      <c r="J317" s="187">
        <f>'2017 Vincent'!AL323</f>
        <v>0</v>
      </c>
      <c r="M317" s="187"/>
      <c r="N317" s="569">
        <v>17</v>
      </c>
      <c r="O317" s="569">
        <v>229</v>
      </c>
    </row>
    <row r="318" spans="1:15" x14ac:dyDescent="0.25">
      <c r="A318" s="565">
        <f>'2017 Vincent'!AC324</f>
        <v>159</v>
      </c>
      <c r="B318">
        <f>'2017 Vincent'!AD324</f>
        <v>8</v>
      </c>
      <c r="C318" t="str">
        <f>'2017 Vincent'!AE324</f>
        <v>Juin</v>
      </c>
      <c r="D318">
        <f>'2017 Vincent'!AF324</f>
        <v>0</v>
      </c>
      <c r="E318">
        <f>'2017 Vincent'!AG324</f>
        <v>0</v>
      </c>
      <c r="F318" s="187">
        <f>'2017 Vincent'!AH324</f>
        <v>0</v>
      </c>
      <c r="G318" s="187">
        <f>'2017 Vincent'!AI324</f>
        <v>0</v>
      </c>
      <c r="H318">
        <f>'2017 Vincent'!AJ324</f>
        <v>159</v>
      </c>
      <c r="I318">
        <f>'2017 Vincent'!AK324</f>
        <v>159</v>
      </c>
      <c r="J318" s="187">
        <f>'2017 Vincent'!AL324</f>
        <v>0.27013888888888893</v>
      </c>
      <c r="M318" s="187"/>
      <c r="N318" s="569">
        <v>18</v>
      </c>
      <c r="O318" s="569">
        <v>230</v>
      </c>
    </row>
    <row r="319" spans="1:15" x14ac:dyDescent="0.25">
      <c r="A319" s="565">
        <f>'2017 Vincent'!AC325</f>
        <v>0</v>
      </c>
      <c r="B319">
        <f>'2017 Vincent'!AD325</f>
        <v>0</v>
      </c>
      <c r="C319">
        <f>'2017 Vincent'!AE325</f>
        <v>0</v>
      </c>
      <c r="D319">
        <f>'2017 Vincent'!AF325</f>
        <v>0</v>
      </c>
      <c r="E319">
        <f>'2017 Vincent'!AG325</f>
        <v>0</v>
      </c>
      <c r="F319" s="187">
        <f>'2017 Vincent'!AH325</f>
        <v>0</v>
      </c>
      <c r="G319" s="187">
        <f>'2017 Vincent'!AI325</f>
        <v>0</v>
      </c>
      <c r="H319">
        <f>'2017 Vincent'!AJ325</f>
        <v>0</v>
      </c>
      <c r="I319">
        <f>'2017 Vincent'!AK325</f>
        <v>0</v>
      </c>
      <c r="J319" s="187">
        <f>'2017 Vincent'!AL325</f>
        <v>0</v>
      </c>
      <c r="M319" s="187"/>
      <c r="N319" s="569">
        <v>24</v>
      </c>
      <c r="O319" s="569">
        <v>236</v>
      </c>
    </row>
    <row r="320" spans="1:15" x14ac:dyDescent="0.25">
      <c r="A320" s="565">
        <f>'2017 Vincent'!AC326</f>
        <v>160</v>
      </c>
      <c r="B320">
        <f>'2017 Vincent'!AD326</f>
        <v>9</v>
      </c>
      <c r="C320" t="str">
        <f>'2017 Vincent'!AE326</f>
        <v>Juin</v>
      </c>
      <c r="D320">
        <f>'2017 Vincent'!AF326</f>
        <v>0</v>
      </c>
      <c r="E320">
        <f>'2017 Vincent'!AG326</f>
        <v>0</v>
      </c>
      <c r="F320" s="187">
        <f>'2017 Vincent'!AH326</f>
        <v>0</v>
      </c>
      <c r="G320" s="187">
        <f>'2017 Vincent'!AI326</f>
        <v>0</v>
      </c>
      <c r="H320">
        <f>'2017 Vincent'!AJ326</f>
        <v>160</v>
      </c>
      <c r="I320">
        <f>'2017 Vincent'!AK326</f>
        <v>160</v>
      </c>
      <c r="J320" s="187">
        <f>'2017 Vincent'!AL326</f>
        <v>0.27013888888888893</v>
      </c>
      <c r="M320" s="187"/>
      <c r="N320" s="569">
        <v>25</v>
      </c>
      <c r="O320" s="569">
        <v>237</v>
      </c>
    </row>
    <row r="321" spans="1:15" x14ac:dyDescent="0.25">
      <c r="A321" s="565">
        <f>'2017 Vincent'!AC327</f>
        <v>0</v>
      </c>
      <c r="B321">
        <f>'2017 Vincent'!AD327</f>
        <v>0</v>
      </c>
      <c r="C321">
        <f>'2017 Vincent'!AE327</f>
        <v>0</v>
      </c>
      <c r="D321">
        <f>'2017 Vincent'!AF327</f>
        <v>0</v>
      </c>
      <c r="E321">
        <f>'2017 Vincent'!AG327</f>
        <v>0</v>
      </c>
      <c r="F321" s="187">
        <f>'2017 Vincent'!AH327</f>
        <v>0</v>
      </c>
      <c r="G321" s="187">
        <f>'2017 Vincent'!AI327</f>
        <v>0</v>
      </c>
      <c r="H321">
        <f>'2017 Vincent'!AJ327</f>
        <v>0</v>
      </c>
      <c r="I321">
        <f>'2017 Vincent'!AK327</f>
        <v>0</v>
      </c>
      <c r="J321" s="187">
        <f>'2017 Vincent'!AL327</f>
        <v>0</v>
      </c>
      <c r="M321" s="187"/>
      <c r="N321" s="569">
        <v>26</v>
      </c>
      <c r="O321" s="569">
        <v>238</v>
      </c>
    </row>
    <row r="322" spans="1:15" x14ac:dyDescent="0.25">
      <c r="A322" s="565">
        <f>'2017 Vincent'!AC328</f>
        <v>161</v>
      </c>
      <c r="B322">
        <f>'2017 Vincent'!AD328</f>
        <v>10</v>
      </c>
      <c r="C322" t="str">
        <f>'2017 Vincent'!AE328</f>
        <v>Juin</v>
      </c>
      <c r="D322">
        <f>'2017 Vincent'!AF328</f>
        <v>0.57708333333333328</v>
      </c>
      <c r="E322">
        <f>'2017 Vincent'!AG328</f>
        <v>0.84652777777777777</v>
      </c>
      <c r="F322" s="187">
        <f>'2017 Vincent'!AH328</f>
        <v>0.26944444444444449</v>
      </c>
      <c r="G322" s="187">
        <f>'2017 Vincent'!AI328</f>
        <v>0.26944444444444449</v>
      </c>
      <c r="H322">
        <f>'2017 Vincent'!AJ328</f>
        <v>161</v>
      </c>
      <c r="I322">
        <f>'2017 Vincent'!AK328</f>
        <v>161</v>
      </c>
      <c r="J322" s="187">
        <f>'2017 Vincent'!AL328</f>
        <v>0.27013888888888893</v>
      </c>
      <c r="M322" s="187"/>
      <c r="N322" s="569">
        <v>27</v>
      </c>
      <c r="O322" s="569">
        <v>239</v>
      </c>
    </row>
    <row r="323" spans="1:15" x14ac:dyDescent="0.25">
      <c r="A323" s="565">
        <f>'2017 Vincent'!AC329</f>
        <v>0</v>
      </c>
      <c r="B323">
        <f>'2017 Vincent'!AD329</f>
        <v>0</v>
      </c>
      <c r="C323">
        <f>'2017 Vincent'!AE329</f>
        <v>0</v>
      </c>
      <c r="D323">
        <f>'2017 Vincent'!AF329</f>
        <v>0</v>
      </c>
      <c r="E323">
        <f>'2017 Vincent'!AG329</f>
        <v>0</v>
      </c>
      <c r="F323" s="187">
        <f>'2017 Vincent'!AH329</f>
        <v>0</v>
      </c>
      <c r="G323" s="187">
        <f>'2017 Vincent'!AI329</f>
        <v>0</v>
      </c>
      <c r="H323">
        <f>'2017 Vincent'!AJ329</f>
        <v>0</v>
      </c>
      <c r="I323">
        <f>'2017 Vincent'!AK329</f>
        <v>0</v>
      </c>
      <c r="J323" s="187">
        <f>'2017 Vincent'!AL329</f>
        <v>0</v>
      </c>
      <c r="M323" s="187" t="s">
        <v>26</v>
      </c>
      <c r="N323" s="569">
        <v>2</v>
      </c>
      <c r="O323" s="569">
        <v>245</v>
      </c>
    </row>
    <row r="324" spans="1:15" x14ac:dyDescent="0.25">
      <c r="A324" s="565">
        <f>'2017 Vincent'!AC330</f>
        <v>162</v>
      </c>
      <c r="B324">
        <f>'2017 Vincent'!AD330</f>
        <v>11</v>
      </c>
      <c r="C324" t="str">
        <f>'2017 Vincent'!AE330</f>
        <v>Juin</v>
      </c>
      <c r="D324">
        <f>'2017 Vincent'!AF330</f>
        <v>0.57430555555555551</v>
      </c>
      <c r="E324">
        <f>'2017 Vincent'!AG330</f>
        <v>0.88402777777777775</v>
      </c>
      <c r="F324" s="187">
        <f>'2017 Vincent'!AH330</f>
        <v>0.30972222222222223</v>
      </c>
      <c r="G324" s="187">
        <f>'2017 Vincent'!AI330</f>
        <v>0.30972222222222223</v>
      </c>
      <c r="H324">
        <f>'2017 Vincent'!AJ330</f>
        <v>162</v>
      </c>
      <c r="I324">
        <f>'2017 Vincent'!AK330</f>
        <v>162</v>
      </c>
      <c r="J324" s="187">
        <f>'2017 Vincent'!AL330</f>
        <v>0.27013888888888893</v>
      </c>
      <c r="M324" s="187"/>
      <c r="N324" s="569">
        <v>3</v>
      </c>
      <c r="O324" s="569">
        <v>246</v>
      </c>
    </row>
    <row r="325" spans="1:15" x14ac:dyDescent="0.25">
      <c r="A325" s="565">
        <f>'2017 Vincent'!AC331</f>
        <v>0</v>
      </c>
      <c r="B325">
        <f>'2017 Vincent'!AD331</f>
        <v>0</v>
      </c>
      <c r="C325">
        <f>'2017 Vincent'!AE331</f>
        <v>0</v>
      </c>
      <c r="D325">
        <f>'2017 Vincent'!AF331</f>
        <v>0</v>
      </c>
      <c r="E325">
        <f>'2017 Vincent'!AG331</f>
        <v>0</v>
      </c>
      <c r="F325" s="187">
        <f>'2017 Vincent'!AH331</f>
        <v>0</v>
      </c>
      <c r="G325" s="187">
        <f>'2017 Vincent'!AI331</f>
        <v>0</v>
      </c>
      <c r="H325">
        <f>'2017 Vincent'!AJ331</f>
        <v>0</v>
      </c>
      <c r="I325">
        <f>'2017 Vincent'!AK331</f>
        <v>0</v>
      </c>
      <c r="J325" s="187">
        <f>'2017 Vincent'!AL331</f>
        <v>0</v>
      </c>
      <c r="M325" s="187"/>
      <c r="N325" s="569">
        <v>10</v>
      </c>
      <c r="O325" s="569">
        <v>253</v>
      </c>
    </row>
    <row r="326" spans="1:15" x14ac:dyDescent="0.25">
      <c r="A326" s="565">
        <f>'2017 Vincent'!AC332</f>
        <v>163</v>
      </c>
      <c r="B326">
        <f>'2017 Vincent'!AD332</f>
        <v>12</v>
      </c>
      <c r="C326" t="str">
        <f>'2017 Vincent'!AE332</f>
        <v>Juin</v>
      </c>
      <c r="D326">
        <f>'2017 Vincent'!AF332</f>
        <v>0.49583333333333335</v>
      </c>
      <c r="E326">
        <f>'2017 Vincent'!AG332</f>
        <v>0.79861111111111116</v>
      </c>
      <c r="F326" s="187">
        <f>'2017 Vincent'!AH332</f>
        <v>0.30277777777777781</v>
      </c>
      <c r="G326" s="187">
        <f>'2017 Vincent'!AI332</f>
        <v>0.30277777777777781</v>
      </c>
      <c r="H326">
        <f>'2017 Vincent'!AJ332</f>
        <v>163</v>
      </c>
      <c r="I326">
        <f>'2017 Vincent'!AK332</f>
        <v>163</v>
      </c>
      <c r="J326" s="187">
        <f>'2017 Vincent'!AL332</f>
        <v>0.27013888888888893</v>
      </c>
      <c r="M326" s="187"/>
      <c r="N326" s="569">
        <v>11</v>
      </c>
      <c r="O326" s="569">
        <v>254</v>
      </c>
    </row>
    <row r="327" spans="1:15" x14ac:dyDescent="0.25">
      <c r="A327" s="565">
        <f>'2017 Vincent'!AC333</f>
        <v>0</v>
      </c>
      <c r="B327">
        <f>'2017 Vincent'!AD333</f>
        <v>0</v>
      </c>
      <c r="C327">
        <f>'2017 Vincent'!AE333</f>
        <v>0</v>
      </c>
      <c r="D327">
        <f>'2017 Vincent'!AF333</f>
        <v>0</v>
      </c>
      <c r="E327">
        <f>'2017 Vincent'!AG333</f>
        <v>0</v>
      </c>
      <c r="F327" s="187">
        <f>'2017 Vincent'!AH333</f>
        <v>0</v>
      </c>
      <c r="G327" s="187">
        <f>'2017 Vincent'!AI333</f>
        <v>0</v>
      </c>
      <c r="H327">
        <f>'2017 Vincent'!AJ333</f>
        <v>0</v>
      </c>
      <c r="I327">
        <f>'2017 Vincent'!AK333</f>
        <v>0</v>
      </c>
      <c r="J327" s="187">
        <f>'2017 Vincent'!AL333</f>
        <v>0</v>
      </c>
      <c r="M327" s="187"/>
      <c r="N327" s="569">
        <v>17</v>
      </c>
      <c r="O327" s="569">
        <v>260</v>
      </c>
    </row>
    <row r="328" spans="1:15" x14ac:dyDescent="0.25">
      <c r="A328" s="565">
        <f>'2017 Vincent'!AC334</f>
        <v>164</v>
      </c>
      <c r="B328">
        <f>'2017 Vincent'!AD334</f>
        <v>13</v>
      </c>
      <c r="C328" t="str">
        <f>'2017 Vincent'!AE334</f>
        <v>Juin</v>
      </c>
      <c r="D328">
        <f>'2017 Vincent'!AF334</f>
        <v>0.49583333333333335</v>
      </c>
      <c r="E328">
        <f>'2017 Vincent'!AG334</f>
        <v>0.79861111111111116</v>
      </c>
      <c r="F328" s="187">
        <f>'2017 Vincent'!AH334</f>
        <v>0.30277777777777781</v>
      </c>
      <c r="G328" s="187">
        <f>'2017 Vincent'!AI334</f>
        <v>0.30277777777777781</v>
      </c>
      <c r="H328">
        <f>'2017 Vincent'!AJ334</f>
        <v>164</v>
      </c>
      <c r="I328">
        <f>'2017 Vincent'!AK334</f>
        <v>164</v>
      </c>
      <c r="J328" s="187">
        <f>'2017 Vincent'!AL334</f>
        <v>0.27013888888888893</v>
      </c>
      <c r="M328" s="187"/>
      <c r="N328" s="569">
        <v>18</v>
      </c>
      <c r="O328" s="569">
        <v>261</v>
      </c>
    </row>
    <row r="329" spans="1:15" x14ac:dyDescent="0.25">
      <c r="A329" s="565">
        <f>'2017 Vincent'!AC335</f>
        <v>0</v>
      </c>
      <c r="B329">
        <f>'2017 Vincent'!AD335</f>
        <v>0</v>
      </c>
      <c r="C329">
        <f>'2017 Vincent'!AE335</f>
        <v>0</v>
      </c>
      <c r="D329">
        <f>'2017 Vincent'!AF335</f>
        <v>0</v>
      </c>
      <c r="E329">
        <f>'2017 Vincent'!AG335</f>
        <v>0</v>
      </c>
      <c r="F329" s="187">
        <f>'2017 Vincent'!AH335</f>
        <v>0</v>
      </c>
      <c r="G329" s="187">
        <f>'2017 Vincent'!AI335</f>
        <v>0</v>
      </c>
      <c r="H329">
        <f>'2017 Vincent'!AJ335</f>
        <v>0</v>
      </c>
      <c r="I329">
        <f>'2017 Vincent'!AK335</f>
        <v>0</v>
      </c>
      <c r="J329" s="187">
        <f>'2017 Vincent'!AL335</f>
        <v>0</v>
      </c>
      <c r="M329" s="187"/>
      <c r="N329" s="569">
        <v>19</v>
      </c>
      <c r="O329" s="569">
        <v>262</v>
      </c>
    </row>
    <row r="330" spans="1:15" x14ac:dyDescent="0.25">
      <c r="A330" s="565">
        <f>'2017 Vincent'!AC336</f>
        <v>165</v>
      </c>
      <c r="B330">
        <f>'2017 Vincent'!AD336</f>
        <v>14</v>
      </c>
      <c r="C330" t="str">
        <f>'2017 Vincent'!AE336</f>
        <v>Juin</v>
      </c>
      <c r="D330">
        <f>'2017 Vincent'!AF336</f>
        <v>0.49583333333333335</v>
      </c>
      <c r="E330">
        <f>'2017 Vincent'!AG336</f>
        <v>0.79861111111111116</v>
      </c>
      <c r="F330" s="187">
        <f>'2017 Vincent'!AH336</f>
        <v>0.30277777777777781</v>
      </c>
      <c r="G330" s="187">
        <f>'2017 Vincent'!AI336</f>
        <v>0.30277777777777781</v>
      </c>
      <c r="H330">
        <f>'2017 Vincent'!AJ336</f>
        <v>165</v>
      </c>
      <c r="I330">
        <f>'2017 Vincent'!AK336</f>
        <v>165</v>
      </c>
      <c r="J330" s="187">
        <f>'2017 Vincent'!AL336</f>
        <v>0.27013888888888882</v>
      </c>
      <c r="M330" s="187"/>
      <c r="N330" s="569">
        <v>24</v>
      </c>
      <c r="O330" s="569">
        <v>267</v>
      </c>
    </row>
    <row r="331" spans="1:15" x14ac:dyDescent="0.25">
      <c r="A331" s="565">
        <f>'2017 Vincent'!AC337</f>
        <v>0</v>
      </c>
      <c r="B331">
        <f>'2017 Vincent'!AD337</f>
        <v>0</v>
      </c>
      <c r="C331">
        <f>'2017 Vincent'!AE337</f>
        <v>0</v>
      </c>
      <c r="D331">
        <f>'2017 Vincent'!AF337</f>
        <v>0</v>
      </c>
      <c r="E331">
        <f>'2017 Vincent'!AG337</f>
        <v>0</v>
      </c>
      <c r="F331" s="187">
        <f>'2017 Vincent'!AH337</f>
        <v>0</v>
      </c>
      <c r="G331" s="187">
        <f>'2017 Vincent'!AI337</f>
        <v>0</v>
      </c>
      <c r="H331">
        <f>'2017 Vincent'!AJ337</f>
        <v>0</v>
      </c>
      <c r="I331">
        <f>'2017 Vincent'!AK337</f>
        <v>0</v>
      </c>
      <c r="J331" s="187">
        <f>'2017 Vincent'!AL337</f>
        <v>0</v>
      </c>
      <c r="M331" s="187"/>
      <c r="N331" s="569">
        <v>26</v>
      </c>
      <c r="O331" s="569">
        <v>269</v>
      </c>
    </row>
    <row r="332" spans="1:15" x14ac:dyDescent="0.25">
      <c r="A332" s="565">
        <f>'2017 Vincent'!AC338</f>
        <v>166</v>
      </c>
      <c r="B332">
        <f>'2017 Vincent'!AD338</f>
        <v>15</v>
      </c>
      <c r="C332" t="str">
        <f>'2017 Vincent'!AE338</f>
        <v>Juin</v>
      </c>
      <c r="D332">
        <f>'2017 Vincent'!AF338</f>
        <v>0.49583333333333335</v>
      </c>
      <c r="E332">
        <f>'2017 Vincent'!AG338</f>
        <v>0.79861111111111116</v>
      </c>
      <c r="F332" s="187">
        <f>'2017 Vincent'!AH338</f>
        <v>0.30277777777777781</v>
      </c>
      <c r="G332" s="187">
        <f>'2017 Vincent'!AI338</f>
        <v>0.30277777777777781</v>
      </c>
      <c r="H332">
        <f>'2017 Vincent'!AJ338</f>
        <v>166</v>
      </c>
      <c r="I332">
        <f>'2017 Vincent'!AK338</f>
        <v>166</v>
      </c>
      <c r="J332" s="187">
        <f>'2017 Vincent'!AL338</f>
        <v>0.26944444444444449</v>
      </c>
      <c r="M332" s="187"/>
      <c r="N332" s="569">
        <v>27</v>
      </c>
      <c r="O332" s="569">
        <v>270</v>
      </c>
    </row>
    <row r="333" spans="1:15" x14ac:dyDescent="0.25">
      <c r="A333" s="565">
        <f>'2017 Vincent'!AC339</f>
        <v>0</v>
      </c>
      <c r="B333">
        <f>'2017 Vincent'!AD339</f>
        <v>0</v>
      </c>
      <c r="C333">
        <f>'2017 Vincent'!AE339</f>
        <v>0</v>
      </c>
      <c r="D333">
        <f>'2017 Vincent'!AF339</f>
        <v>0</v>
      </c>
      <c r="E333">
        <f>'2017 Vincent'!AG339</f>
        <v>0</v>
      </c>
      <c r="F333" s="187">
        <f>'2017 Vincent'!AH339</f>
        <v>0</v>
      </c>
      <c r="G333" s="187">
        <f>'2017 Vincent'!AI339</f>
        <v>0</v>
      </c>
      <c r="H333">
        <f>'2017 Vincent'!AJ339</f>
        <v>0</v>
      </c>
      <c r="I333">
        <f>'2017 Vincent'!AK339</f>
        <v>0</v>
      </c>
      <c r="J333" s="187">
        <f>'2017 Vincent'!AL339</f>
        <v>0</v>
      </c>
      <c r="M333" s="187"/>
      <c r="N333" s="569">
        <v>30</v>
      </c>
      <c r="O333" s="569">
        <v>273</v>
      </c>
    </row>
    <row r="334" spans="1:15" x14ac:dyDescent="0.25">
      <c r="A334" s="565">
        <f>'2017 Vincent'!AC340</f>
        <v>167</v>
      </c>
      <c r="B334">
        <f>'2017 Vincent'!AD340</f>
        <v>16</v>
      </c>
      <c r="C334" t="str">
        <f>'2017 Vincent'!AE340</f>
        <v>Juin</v>
      </c>
      <c r="D334">
        <f>'2017 Vincent'!AF340</f>
        <v>0</v>
      </c>
      <c r="E334">
        <f>'2017 Vincent'!AG340</f>
        <v>0</v>
      </c>
      <c r="F334" s="187">
        <f>'2017 Vincent'!AH340</f>
        <v>0</v>
      </c>
      <c r="G334" s="187">
        <f>'2017 Vincent'!AI340</f>
        <v>0</v>
      </c>
      <c r="H334">
        <f>'2017 Vincent'!AJ340</f>
        <v>167</v>
      </c>
      <c r="I334">
        <f>'2017 Vincent'!AK340</f>
        <v>167</v>
      </c>
      <c r="J334" s="187">
        <f>'2017 Vincent'!AL340</f>
        <v>0.26944444444444449</v>
      </c>
      <c r="M334" s="187" t="s">
        <v>27</v>
      </c>
      <c r="N334" s="569">
        <v>1</v>
      </c>
      <c r="O334" s="569">
        <v>274</v>
      </c>
    </row>
    <row r="335" spans="1:15" x14ac:dyDescent="0.25">
      <c r="A335" s="565">
        <f>'2017 Vincent'!AC341</f>
        <v>0</v>
      </c>
      <c r="B335">
        <f>'2017 Vincent'!AD341</f>
        <v>0</v>
      </c>
      <c r="C335">
        <f>'2017 Vincent'!AE341</f>
        <v>0</v>
      </c>
      <c r="D335">
        <f>'2017 Vincent'!AF341</f>
        <v>0</v>
      </c>
      <c r="E335">
        <f>'2017 Vincent'!AG341</f>
        <v>0</v>
      </c>
      <c r="F335" s="187">
        <f>'2017 Vincent'!AH341</f>
        <v>0</v>
      </c>
      <c r="G335" s="187">
        <f>'2017 Vincent'!AI341</f>
        <v>0</v>
      </c>
      <c r="H335">
        <f>'2017 Vincent'!AJ341</f>
        <v>0</v>
      </c>
      <c r="I335">
        <f>'2017 Vincent'!AK341</f>
        <v>0</v>
      </c>
      <c r="J335" s="187">
        <f>'2017 Vincent'!AL341</f>
        <v>0</v>
      </c>
      <c r="M335" s="187"/>
      <c r="N335" s="569">
        <v>6</v>
      </c>
      <c r="O335" s="569">
        <v>279</v>
      </c>
    </row>
    <row r="336" spans="1:15" x14ac:dyDescent="0.25">
      <c r="A336" s="565">
        <f>'2017 Vincent'!AC342</f>
        <v>168</v>
      </c>
      <c r="B336">
        <f>'2017 Vincent'!AD342</f>
        <v>17</v>
      </c>
      <c r="C336" t="str">
        <f>'2017 Vincent'!AE342</f>
        <v>Juin</v>
      </c>
      <c r="D336">
        <f>'2017 Vincent'!AF342</f>
        <v>0</v>
      </c>
      <c r="E336">
        <f>'2017 Vincent'!AG342</f>
        <v>0</v>
      </c>
      <c r="F336" s="187">
        <f>'2017 Vincent'!AH342</f>
        <v>0</v>
      </c>
      <c r="G336" s="187">
        <f>'2017 Vincent'!AI342</f>
        <v>0</v>
      </c>
      <c r="H336">
        <f>'2017 Vincent'!AJ342</f>
        <v>168</v>
      </c>
      <c r="I336">
        <f>'2017 Vincent'!AK342</f>
        <v>168</v>
      </c>
      <c r="J336" s="187">
        <f>'2017 Vincent'!AL342</f>
        <v>0.26736111111111116</v>
      </c>
      <c r="M336" s="187"/>
      <c r="N336" s="569">
        <v>7</v>
      </c>
      <c r="O336" s="569">
        <v>280</v>
      </c>
    </row>
    <row r="337" spans="1:15" x14ac:dyDescent="0.25">
      <c r="A337" s="565">
        <f>'2017 Vincent'!AC343</f>
        <v>0</v>
      </c>
      <c r="B337">
        <f>'2017 Vincent'!AD343</f>
        <v>0</v>
      </c>
      <c r="C337">
        <f>'2017 Vincent'!AE343</f>
        <v>0</v>
      </c>
      <c r="D337">
        <f>'2017 Vincent'!AF343</f>
        <v>0</v>
      </c>
      <c r="E337">
        <f>'2017 Vincent'!AG343</f>
        <v>0</v>
      </c>
      <c r="F337" s="187">
        <f>'2017 Vincent'!AH343</f>
        <v>0</v>
      </c>
      <c r="G337" s="187">
        <f>'2017 Vincent'!AI343</f>
        <v>0</v>
      </c>
      <c r="H337">
        <f>'2017 Vincent'!AJ343</f>
        <v>0</v>
      </c>
      <c r="I337">
        <f>'2017 Vincent'!AK343</f>
        <v>0</v>
      </c>
      <c r="J337" s="187">
        <f>'2017 Vincent'!AL343</f>
        <v>0</v>
      </c>
      <c r="M337" s="187"/>
      <c r="N337" s="569">
        <v>8</v>
      </c>
      <c r="O337" s="569">
        <v>281</v>
      </c>
    </row>
    <row r="338" spans="1:15" x14ac:dyDescent="0.25">
      <c r="A338" s="565">
        <f>'2017 Vincent'!AC344</f>
        <v>169</v>
      </c>
      <c r="B338">
        <f>'2017 Vincent'!AD344</f>
        <v>18</v>
      </c>
      <c r="C338" t="str">
        <f>'2017 Vincent'!AE344</f>
        <v>Juin</v>
      </c>
      <c r="D338">
        <f>'2017 Vincent'!AF344</f>
        <v>0</v>
      </c>
      <c r="E338">
        <f>'2017 Vincent'!AG344</f>
        <v>0</v>
      </c>
      <c r="F338" s="187">
        <f>'2017 Vincent'!AH344</f>
        <v>0</v>
      </c>
      <c r="G338" s="187">
        <f>'2017 Vincent'!AI344</f>
        <v>0</v>
      </c>
      <c r="H338">
        <f>'2017 Vincent'!AJ344</f>
        <v>169</v>
      </c>
      <c r="I338">
        <f>'2017 Vincent'!AK344</f>
        <v>169</v>
      </c>
      <c r="J338" s="187">
        <f>'2017 Vincent'!AL344</f>
        <v>0.26666666666666672</v>
      </c>
      <c r="M338" s="187"/>
      <c r="N338" s="569">
        <v>10</v>
      </c>
      <c r="O338" s="569">
        <v>283</v>
      </c>
    </row>
    <row r="339" spans="1:15" x14ac:dyDescent="0.25">
      <c r="A339" s="565">
        <f>'2017 Vincent'!AC345</f>
        <v>0</v>
      </c>
      <c r="B339">
        <f>'2017 Vincent'!AD345</f>
        <v>0</v>
      </c>
      <c r="C339">
        <f>'2017 Vincent'!AE345</f>
        <v>0</v>
      </c>
      <c r="D339">
        <f>'2017 Vincent'!AF345</f>
        <v>0</v>
      </c>
      <c r="E339">
        <f>'2017 Vincent'!AG345</f>
        <v>0</v>
      </c>
      <c r="F339" s="187">
        <f>'2017 Vincent'!AH345</f>
        <v>0</v>
      </c>
      <c r="G339" s="187">
        <f>'2017 Vincent'!AI345</f>
        <v>0</v>
      </c>
      <c r="H339">
        <f>'2017 Vincent'!AJ345</f>
        <v>0</v>
      </c>
      <c r="I339">
        <f>'2017 Vincent'!AK345</f>
        <v>0</v>
      </c>
      <c r="J339" s="187">
        <f>'2017 Vincent'!AL345</f>
        <v>0</v>
      </c>
      <c r="M339" s="187"/>
      <c r="N339" s="569">
        <v>14</v>
      </c>
      <c r="O339" s="569">
        <v>287</v>
      </c>
    </row>
    <row r="340" spans="1:15" x14ac:dyDescent="0.25">
      <c r="A340" s="565">
        <f>'2017 Vincent'!AC346</f>
        <v>170</v>
      </c>
      <c r="B340">
        <f>'2017 Vincent'!AD346</f>
        <v>19</v>
      </c>
      <c r="C340" t="str">
        <f>'2017 Vincent'!AE346</f>
        <v>Juin</v>
      </c>
      <c r="D340">
        <f>'2017 Vincent'!AF346</f>
        <v>0.57361111111111118</v>
      </c>
      <c r="E340">
        <f>'2017 Vincent'!AG346</f>
        <v>0.86458333333333337</v>
      </c>
      <c r="F340" s="187">
        <f>'2017 Vincent'!AH346</f>
        <v>0.29097222222222219</v>
      </c>
      <c r="G340" s="187">
        <f>'2017 Vincent'!AI346</f>
        <v>0.29097222222222219</v>
      </c>
      <c r="H340">
        <f>'2017 Vincent'!AJ346</f>
        <v>170</v>
      </c>
      <c r="I340">
        <f>'2017 Vincent'!AK346</f>
        <v>170</v>
      </c>
      <c r="J340" s="187">
        <f>'2017 Vincent'!AL346</f>
        <v>0.26666666666666672</v>
      </c>
      <c r="M340" s="187"/>
      <c r="N340" s="569">
        <v>15</v>
      </c>
      <c r="O340" s="569">
        <v>288</v>
      </c>
    </row>
    <row r="341" spans="1:15" x14ac:dyDescent="0.25">
      <c r="A341" s="565">
        <f>'2017 Vincent'!AC347</f>
        <v>0</v>
      </c>
      <c r="B341">
        <f>'2017 Vincent'!AD347</f>
        <v>0</v>
      </c>
      <c r="C341">
        <f>'2017 Vincent'!AE347</f>
        <v>0</v>
      </c>
      <c r="D341">
        <f>'2017 Vincent'!AF347</f>
        <v>0</v>
      </c>
      <c r="E341">
        <f>'2017 Vincent'!AG347</f>
        <v>0</v>
      </c>
      <c r="F341" s="187">
        <f>'2017 Vincent'!AH347</f>
        <v>0</v>
      </c>
      <c r="G341" s="187">
        <f>'2017 Vincent'!AI347</f>
        <v>0</v>
      </c>
      <c r="H341">
        <f>'2017 Vincent'!AJ347</f>
        <v>0</v>
      </c>
      <c r="I341">
        <f>'2017 Vincent'!AK347</f>
        <v>0</v>
      </c>
      <c r="J341" s="187">
        <f>'2017 Vincent'!AL347</f>
        <v>0</v>
      </c>
      <c r="M341" s="187"/>
      <c r="N341" s="569">
        <v>16</v>
      </c>
      <c r="O341" s="569">
        <v>289</v>
      </c>
    </row>
    <row r="342" spans="1:15" x14ac:dyDescent="0.25">
      <c r="A342" s="565">
        <f>'2017 Vincent'!AC348</f>
        <v>171</v>
      </c>
      <c r="B342">
        <f>'2017 Vincent'!AD348</f>
        <v>20</v>
      </c>
      <c r="C342" t="str">
        <f>'2017 Vincent'!AE348</f>
        <v>Juin</v>
      </c>
      <c r="D342">
        <f>'2017 Vincent'!AF348</f>
        <v>0.5</v>
      </c>
      <c r="E342">
        <f>'2017 Vincent'!AG348</f>
        <v>0.79791666666666661</v>
      </c>
      <c r="F342" s="187">
        <f>'2017 Vincent'!AH348</f>
        <v>0.29791666666666661</v>
      </c>
      <c r="G342" s="187">
        <f>'2017 Vincent'!AI348</f>
        <v>0.29791666666666661</v>
      </c>
      <c r="H342">
        <f>'2017 Vincent'!AJ348</f>
        <v>171</v>
      </c>
      <c r="I342">
        <f>'2017 Vincent'!AK348</f>
        <v>171</v>
      </c>
      <c r="J342" s="187">
        <f>'2017 Vincent'!AL348</f>
        <v>0.26666666666666672</v>
      </c>
      <c r="M342" s="187"/>
      <c r="N342" s="569">
        <v>18</v>
      </c>
      <c r="O342" s="569">
        <v>291</v>
      </c>
    </row>
    <row r="343" spans="1:15" x14ac:dyDescent="0.25">
      <c r="A343" s="565">
        <f>'2017 Vincent'!AC349</f>
        <v>0</v>
      </c>
      <c r="B343">
        <f>'2017 Vincent'!AD349</f>
        <v>0</v>
      </c>
      <c r="C343">
        <f>'2017 Vincent'!AE349</f>
        <v>0</v>
      </c>
      <c r="D343">
        <f>'2017 Vincent'!AF349</f>
        <v>0</v>
      </c>
      <c r="E343">
        <f>'2017 Vincent'!AG349</f>
        <v>0</v>
      </c>
      <c r="F343" s="187">
        <f>'2017 Vincent'!AH349</f>
        <v>0</v>
      </c>
      <c r="G343" s="187">
        <f>'2017 Vincent'!AI349</f>
        <v>0</v>
      </c>
      <c r="H343">
        <f>'2017 Vincent'!AJ349</f>
        <v>0</v>
      </c>
      <c r="I343">
        <f>'2017 Vincent'!AK349</f>
        <v>0</v>
      </c>
      <c r="J343" s="187">
        <f>'2017 Vincent'!AL349</f>
        <v>0</v>
      </c>
      <c r="M343" s="187"/>
      <c r="N343" s="569">
        <v>23</v>
      </c>
      <c r="O343" s="569">
        <v>296</v>
      </c>
    </row>
    <row r="344" spans="1:15" x14ac:dyDescent="0.25">
      <c r="A344" s="565">
        <f>'2017 Vincent'!AC350</f>
        <v>172</v>
      </c>
      <c r="B344">
        <f>'2017 Vincent'!AD350</f>
        <v>21</v>
      </c>
      <c r="C344" t="str">
        <f>'2017 Vincent'!AE350</f>
        <v>Juin</v>
      </c>
      <c r="D344">
        <f>'2017 Vincent'!AF350</f>
        <v>0.57361111111111118</v>
      </c>
      <c r="E344">
        <f>'2017 Vincent'!AG350</f>
        <v>0.86458333333333337</v>
      </c>
      <c r="F344" s="187">
        <f>'2017 Vincent'!AH350</f>
        <v>0.29097222222222219</v>
      </c>
      <c r="G344" s="187">
        <f>'2017 Vincent'!AI350</f>
        <v>0.29097222222222219</v>
      </c>
      <c r="H344">
        <f>'2017 Vincent'!AJ350</f>
        <v>172</v>
      </c>
      <c r="I344">
        <f>'2017 Vincent'!AK350</f>
        <v>172</v>
      </c>
      <c r="J344" s="187">
        <f>'2017 Vincent'!AL350</f>
        <v>0.26597222222222228</v>
      </c>
      <c r="M344" s="187"/>
      <c r="N344" s="569">
        <v>24</v>
      </c>
      <c r="O344" s="569">
        <v>297</v>
      </c>
    </row>
    <row r="345" spans="1:15" x14ac:dyDescent="0.25">
      <c r="A345" s="565">
        <f>'2017 Vincent'!AC351</f>
        <v>0</v>
      </c>
      <c r="B345">
        <f>'2017 Vincent'!AD351</f>
        <v>0</v>
      </c>
      <c r="C345">
        <f>'2017 Vincent'!AE351</f>
        <v>0</v>
      </c>
      <c r="D345">
        <f>'2017 Vincent'!AF351</f>
        <v>0</v>
      </c>
      <c r="E345">
        <f>'2017 Vincent'!AG351</f>
        <v>0</v>
      </c>
      <c r="F345" s="187">
        <f>'2017 Vincent'!AH351</f>
        <v>0</v>
      </c>
      <c r="G345" s="187">
        <f>'2017 Vincent'!AI351</f>
        <v>0</v>
      </c>
      <c r="H345">
        <f>'2017 Vincent'!AJ351</f>
        <v>0</v>
      </c>
      <c r="I345">
        <f>'2017 Vincent'!AK351</f>
        <v>0</v>
      </c>
      <c r="J345" s="187">
        <f>'2017 Vincent'!AL351</f>
        <v>0</v>
      </c>
      <c r="M345" s="187"/>
      <c r="N345" s="569">
        <v>26</v>
      </c>
      <c r="O345" s="569">
        <v>299</v>
      </c>
    </row>
    <row r="346" spans="1:15" x14ac:dyDescent="0.25">
      <c r="A346" s="565">
        <f>'2017 Vincent'!AC352</f>
        <v>173</v>
      </c>
      <c r="B346">
        <f>'2017 Vincent'!AD352</f>
        <v>22</v>
      </c>
      <c r="C346" t="str">
        <f>'2017 Vincent'!AE352</f>
        <v>Juin</v>
      </c>
      <c r="D346">
        <f>'2017 Vincent'!AF352</f>
        <v>0.57638888888888895</v>
      </c>
      <c r="E346">
        <f>'2017 Vincent'!AG352</f>
        <v>0.8666666666666667</v>
      </c>
      <c r="F346" s="187">
        <f>'2017 Vincent'!AH352</f>
        <v>0.29027777777777775</v>
      </c>
      <c r="G346" s="187">
        <f>'2017 Vincent'!AI352</f>
        <v>0.29027777777777775</v>
      </c>
      <c r="H346">
        <f>'2017 Vincent'!AJ352</f>
        <v>173</v>
      </c>
      <c r="I346">
        <f>'2017 Vincent'!AK352</f>
        <v>173</v>
      </c>
      <c r="J346" s="187">
        <f>'2017 Vincent'!AL352</f>
        <v>0.26597222222222228</v>
      </c>
      <c r="M346" s="187"/>
      <c r="N346" s="569">
        <v>31</v>
      </c>
      <c r="O346" s="569">
        <v>304</v>
      </c>
    </row>
    <row r="347" spans="1:15" x14ac:dyDescent="0.25">
      <c r="A347" s="565">
        <f>'2017 Vincent'!AC353</f>
        <v>0</v>
      </c>
      <c r="B347">
        <f>'2017 Vincent'!AD353</f>
        <v>0</v>
      </c>
      <c r="C347">
        <f>'2017 Vincent'!AE353</f>
        <v>0</v>
      </c>
      <c r="D347">
        <f>'2017 Vincent'!AF353</f>
        <v>0</v>
      </c>
      <c r="E347">
        <f>'2017 Vincent'!AG353</f>
        <v>0</v>
      </c>
      <c r="F347" s="187">
        <f>'2017 Vincent'!AH353</f>
        <v>0</v>
      </c>
      <c r="G347" s="187">
        <f>'2017 Vincent'!AI353</f>
        <v>0</v>
      </c>
      <c r="H347">
        <f>'2017 Vincent'!AJ353</f>
        <v>0</v>
      </c>
      <c r="I347">
        <f>'2017 Vincent'!AK353</f>
        <v>0</v>
      </c>
      <c r="J347" s="187">
        <f>'2017 Vincent'!AL353</f>
        <v>0</v>
      </c>
      <c r="M347" s="187" t="s">
        <v>28</v>
      </c>
      <c r="N347" s="569">
        <v>1</v>
      </c>
      <c r="O347" s="569">
        <v>305</v>
      </c>
    </row>
    <row r="348" spans="1:15" x14ac:dyDescent="0.25">
      <c r="A348" s="565">
        <f>'2017 Vincent'!AC354</f>
        <v>174</v>
      </c>
      <c r="B348">
        <f>'2017 Vincent'!AD354</f>
        <v>23</v>
      </c>
      <c r="C348" t="str">
        <f>'2017 Vincent'!AE354</f>
        <v>Juin</v>
      </c>
      <c r="D348">
        <f>'2017 Vincent'!AF354</f>
        <v>0.57638888888888895</v>
      </c>
      <c r="E348">
        <f>'2017 Vincent'!AG354</f>
        <v>0.8666666666666667</v>
      </c>
      <c r="F348" s="187">
        <f>'2017 Vincent'!AH354</f>
        <v>0.29027777777777775</v>
      </c>
      <c r="G348" s="187">
        <f>'2017 Vincent'!AI354</f>
        <v>0.29027777777777775</v>
      </c>
      <c r="H348">
        <f>'2017 Vincent'!AJ354</f>
        <v>174</v>
      </c>
      <c r="I348">
        <f>'2017 Vincent'!AK354</f>
        <v>174</v>
      </c>
      <c r="J348" s="187">
        <f>'2017 Vincent'!AL354</f>
        <v>0.26597222222222228</v>
      </c>
      <c r="M348" s="187"/>
      <c r="N348" s="569">
        <v>5</v>
      </c>
      <c r="O348" s="569">
        <v>309</v>
      </c>
    </row>
    <row r="349" spans="1:15" x14ac:dyDescent="0.25">
      <c r="A349" s="565">
        <f>'2017 Vincent'!AC355</f>
        <v>0</v>
      </c>
      <c r="B349">
        <f>'2017 Vincent'!AD355</f>
        <v>0</v>
      </c>
      <c r="C349">
        <f>'2017 Vincent'!AE355</f>
        <v>0</v>
      </c>
      <c r="D349">
        <f>'2017 Vincent'!AF355</f>
        <v>0</v>
      </c>
      <c r="E349">
        <f>'2017 Vincent'!AG355</f>
        <v>0</v>
      </c>
      <c r="F349" s="187">
        <f>'2017 Vincent'!AH355</f>
        <v>0</v>
      </c>
      <c r="G349" s="187">
        <f>'2017 Vincent'!AI355</f>
        <v>0</v>
      </c>
      <c r="H349">
        <f>'2017 Vincent'!AJ355</f>
        <v>0</v>
      </c>
      <c r="I349">
        <f>'2017 Vincent'!AK355</f>
        <v>0</v>
      </c>
      <c r="J349" s="187">
        <f>'2017 Vincent'!AL355</f>
        <v>0</v>
      </c>
      <c r="M349" s="187"/>
      <c r="N349" s="569">
        <v>6</v>
      </c>
      <c r="O349" s="569">
        <v>310</v>
      </c>
    </row>
    <row r="350" spans="1:15" x14ac:dyDescent="0.25">
      <c r="A350" s="565">
        <f>'2017 Vincent'!AC356</f>
        <v>175</v>
      </c>
      <c r="B350">
        <f>'2017 Vincent'!AD356</f>
        <v>24</v>
      </c>
      <c r="C350" t="str">
        <f>'2017 Vincent'!AE356</f>
        <v>Juin</v>
      </c>
      <c r="D350">
        <f>'2017 Vincent'!AF356</f>
        <v>0</v>
      </c>
      <c r="E350">
        <f>'2017 Vincent'!AG356</f>
        <v>0</v>
      </c>
      <c r="F350" s="187">
        <f>'2017 Vincent'!AH356</f>
        <v>0</v>
      </c>
      <c r="G350" s="187">
        <f>'2017 Vincent'!AI356</f>
        <v>0</v>
      </c>
      <c r="H350">
        <f>'2017 Vincent'!AJ356</f>
        <v>175</v>
      </c>
      <c r="I350">
        <f>'2017 Vincent'!AK356</f>
        <v>175</v>
      </c>
      <c r="J350" s="187">
        <f>'2017 Vincent'!AL356</f>
        <v>0.26388888888888895</v>
      </c>
      <c r="M350" s="187"/>
      <c r="N350" s="569">
        <v>11</v>
      </c>
      <c r="O350" s="569">
        <v>315</v>
      </c>
    </row>
    <row r="351" spans="1:15" x14ac:dyDescent="0.25">
      <c r="A351" s="565">
        <f>'2017 Vincent'!AC357</f>
        <v>0</v>
      </c>
      <c r="B351">
        <f>'2017 Vincent'!AD357</f>
        <v>0</v>
      </c>
      <c r="C351">
        <f>'2017 Vincent'!AE357</f>
        <v>0</v>
      </c>
      <c r="D351">
        <f>'2017 Vincent'!AF357</f>
        <v>0</v>
      </c>
      <c r="E351">
        <f>'2017 Vincent'!AG357</f>
        <v>0</v>
      </c>
      <c r="F351" s="187">
        <f>'2017 Vincent'!AH357</f>
        <v>0</v>
      </c>
      <c r="G351" s="187">
        <f>'2017 Vincent'!AI357</f>
        <v>0</v>
      </c>
      <c r="H351">
        <f>'2017 Vincent'!AJ357</f>
        <v>0</v>
      </c>
      <c r="I351">
        <f>'2017 Vincent'!AK357</f>
        <v>0</v>
      </c>
      <c r="J351" s="187">
        <f>'2017 Vincent'!AL357</f>
        <v>0</v>
      </c>
      <c r="M351" s="187"/>
      <c r="N351" s="569">
        <v>12</v>
      </c>
      <c r="O351" s="569">
        <v>316</v>
      </c>
    </row>
    <row r="352" spans="1:15" x14ac:dyDescent="0.25">
      <c r="A352" s="565">
        <f>'2017 Vincent'!AC358</f>
        <v>176</v>
      </c>
      <c r="B352">
        <f>'2017 Vincent'!AD358</f>
        <v>25</v>
      </c>
      <c r="C352" t="str">
        <f>'2017 Vincent'!AE358</f>
        <v>Juin</v>
      </c>
      <c r="D352">
        <f>'2017 Vincent'!AF358</f>
        <v>0</v>
      </c>
      <c r="E352">
        <f>'2017 Vincent'!AG358</f>
        <v>0</v>
      </c>
      <c r="F352" s="187">
        <f>'2017 Vincent'!AH358</f>
        <v>0</v>
      </c>
      <c r="G352" s="187">
        <f>'2017 Vincent'!AI358</f>
        <v>0</v>
      </c>
      <c r="H352">
        <f>'2017 Vincent'!AJ358</f>
        <v>176</v>
      </c>
      <c r="I352">
        <f>'2017 Vincent'!AK358</f>
        <v>176</v>
      </c>
      <c r="J352" s="187">
        <f>'2017 Vincent'!AL358</f>
        <v>0.26388888888888895</v>
      </c>
      <c r="M352" s="187"/>
      <c r="N352" s="569">
        <v>17</v>
      </c>
      <c r="O352" s="569">
        <v>321</v>
      </c>
    </row>
    <row r="353" spans="1:15" x14ac:dyDescent="0.25">
      <c r="A353" s="565">
        <f>'2017 Vincent'!AC359</f>
        <v>0</v>
      </c>
      <c r="B353">
        <f>'2017 Vincent'!AD359</f>
        <v>0</v>
      </c>
      <c r="C353">
        <f>'2017 Vincent'!AE359</f>
        <v>0</v>
      </c>
      <c r="D353">
        <f>'2017 Vincent'!AF359</f>
        <v>0</v>
      </c>
      <c r="E353">
        <f>'2017 Vincent'!AG359</f>
        <v>0</v>
      </c>
      <c r="F353" s="187">
        <f>'2017 Vincent'!AH359</f>
        <v>0</v>
      </c>
      <c r="G353" s="187">
        <f>'2017 Vincent'!AI359</f>
        <v>0</v>
      </c>
      <c r="H353">
        <f>'2017 Vincent'!AJ359</f>
        <v>0</v>
      </c>
      <c r="I353">
        <f>'2017 Vincent'!AK359</f>
        <v>0</v>
      </c>
      <c r="J353" s="187">
        <f>'2017 Vincent'!AL359</f>
        <v>0</v>
      </c>
      <c r="M353" s="187"/>
      <c r="N353" s="569">
        <v>18</v>
      </c>
      <c r="O353" s="569">
        <v>322</v>
      </c>
    </row>
    <row r="354" spans="1:15" x14ac:dyDescent="0.25">
      <c r="A354" s="565">
        <f>'2017 Vincent'!AC360</f>
        <v>177</v>
      </c>
      <c r="B354">
        <f>'2017 Vincent'!AD360</f>
        <v>26</v>
      </c>
      <c r="C354" t="str">
        <f>'2017 Vincent'!AE360</f>
        <v>Juin</v>
      </c>
      <c r="D354">
        <f>'2017 Vincent'!AF360</f>
        <v>0.27083333333333331</v>
      </c>
      <c r="E354">
        <f>'2017 Vincent'!AG360</f>
        <v>0.37083333333333335</v>
      </c>
      <c r="F354" s="187">
        <f>'2017 Vincent'!AH360</f>
        <v>0.25138888888888894</v>
      </c>
      <c r="G354" s="187">
        <f>'2017 Vincent'!AI360</f>
        <v>0.25138888888888894</v>
      </c>
      <c r="H354">
        <f>'2017 Vincent'!AJ360</f>
        <v>177</v>
      </c>
      <c r="I354">
        <f>'2017 Vincent'!AK360</f>
        <v>177</v>
      </c>
      <c r="J354" s="187">
        <f>'2017 Vincent'!AL360</f>
        <v>0.2631944444444444</v>
      </c>
      <c r="M354" s="187"/>
      <c r="N354" s="569">
        <v>19</v>
      </c>
      <c r="O354" s="569">
        <v>323</v>
      </c>
    </row>
    <row r="355" spans="1:15" x14ac:dyDescent="0.25">
      <c r="A355" s="565">
        <f>'2017 Vincent'!AC361</f>
        <v>0</v>
      </c>
      <c r="B355">
        <f>'2017 Vincent'!AD361</f>
        <v>0</v>
      </c>
      <c r="C355">
        <f>'2017 Vincent'!AE361</f>
        <v>0</v>
      </c>
      <c r="D355">
        <f>'2017 Vincent'!AF361</f>
        <v>0.65486111111111112</v>
      </c>
      <c r="E355">
        <f>'2017 Vincent'!AG361</f>
        <v>0.80625000000000002</v>
      </c>
      <c r="F355" s="187">
        <f>'2017 Vincent'!AH361</f>
        <v>0</v>
      </c>
      <c r="G355" s="187">
        <f>'2017 Vincent'!AI361</f>
        <v>0</v>
      </c>
      <c r="H355">
        <f>'2017 Vincent'!AJ361</f>
        <v>0</v>
      </c>
      <c r="I355">
        <f>'2017 Vincent'!AK361</f>
        <v>0</v>
      </c>
      <c r="J355" s="187">
        <f>'2017 Vincent'!AL361</f>
        <v>0</v>
      </c>
      <c r="M355" s="187"/>
      <c r="N355" s="569">
        <v>22</v>
      </c>
      <c r="O355" s="569">
        <v>326</v>
      </c>
    </row>
    <row r="356" spans="1:15" x14ac:dyDescent="0.25">
      <c r="A356" s="565">
        <f>'2017 Vincent'!AC362</f>
        <v>178</v>
      </c>
      <c r="B356">
        <f>'2017 Vincent'!AD362</f>
        <v>27</v>
      </c>
      <c r="C356" t="str">
        <f>'2017 Vincent'!AE362</f>
        <v>Juin</v>
      </c>
      <c r="D356">
        <f>'2017 Vincent'!AF362</f>
        <v>0.27083333333333331</v>
      </c>
      <c r="E356">
        <f>'2017 Vincent'!AG362</f>
        <v>0.37083333333333335</v>
      </c>
      <c r="F356" s="187">
        <f>'2017 Vincent'!AH362</f>
        <v>0.25138888888888894</v>
      </c>
      <c r="G356" s="187">
        <f>'2017 Vincent'!AI362</f>
        <v>0.25138888888888894</v>
      </c>
      <c r="H356">
        <f>'2017 Vincent'!AJ362</f>
        <v>178</v>
      </c>
      <c r="I356">
        <f>'2017 Vincent'!AK362</f>
        <v>178</v>
      </c>
      <c r="J356" s="187">
        <f>'2017 Vincent'!AL362</f>
        <v>0.26180555555555562</v>
      </c>
      <c r="M356" s="187"/>
      <c r="N356" s="569">
        <v>23</v>
      </c>
      <c r="O356" s="569">
        <v>327</v>
      </c>
    </row>
    <row r="357" spans="1:15" x14ac:dyDescent="0.25">
      <c r="A357" s="565">
        <f>'2017 Vincent'!AC363</f>
        <v>0</v>
      </c>
      <c r="B357">
        <f>'2017 Vincent'!AD363</f>
        <v>0</v>
      </c>
      <c r="C357">
        <f>'2017 Vincent'!AE363</f>
        <v>0</v>
      </c>
      <c r="D357">
        <f>'2017 Vincent'!AF363</f>
        <v>0.65486111111111112</v>
      </c>
      <c r="E357">
        <f>'2017 Vincent'!AG363</f>
        <v>0.80625000000000002</v>
      </c>
      <c r="F357" s="187">
        <f>'2017 Vincent'!AH363</f>
        <v>0</v>
      </c>
      <c r="G357" s="187">
        <f>'2017 Vincent'!AI363</f>
        <v>0</v>
      </c>
      <c r="H357">
        <f>'2017 Vincent'!AJ363</f>
        <v>0</v>
      </c>
      <c r="I357">
        <f>'2017 Vincent'!AK363</f>
        <v>0</v>
      </c>
      <c r="J357" s="187">
        <f>'2017 Vincent'!AL363</f>
        <v>0</v>
      </c>
      <c r="M357" s="187"/>
      <c r="N357" s="569">
        <v>30</v>
      </c>
      <c r="O357" s="569">
        <v>334</v>
      </c>
    </row>
    <row r="358" spans="1:15" x14ac:dyDescent="0.25">
      <c r="A358" s="565">
        <f>'2017 Vincent'!AC364</f>
        <v>179</v>
      </c>
      <c r="B358">
        <f>'2017 Vincent'!AD364</f>
        <v>28</v>
      </c>
      <c r="C358" t="str">
        <f>'2017 Vincent'!AE364</f>
        <v>Juin</v>
      </c>
      <c r="D358">
        <f>'2017 Vincent'!AF364</f>
        <v>0.27083333333333331</v>
      </c>
      <c r="E358">
        <f>'2017 Vincent'!AG364</f>
        <v>0.37083333333333335</v>
      </c>
      <c r="F358" s="187">
        <f>'2017 Vincent'!AH364</f>
        <v>0.25138888888888894</v>
      </c>
      <c r="G358" s="187">
        <f>'2017 Vincent'!AI364</f>
        <v>0.25138888888888894</v>
      </c>
      <c r="H358">
        <f>'2017 Vincent'!AJ364</f>
        <v>179</v>
      </c>
      <c r="I358">
        <f>'2017 Vincent'!AK364</f>
        <v>179</v>
      </c>
      <c r="J358" s="187">
        <f>'2017 Vincent'!AL364</f>
        <v>0.26111111111111118</v>
      </c>
      <c r="M358" s="187" t="s">
        <v>29</v>
      </c>
      <c r="N358" s="569">
        <v>1</v>
      </c>
      <c r="O358" s="569">
        <v>335</v>
      </c>
    </row>
    <row r="359" spans="1:15" x14ac:dyDescent="0.25">
      <c r="A359" s="565">
        <f>'2017 Vincent'!AC365</f>
        <v>0</v>
      </c>
      <c r="B359">
        <f>'2017 Vincent'!AD365</f>
        <v>0</v>
      </c>
      <c r="C359">
        <f>'2017 Vincent'!AE365</f>
        <v>0</v>
      </c>
      <c r="D359">
        <f>'2017 Vincent'!AF365</f>
        <v>0.65486111111111112</v>
      </c>
      <c r="E359">
        <f>'2017 Vincent'!AG365</f>
        <v>0.80625000000000002</v>
      </c>
      <c r="F359" s="187">
        <f>'2017 Vincent'!AH365</f>
        <v>0</v>
      </c>
      <c r="G359" s="187">
        <f>'2017 Vincent'!AI365</f>
        <v>0</v>
      </c>
      <c r="H359">
        <f>'2017 Vincent'!AJ365</f>
        <v>0</v>
      </c>
      <c r="I359">
        <f>'2017 Vincent'!AK365</f>
        <v>0</v>
      </c>
      <c r="J359" s="187">
        <f>'2017 Vincent'!AL365</f>
        <v>0</v>
      </c>
      <c r="M359" s="187"/>
      <c r="N359" s="569">
        <v>7</v>
      </c>
      <c r="O359" s="569">
        <v>341</v>
      </c>
    </row>
    <row r="360" spans="1:15" x14ac:dyDescent="0.25">
      <c r="A360" s="565">
        <f>'2017 Vincent'!AC366</f>
        <v>180</v>
      </c>
      <c r="B360">
        <f>'2017 Vincent'!AD366</f>
        <v>29</v>
      </c>
      <c r="C360" t="str">
        <f>'2017 Vincent'!AE366</f>
        <v>Juin</v>
      </c>
      <c r="D360">
        <f>'2017 Vincent'!AF366</f>
        <v>0.55902777777777779</v>
      </c>
      <c r="E360">
        <f>'2017 Vincent'!AG366</f>
        <v>0.76041666666666663</v>
      </c>
      <c r="F360" s="187">
        <f>'2017 Vincent'!AH366</f>
        <v>0.20138888888888884</v>
      </c>
      <c r="G360" s="187">
        <f>'2017 Vincent'!AI366</f>
        <v>0.20138888888888884</v>
      </c>
      <c r="H360">
        <f>'2017 Vincent'!AJ366</f>
        <v>180</v>
      </c>
      <c r="I360">
        <f>'2017 Vincent'!AK366</f>
        <v>180</v>
      </c>
      <c r="J360" s="187">
        <f>'2017 Vincent'!AL366</f>
        <v>0.26111111111111118</v>
      </c>
      <c r="M360" s="187"/>
      <c r="N360" s="569">
        <v>8</v>
      </c>
      <c r="O360" s="569">
        <v>342</v>
      </c>
    </row>
    <row r="361" spans="1:15" x14ac:dyDescent="0.25">
      <c r="A361" s="565">
        <f>'2017 Vincent'!AC367</f>
        <v>0</v>
      </c>
      <c r="B361">
        <f>'2017 Vincent'!AD367</f>
        <v>0</v>
      </c>
      <c r="C361">
        <f>'2017 Vincent'!AE367</f>
        <v>0</v>
      </c>
      <c r="D361">
        <f>'2017 Vincent'!AF367</f>
        <v>0</v>
      </c>
      <c r="E361">
        <f>'2017 Vincent'!AG367</f>
        <v>0</v>
      </c>
      <c r="F361" s="187">
        <f>'2017 Vincent'!AH367</f>
        <v>0</v>
      </c>
      <c r="G361" s="187">
        <f>'2017 Vincent'!AI367</f>
        <v>0</v>
      </c>
      <c r="H361">
        <f>'2017 Vincent'!AJ367</f>
        <v>0</v>
      </c>
      <c r="I361">
        <f>'2017 Vincent'!AK367</f>
        <v>0</v>
      </c>
      <c r="J361" s="187">
        <f>'2017 Vincent'!AL367</f>
        <v>0</v>
      </c>
      <c r="M361" s="187"/>
      <c r="N361" s="569">
        <v>9</v>
      </c>
      <c r="O361" s="569">
        <v>343</v>
      </c>
    </row>
    <row r="362" spans="1:15" x14ac:dyDescent="0.25">
      <c r="A362" s="565">
        <f>'2017 Vincent'!AC368</f>
        <v>181</v>
      </c>
      <c r="B362">
        <f>'2017 Vincent'!AD368</f>
        <v>30</v>
      </c>
      <c r="C362" t="str">
        <f>'2017 Vincent'!AE368</f>
        <v>Juin</v>
      </c>
      <c r="D362">
        <f>'2017 Vincent'!AF368</f>
        <v>0.27083333333333331</v>
      </c>
      <c r="E362">
        <f>'2017 Vincent'!AG368</f>
        <v>0.56319444444444444</v>
      </c>
      <c r="F362" s="187">
        <f>'2017 Vincent'!AH368</f>
        <v>0.29236111111111113</v>
      </c>
      <c r="G362" s="187">
        <f>'2017 Vincent'!AI368</f>
        <v>0.29236111111111113</v>
      </c>
      <c r="H362">
        <f>'2017 Vincent'!AJ368</f>
        <v>181</v>
      </c>
      <c r="I362">
        <f>'2017 Vincent'!AK368</f>
        <v>181</v>
      </c>
      <c r="J362" s="187">
        <f>'2017 Vincent'!AL368</f>
        <v>0.25972222222222219</v>
      </c>
      <c r="M362" s="187"/>
      <c r="N362" s="569">
        <v>10</v>
      </c>
      <c r="O362" s="569">
        <v>344</v>
      </c>
    </row>
    <row r="363" spans="1:15" x14ac:dyDescent="0.25">
      <c r="A363" s="565">
        <f>'2017 Vincent'!AC369</f>
        <v>0</v>
      </c>
      <c r="B363">
        <f>'2017 Vincent'!AD369</f>
        <v>0</v>
      </c>
      <c r="C363">
        <f>'2017 Vincent'!AE369</f>
        <v>0</v>
      </c>
      <c r="D363">
        <f>'2017 Vincent'!AF369</f>
        <v>0</v>
      </c>
      <c r="E363">
        <f>'2017 Vincent'!AG369</f>
        <v>0</v>
      </c>
      <c r="F363" s="187">
        <f>'2017 Vincent'!AH369</f>
        <v>0</v>
      </c>
      <c r="G363" s="187">
        <f>'2017 Vincent'!AI369</f>
        <v>0</v>
      </c>
      <c r="H363">
        <f>'2017 Vincent'!AJ369</f>
        <v>0</v>
      </c>
      <c r="I363">
        <f>'2017 Vincent'!AK369</f>
        <v>0</v>
      </c>
      <c r="J363" s="187">
        <f>'2017 Vincent'!AL369</f>
        <v>0</v>
      </c>
      <c r="M363" s="187"/>
      <c r="N363" s="569">
        <v>16</v>
      </c>
      <c r="O363" s="569">
        <v>350</v>
      </c>
    </row>
    <row r="364" spans="1:15" x14ac:dyDescent="0.25">
      <c r="A364" s="565">
        <f>'2017 Vincent'!AC370</f>
        <v>182</v>
      </c>
      <c r="B364">
        <f>'2017 Vincent'!AD370</f>
        <v>1</v>
      </c>
      <c r="C364" t="str">
        <f>'2017 Vincent'!AE370</f>
        <v>Juillet</v>
      </c>
      <c r="D364">
        <f>'2017 Vincent'!AF370</f>
        <v>0.8520833333333333</v>
      </c>
      <c r="E364">
        <f>'2017 Vincent'!AG370</f>
        <v>1.0958333333333334</v>
      </c>
      <c r="F364" s="187">
        <f>'2017 Vincent'!AH370</f>
        <v>0.24375000000000013</v>
      </c>
      <c r="G364" s="187">
        <f>'2017 Vincent'!AI370</f>
        <v>0.24375000000000013</v>
      </c>
      <c r="H364">
        <f>'2017 Vincent'!AJ370</f>
        <v>182</v>
      </c>
      <c r="I364">
        <f>'2017 Vincent'!AK370</f>
        <v>182</v>
      </c>
      <c r="J364" s="187">
        <f>'2017 Vincent'!AL370</f>
        <v>0.25972222222222219</v>
      </c>
      <c r="M364" s="187"/>
      <c r="N364" s="569">
        <v>17</v>
      </c>
      <c r="O364" s="569">
        <v>351</v>
      </c>
    </row>
    <row r="365" spans="1:15" x14ac:dyDescent="0.25">
      <c r="A365" s="565">
        <f>'2017 Vincent'!AC371</f>
        <v>0</v>
      </c>
      <c r="B365">
        <f>'2017 Vincent'!AD371</f>
        <v>0</v>
      </c>
      <c r="C365">
        <f>'2017 Vincent'!AE371</f>
        <v>0</v>
      </c>
      <c r="D365">
        <f>'2017 Vincent'!AF371</f>
        <v>0</v>
      </c>
      <c r="E365">
        <f>'2017 Vincent'!AG371</f>
        <v>0</v>
      </c>
      <c r="F365" s="187">
        <f>'2017 Vincent'!AH371</f>
        <v>0</v>
      </c>
      <c r="G365" s="187">
        <f>'2017 Vincent'!AI371</f>
        <v>0</v>
      </c>
      <c r="H365">
        <f>'2017 Vincent'!AJ371</f>
        <v>0</v>
      </c>
      <c r="I365">
        <f>'2017 Vincent'!AK371</f>
        <v>0</v>
      </c>
      <c r="J365" s="187">
        <f>'2017 Vincent'!AL371</f>
        <v>0</v>
      </c>
      <c r="M365" s="187"/>
      <c r="N365" s="569">
        <v>23</v>
      </c>
      <c r="O365" s="569">
        <v>357</v>
      </c>
    </row>
    <row r="366" spans="1:15" x14ac:dyDescent="0.25">
      <c r="A366" s="565">
        <f>'2017 Vincent'!AC372</f>
        <v>183</v>
      </c>
      <c r="B366">
        <f>'2017 Vincent'!AD372</f>
        <v>2</v>
      </c>
      <c r="C366" t="str">
        <f>'2017 Vincent'!AE372</f>
        <v>Juillet</v>
      </c>
      <c r="D366">
        <f>'2017 Vincent'!AF372</f>
        <v>0</v>
      </c>
      <c r="E366">
        <f>'2017 Vincent'!AG372</f>
        <v>0</v>
      </c>
      <c r="F366" s="187">
        <f>'2017 Vincent'!AH372</f>
        <v>0</v>
      </c>
      <c r="G366" s="187">
        <f>'2017 Vincent'!AI372</f>
        <v>0</v>
      </c>
      <c r="H366">
        <f>'2017 Vincent'!AJ372</f>
        <v>183</v>
      </c>
      <c r="I366">
        <f>'2017 Vincent'!AK372</f>
        <v>183</v>
      </c>
      <c r="J366" s="187">
        <f>'2017 Vincent'!AL372</f>
        <v>0.25972222222222219</v>
      </c>
      <c r="M366" s="187"/>
      <c r="N366" s="569">
        <v>24</v>
      </c>
      <c r="O366" s="569">
        <v>358</v>
      </c>
    </row>
    <row r="367" spans="1:15" x14ac:dyDescent="0.25">
      <c r="A367" s="565">
        <f>'2017 Vincent'!AC373</f>
        <v>0</v>
      </c>
      <c r="B367">
        <f>'2017 Vincent'!AD373</f>
        <v>0</v>
      </c>
      <c r="C367">
        <f>'2017 Vincent'!AE373</f>
        <v>0</v>
      </c>
      <c r="D367">
        <f>'2017 Vincent'!AF373</f>
        <v>0</v>
      </c>
      <c r="E367">
        <f>'2017 Vincent'!AG373</f>
        <v>0</v>
      </c>
      <c r="F367" s="187">
        <f>'2017 Vincent'!AH373</f>
        <v>0</v>
      </c>
      <c r="G367" s="187">
        <f>'2017 Vincent'!AI373</f>
        <v>0</v>
      </c>
      <c r="H367">
        <f>'2017 Vincent'!AJ373</f>
        <v>0</v>
      </c>
      <c r="I367">
        <f>'2017 Vincent'!AK373</f>
        <v>0</v>
      </c>
      <c r="J367" s="187">
        <f>'2017 Vincent'!AL373</f>
        <v>0</v>
      </c>
      <c r="M367" s="187"/>
      <c r="N367" s="569">
        <v>25</v>
      </c>
      <c r="O367" s="569">
        <v>359</v>
      </c>
    </row>
    <row r="368" spans="1:15" x14ac:dyDescent="0.25">
      <c r="A368" s="565">
        <f>'2017 Vincent'!AC374</f>
        <v>184</v>
      </c>
      <c r="B368">
        <f>'2017 Vincent'!AD374</f>
        <v>3</v>
      </c>
      <c r="C368" t="str">
        <f>'2017 Vincent'!AE374</f>
        <v>Juillet</v>
      </c>
      <c r="D368">
        <f>'2017 Vincent'!AF374</f>
        <v>0</v>
      </c>
      <c r="E368">
        <f>'2017 Vincent'!AG374</f>
        <v>0</v>
      </c>
      <c r="F368" s="187">
        <f>'2017 Vincent'!AH374</f>
        <v>0</v>
      </c>
      <c r="G368" s="187">
        <f>'2017 Vincent'!AI374</f>
        <v>0</v>
      </c>
      <c r="H368">
        <f>'2017 Vincent'!AJ374</f>
        <v>184</v>
      </c>
      <c r="I368">
        <f>'2017 Vincent'!AK374</f>
        <v>184</v>
      </c>
      <c r="J368" s="187">
        <f>'2017 Vincent'!AL374</f>
        <v>0.25972222222222219</v>
      </c>
      <c r="M368" s="187"/>
      <c r="N368" s="569">
        <v>31</v>
      </c>
      <c r="O368" s="569">
        <v>365</v>
      </c>
    </row>
    <row r="369" spans="1:15" x14ac:dyDescent="0.25">
      <c r="A369" s="565">
        <f>'2017 Vincent'!AC375</f>
        <v>0</v>
      </c>
      <c r="B369">
        <f>'2017 Vincent'!AD375</f>
        <v>0</v>
      </c>
      <c r="C369">
        <f>'2017 Vincent'!AE375</f>
        <v>0</v>
      </c>
      <c r="D369">
        <f>'2017 Vincent'!AF375</f>
        <v>0</v>
      </c>
      <c r="E369">
        <f>'2017 Vincent'!AG375</f>
        <v>0</v>
      </c>
      <c r="F369" s="187">
        <f>'2017 Vincent'!AH375</f>
        <v>0</v>
      </c>
      <c r="G369" s="187">
        <f>'2017 Vincent'!AI375</f>
        <v>0</v>
      </c>
      <c r="H369">
        <f>'2017 Vincent'!AJ375</f>
        <v>0</v>
      </c>
      <c r="I369">
        <f>'2017 Vincent'!AK375</f>
        <v>0</v>
      </c>
      <c r="J369" s="187">
        <f>'2017 Vincent'!AL375</f>
        <v>0</v>
      </c>
      <c r="L369" s="187" t="s">
        <v>111</v>
      </c>
      <c r="M369" s="187"/>
      <c r="N369" s="187"/>
      <c r="O369" s="569">
        <v>67161</v>
      </c>
    </row>
    <row r="370" spans="1:15" x14ac:dyDescent="0.25">
      <c r="A370" s="565">
        <f>'2017 Vincent'!AC376</f>
        <v>185</v>
      </c>
      <c r="B370">
        <f>'2017 Vincent'!AD376</f>
        <v>4</v>
      </c>
      <c r="C370" t="str">
        <f>'2017 Vincent'!AE376</f>
        <v>Juillet</v>
      </c>
      <c r="D370">
        <f>'2017 Vincent'!AF376</f>
        <v>0.5</v>
      </c>
      <c r="E370">
        <f>'2017 Vincent'!AG376</f>
        <v>0.78194444444444444</v>
      </c>
      <c r="F370" s="187">
        <f>'2017 Vincent'!AH376</f>
        <v>0.28194444444444444</v>
      </c>
      <c r="G370" s="187">
        <f>'2017 Vincent'!AI376</f>
        <v>0.28194444444444444</v>
      </c>
      <c r="H370">
        <f>'2017 Vincent'!AJ376</f>
        <v>185</v>
      </c>
      <c r="I370">
        <f>'2017 Vincent'!AK376</f>
        <v>185</v>
      </c>
      <c r="J370" s="187">
        <f>'2017 Vincent'!AL376</f>
        <v>0.25694444444444448</v>
      </c>
      <c r="L370"/>
      <c r="M370"/>
    </row>
    <row r="371" spans="1:15" x14ac:dyDescent="0.25">
      <c r="A371" s="565">
        <f>'2017 Vincent'!AC377</f>
        <v>0</v>
      </c>
      <c r="B371">
        <f>'2017 Vincent'!AD377</f>
        <v>0</v>
      </c>
      <c r="C371">
        <f>'2017 Vincent'!AE377</f>
        <v>0</v>
      </c>
      <c r="D371">
        <f>'2017 Vincent'!AF377</f>
        <v>0</v>
      </c>
      <c r="E371">
        <f>'2017 Vincent'!AG377</f>
        <v>0</v>
      </c>
      <c r="F371" s="187">
        <f>'2017 Vincent'!AH377</f>
        <v>0</v>
      </c>
      <c r="G371" s="187">
        <f>'2017 Vincent'!AI377</f>
        <v>0</v>
      </c>
      <c r="H371">
        <f>'2017 Vincent'!AJ377</f>
        <v>0</v>
      </c>
      <c r="I371">
        <f>'2017 Vincent'!AK377</f>
        <v>0</v>
      </c>
      <c r="J371" s="187">
        <f>'2017 Vincent'!AL377</f>
        <v>0</v>
      </c>
      <c r="L371"/>
      <c r="M371"/>
    </row>
    <row r="372" spans="1:15" x14ac:dyDescent="0.25">
      <c r="A372" s="565">
        <f>'2017 Vincent'!AC378</f>
        <v>186</v>
      </c>
      <c r="B372">
        <f>'2017 Vincent'!AD378</f>
        <v>5</v>
      </c>
      <c r="C372" t="str">
        <f>'2017 Vincent'!AE378</f>
        <v>Juillet</v>
      </c>
      <c r="D372">
        <f>'2017 Vincent'!AF378</f>
        <v>0.61527777777777781</v>
      </c>
      <c r="E372">
        <f>'2017 Vincent'!AG378</f>
        <v>0.90138888888888891</v>
      </c>
      <c r="F372" s="187">
        <f>'2017 Vincent'!AH378</f>
        <v>0.28611111111111109</v>
      </c>
      <c r="G372" s="187">
        <f>'2017 Vincent'!AI378</f>
        <v>0.28611111111111109</v>
      </c>
      <c r="H372">
        <f>'2017 Vincent'!AJ378</f>
        <v>186</v>
      </c>
      <c r="I372">
        <f>'2017 Vincent'!AK378</f>
        <v>186</v>
      </c>
      <c r="J372" s="187">
        <f>'2017 Vincent'!AL378</f>
        <v>0.25555555555555554</v>
      </c>
      <c r="L372"/>
      <c r="M372"/>
    </row>
    <row r="373" spans="1:15" x14ac:dyDescent="0.25">
      <c r="A373" s="565">
        <f>'2017 Vincent'!AC379</f>
        <v>0</v>
      </c>
      <c r="B373">
        <f>'2017 Vincent'!AD379</f>
        <v>0</v>
      </c>
      <c r="C373">
        <f>'2017 Vincent'!AE379</f>
        <v>0</v>
      </c>
      <c r="D373">
        <f>'2017 Vincent'!AF379</f>
        <v>0</v>
      </c>
      <c r="E373">
        <f>'2017 Vincent'!AG379</f>
        <v>0</v>
      </c>
      <c r="F373" s="187">
        <f>'2017 Vincent'!AH379</f>
        <v>0</v>
      </c>
      <c r="G373" s="187">
        <f>'2017 Vincent'!AI379</f>
        <v>0</v>
      </c>
      <c r="H373">
        <f>'2017 Vincent'!AJ379</f>
        <v>0</v>
      </c>
      <c r="I373">
        <f>'2017 Vincent'!AK379</f>
        <v>0</v>
      </c>
      <c r="J373" s="187">
        <f>'2017 Vincent'!AL379</f>
        <v>0</v>
      </c>
      <c r="L373"/>
      <c r="M373"/>
    </row>
    <row r="374" spans="1:15" x14ac:dyDescent="0.25">
      <c r="A374" s="565">
        <f>'2017 Vincent'!AC380</f>
        <v>187</v>
      </c>
      <c r="B374">
        <f>'2017 Vincent'!AD380</f>
        <v>6</v>
      </c>
      <c r="C374" t="str">
        <f>'2017 Vincent'!AE380</f>
        <v>Juillet</v>
      </c>
      <c r="D374">
        <f>'2017 Vincent'!AF380</f>
        <v>0.5</v>
      </c>
      <c r="E374">
        <f>'2017 Vincent'!AG380</f>
        <v>0.78194444444444444</v>
      </c>
      <c r="F374" s="187">
        <f>'2017 Vincent'!AH380</f>
        <v>0.28194444444444444</v>
      </c>
      <c r="G374" s="187">
        <f>'2017 Vincent'!AI380</f>
        <v>0.28194444444444444</v>
      </c>
      <c r="H374">
        <f>'2017 Vincent'!AJ380</f>
        <v>187</v>
      </c>
      <c r="I374">
        <f>'2017 Vincent'!AK380</f>
        <v>187</v>
      </c>
      <c r="J374" s="187">
        <f>'2017 Vincent'!AL380</f>
        <v>0.25555555555555554</v>
      </c>
      <c r="L374"/>
      <c r="M374"/>
    </row>
    <row r="375" spans="1:15" x14ac:dyDescent="0.25">
      <c r="A375" s="565">
        <f>'2017 Vincent'!AC381</f>
        <v>0</v>
      </c>
      <c r="B375">
        <f>'2017 Vincent'!AD381</f>
        <v>0</v>
      </c>
      <c r="C375">
        <f>'2017 Vincent'!AE381</f>
        <v>0</v>
      </c>
      <c r="D375">
        <f>'2017 Vincent'!AF381</f>
        <v>0</v>
      </c>
      <c r="E375">
        <f>'2017 Vincent'!AG381</f>
        <v>0</v>
      </c>
      <c r="F375" s="187">
        <f>'2017 Vincent'!AH381</f>
        <v>0</v>
      </c>
      <c r="G375" s="187">
        <f>'2017 Vincent'!AI381</f>
        <v>0</v>
      </c>
      <c r="H375">
        <f>'2017 Vincent'!AJ381</f>
        <v>0</v>
      </c>
      <c r="I375">
        <f>'2017 Vincent'!AK381</f>
        <v>0</v>
      </c>
      <c r="J375" s="187">
        <f>'2017 Vincent'!AL381</f>
        <v>0</v>
      </c>
      <c r="L375"/>
      <c r="M375"/>
    </row>
    <row r="376" spans="1:15" x14ac:dyDescent="0.25">
      <c r="A376" s="565">
        <f>'2017 Vincent'!AC382</f>
        <v>188</v>
      </c>
      <c r="B376">
        <f>'2017 Vincent'!AD382</f>
        <v>7</v>
      </c>
      <c r="C376" t="str">
        <f>'2017 Vincent'!AE382</f>
        <v>Juillet</v>
      </c>
      <c r="D376">
        <f>'2017 Vincent'!AF382</f>
        <v>0</v>
      </c>
      <c r="E376">
        <f>'2017 Vincent'!AG382</f>
        <v>0</v>
      </c>
      <c r="F376" s="187">
        <f>'2017 Vincent'!AH382</f>
        <v>0</v>
      </c>
      <c r="G376" s="187">
        <f>'2017 Vincent'!AI382</f>
        <v>0</v>
      </c>
      <c r="H376">
        <f>'2017 Vincent'!AJ382</f>
        <v>188</v>
      </c>
      <c r="I376">
        <f>'2017 Vincent'!AK382</f>
        <v>188</v>
      </c>
      <c r="J376" s="187">
        <f>'2017 Vincent'!AL382</f>
        <v>0.25347222222222221</v>
      </c>
      <c r="L376"/>
      <c r="M376"/>
    </row>
    <row r="377" spans="1:15" x14ac:dyDescent="0.25">
      <c r="A377" s="565">
        <f>'2017 Vincent'!AC383</f>
        <v>0</v>
      </c>
      <c r="B377">
        <f>'2017 Vincent'!AD383</f>
        <v>0</v>
      </c>
      <c r="C377">
        <f>'2017 Vincent'!AE383</f>
        <v>0</v>
      </c>
      <c r="D377">
        <f>'2017 Vincent'!AF383</f>
        <v>0</v>
      </c>
      <c r="E377">
        <f>'2017 Vincent'!AG383</f>
        <v>0</v>
      </c>
      <c r="F377" s="187">
        <f>'2017 Vincent'!AH383</f>
        <v>0</v>
      </c>
      <c r="G377" s="187">
        <f>'2017 Vincent'!AI383</f>
        <v>0</v>
      </c>
      <c r="H377">
        <f>'2017 Vincent'!AJ383</f>
        <v>0</v>
      </c>
      <c r="I377">
        <f>'2017 Vincent'!AK383</f>
        <v>0</v>
      </c>
      <c r="J377" s="187">
        <f>'2017 Vincent'!AL383</f>
        <v>0</v>
      </c>
      <c r="L377"/>
      <c r="M377"/>
    </row>
    <row r="378" spans="1:15" x14ac:dyDescent="0.25">
      <c r="A378" s="565">
        <f>'2017 Vincent'!AC384</f>
        <v>189</v>
      </c>
      <c r="B378">
        <f>'2017 Vincent'!AD384</f>
        <v>8</v>
      </c>
      <c r="C378" t="str">
        <f>'2017 Vincent'!AE384</f>
        <v>Juillet</v>
      </c>
      <c r="D378">
        <f>'2017 Vincent'!AF384</f>
        <v>0.74791666666666667</v>
      </c>
      <c r="E378">
        <f>'2017 Vincent'!AG384</f>
        <v>1.0340277777777778</v>
      </c>
      <c r="F378" s="187">
        <f>'2017 Vincent'!AH384</f>
        <v>0.28611111111111109</v>
      </c>
      <c r="G378" s="187">
        <f>'2017 Vincent'!AI384</f>
        <v>0.28611111111111109</v>
      </c>
      <c r="H378">
        <f>'2017 Vincent'!AJ384</f>
        <v>189</v>
      </c>
      <c r="I378">
        <f>'2017 Vincent'!AK384</f>
        <v>189</v>
      </c>
      <c r="J378" s="187">
        <f>'2017 Vincent'!AL384</f>
        <v>0.25347222222222221</v>
      </c>
      <c r="L378"/>
      <c r="M378"/>
    </row>
    <row r="379" spans="1:15" x14ac:dyDescent="0.25">
      <c r="A379" s="565">
        <f>'2017 Vincent'!AC385</f>
        <v>0</v>
      </c>
      <c r="B379">
        <f>'2017 Vincent'!AD385</f>
        <v>0</v>
      </c>
      <c r="C379">
        <f>'2017 Vincent'!AE385</f>
        <v>0</v>
      </c>
      <c r="D379">
        <f>'2017 Vincent'!AF385</f>
        <v>0</v>
      </c>
      <c r="E379">
        <f>'2017 Vincent'!AG385</f>
        <v>0</v>
      </c>
      <c r="F379" s="187">
        <f>'2017 Vincent'!AH385</f>
        <v>0</v>
      </c>
      <c r="G379" s="187">
        <f>'2017 Vincent'!AI385</f>
        <v>0</v>
      </c>
      <c r="H379">
        <f>'2017 Vincent'!AJ385</f>
        <v>0</v>
      </c>
      <c r="I379">
        <f>'2017 Vincent'!AK385</f>
        <v>0</v>
      </c>
      <c r="J379" s="187">
        <f>'2017 Vincent'!AL385</f>
        <v>0</v>
      </c>
      <c r="L379"/>
      <c r="M379"/>
    </row>
    <row r="380" spans="1:15" x14ac:dyDescent="0.25">
      <c r="A380" s="565">
        <f>'2017 Vincent'!AC386</f>
        <v>190</v>
      </c>
      <c r="B380">
        <f>'2017 Vincent'!AD386</f>
        <v>9</v>
      </c>
      <c r="C380" t="str">
        <f>'2017 Vincent'!AE386</f>
        <v>Juillet</v>
      </c>
      <c r="D380">
        <f>'2017 Vincent'!AF386</f>
        <v>0.57986111111111105</v>
      </c>
      <c r="E380">
        <f>'2017 Vincent'!AG386</f>
        <v>0.87361111111111101</v>
      </c>
      <c r="F380" s="187">
        <f>'2017 Vincent'!AH386</f>
        <v>0.29374999999999996</v>
      </c>
      <c r="G380" s="187">
        <f>'2017 Vincent'!AI386</f>
        <v>0.29374999999999996</v>
      </c>
      <c r="H380">
        <f>'2017 Vincent'!AJ386</f>
        <v>190</v>
      </c>
      <c r="I380">
        <f>'2017 Vincent'!AK386</f>
        <v>190</v>
      </c>
      <c r="J380" s="187">
        <f>'2017 Vincent'!AL386</f>
        <v>0.25138888888888894</v>
      </c>
      <c r="L380"/>
      <c r="M380"/>
    </row>
    <row r="381" spans="1:15" x14ac:dyDescent="0.25">
      <c r="A381" s="565">
        <f>'2017 Vincent'!AC387</f>
        <v>0</v>
      </c>
      <c r="B381">
        <f>'2017 Vincent'!AD387</f>
        <v>0</v>
      </c>
      <c r="C381">
        <f>'2017 Vincent'!AE387</f>
        <v>0</v>
      </c>
      <c r="D381">
        <f>'2017 Vincent'!AF387</f>
        <v>0</v>
      </c>
      <c r="E381">
        <f>'2017 Vincent'!AG387</f>
        <v>0</v>
      </c>
      <c r="F381" s="187">
        <f>'2017 Vincent'!AH387</f>
        <v>0</v>
      </c>
      <c r="G381" s="187">
        <f>'2017 Vincent'!AI387</f>
        <v>0</v>
      </c>
      <c r="H381">
        <f>'2017 Vincent'!AJ387</f>
        <v>0</v>
      </c>
      <c r="I381">
        <f>'2017 Vincent'!AK387</f>
        <v>0</v>
      </c>
      <c r="J381" s="187">
        <f>'2017 Vincent'!AL387</f>
        <v>0</v>
      </c>
      <c r="L381"/>
      <c r="M381"/>
    </row>
    <row r="382" spans="1:15" x14ac:dyDescent="0.25">
      <c r="A382" s="565">
        <f>'2017 Vincent'!AC388</f>
        <v>191</v>
      </c>
      <c r="B382">
        <f>'2017 Vincent'!AD388</f>
        <v>10</v>
      </c>
      <c r="C382" t="str">
        <f>'2017 Vincent'!AE388</f>
        <v>Juillet</v>
      </c>
      <c r="D382">
        <f>'2017 Vincent'!AF388</f>
        <v>0</v>
      </c>
      <c r="E382">
        <f>'2017 Vincent'!AG388</f>
        <v>0</v>
      </c>
      <c r="F382" s="187">
        <f>'2017 Vincent'!AH388</f>
        <v>0</v>
      </c>
      <c r="G382" s="187">
        <f>'2017 Vincent'!AI388</f>
        <v>0</v>
      </c>
      <c r="H382">
        <f>'2017 Vincent'!AJ388</f>
        <v>191</v>
      </c>
      <c r="I382">
        <f>'2017 Vincent'!AK388</f>
        <v>191</v>
      </c>
      <c r="J382" s="187">
        <f>'2017 Vincent'!AL388</f>
        <v>0.25138888888888894</v>
      </c>
      <c r="L382"/>
      <c r="M382"/>
    </row>
    <row r="383" spans="1:15" x14ac:dyDescent="0.25">
      <c r="A383" s="565">
        <f>'2017 Vincent'!AC389</f>
        <v>0</v>
      </c>
      <c r="B383">
        <f>'2017 Vincent'!AD389</f>
        <v>0</v>
      </c>
      <c r="C383">
        <f>'2017 Vincent'!AE389</f>
        <v>0</v>
      </c>
      <c r="D383">
        <f>'2017 Vincent'!AF389</f>
        <v>0</v>
      </c>
      <c r="E383">
        <f>'2017 Vincent'!AG389</f>
        <v>0</v>
      </c>
      <c r="F383" s="187">
        <f>'2017 Vincent'!AH389</f>
        <v>0</v>
      </c>
      <c r="G383" s="187">
        <f>'2017 Vincent'!AI389</f>
        <v>0</v>
      </c>
      <c r="H383">
        <f>'2017 Vincent'!AJ389</f>
        <v>0</v>
      </c>
      <c r="I383">
        <f>'2017 Vincent'!AK389</f>
        <v>0</v>
      </c>
      <c r="J383" s="187">
        <f>'2017 Vincent'!AL389</f>
        <v>0</v>
      </c>
      <c r="L383"/>
      <c r="M383"/>
    </row>
    <row r="384" spans="1:15" x14ac:dyDescent="0.25">
      <c r="A384" s="565">
        <f>'2017 Vincent'!AC390</f>
        <v>192</v>
      </c>
      <c r="B384">
        <f>'2017 Vincent'!AD390</f>
        <v>11</v>
      </c>
      <c r="C384" t="str">
        <f>'2017 Vincent'!AE390</f>
        <v>Juillet</v>
      </c>
      <c r="D384">
        <f>'2017 Vincent'!AF390</f>
        <v>0</v>
      </c>
      <c r="E384">
        <f>'2017 Vincent'!AG390</f>
        <v>0</v>
      </c>
      <c r="F384" s="187">
        <f>'2017 Vincent'!AH390</f>
        <v>0</v>
      </c>
      <c r="G384" s="187">
        <f>'2017 Vincent'!AI390</f>
        <v>0</v>
      </c>
      <c r="H384">
        <f>'2017 Vincent'!AJ390</f>
        <v>192</v>
      </c>
      <c r="I384">
        <f>'2017 Vincent'!AK390</f>
        <v>192</v>
      </c>
      <c r="J384" s="187">
        <f>'2017 Vincent'!AL390</f>
        <v>0.25138888888888894</v>
      </c>
      <c r="L384"/>
      <c r="M384"/>
    </row>
    <row r="385" spans="1:13" x14ac:dyDescent="0.25">
      <c r="A385" s="565">
        <f>'2017 Vincent'!AC391</f>
        <v>0</v>
      </c>
      <c r="B385">
        <f>'2017 Vincent'!AD391</f>
        <v>0</v>
      </c>
      <c r="C385">
        <f>'2017 Vincent'!AE391</f>
        <v>0</v>
      </c>
      <c r="D385">
        <f>'2017 Vincent'!AF391</f>
        <v>0</v>
      </c>
      <c r="E385">
        <f>'2017 Vincent'!AG391</f>
        <v>0</v>
      </c>
      <c r="F385" s="187">
        <f>'2017 Vincent'!AH391</f>
        <v>0</v>
      </c>
      <c r="G385" s="187">
        <f>'2017 Vincent'!AI391</f>
        <v>0</v>
      </c>
      <c r="H385">
        <f>'2017 Vincent'!AJ391</f>
        <v>0</v>
      </c>
      <c r="I385">
        <f>'2017 Vincent'!AK391</f>
        <v>0</v>
      </c>
      <c r="J385" s="187">
        <f>'2017 Vincent'!AL391</f>
        <v>0</v>
      </c>
      <c r="L385"/>
      <c r="M385"/>
    </row>
    <row r="386" spans="1:13" x14ac:dyDescent="0.25">
      <c r="A386" s="565">
        <f>'2017 Vincent'!AC392</f>
        <v>193</v>
      </c>
      <c r="B386">
        <f>'2017 Vincent'!AD392</f>
        <v>12</v>
      </c>
      <c r="C386" t="str">
        <f>'2017 Vincent'!AE392</f>
        <v>Juillet</v>
      </c>
      <c r="D386">
        <f>'2017 Vincent'!AF392</f>
        <v>0.77013888888888893</v>
      </c>
      <c r="E386">
        <f>'2017 Vincent'!AG392</f>
        <v>1.0465277777777777</v>
      </c>
      <c r="F386" s="187">
        <f>'2017 Vincent'!AH392</f>
        <v>0.2763888888888888</v>
      </c>
      <c r="G386" s="187">
        <f>'2017 Vincent'!AI392</f>
        <v>0.2763888888888888</v>
      </c>
      <c r="H386">
        <f>'2017 Vincent'!AJ392</f>
        <v>193</v>
      </c>
      <c r="I386">
        <f>'2017 Vincent'!AK392</f>
        <v>193</v>
      </c>
      <c r="J386" s="187">
        <f>'2017 Vincent'!AL392</f>
        <v>0.25138888888888888</v>
      </c>
      <c r="L386"/>
      <c r="M386"/>
    </row>
    <row r="387" spans="1:13" x14ac:dyDescent="0.25">
      <c r="A387" s="565">
        <f>'2017 Vincent'!AC393</f>
        <v>0</v>
      </c>
      <c r="B387">
        <f>'2017 Vincent'!AD393</f>
        <v>0</v>
      </c>
      <c r="C387">
        <f>'2017 Vincent'!AE393</f>
        <v>0</v>
      </c>
      <c r="D387">
        <f>'2017 Vincent'!AF393</f>
        <v>0</v>
      </c>
      <c r="E387">
        <f>'2017 Vincent'!AG393</f>
        <v>0</v>
      </c>
      <c r="F387" s="187">
        <f>'2017 Vincent'!AH393</f>
        <v>0</v>
      </c>
      <c r="G387" s="187">
        <f>'2017 Vincent'!AI393</f>
        <v>0</v>
      </c>
      <c r="H387">
        <f>'2017 Vincent'!AJ393</f>
        <v>0</v>
      </c>
      <c r="I387">
        <f>'2017 Vincent'!AK393</f>
        <v>0</v>
      </c>
      <c r="J387" s="187">
        <f>'2017 Vincent'!AL393</f>
        <v>0</v>
      </c>
      <c r="L387"/>
      <c r="M387"/>
    </row>
    <row r="388" spans="1:13" x14ac:dyDescent="0.25">
      <c r="A388" s="565">
        <f>'2017 Vincent'!AC394</f>
        <v>194</v>
      </c>
      <c r="B388">
        <f>'2017 Vincent'!AD394</f>
        <v>13</v>
      </c>
      <c r="C388" t="str">
        <f>'2017 Vincent'!AE394</f>
        <v>Juillet</v>
      </c>
      <c r="D388">
        <f>'2017 Vincent'!AF394</f>
        <v>0.80902777777777779</v>
      </c>
      <c r="E388">
        <f>'2017 Vincent'!AG394</f>
        <v>1.086111111111111</v>
      </c>
      <c r="F388" s="187">
        <f>'2017 Vincent'!AH394</f>
        <v>0.27708333333333324</v>
      </c>
      <c r="G388" s="187">
        <f>'2017 Vincent'!AI394</f>
        <v>0.27708333333333324</v>
      </c>
      <c r="H388">
        <f>'2017 Vincent'!AJ394</f>
        <v>194</v>
      </c>
      <c r="I388">
        <f>'2017 Vincent'!AK394</f>
        <v>194</v>
      </c>
      <c r="J388" s="187">
        <f>'2017 Vincent'!AL394</f>
        <v>0.24930555555555556</v>
      </c>
      <c r="L388"/>
      <c r="M388"/>
    </row>
    <row r="389" spans="1:13" x14ac:dyDescent="0.25">
      <c r="A389" s="565">
        <f>'2017 Vincent'!AC395</f>
        <v>0</v>
      </c>
      <c r="B389">
        <f>'2017 Vincent'!AD395</f>
        <v>0</v>
      </c>
      <c r="C389">
        <f>'2017 Vincent'!AE395</f>
        <v>0</v>
      </c>
      <c r="D389">
        <f>'2017 Vincent'!AF395</f>
        <v>0</v>
      </c>
      <c r="E389">
        <f>'2017 Vincent'!AG395</f>
        <v>0</v>
      </c>
      <c r="F389" s="187">
        <f>'2017 Vincent'!AH395</f>
        <v>0</v>
      </c>
      <c r="G389" s="187">
        <f>'2017 Vincent'!AI395</f>
        <v>0</v>
      </c>
      <c r="H389">
        <f>'2017 Vincent'!AJ395</f>
        <v>0</v>
      </c>
      <c r="I389">
        <f>'2017 Vincent'!AK395</f>
        <v>0</v>
      </c>
      <c r="J389" s="187">
        <f>'2017 Vincent'!AL395</f>
        <v>0</v>
      </c>
      <c r="L389"/>
      <c r="M389"/>
    </row>
    <row r="390" spans="1:13" x14ac:dyDescent="0.25">
      <c r="A390" s="565">
        <f>'2017 Vincent'!AC396</f>
        <v>195</v>
      </c>
      <c r="B390">
        <f>'2017 Vincent'!AD396</f>
        <v>14</v>
      </c>
      <c r="C390" t="str">
        <f>'2017 Vincent'!AE396</f>
        <v>Juillet</v>
      </c>
      <c r="D390">
        <f>'2017 Vincent'!AF396</f>
        <v>0.81041666666666667</v>
      </c>
      <c r="E390">
        <f>'2017 Vincent'!AG396</f>
        <v>1.0840277777777778</v>
      </c>
      <c r="F390" s="187">
        <f>'2017 Vincent'!AH396</f>
        <v>0.27361111111111114</v>
      </c>
      <c r="G390" s="187">
        <f>'2017 Vincent'!AI396</f>
        <v>0.27361111111111114</v>
      </c>
      <c r="H390">
        <f>'2017 Vincent'!AJ396</f>
        <v>195</v>
      </c>
      <c r="I390">
        <f>'2017 Vincent'!AK396</f>
        <v>195</v>
      </c>
      <c r="J390" s="187">
        <f>'2017 Vincent'!AL396</f>
        <v>0.24930555555555556</v>
      </c>
      <c r="L390"/>
      <c r="M390"/>
    </row>
    <row r="391" spans="1:13" x14ac:dyDescent="0.25">
      <c r="A391" s="565">
        <f>'2017 Vincent'!AC397</f>
        <v>0</v>
      </c>
      <c r="B391">
        <f>'2017 Vincent'!AD397</f>
        <v>0</v>
      </c>
      <c r="C391">
        <f>'2017 Vincent'!AE397</f>
        <v>0</v>
      </c>
      <c r="D391">
        <f>'2017 Vincent'!AF397</f>
        <v>0</v>
      </c>
      <c r="E391">
        <f>'2017 Vincent'!AG397</f>
        <v>0</v>
      </c>
      <c r="F391" s="187">
        <f>'2017 Vincent'!AH397</f>
        <v>0</v>
      </c>
      <c r="G391" s="187">
        <f>'2017 Vincent'!AI397</f>
        <v>0</v>
      </c>
      <c r="H391">
        <f>'2017 Vincent'!AJ397</f>
        <v>0</v>
      </c>
      <c r="I391">
        <f>'2017 Vincent'!AK397</f>
        <v>0</v>
      </c>
      <c r="J391" s="187">
        <f>'2017 Vincent'!AL397</f>
        <v>0</v>
      </c>
      <c r="L391"/>
      <c r="M391"/>
    </row>
    <row r="392" spans="1:13" x14ac:dyDescent="0.25">
      <c r="A392" s="565">
        <f>'2017 Vincent'!AC398</f>
        <v>196</v>
      </c>
      <c r="B392">
        <f>'2017 Vincent'!AD398</f>
        <v>15</v>
      </c>
      <c r="C392" t="str">
        <f>'2017 Vincent'!AE398</f>
        <v>Juillet</v>
      </c>
      <c r="D392">
        <f>'2017 Vincent'!AF398</f>
        <v>0.7993055555555556</v>
      </c>
      <c r="E392">
        <f>'2017 Vincent'!AG398</f>
        <v>1.0847222222222224</v>
      </c>
      <c r="F392" s="187">
        <f>'2017 Vincent'!AH398</f>
        <v>0.28541666666666676</v>
      </c>
      <c r="G392" s="187">
        <f>'2017 Vincent'!AI398</f>
        <v>0.28541666666666676</v>
      </c>
      <c r="H392">
        <f>'2017 Vincent'!AJ398</f>
        <v>196</v>
      </c>
      <c r="I392">
        <f>'2017 Vincent'!AK398</f>
        <v>196</v>
      </c>
      <c r="J392" s="187">
        <f>'2017 Vincent'!AL398</f>
        <v>0.2479166666666667</v>
      </c>
      <c r="L392"/>
      <c r="M392"/>
    </row>
    <row r="393" spans="1:13" x14ac:dyDescent="0.25">
      <c r="A393" s="565">
        <f>'2017 Vincent'!AC399</f>
        <v>0</v>
      </c>
      <c r="B393">
        <f>'2017 Vincent'!AD399</f>
        <v>0</v>
      </c>
      <c r="C393">
        <f>'2017 Vincent'!AE399</f>
        <v>0</v>
      </c>
      <c r="D393">
        <f>'2017 Vincent'!AF399</f>
        <v>0</v>
      </c>
      <c r="E393">
        <f>'2017 Vincent'!AG399</f>
        <v>0</v>
      </c>
      <c r="F393" s="187">
        <f>'2017 Vincent'!AH399</f>
        <v>0</v>
      </c>
      <c r="G393" s="187">
        <f>'2017 Vincent'!AI399</f>
        <v>0</v>
      </c>
      <c r="H393">
        <f>'2017 Vincent'!AJ399</f>
        <v>0</v>
      </c>
      <c r="I393">
        <f>'2017 Vincent'!AK399</f>
        <v>0</v>
      </c>
      <c r="J393" s="187">
        <f>'2017 Vincent'!AL399</f>
        <v>0</v>
      </c>
      <c r="L393"/>
      <c r="M393"/>
    </row>
    <row r="394" spans="1:13" x14ac:dyDescent="0.25">
      <c r="A394" s="565">
        <f>'2017 Vincent'!AC400</f>
        <v>197</v>
      </c>
      <c r="B394">
        <f>'2017 Vincent'!AD400</f>
        <v>16</v>
      </c>
      <c r="C394" t="str">
        <f>'2017 Vincent'!AE400</f>
        <v>Juillet</v>
      </c>
      <c r="D394">
        <f>'2017 Vincent'!AF400</f>
        <v>0.79236111111111107</v>
      </c>
      <c r="E394">
        <f>'2017 Vincent'!AG400</f>
        <v>1.0652777777777778</v>
      </c>
      <c r="F394" s="187">
        <f>'2017 Vincent'!AH400</f>
        <v>0.2729166666666667</v>
      </c>
      <c r="G394" s="187">
        <f>'2017 Vincent'!AI400</f>
        <v>0.2729166666666667</v>
      </c>
      <c r="H394">
        <f>'2017 Vincent'!AJ400</f>
        <v>197</v>
      </c>
      <c r="I394">
        <f>'2017 Vincent'!AK400</f>
        <v>197</v>
      </c>
      <c r="J394" s="187">
        <f>'2017 Vincent'!AL400</f>
        <v>0.2479166666666667</v>
      </c>
      <c r="L394"/>
      <c r="M394"/>
    </row>
    <row r="395" spans="1:13" x14ac:dyDescent="0.25">
      <c r="A395" s="565">
        <f>'2017 Vincent'!AC401</f>
        <v>0</v>
      </c>
      <c r="B395">
        <f>'2017 Vincent'!AD401</f>
        <v>0</v>
      </c>
      <c r="C395">
        <f>'2017 Vincent'!AE401</f>
        <v>0</v>
      </c>
      <c r="D395">
        <f>'2017 Vincent'!AF401</f>
        <v>0</v>
      </c>
      <c r="E395">
        <f>'2017 Vincent'!AG401</f>
        <v>0</v>
      </c>
      <c r="F395" s="187">
        <f>'2017 Vincent'!AH401</f>
        <v>0</v>
      </c>
      <c r="G395" s="187">
        <f>'2017 Vincent'!AI401</f>
        <v>0</v>
      </c>
      <c r="H395">
        <f>'2017 Vincent'!AJ401</f>
        <v>0</v>
      </c>
      <c r="I395">
        <f>'2017 Vincent'!AK401</f>
        <v>0</v>
      </c>
      <c r="J395" s="187">
        <f>'2017 Vincent'!AL401</f>
        <v>0</v>
      </c>
      <c r="L395"/>
      <c r="M395"/>
    </row>
    <row r="396" spans="1:13" x14ac:dyDescent="0.25">
      <c r="A396" s="565">
        <f>'2017 Vincent'!AC402</f>
        <v>198</v>
      </c>
      <c r="B396">
        <f>'2017 Vincent'!AD402</f>
        <v>17</v>
      </c>
      <c r="C396" t="str">
        <f>'2017 Vincent'!AE402</f>
        <v>Juillet</v>
      </c>
      <c r="D396">
        <f>'2017 Vincent'!AF402</f>
        <v>0.75763888888888886</v>
      </c>
      <c r="E396">
        <f>'2017 Vincent'!AG402</f>
        <v>1.0465277777777777</v>
      </c>
      <c r="F396" s="187">
        <f>'2017 Vincent'!AH402</f>
        <v>0.28888888888888886</v>
      </c>
      <c r="G396" s="187">
        <f>'2017 Vincent'!AI402</f>
        <v>0.28888888888888886</v>
      </c>
      <c r="H396">
        <f>'2017 Vincent'!AJ402</f>
        <v>198</v>
      </c>
      <c r="I396">
        <f>'2017 Vincent'!AK402</f>
        <v>198</v>
      </c>
      <c r="J396" s="187">
        <f>'2017 Vincent'!AL402</f>
        <v>0.24791666666666667</v>
      </c>
      <c r="L396"/>
      <c r="M396"/>
    </row>
    <row r="397" spans="1:13" x14ac:dyDescent="0.25">
      <c r="A397" s="565">
        <f>'2017 Vincent'!AC403</f>
        <v>0</v>
      </c>
      <c r="B397">
        <f>'2017 Vincent'!AD403</f>
        <v>0</v>
      </c>
      <c r="C397">
        <f>'2017 Vincent'!AE403</f>
        <v>0</v>
      </c>
      <c r="D397">
        <f>'2017 Vincent'!AF403</f>
        <v>0</v>
      </c>
      <c r="E397">
        <f>'2017 Vincent'!AG403</f>
        <v>0</v>
      </c>
      <c r="F397" s="187">
        <f>'2017 Vincent'!AH403</f>
        <v>0</v>
      </c>
      <c r="G397" s="187">
        <f>'2017 Vincent'!AI403</f>
        <v>0</v>
      </c>
      <c r="H397">
        <f>'2017 Vincent'!AJ403</f>
        <v>0</v>
      </c>
      <c r="I397">
        <f>'2017 Vincent'!AK403</f>
        <v>0</v>
      </c>
      <c r="J397" s="187">
        <f>'2017 Vincent'!AL403</f>
        <v>0</v>
      </c>
      <c r="L397"/>
      <c r="M397"/>
    </row>
    <row r="398" spans="1:13" x14ac:dyDescent="0.25">
      <c r="A398" s="565">
        <f>'2017 Vincent'!AC404</f>
        <v>199</v>
      </c>
      <c r="B398">
        <f>'2017 Vincent'!AD404</f>
        <v>18</v>
      </c>
      <c r="C398" t="str">
        <f>'2017 Vincent'!AE404</f>
        <v>Juillet</v>
      </c>
      <c r="D398">
        <f>'2017 Vincent'!AF404</f>
        <v>0</v>
      </c>
      <c r="E398">
        <f>'2017 Vincent'!AG404</f>
        <v>0</v>
      </c>
      <c r="F398" s="187">
        <f>'2017 Vincent'!AH404</f>
        <v>0</v>
      </c>
      <c r="G398" s="187">
        <f>'2017 Vincent'!AI404</f>
        <v>0</v>
      </c>
      <c r="H398">
        <f>'2017 Vincent'!AJ404</f>
        <v>199</v>
      </c>
      <c r="I398">
        <f>'2017 Vincent'!AK404</f>
        <v>199</v>
      </c>
      <c r="J398" s="187">
        <f>'2017 Vincent'!AL404</f>
        <v>0.24513888888888902</v>
      </c>
      <c r="L398"/>
      <c r="M398"/>
    </row>
    <row r="399" spans="1:13" x14ac:dyDescent="0.25">
      <c r="A399" s="565">
        <f>'2017 Vincent'!AC405</f>
        <v>0</v>
      </c>
      <c r="B399">
        <f>'2017 Vincent'!AD405</f>
        <v>0</v>
      </c>
      <c r="C399">
        <f>'2017 Vincent'!AE405</f>
        <v>0</v>
      </c>
      <c r="D399">
        <f>'2017 Vincent'!AF405</f>
        <v>0</v>
      </c>
      <c r="E399">
        <f>'2017 Vincent'!AG405</f>
        <v>0</v>
      </c>
      <c r="F399" s="187">
        <f>'2017 Vincent'!AH405</f>
        <v>0</v>
      </c>
      <c r="G399" s="187">
        <f>'2017 Vincent'!AI405</f>
        <v>0</v>
      </c>
      <c r="H399">
        <f>'2017 Vincent'!AJ405</f>
        <v>0</v>
      </c>
      <c r="I399">
        <f>'2017 Vincent'!AK405</f>
        <v>0</v>
      </c>
      <c r="J399" s="187">
        <f>'2017 Vincent'!AL405</f>
        <v>0</v>
      </c>
      <c r="L399"/>
      <c r="M399"/>
    </row>
    <row r="400" spans="1:13" x14ac:dyDescent="0.25">
      <c r="A400" s="565">
        <f>'2017 Vincent'!AC406</f>
        <v>200</v>
      </c>
      <c r="B400">
        <f>'2017 Vincent'!AD406</f>
        <v>19</v>
      </c>
      <c r="C400" t="str">
        <f>'2017 Vincent'!AE406</f>
        <v>Juillet</v>
      </c>
      <c r="D400">
        <f>'2017 Vincent'!AF406</f>
        <v>0</v>
      </c>
      <c r="E400">
        <f>'2017 Vincent'!AG406</f>
        <v>0</v>
      </c>
      <c r="F400" s="187">
        <f>'2017 Vincent'!AH406</f>
        <v>0</v>
      </c>
      <c r="G400" s="187">
        <f>'2017 Vincent'!AI406</f>
        <v>0</v>
      </c>
      <c r="H400">
        <f>'2017 Vincent'!AJ406</f>
        <v>200</v>
      </c>
      <c r="I400">
        <f>'2017 Vincent'!AK406</f>
        <v>200</v>
      </c>
      <c r="J400" s="187">
        <f>'2017 Vincent'!AL406</f>
        <v>0.24513888888888902</v>
      </c>
      <c r="L400"/>
      <c r="M400"/>
    </row>
    <row r="401" spans="1:13" x14ac:dyDescent="0.25">
      <c r="A401" s="565">
        <f>'2017 Vincent'!AC407</f>
        <v>0</v>
      </c>
      <c r="B401">
        <f>'2017 Vincent'!AD407</f>
        <v>0</v>
      </c>
      <c r="C401">
        <f>'2017 Vincent'!AE407</f>
        <v>0</v>
      </c>
      <c r="D401">
        <f>'2017 Vincent'!AF407</f>
        <v>0</v>
      </c>
      <c r="E401">
        <f>'2017 Vincent'!AG407</f>
        <v>0</v>
      </c>
      <c r="F401" s="187">
        <f>'2017 Vincent'!AH407</f>
        <v>0</v>
      </c>
      <c r="G401" s="187">
        <f>'2017 Vincent'!AI407</f>
        <v>0</v>
      </c>
      <c r="H401">
        <f>'2017 Vincent'!AJ407</f>
        <v>0</v>
      </c>
      <c r="I401">
        <f>'2017 Vincent'!AK407</f>
        <v>0</v>
      </c>
      <c r="J401" s="187">
        <f>'2017 Vincent'!AL407</f>
        <v>0</v>
      </c>
      <c r="L401"/>
      <c r="M401"/>
    </row>
    <row r="402" spans="1:13" x14ac:dyDescent="0.25">
      <c r="A402" s="565">
        <f>'2017 Vincent'!AC408</f>
        <v>201</v>
      </c>
      <c r="B402">
        <f>'2017 Vincent'!AD408</f>
        <v>20</v>
      </c>
      <c r="C402" t="str">
        <f>'2017 Vincent'!AE408</f>
        <v>Juillet</v>
      </c>
      <c r="D402">
        <f>'2017 Vincent'!AF408</f>
        <v>0.29305555555555557</v>
      </c>
      <c r="E402">
        <f>'2017 Vincent'!AG408</f>
        <v>0.44930555555555557</v>
      </c>
      <c r="F402" s="187">
        <f>'2017 Vincent'!AH408</f>
        <v>0.33472222222222225</v>
      </c>
      <c r="G402" s="187">
        <f>'2017 Vincent'!AI408</f>
        <v>0.33472222222222225</v>
      </c>
      <c r="H402">
        <f>'2017 Vincent'!AJ408</f>
        <v>201</v>
      </c>
      <c r="I402">
        <f>'2017 Vincent'!AK408</f>
        <v>201</v>
      </c>
      <c r="J402" s="187">
        <f>'2017 Vincent'!AL408</f>
        <v>0.24513888888888902</v>
      </c>
      <c r="L402"/>
      <c r="M402"/>
    </row>
    <row r="403" spans="1:13" x14ac:dyDescent="0.25">
      <c r="A403" s="565">
        <f>'2017 Vincent'!AC409</f>
        <v>0</v>
      </c>
      <c r="B403">
        <f>'2017 Vincent'!AD409</f>
        <v>0</v>
      </c>
      <c r="C403">
        <f>'2017 Vincent'!AE409</f>
        <v>0</v>
      </c>
      <c r="D403">
        <f>'2017 Vincent'!AF409</f>
        <v>0.63472222222222219</v>
      </c>
      <c r="E403">
        <f>'2017 Vincent'!AG409</f>
        <v>0.81319444444444444</v>
      </c>
      <c r="F403" s="187">
        <f>'2017 Vincent'!AH409</f>
        <v>0</v>
      </c>
      <c r="G403" s="187">
        <f>'2017 Vincent'!AI409</f>
        <v>0</v>
      </c>
      <c r="H403">
        <f>'2017 Vincent'!AJ409</f>
        <v>0</v>
      </c>
      <c r="I403">
        <f>'2017 Vincent'!AK409</f>
        <v>0</v>
      </c>
      <c r="J403" s="187">
        <f>'2017 Vincent'!AL409</f>
        <v>0</v>
      </c>
      <c r="L403"/>
      <c r="M403"/>
    </row>
    <row r="404" spans="1:13" x14ac:dyDescent="0.25">
      <c r="A404" s="565">
        <f>'2017 Vincent'!AC410</f>
        <v>202</v>
      </c>
      <c r="B404">
        <f>'2017 Vincent'!AD410</f>
        <v>21</v>
      </c>
      <c r="C404" t="str">
        <f>'2017 Vincent'!AE410</f>
        <v>Juillet</v>
      </c>
      <c r="D404">
        <f>'2017 Vincent'!AF410</f>
        <v>0.30555555555555552</v>
      </c>
      <c r="E404">
        <f>'2017 Vincent'!AG410</f>
        <v>0.46180555555555558</v>
      </c>
      <c r="F404" s="187">
        <f>'2017 Vincent'!AH410</f>
        <v>0.32916666666666666</v>
      </c>
      <c r="G404" s="187">
        <f>'2017 Vincent'!AI410</f>
        <v>0.32916666666666666</v>
      </c>
      <c r="H404">
        <f>'2017 Vincent'!AJ410</f>
        <v>202</v>
      </c>
      <c r="I404">
        <f>'2017 Vincent'!AK410</f>
        <v>202</v>
      </c>
      <c r="J404" s="187">
        <f>'2017 Vincent'!AL410</f>
        <v>0.24513888888888902</v>
      </c>
      <c r="L404"/>
      <c r="M404"/>
    </row>
    <row r="405" spans="1:13" x14ac:dyDescent="0.25">
      <c r="A405" s="565">
        <f>'2017 Vincent'!AC411</f>
        <v>0</v>
      </c>
      <c r="B405">
        <f>'2017 Vincent'!AD411</f>
        <v>0</v>
      </c>
      <c r="C405">
        <f>'2017 Vincent'!AE411</f>
        <v>0</v>
      </c>
      <c r="D405">
        <f>'2017 Vincent'!AF411</f>
        <v>0.64722222222222225</v>
      </c>
      <c r="E405">
        <f>'2017 Vincent'!AG411</f>
        <v>0.82013888888888886</v>
      </c>
      <c r="F405" s="187">
        <f>'2017 Vincent'!AH411</f>
        <v>0</v>
      </c>
      <c r="G405" s="187">
        <f>'2017 Vincent'!AI411</f>
        <v>0</v>
      </c>
      <c r="H405">
        <f>'2017 Vincent'!AJ411</f>
        <v>0</v>
      </c>
      <c r="I405">
        <f>'2017 Vincent'!AK411</f>
        <v>0</v>
      </c>
      <c r="J405" s="187">
        <f>'2017 Vincent'!AL411</f>
        <v>0</v>
      </c>
      <c r="L405"/>
      <c r="M405"/>
    </row>
    <row r="406" spans="1:13" x14ac:dyDescent="0.25">
      <c r="A406" s="565">
        <f>'2017 Vincent'!AC412</f>
        <v>203</v>
      </c>
      <c r="B406">
        <f>'2017 Vincent'!AD412</f>
        <v>22</v>
      </c>
      <c r="C406" t="str">
        <f>'2017 Vincent'!AE412</f>
        <v>Juillet</v>
      </c>
      <c r="D406">
        <f>'2017 Vincent'!AF412</f>
        <v>0</v>
      </c>
      <c r="E406">
        <f>'2017 Vincent'!AG412</f>
        <v>0</v>
      </c>
      <c r="F406" s="187">
        <f>'2017 Vincent'!AH412</f>
        <v>0</v>
      </c>
      <c r="G406" s="187">
        <f>'2017 Vincent'!AI412</f>
        <v>0</v>
      </c>
      <c r="H406">
        <f>'2017 Vincent'!AJ412</f>
        <v>203</v>
      </c>
      <c r="I406">
        <f>'2017 Vincent'!AK412</f>
        <v>203</v>
      </c>
      <c r="J406" s="187">
        <f>'2017 Vincent'!AL412</f>
        <v>0.24513888888888891</v>
      </c>
      <c r="L406"/>
      <c r="M406"/>
    </row>
    <row r="407" spans="1:13" x14ac:dyDescent="0.25">
      <c r="A407" s="565">
        <f>'2017 Vincent'!AC413</f>
        <v>0</v>
      </c>
      <c r="B407">
        <f>'2017 Vincent'!AD413</f>
        <v>0</v>
      </c>
      <c r="C407">
        <f>'2017 Vincent'!AE413</f>
        <v>0</v>
      </c>
      <c r="D407">
        <f>'2017 Vincent'!AF413</f>
        <v>0</v>
      </c>
      <c r="E407">
        <f>'2017 Vincent'!AG413</f>
        <v>0</v>
      </c>
      <c r="F407" s="187">
        <f>'2017 Vincent'!AH413</f>
        <v>0</v>
      </c>
      <c r="G407" s="187">
        <f>'2017 Vincent'!AI413</f>
        <v>0</v>
      </c>
      <c r="H407">
        <f>'2017 Vincent'!AJ413</f>
        <v>0</v>
      </c>
      <c r="I407">
        <f>'2017 Vincent'!AK413</f>
        <v>0</v>
      </c>
      <c r="J407" s="187">
        <f>'2017 Vincent'!AL413</f>
        <v>0</v>
      </c>
      <c r="L407"/>
      <c r="M407"/>
    </row>
    <row r="408" spans="1:13" x14ac:dyDescent="0.25">
      <c r="A408" s="565">
        <f>'2017 Vincent'!AC414</f>
        <v>204</v>
      </c>
      <c r="B408">
        <f>'2017 Vincent'!AD414</f>
        <v>23</v>
      </c>
      <c r="C408" t="str">
        <f>'2017 Vincent'!AE414</f>
        <v>Juillet</v>
      </c>
      <c r="D408">
        <f>'2017 Vincent'!AF414</f>
        <v>0</v>
      </c>
      <c r="E408">
        <f>'2017 Vincent'!AG414</f>
        <v>0</v>
      </c>
      <c r="F408" s="187">
        <f>'2017 Vincent'!AH414</f>
        <v>0</v>
      </c>
      <c r="G408" s="187">
        <f>'2017 Vincent'!AI414</f>
        <v>0</v>
      </c>
      <c r="H408">
        <f>'2017 Vincent'!AJ414</f>
        <v>204</v>
      </c>
      <c r="I408">
        <f>'2017 Vincent'!AK414</f>
        <v>204</v>
      </c>
      <c r="J408" s="187">
        <f>'2017 Vincent'!AL414</f>
        <v>0.24513888888888891</v>
      </c>
      <c r="L408"/>
      <c r="M408"/>
    </row>
    <row r="409" spans="1:13" x14ac:dyDescent="0.25">
      <c r="A409" s="565">
        <f>'2017 Vincent'!AC415</f>
        <v>0</v>
      </c>
      <c r="B409">
        <f>'2017 Vincent'!AD415</f>
        <v>0</v>
      </c>
      <c r="C409">
        <f>'2017 Vincent'!AE415</f>
        <v>0</v>
      </c>
      <c r="D409">
        <f>'2017 Vincent'!AF415</f>
        <v>0</v>
      </c>
      <c r="E409">
        <f>'2017 Vincent'!AG415</f>
        <v>0</v>
      </c>
      <c r="F409" s="187">
        <f>'2017 Vincent'!AH415</f>
        <v>0</v>
      </c>
      <c r="G409" s="187">
        <f>'2017 Vincent'!AI415</f>
        <v>0</v>
      </c>
      <c r="H409">
        <f>'2017 Vincent'!AJ415</f>
        <v>0</v>
      </c>
      <c r="I409">
        <f>'2017 Vincent'!AK415</f>
        <v>0</v>
      </c>
      <c r="J409" s="187">
        <f>'2017 Vincent'!AL415</f>
        <v>0</v>
      </c>
      <c r="L409"/>
      <c r="M409"/>
    </row>
    <row r="410" spans="1:13" x14ac:dyDescent="0.25">
      <c r="A410" s="565">
        <f>'2017 Vincent'!AC416</f>
        <v>205</v>
      </c>
      <c r="B410">
        <f>'2017 Vincent'!AD416</f>
        <v>24</v>
      </c>
      <c r="C410" t="str">
        <f>'2017 Vincent'!AE416</f>
        <v>Juillet</v>
      </c>
      <c r="D410">
        <f>'2017 Vincent'!AF416</f>
        <v>0.64652777777777781</v>
      </c>
      <c r="E410">
        <f>'2017 Vincent'!AG416</f>
        <v>0.93611111111111101</v>
      </c>
      <c r="F410" s="187">
        <f>'2017 Vincent'!AH416</f>
        <v>0.28958333333333319</v>
      </c>
      <c r="G410" s="187">
        <f>'2017 Vincent'!AI416</f>
        <v>0.28958333333333319</v>
      </c>
      <c r="H410">
        <f>'2017 Vincent'!AJ416</f>
        <v>205</v>
      </c>
      <c r="I410">
        <f>'2017 Vincent'!AK416</f>
        <v>205</v>
      </c>
      <c r="J410" s="187">
        <f>'2017 Vincent'!AL416</f>
        <v>0.24444444444444446</v>
      </c>
      <c r="L410"/>
      <c r="M410"/>
    </row>
    <row r="411" spans="1:13" x14ac:dyDescent="0.25">
      <c r="A411" s="565">
        <f>'2017 Vincent'!AC417</f>
        <v>0</v>
      </c>
      <c r="B411">
        <f>'2017 Vincent'!AD417</f>
        <v>0</v>
      </c>
      <c r="C411">
        <f>'2017 Vincent'!AE417</f>
        <v>0</v>
      </c>
      <c r="D411">
        <f>'2017 Vincent'!AF417</f>
        <v>0</v>
      </c>
      <c r="E411">
        <f>'2017 Vincent'!AG417</f>
        <v>0</v>
      </c>
      <c r="F411" s="187">
        <f>'2017 Vincent'!AH417</f>
        <v>0</v>
      </c>
      <c r="G411" s="187">
        <f>'2017 Vincent'!AI417</f>
        <v>0</v>
      </c>
      <c r="H411">
        <f>'2017 Vincent'!AJ417</f>
        <v>0</v>
      </c>
      <c r="I411">
        <f>'2017 Vincent'!AK417</f>
        <v>0</v>
      </c>
      <c r="J411" s="187">
        <f>'2017 Vincent'!AL417</f>
        <v>0</v>
      </c>
      <c r="L411"/>
      <c r="M411"/>
    </row>
    <row r="412" spans="1:13" x14ac:dyDescent="0.25">
      <c r="A412" s="565">
        <f>'2017 Vincent'!AC418</f>
        <v>206</v>
      </c>
      <c r="B412">
        <f>'2017 Vincent'!AD418</f>
        <v>25</v>
      </c>
      <c r="C412" t="str">
        <f>'2017 Vincent'!AE418</f>
        <v>Juillet</v>
      </c>
      <c r="D412">
        <f>'2017 Vincent'!AF418</f>
        <v>0.75208333333333333</v>
      </c>
      <c r="E412">
        <f>'2017 Vincent'!AG418</f>
        <v>1.04375</v>
      </c>
      <c r="F412" s="187">
        <f>'2017 Vincent'!AH418</f>
        <v>0.29166666666666663</v>
      </c>
      <c r="G412" s="187">
        <f>'2017 Vincent'!AI418</f>
        <v>0.29166666666666663</v>
      </c>
      <c r="H412">
        <f>'2017 Vincent'!AJ418</f>
        <v>206</v>
      </c>
      <c r="I412">
        <f>'2017 Vincent'!AK418</f>
        <v>206</v>
      </c>
      <c r="J412" s="187">
        <f>'2017 Vincent'!AL418</f>
        <v>0.24375000000000013</v>
      </c>
      <c r="L412"/>
      <c r="M412"/>
    </row>
    <row r="413" spans="1:13" x14ac:dyDescent="0.25">
      <c r="A413" s="565">
        <f>'2017 Vincent'!AC419</f>
        <v>0</v>
      </c>
      <c r="B413">
        <f>'2017 Vincent'!AD419</f>
        <v>0</v>
      </c>
      <c r="C413">
        <f>'2017 Vincent'!AE419</f>
        <v>0</v>
      </c>
      <c r="D413">
        <f>'2017 Vincent'!AF419</f>
        <v>0</v>
      </c>
      <c r="E413">
        <f>'2017 Vincent'!AG419</f>
        <v>0</v>
      </c>
      <c r="F413" s="187">
        <f>'2017 Vincent'!AH419</f>
        <v>0</v>
      </c>
      <c r="G413" s="187">
        <f>'2017 Vincent'!AI419</f>
        <v>0</v>
      </c>
      <c r="H413">
        <f>'2017 Vincent'!AJ419</f>
        <v>0</v>
      </c>
      <c r="I413">
        <f>'2017 Vincent'!AK419</f>
        <v>0</v>
      </c>
      <c r="J413" s="187">
        <f>'2017 Vincent'!AL419</f>
        <v>0</v>
      </c>
      <c r="L413"/>
      <c r="M413"/>
    </row>
    <row r="414" spans="1:13" x14ac:dyDescent="0.25">
      <c r="A414" s="565">
        <f>'2017 Vincent'!AC420</f>
        <v>207</v>
      </c>
      <c r="B414">
        <f>'2017 Vincent'!AD420</f>
        <v>26</v>
      </c>
      <c r="C414" t="str">
        <f>'2017 Vincent'!AE420</f>
        <v>Juillet</v>
      </c>
      <c r="D414">
        <f>'2017 Vincent'!AF420</f>
        <v>0.75208333333333333</v>
      </c>
      <c r="E414">
        <f>'2017 Vincent'!AG420</f>
        <v>1.04375</v>
      </c>
      <c r="F414" s="187">
        <f>'2017 Vincent'!AH420</f>
        <v>0.29166666666666663</v>
      </c>
      <c r="G414" s="187">
        <f>'2017 Vincent'!AI420</f>
        <v>0.29166666666666663</v>
      </c>
      <c r="H414">
        <f>'2017 Vincent'!AJ420</f>
        <v>207</v>
      </c>
      <c r="I414">
        <f>'2017 Vincent'!AK420</f>
        <v>207</v>
      </c>
      <c r="J414" s="187">
        <f>'2017 Vincent'!AL420</f>
        <v>0.24236111111111114</v>
      </c>
      <c r="L414"/>
      <c r="M414"/>
    </row>
    <row r="415" spans="1:13" x14ac:dyDescent="0.25">
      <c r="A415" s="565">
        <f>'2017 Vincent'!AC421</f>
        <v>0</v>
      </c>
      <c r="B415">
        <f>'2017 Vincent'!AD421</f>
        <v>0</v>
      </c>
      <c r="C415">
        <f>'2017 Vincent'!AE421</f>
        <v>0</v>
      </c>
      <c r="D415">
        <f>'2017 Vincent'!AF421</f>
        <v>0</v>
      </c>
      <c r="E415">
        <f>'2017 Vincent'!AG421</f>
        <v>0</v>
      </c>
      <c r="F415" s="187">
        <f>'2017 Vincent'!AH421</f>
        <v>0</v>
      </c>
      <c r="G415" s="187">
        <f>'2017 Vincent'!AI421</f>
        <v>0</v>
      </c>
      <c r="H415">
        <f>'2017 Vincent'!AJ421</f>
        <v>0</v>
      </c>
      <c r="I415">
        <f>'2017 Vincent'!AK421</f>
        <v>0</v>
      </c>
      <c r="J415" s="187">
        <f>'2017 Vincent'!AL421</f>
        <v>0</v>
      </c>
      <c r="L415"/>
      <c r="M415"/>
    </row>
    <row r="416" spans="1:13" x14ac:dyDescent="0.25">
      <c r="A416" s="565">
        <f>'2017 Vincent'!AC422</f>
        <v>208</v>
      </c>
      <c r="B416">
        <f>'2017 Vincent'!AD422</f>
        <v>27</v>
      </c>
      <c r="C416" t="str">
        <f>'2017 Vincent'!AE422</f>
        <v>Juillet</v>
      </c>
      <c r="D416">
        <f>'2017 Vincent'!AF422</f>
        <v>0.64652777777777781</v>
      </c>
      <c r="E416">
        <f>'2017 Vincent'!AG422</f>
        <v>0.93611111111111101</v>
      </c>
      <c r="F416" s="187">
        <f>'2017 Vincent'!AH422</f>
        <v>0.28958333333333319</v>
      </c>
      <c r="G416" s="187">
        <f>'2017 Vincent'!AI422</f>
        <v>0.28958333333333319</v>
      </c>
      <c r="H416">
        <f>'2017 Vincent'!AJ422</f>
        <v>208</v>
      </c>
      <c r="I416">
        <f>'2017 Vincent'!AK422</f>
        <v>208</v>
      </c>
      <c r="J416" s="187">
        <f>'2017 Vincent'!AL422</f>
        <v>0.2416666666666667</v>
      </c>
      <c r="L416"/>
      <c r="M416"/>
    </row>
    <row r="417" spans="1:13" x14ac:dyDescent="0.25">
      <c r="A417" s="565">
        <f>'2017 Vincent'!AC423</f>
        <v>0</v>
      </c>
      <c r="B417">
        <f>'2017 Vincent'!AD423</f>
        <v>0</v>
      </c>
      <c r="C417">
        <f>'2017 Vincent'!AE423</f>
        <v>0</v>
      </c>
      <c r="D417">
        <f>'2017 Vincent'!AF423</f>
        <v>0</v>
      </c>
      <c r="E417">
        <f>'2017 Vincent'!AG423</f>
        <v>0</v>
      </c>
      <c r="F417" s="187">
        <f>'2017 Vincent'!AH423</f>
        <v>0</v>
      </c>
      <c r="G417" s="187">
        <f>'2017 Vincent'!AI423</f>
        <v>0</v>
      </c>
      <c r="H417">
        <f>'2017 Vincent'!AJ423</f>
        <v>0</v>
      </c>
      <c r="I417">
        <f>'2017 Vincent'!AK423</f>
        <v>0</v>
      </c>
      <c r="J417" s="187">
        <f>'2017 Vincent'!AL423</f>
        <v>0</v>
      </c>
      <c r="L417"/>
      <c r="M417"/>
    </row>
    <row r="418" spans="1:13" x14ac:dyDescent="0.25">
      <c r="A418" s="565">
        <f>'2017 Vincent'!AC424</f>
        <v>209</v>
      </c>
      <c r="B418">
        <f>'2017 Vincent'!AD424</f>
        <v>28</v>
      </c>
      <c r="C418" t="str">
        <f>'2017 Vincent'!AE424</f>
        <v>Juillet</v>
      </c>
      <c r="D418">
        <f>'2017 Vincent'!AF424</f>
        <v>0.5</v>
      </c>
      <c r="E418">
        <f>'2017 Vincent'!AG424</f>
        <v>0.80347222222222225</v>
      </c>
      <c r="F418" s="187">
        <f>'2017 Vincent'!AH424</f>
        <v>0.30347222222222225</v>
      </c>
      <c r="G418" s="187">
        <f>'2017 Vincent'!AI424</f>
        <v>0.30347222222222225</v>
      </c>
      <c r="H418">
        <f>'2017 Vincent'!AJ424</f>
        <v>209</v>
      </c>
      <c r="I418">
        <f>'2017 Vincent'!AK424</f>
        <v>209</v>
      </c>
      <c r="J418" s="187">
        <f>'2017 Vincent'!AL424</f>
        <v>0.24027777777777776</v>
      </c>
      <c r="L418"/>
      <c r="M418"/>
    </row>
    <row r="419" spans="1:13" x14ac:dyDescent="0.25">
      <c r="A419" s="565">
        <f>'2017 Vincent'!AC425</f>
        <v>0</v>
      </c>
      <c r="B419">
        <f>'2017 Vincent'!AD425</f>
        <v>0</v>
      </c>
      <c r="C419">
        <f>'2017 Vincent'!AE425</f>
        <v>0</v>
      </c>
      <c r="D419">
        <f>'2017 Vincent'!AF425</f>
        <v>0</v>
      </c>
      <c r="E419">
        <f>'2017 Vincent'!AG425</f>
        <v>0</v>
      </c>
      <c r="F419" s="187">
        <f>'2017 Vincent'!AH425</f>
        <v>0</v>
      </c>
      <c r="G419" s="187">
        <f>'2017 Vincent'!AI425</f>
        <v>0</v>
      </c>
      <c r="H419">
        <f>'2017 Vincent'!AJ425</f>
        <v>0</v>
      </c>
      <c r="I419">
        <f>'2017 Vincent'!AK425</f>
        <v>0</v>
      </c>
      <c r="J419" s="187">
        <f>'2017 Vincent'!AL425</f>
        <v>0</v>
      </c>
      <c r="L419"/>
      <c r="M419"/>
    </row>
    <row r="420" spans="1:13" x14ac:dyDescent="0.25">
      <c r="A420" s="565">
        <f>'2017 Vincent'!AC426</f>
        <v>210</v>
      </c>
      <c r="B420">
        <f>'2017 Vincent'!AD426</f>
        <v>29</v>
      </c>
      <c r="C420" t="str">
        <f>'2017 Vincent'!AE426</f>
        <v>Juillet</v>
      </c>
      <c r="D420">
        <f>'2017 Vincent'!AF426</f>
        <v>0</v>
      </c>
      <c r="E420">
        <f>'2017 Vincent'!AG426</f>
        <v>0</v>
      </c>
      <c r="F420" s="187">
        <f>'2017 Vincent'!AH426</f>
        <v>0</v>
      </c>
      <c r="G420" s="187">
        <f>'2017 Vincent'!AI426</f>
        <v>0</v>
      </c>
      <c r="H420">
        <f>'2017 Vincent'!AJ426</f>
        <v>210</v>
      </c>
      <c r="I420">
        <f>'2017 Vincent'!AK426</f>
        <v>210</v>
      </c>
      <c r="J420" s="187">
        <f>'2017 Vincent'!AL426</f>
        <v>0.23472222222222228</v>
      </c>
      <c r="L420"/>
      <c r="M420"/>
    </row>
    <row r="421" spans="1:13" x14ac:dyDescent="0.25">
      <c r="A421" s="565">
        <f>'2017 Vincent'!AC427</f>
        <v>0</v>
      </c>
      <c r="B421">
        <f>'2017 Vincent'!AD427</f>
        <v>0</v>
      </c>
      <c r="C421">
        <f>'2017 Vincent'!AE427</f>
        <v>0</v>
      </c>
      <c r="D421">
        <f>'2017 Vincent'!AF427</f>
        <v>0</v>
      </c>
      <c r="E421">
        <f>'2017 Vincent'!AG427</f>
        <v>0</v>
      </c>
      <c r="F421" s="187">
        <f>'2017 Vincent'!AH427</f>
        <v>0</v>
      </c>
      <c r="G421" s="187">
        <f>'2017 Vincent'!AI427</f>
        <v>0</v>
      </c>
      <c r="H421">
        <f>'2017 Vincent'!AJ427</f>
        <v>0</v>
      </c>
      <c r="I421">
        <f>'2017 Vincent'!AK427</f>
        <v>0</v>
      </c>
      <c r="J421" s="187">
        <f>'2017 Vincent'!AL427</f>
        <v>0</v>
      </c>
      <c r="L421"/>
      <c r="M421"/>
    </row>
    <row r="422" spans="1:13" x14ac:dyDescent="0.25">
      <c r="A422" s="565">
        <f>'2017 Vincent'!AC428</f>
        <v>211</v>
      </c>
      <c r="B422">
        <f>'2017 Vincent'!AD428</f>
        <v>30</v>
      </c>
      <c r="C422" t="str">
        <f>'2017 Vincent'!AE428</f>
        <v>Juillet</v>
      </c>
      <c r="D422">
        <f>'2017 Vincent'!AF428</f>
        <v>0</v>
      </c>
      <c r="E422">
        <f>'2017 Vincent'!AG428</f>
        <v>0</v>
      </c>
      <c r="F422" s="187">
        <f>'2017 Vincent'!AH428</f>
        <v>0</v>
      </c>
      <c r="G422" s="187">
        <f>'2017 Vincent'!AI428</f>
        <v>0</v>
      </c>
      <c r="H422">
        <f>'2017 Vincent'!AJ428</f>
        <v>211</v>
      </c>
      <c r="I422">
        <f>'2017 Vincent'!AK428</f>
        <v>211</v>
      </c>
      <c r="J422" s="187">
        <f>'2017 Vincent'!AL428</f>
        <v>0.23402777777777772</v>
      </c>
      <c r="L422"/>
      <c r="M422"/>
    </row>
    <row r="423" spans="1:13" x14ac:dyDescent="0.25">
      <c r="A423" s="565">
        <f>'2017 Vincent'!AC429</f>
        <v>0</v>
      </c>
      <c r="B423">
        <f>'2017 Vincent'!AD429</f>
        <v>0</v>
      </c>
      <c r="C423">
        <f>'2017 Vincent'!AE429</f>
        <v>0</v>
      </c>
      <c r="D423">
        <f>'2017 Vincent'!AF429</f>
        <v>0</v>
      </c>
      <c r="E423">
        <f>'2017 Vincent'!AG429</f>
        <v>0</v>
      </c>
      <c r="F423" s="187">
        <f>'2017 Vincent'!AH429</f>
        <v>0</v>
      </c>
      <c r="G423" s="187">
        <f>'2017 Vincent'!AI429</f>
        <v>0</v>
      </c>
      <c r="H423">
        <f>'2017 Vincent'!AJ429</f>
        <v>0</v>
      </c>
      <c r="I423">
        <f>'2017 Vincent'!AK429</f>
        <v>0</v>
      </c>
      <c r="J423" s="187">
        <f>'2017 Vincent'!AL429</f>
        <v>0</v>
      </c>
      <c r="L423"/>
      <c r="M423"/>
    </row>
    <row r="424" spans="1:13" x14ac:dyDescent="0.25">
      <c r="A424" s="565">
        <f>'2017 Vincent'!AC430</f>
        <v>212</v>
      </c>
      <c r="B424">
        <f>'2017 Vincent'!AD430</f>
        <v>31</v>
      </c>
      <c r="C424" t="str">
        <f>'2017 Vincent'!AE430</f>
        <v>Juillet</v>
      </c>
      <c r="D424">
        <f>'2017 Vincent'!AF430</f>
        <v>0</v>
      </c>
      <c r="E424">
        <f>'2017 Vincent'!AG430</f>
        <v>0</v>
      </c>
      <c r="F424" s="187">
        <f>'2017 Vincent'!AH430</f>
        <v>0</v>
      </c>
      <c r="G424" s="187">
        <f>'2017 Vincent'!AI430</f>
        <v>0</v>
      </c>
      <c r="H424">
        <f>'2017 Vincent'!AJ430</f>
        <v>212</v>
      </c>
      <c r="I424">
        <f>'2017 Vincent'!AK430</f>
        <v>212</v>
      </c>
      <c r="J424" s="187">
        <f>'2017 Vincent'!AL430</f>
        <v>0.2319444444444444</v>
      </c>
      <c r="L424"/>
      <c r="M424"/>
    </row>
    <row r="425" spans="1:13" x14ac:dyDescent="0.25">
      <c r="A425" s="565">
        <f>'2017 Vincent'!AC431</f>
        <v>0</v>
      </c>
      <c r="B425">
        <f>'2017 Vincent'!AD431</f>
        <v>0</v>
      </c>
      <c r="C425">
        <f>'2017 Vincent'!AE431</f>
        <v>0</v>
      </c>
      <c r="D425">
        <f>'2017 Vincent'!AF431</f>
        <v>0</v>
      </c>
      <c r="E425">
        <f>'2017 Vincent'!AG431</f>
        <v>0</v>
      </c>
      <c r="F425" s="187">
        <f>'2017 Vincent'!AH431</f>
        <v>0</v>
      </c>
      <c r="G425" s="187">
        <f>'2017 Vincent'!AI431</f>
        <v>0</v>
      </c>
      <c r="H425">
        <f>'2017 Vincent'!AJ431</f>
        <v>0</v>
      </c>
      <c r="I425">
        <f>'2017 Vincent'!AK431</f>
        <v>0</v>
      </c>
      <c r="J425" s="187">
        <f>'2017 Vincent'!AL431</f>
        <v>0</v>
      </c>
      <c r="L425"/>
      <c r="M425"/>
    </row>
    <row r="426" spans="1:13" x14ac:dyDescent="0.25">
      <c r="A426" s="565">
        <f>'2017 Vincent'!AC432</f>
        <v>213</v>
      </c>
      <c r="B426">
        <f>'2017 Vincent'!AD432</f>
        <v>1</v>
      </c>
      <c r="C426" t="str">
        <f>'2017 Vincent'!AE432</f>
        <v>Août</v>
      </c>
      <c r="D426">
        <f>'2017 Vincent'!AF432</f>
        <v>0</v>
      </c>
      <c r="E426">
        <f>'2017 Vincent'!AG432</f>
        <v>0</v>
      </c>
      <c r="F426" s="187">
        <f>'2017 Vincent'!AH432</f>
        <v>0</v>
      </c>
      <c r="G426" s="187">
        <f>'2017 Vincent'!AI432</f>
        <v>0</v>
      </c>
      <c r="H426">
        <f>'2017 Vincent'!AJ432</f>
        <v>213</v>
      </c>
      <c r="I426">
        <f>'2017 Vincent'!AK432</f>
        <v>213</v>
      </c>
      <c r="J426" s="187">
        <f>'2017 Vincent'!AL432</f>
        <v>0.21180555555555555</v>
      </c>
      <c r="L426"/>
      <c r="M426"/>
    </row>
    <row r="427" spans="1:13" x14ac:dyDescent="0.25">
      <c r="A427" s="565">
        <f>'2017 Vincent'!AC433</f>
        <v>0</v>
      </c>
      <c r="B427">
        <f>'2017 Vincent'!AD433</f>
        <v>0</v>
      </c>
      <c r="C427">
        <f>'2017 Vincent'!AE433</f>
        <v>0</v>
      </c>
      <c r="D427">
        <f>'2017 Vincent'!AF433</f>
        <v>0</v>
      </c>
      <c r="E427">
        <f>'2017 Vincent'!AG433</f>
        <v>0</v>
      </c>
      <c r="F427" s="187">
        <f>'2017 Vincent'!AH433</f>
        <v>0</v>
      </c>
      <c r="G427" s="187">
        <f>'2017 Vincent'!AI433</f>
        <v>0</v>
      </c>
      <c r="H427">
        <f>'2017 Vincent'!AJ433</f>
        <v>0</v>
      </c>
      <c r="I427">
        <f>'2017 Vincent'!AK433</f>
        <v>0</v>
      </c>
      <c r="J427" s="187">
        <f>'2017 Vincent'!AL433</f>
        <v>0</v>
      </c>
      <c r="L427"/>
      <c r="M427"/>
    </row>
    <row r="428" spans="1:13" x14ac:dyDescent="0.25">
      <c r="A428" s="565">
        <f>'2017 Vincent'!AC434</f>
        <v>214</v>
      </c>
      <c r="B428">
        <f>'2017 Vincent'!AD434</f>
        <v>2</v>
      </c>
      <c r="C428" t="str">
        <f>'2017 Vincent'!AE434</f>
        <v>Août</v>
      </c>
      <c r="D428">
        <f>'2017 Vincent'!AF434</f>
        <v>0</v>
      </c>
      <c r="E428">
        <f>'2017 Vincent'!AG434</f>
        <v>0</v>
      </c>
      <c r="F428" s="187">
        <f>'2017 Vincent'!AH434</f>
        <v>0</v>
      </c>
      <c r="G428" s="187">
        <f>'2017 Vincent'!AI434</f>
        <v>0</v>
      </c>
      <c r="H428">
        <f>'2017 Vincent'!AJ434</f>
        <v>214</v>
      </c>
      <c r="I428">
        <f>'2017 Vincent'!AK434</f>
        <v>214</v>
      </c>
      <c r="J428" s="187">
        <f>'2017 Vincent'!AL434</f>
        <v>0.20138888888888884</v>
      </c>
      <c r="L428"/>
      <c r="M428"/>
    </row>
    <row r="429" spans="1:13" x14ac:dyDescent="0.25">
      <c r="A429" s="565">
        <f>'2017 Vincent'!AC435</f>
        <v>0</v>
      </c>
      <c r="B429">
        <f>'2017 Vincent'!AD435</f>
        <v>0</v>
      </c>
      <c r="C429">
        <f>'2017 Vincent'!AE435</f>
        <v>0</v>
      </c>
      <c r="D429">
        <f>'2017 Vincent'!AF435</f>
        <v>0</v>
      </c>
      <c r="E429">
        <f>'2017 Vincent'!AG435</f>
        <v>0</v>
      </c>
      <c r="F429" s="187">
        <f>'2017 Vincent'!AH435</f>
        <v>0</v>
      </c>
      <c r="G429" s="187">
        <f>'2017 Vincent'!AI435</f>
        <v>0</v>
      </c>
      <c r="H429">
        <f>'2017 Vincent'!AJ435</f>
        <v>0</v>
      </c>
      <c r="I429">
        <f>'2017 Vincent'!AK435</f>
        <v>0</v>
      </c>
      <c r="J429" s="187">
        <f>'2017 Vincent'!AL435</f>
        <v>0</v>
      </c>
      <c r="L429"/>
      <c r="M429"/>
    </row>
    <row r="430" spans="1:13" x14ac:dyDescent="0.25">
      <c r="A430" s="565">
        <f>'2017 Vincent'!AC436</f>
        <v>215</v>
      </c>
      <c r="B430">
        <f>'2017 Vincent'!AD436</f>
        <v>3</v>
      </c>
      <c r="C430" t="str">
        <f>'2017 Vincent'!AE436</f>
        <v>Août</v>
      </c>
      <c r="D430">
        <f>'2017 Vincent'!AF436</f>
        <v>0</v>
      </c>
      <c r="E430">
        <f>'2017 Vincent'!AG436</f>
        <v>0</v>
      </c>
      <c r="F430" s="187">
        <f>'2017 Vincent'!AH436</f>
        <v>0</v>
      </c>
      <c r="G430" s="187">
        <f>'2017 Vincent'!AI436</f>
        <v>0</v>
      </c>
      <c r="H430">
        <f>'2017 Vincent'!AJ436</f>
        <v>215</v>
      </c>
      <c r="I430">
        <f>'2017 Vincent'!AK436</f>
        <v>215</v>
      </c>
      <c r="J430" s="187">
        <f>'2017 Vincent'!AL436</f>
        <v>0.19930555555555557</v>
      </c>
      <c r="L430"/>
      <c r="M430"/>
    </row>
    <row r="431" spans="1:13" x14ac:dyDescent="0.25">
      <c r="A431" s="565">
        <f>'2017 Vincent'!AC437</f>
        <v>0</v>
      </c>
      <c r="B431">
        <f>'2017 Vincent'!AD437</f>
        <v>0</v>
      </c>
      <c r="C431">
        <f>'2017 Vincent'!AE437</f>
        <v>0</v>
      </c>
      <c r="D431">
        <f>'2017 Vincent'!AF437</f>
        <v>0</v>
      </c>
      <c r="E431">
        <f>'2017 Vincent'!AG437</f>
        <v>0</v>
      </c>
      <c r="F431" s="187">
        <f>'2017 Vincent'!AH437</f>
        <v>0</v>
      </c>
      <c r="G431" s="187">
        <f>'2017 Vincent'!AI437</f>
        <v>0</v>
      </c>
      <c r="H431">
        <f>'2017 Vincent'!AJ437</f>
        <v>0</v>
      </c>
      <c r="I431">
        <f>'2017 Vincent'!AK437</f>
        <v>0</v>
      </c>
      <c r="J431" s="187">
        <f>'2017 Vincent'!AL437</f>
        <v>0</v>
      </c>
      <c r="L431"/>
      <c r="M431"/>
    </row>
    <row r="432" spans="1:13" x14ac:dyDescent="0.25">
      <c r="A432" s="565">
        <f>'2017 Vincent'!AC438</f>
        <v>216</v>
      </c>
      <c r="B432">
        <f>'2017 Vincent'!AD438</f>
        <v>4</v>
      </c>
      <c r="C432" t="str">
        <f>'2017 Vincent'!AE438</f>
        <v>Août</v>
      </c>
      <c r="D432">
        <f>'2017 Vincent'!AF438</f>
        <v>0</v>
      </c>
      <c r="E432">
        <f>'2017 Vincent'!AG438</f>
        <v>0</v>
      </c>
      <c r="F432" s="187">
        <f>'2017 Vincent'!AH438</f>
        <v>0</v>
      </c>
      <c r="G432" s="187">
        <f>'2017 Vincent'!AI438</f>
        <v>0</v>
      </c>
      <c r="H432">
        <f>'2017 Vincent'!AJ438</f>
        <v>216</v>
      </c>
      <c r="I432">
        <f>'2017 Vincent'!AK438</f>
        <v>216</v>
      </c>
      <c r="J432" s="187">
        <f>'2017 Vincent'!AL438</f>
        <v>0.17986111111111114</v>
      </c>
      <c r="L432"/>
      <c r="M432"/>
    </row>
    <row r="433" spans="1:13" x14ac:dyDescent="0.25">
      <c r="A433" s="565">
        <f>'2017 Vincent'!AC439</f>
        <v>0</v>
      </c>
      <c r="B433">
        <f>'2017 Vincent'!AD439</f>
        <v>0</v>
      </c>
      <c r="C433">
        <f>'2017 Vincent'!AE439</f>
        <v>0</v>
      </c>
      <c r="D433">
        <f>'2017 Vincent'!AF439</f>
        <v>0</v>
      </c>
      <c r="E433">
        <f>'2017 Vincent'!AG439</f>
        <v>0</v>
      </c>
      <c r="F433" s="187">
        <f>'2017 Vincent'!AH439</f>
        <v>0</v>
      </c>
      <c r="G433" s="187">
        <f>'2017 Vincent'!AI439</f>
        <v>0</v>
      </c>
      <c r="H433">
        <f>'2017 Vincent'!AJ439</f>
        <v>0</v>
      </c>
      <c r="I433">
        <f>'2017 Vincent'!AK439</f>
        <v>0</v>
      </c>
      <c r="J433" s="187">
        <f>'2017 Vincent'!AL439</f>
        <v>0</v>
      </c>
      <c r="L433"/>
      <c r="M433"/>
    </row>
    <row r="434" spans="1:13" x14ac:dyDescent="0.25">
      <c r="A434" s="565">
        <f>'2017 Vincent'!AC440</f>
        <v>217</v>
      </c>
      <c r="B434">
        <f>'2017 Vincent'!AD440</f>
        <v>5</v>
      </c>
      <c r="C434" t="str">
        <f>'2017 Vincent'!AE440</f>
        <v>Août</v>
      </c>
      <c r="D434">
        <f>'2017 Vincent'!AF440</f>
        <v>0</v>
      </c>
      <c r="E434">
        <f>'2017 Vincent'!AG440</f>
        <v>0</v>
      </c>
      <c r="F434" s="187">
        <f>'2017 Vincent'!AH440</f>
        <v>0</v>
      </c>
      <c r="G434" s="187">
        <f>'2017 Vincent'!AI440</f>
        <v>0</v>
      </c>
      <c r="H434">
        <f>'2017 Vincent'!AJ440</f>
        <v>217</v>
      </c>
      <c r="I434">
        <f>'2017 Vincent'!AK440</f>
        <v>217</v>
      </c>
      <c r="J434" s="187">
        <f>'2017 Vincent'!AL440</f>
        <v>0</v>
      </c>
      <c r="L434"/>
      <c r="M434"/>
    </row>
    <row r="435" spans="1:13" x14ac:dyDescent="0.25">
      <c r="A435" s="565">
        <f>'2017 Vincent'!AC441</f>
        <v>0</v>
      </c>
      <c r="B435">
        <f>'2017 Vincent'!AD441</f>
        <v>0</v>
      </c>
      <c r="C435">
        <f>'2017 Vincent'!AE441</f>
        <v>0</v>
      </c>
      <c r="D435">
        <f>'2017 Vincent'!AF441</f>
        <v>0</v>
      </c>
      <c r="E435">
        <f>'2017 Vincent'!AG441</f>
        <v>0</v>
      </c>
      <c r="F435" s="187">
        <f>'2017 Vincent'!AH441</f>
        <v>0</v>
      </c>
      <c r="G435" s="187">
        <f>'2017 Vincent'!AI441</f>
        <v>0</v>
      </c>
      <c r="H435">
        <f>'2017 Vincent'!AJ441</f>
        <v>0</v>
      </c>
      <c r="I435">
        <f>'2017 Vincent'!AK441</f>
        <v>0</v>
      </c>
      <c r="J435" s="187">
        <f>'2017 Vincent'!AL441</f>
        <v>0</v>
      </c>
      <c r="L435"/>
      <c r="M435"/>
    </row>
    <row r="436" spans="1:13" x14ac:dyDescent="0.25">
      <c r="A436" s="565">
        <f>'2017 Vincent'!AC442</f>
        <v>218</v>
      </c>
      <c r="B436">
        <f>'2017 Vincent'!AD442</f>
        <v>6</v>
      </c>
      <c r="C436" t="str">
        <f>'2017 Vincent'!AE442</f>
        <v>Août</v>
      </c>
      <c r="D436">
        <f>'2017 Vincent'!AF442</f>
        <v>0</v>
      </c>
      <c r="E436">
        <f>'2017 Vincent'!AG442</f>
        <v>0</v>
      </c>
      <c r="F436" s="187">
        <f>'2017 Vincent'!AH442</f>
        <v>0</v>
      </c>
      <c r="G436" s="187">
        <f>'2017 Vincent'!AI442</f>
        <v>0</v>
      </c>
      <c r="H436">
        <f>'2017 Vincent'!AJ442</f>
        <v>218</v>
      </c>
      <c r="I436">
        <f>'2017 Vincent'!AK442</f>
        <v>218</v>
      </c>
      <c r="J436" s="187">
        <f>'2017 Vincent'!AL442</f>
        <v>0</v>
      </c>
      <c r="L436"/>
      <c r="M436"/>
    </row>
    <row r="437" spans="1:13" x14ac:dyDescent="0.25">
      <c r="A437" s="565">
        <f>'2017 Vincent'!AC443</f>
        <v>0</v>
      </c>
      <c r="B437">
        <f>'2017 Vincent'!AD443</f>
        <v>0</v>
      </c>
      <c r="C437">
        <f>'2017 Vincent'!AE443</f>
        <v>0</v>
      </c>
      <c r="D437">
        <f>'2017 Vincent'!AF443</f>
        <v>0</v>
      </c>
      <c r="E437">
        <f>'2017 Vincent'!AG443</f>
        <v>0</v>
      </c>
      <c r="F437" s="187">
        <f>'2017 Vincent'!AH443</f>
        <v>0</v>
      </c>
      <c r="G437" s="187">
        <f>'2017 Vincent'!AI443</f>
        <v>0</v>
      </c>
      <c r="H437">
        <f>'2017 Vincent'!AJ443</f>
        <v>0</v>
      </c>
      <c r="I437">
        <f>'2017 Vincent'!AK443</f>
        <v>0</v>
      </c>
      <c r="J437" s="187">
        <f>'2017 Vincent'!AL443</f>
        <v>0</v>
      </c>
      <c r="L437"/>
      <c r="M437"/>
    </row>
    <row r="438" spans="1:13" x14ac:dyDescent="0.25">
      <c r="A438" s="565">
        <f>'2017 Vincent'!AC444</f>
        <v>219</v>
      </c>
      <c r="B438">
        <f>'2017 Vincent'!AD444</f>
        <v>7</v>
      </c>
      <c r="C438" t="str">
        <f>'2017 Vincent'!AE444</f>
        <v>Août</v>
      </c>
      <c r="D438">
        <f>'2017 Vincent'!AF444</f>
        <v>0</v>
      </c>
      <c r="E438">
        <f>'2017 Vincent'!AG444</f>
        <v>0</v>
      </c>
      <c r="F438" s="187">
        <f>'2017 Vincent'!AH444</f>
        <v>0</v>
      </c>
      <c r="G438" s="187">
        <f>'2017 Vincent'!AI444</f>
        <v>0</v>
      </c>
      <c r="H438">
        <f>'2017 Vincent'!AJ444</f>
        <v>219</v>
      </c>
      <c r="I438">
        <f>'2017 Vincent'!AK444</f>
        <v>219</v>
      </c>
      <c r="J438" s="187">
        <f>'2017 Vincent'!AL444</f>
        <v>0</v>
      </c>
      <c r="L438"/>
      <c r="M438"/>
    </row>
    <row r="439" spans="1:13" x14ac:dyDescent="0.25">
      <c r="A439" s="565">
        <f>'2017 Vincent'!AC445</f>
        <v>0</v>
      </c>
      <c r="B439">
        <f>'2017 Vincent'!AD445</f>
        <v>0</v>
      </c>
      <c r="C439">
        <f>'2017 Vincent'!AE445</f>
        <v>0</v>
      </c>
      <c r="D439">
        <f>'2017 Vincent'!AF445</f>
        <v>0</v>
      </c>
      <c r="E439">
        <f>'2017 Vincent'!AG445</f>
        <v>0</v>
      </c>
      <c r="F439" s="187">
        <f>'2017 Vincent'!AH445</f>
        <v>0</v>
      </c>
      <c r="G439" s="187">
        <f>'2017 Vincent'!AI445</f>
        <v>0</v>
      </c>
      <c r="H439">
        <f>'2017 Vincent'!AJ445</f>
        <v>0</v>
      </c>
      <c r="I439">
        <f>'2017 Vincent'!AK445</f>
        <v>0</v>
      </c>
      <c r="J439" s="187">
        <f>'2017 Vincent'!AL445</f>
        <v>0</v>
      </c>
      <c r="L439"/>
      <c r="M439"/>
    </row>
    <row r="440" spans="1:13" x14ac:dyDescent="0.25">
      <c r="A440" s="565">
        <f>'2017 Vincent'!AC446</f>
        <v>220</v>
      </c>
      <c r="B440">
        <f>'2017 Vincent'!AD446</f>
        <v>8</v>
      </c>
      <c r="C440" t="str">
        <f>'2017 Vincent'!AE446</f>
        <v>Août</v>
      </c>
      <c r="D440">
        <f>'2017 Vincent'!AF446</f>
        <v>0</v>
      </c>
      <c r="E440">
        <f>'2017 Vincent'!AG446</f>
        <v>0</v>
      </c>
      <c r="F440" s="187">
        <f>'2017 Vincent'!AH446</f>
        <v>0</v>
      </c>
      <c r="G440" s="187">
        <f>'2017 Vincent'!AI446</f>
        <v>0</v>
      </c>
      <c r="H440">
        <f>'2017 Vincent'!AJ446</f>
        <v>220</v>
      </c>
      <c r="I440">
        <f>'2017 Vincent'!AK446</f>
        <v>220</v>
      </c>
      <c r="J440" s="187">
        <f>'2017 Vincent'!AL446</f>
        <v>0</v>
      </c>
      <c r="L440"/>
      <c r="M440"/>
    </row>
    <row r="441" spans="1:13" x14ac:dyDescent="0.25">
      <c r="A441" s="565">
        <f>'2017 Vincent'!AC447</f>
        <v>0</v>
      </c>
      <c r="B441">
        <f>'2017 Vincent'!AD447</f>
        <v>0</v>
      </c>
      <c r="C441">
        <f>'2017 Vincent'!AE447</f>
        <v>0</v>
      </c>
      <c r="D441">
        <f>'2017 Vincent'!AF447</f>
        <v>0</v>
      </c>
      <c r="E441">
        <f>'2017 Vincent'!AG447</f>
        <v>0</v>
      </c>
      <c r="F441" s="187">
        <f>'2017 Vincent'!AH447</f>
        <v>0</v>
      </c>
      <c r="G441" s="187">
        <f>'2017 Vincent'!AI447</f>
        <v>0</v>
      </c>
      <c r="H441">
        <f>'2017 Vincent'!AJ447</f>
        <v>0</v>
      </c>
      <c r="I441">
        <f>'2017 Vincent'!AK447</f>
        <v>0</v>
      </c>
      <c r="J441" s="187">
        <f>'2017 Vincent'!AL447</f>
        <v>0</v>
      </c>
      <c r="L441"/>
      <c r="M441"/>
    </row>
    <row r="442" spans="1:13" x14ac:dyDescent="0.25">
      <c r="A442" s="565">
        <f>'2017 Vincent'!AC448</f>
        <v>221</v>
      </c>
      <c r="B442">
        <f>'2017 Vincent'!AD448</f>
        <v>9</v>
      </c>
      <c r="C442" t="str">
        <f>'2017 Vincent'!AE448</f>
        <v>Août</v>
      </c>
      <c r="D442">
        <f>'2017 Vincent'!AF448</f>
        <v>0</v>
      </c>
      <c r="E442">
        <f>'2017 Vincent'!AG448</f>
        <v>0</v>
      </c>
      <c r="F442" s="187">
        <f>'2017 Vincent'!AH448</f>
        <v>0</v>
      </c>
      <c r="G442" s="187">
        <f>'2017 Vincent'!AI448</f>
        <v>0</v>
      </c>
      <c r="H442">
        <f>'2017 Vincent'!AJ448</f>
        <v>221</v>
      </c>
      <c r="I442">
        <f>'2017 Vincent'!AK448</f>
        <v>221</v>
      </c>
      <c r="J442" s="187">
        <f>'2017 Vincent'!AL448</f>
        <v>0</v>
      </c>
      <c r="L442"/>
      <c r="M442"/>
    </row>
    <row r="443" spans="1:13" x14ac:dyDescent="0.25">
      <c r="A443" s="565">
        <f>'2017 Vincent'!AC449</f>
        <v>0</v>
      </c>
      <c r="B443">
        <f>'2017 Vincent'!AD449</f>
        <v>0</v>
      </c>
      <c r="C443">
        <f>'2017 Vincent'!AE449</f>
        <v>0</v>
      </c>
      <c r="D443">
        <f>'2017 Vincent'!AF449</f>
        <v>0</v>
      </c>
      <c r="E443">
        <f>'2017 Vincent'!AG449</f>
        <v>0</v>
      </c>
      <c r="F443" s="187">
        <f>'2017 Vincent'!AH449</f>
        <v>0</v>
      </c>
      <c r="G443" s="187">
        <f>'2017 Vincent'!AI449</f>
        <v>0</v>
      </c>
      <c r="H443">
        <f>'2017 Vincent'!AJ449</f>
        <v>0</v>
      </c>
      <c r="I443">
        <f>'2017 Vincent'!AK449</f>
        <v>0</v>
      </c>
      <c r="J443" s="187">
        <f>'2017 Vincent'!AL449</f>
        <v>0</v>
      </c>
      <c r="L443"/>
      <c r="M443"/>
    </row>
    <row r="444" spans="1:13" x14ac:dyDescent="0.25">
      <c r="A444" s="565">
        <f>'2017 Vincent'!AC450</f>
        <v>222</v>
      </c>
      <c r="B444">
        <f>'2017 Vincent'!AD450</f>
        <v>10</v>
      </c>
      <c r="C444" t="str">
        <f>'2017 Vincent'!AE450</f>
        <v>Août</v>
      </c>
      <c r="D444">
        <f>'2017 Vincent'!AF450</f>
        <v>0</v>
      </c>
      <c r="E444">
        <f>'2017 Vincent'!AG450</f>
        <v>0</v>
      </c>
      <c r="F444" s="187">
        <f>'2017 Vincent'!AH450</f>
        <v>0</v>
      </c>
      <c r="G444" s="187">
        <f>'2017 Vincent'!AI450</f>
        <v>0</v>
      </c>
      <c r="H444">
        <f>'2017 Vincent'!AJ450</f>
        <v>222</v>
      </c>
      <c r="I444">
        <f>'2017 Vincent'!AK450</f>
        <v>222</v>
      </c>
      <c r="J444" s="187">
        <f>'2017 Vincent'!AL450</f>
        <v>0</v>
      </c>
      <c r="L444"/>
      <c r="M444"/>
    </row>
    <row r="445" spans="1:13" x14ac:dyDescent="0.25">
      <c r="A445" s="565">
        <f>'2017 Vincent'!AC451</f>
        <v>0</v>
      </c>
      <c r="B445">
        <f>'2017 Vincent'!AD451</f>
        <v>0</v>
      </c>
      <c r="C445">
        <f>'2017 Vincent'!AE451</f>
        <v>0</v>
      </c>
      <c r="D445">
        <f>'2017 Vincent'!AF451</f>
        <v>0</v>
      </c>
      <c r="E445">
        <f>'2017 Vincent'!AG451</f>
        <v>0</v>
      </c>
      <c r="F445" s="187">
        <f>'2017 Vincent'!AH451</f>
        <v>0</v>
      </c>
      <c r="G445" s="187">
        <f>'2017 Vincent'!AI451</f>
        <v>0</v>
      </c>
      <c r="H445">
        <f>'2017 Vincent'!AJ451</f>
        <v>0</v>
      </c>
      <c r="I445">
        <f>'2017 Vincent'!AK451</f>
        <v>0</v>
      </c>
      <c r="J445" s="187">
        <f>'2017 Vincent'!AL451</f>
        <v>0</v>
      </c>
      <c r="L445"/>
      <c r="M445"/>
    </row>
    <row r="446" spans="1:13" x14ac:dyDescent="0.25">
      <c r="A446" s="565">
        <f>'2017 Vincent'!AC452</f>
        <v>223</v>
      </c>
      <c r="B446">
        <f>'2017 Vincent'!AD452</f>
        <v>11</v>
      </c>
      <c r="C446" t="str">
        <f>'2017 Vincent'!AE452</f>
        <v>Août</v>
      </c>
      <c r="D446">
        <f>'2017 Vincent'!AF452</f>
        <v>0</v>
      </c>
      <c r="E446">
        <f>'2017 Vincent'!AG452</f>
        <v>0</v>
      </c>
      <c r="F446" s="187">
        <f>'2017 Vincent'!AH452</f>
        <v>0</v>
      </c>
      <c r="G446" s="187">
        <f>'2017 Vincent'!AI452</f>
        <v>0</v>
      </c>
      <c r="H446">
        <f>'2017 Vincent'!AJ452</f>
        <v>223</v>
      </c>
      <c r="I446">
        <f>'2017 Vincent'!AK452</f>
        <v>223</v>
      </c>
      <c r="J446" s="187">
        <f>'2017 Vincent'!AL452</f>
        <v>0</v>
      </c>
      <c r="L446"/>
      <c r="M446"/>
    </row>
    <row r="447" spans="1:13" x14ac:dyDescent="0.25">
      <c r="A447" s="565">
        <f>'2017 Vincent'!AC453</f>
        <v>0</v>
      </c>
      <c r="B447">
        <f>'2017 Vincent'!AD453</f>
        <v>0</v>
      </c>
      <c r="C447">
        <f>'2017 Vincent'!AE453</f>
        <v>0</v>
      </c>
      <c r="D447">
        <f>'2017 Vincent'!AF453</f>
        <v>0</v>
      </c>
      <c r="E447">
        <f>'2017 Vincent'!AG453</f>
        <v>0</v>
      </c>
      <c r="F447" s="187">
        <f>'2017 Vincent'!AH453</f>
        <v>0</v>
      </c>
      <c r="G447" s="187">
        <f>'2017 Vincent'!AI453</f>
        <v>0</v>
      </c>
      <c r="H447">
        <f>'2017 Vincent'!AJ453</f>
        <v>0</v>
      </c>
      <c r="I447">
        <f>'2017 Vincent'!AK453</f>
        <v>0</v>
      </c>
      <c r="J447" s="187">
        <f>'2017 Vincent'!AL453</f>
        <v>0</v>
      </c>
      <c r="L447"/>
      <c r="M447"/>
    </row>
    <row r="448" spans="1:13" x14ac:dyDescent="0.25">
      <c r="A448" s="565">
        <f>'2017 Vincent'!AC454</f>
        <v>224</v>
      </c>
      <c r="B448">
        <f>'2017 Vincent'!AD454</f>
        <v>12</v>
      </c>
      <c r="C448" t="str">
        <f>'2017 Vincent'!AE454</f>
        <v>Août</v>
      </c>
      <c r="D448">
        <f>'2017 Vincent'!AF454</f>
        <v>0</v>
      </c>
      <c r="E448">
        <f>'2017 Vincent'!AG454</f>
        <v>0</v>
      </c>
      <c r="F448" s="187">
        <f>'2017 Vincent'!AH454</f>
        <v>0</v>
      </c>
      <c r="G448" s="187">
        <f>'2017 Vincent'!AI454</f>
        <v>0</v>
      </c>
      <c r="H448">
        <f>'2017 Vincent'!AJ454</f>
        <v>224</v>
      </c>
      <c r="I448">
        <f>'2017 Vincent'!AK454</f>
        <v>224</v>
      </c>
      <c r="J448" s="187">
        <f>'2017 Vincent'!AL454</f>
        <v>0</v>
      </c>
      <c r="L448"/>
      <c r="M448"/>
    </row>
    <row r="449" spans="1:13" x14ac:dyDescent="0.25">
      <c r="A449" s="565">
        <f>'2017 Vincent'!AC455</f>
        <v>0</v>
      </c>
      <c r="B449">
        <f>'2017 Vincent'!AD455</f>
        <v>0</v>
      </c>
      <c r="C449">
        <f>'2017 Vincent'!AE455</f>
        <v>0</v>
      </c>
      <c r="D449">
        <f>'2017 Vincent'!AF455</f>
        <v>0</v>
      </c>
      <c r="E449">
        <f>'2017 Vincent'!AG455</f>
        <v>0</v>
      </c>
      <c r="F449" s="187">
        <f>'2017 Vincent'!AH455</f>
        <v>0</v>
      </c>
      <c r="G449" s="187">
        <f>'2017 Vincent'!AI455</f>
        <v>0</v>
      </c>
      <c r="H449">
        <f>'2017 Vincent'!AJ455</f>
        <v>0</v>
      </c>
      <c r="I449">
        <f>'2017 Vincent'!AK455</f>
        <v>0</v>
      </c>
      <c r="J449" s="187">
        <f>'2017 Vincent'!AL455</f>
        <v>0</v>
      </c>
      <c r="L449"/>
      <c r="M449"/>
    </row>
    <row r="450" spans="1:13" x14ac:dyDescent="0.25">
      <c r="A450" s="565">
        <f>'2017 Vincent'!AC456</f>
        <v>225</v>
      </c>
      <c r="B450">
        <f>'2017 Vincent'!AD456</f>
        <v>13</v>
      </c>
      <c r="C450" t="str">
        <f>'2017 Vincent'!AE456</f>
        <v>Août</v>
      </c>
      <c r="D450">
        <f>'2017 Vincent'!AF456</f>
        <v>0</v>
      </c>
      <c r="E450">
        <f>'2017 Vincent'!AG456</f>
        <v>0</v>
      </c>
      <c r="F450" s="187">
        <f>'2017 Vincent'!AH456</f>
        <v>0</v>
      </c>
      <c r="G450" s="187">
        <f>'2017 Vincent'!AI456</f>
        <v>0</v>
      </c>
      <c r="H450">
        <f>'2017 Vincent'!AJ456</f>
        <v>225</v>
      </c>
      <c r="I450">
        <f>'2017 Vincent'!AK456</f>
        <v>225</v>
      </c>
      <c r="J450" s="187">
        <f>'2017 Vincent'!AL456</f>
        <v>0</v>
      </c>
      <c r="L450"/>
      <c r="M450"/>
    </row>
    <row r="451" spans="1:13" x14ac:dyDescent="0.25">
      <c r="A451" s="565">
        <f>'2017 Vincent'!AC457</f>
        <v>0</v>
      </c>
      <c r="B451">
        <f>'2017 Vincent'!AD457</f>
        <v>0</v>
      </c>
      <c r="C451">
        <f>'2017 Vincent'!AE457</f>
        <v>0</v>
      </c>
      <c r="D451">
        <f>'2017 Vincent'!AF457</f>
        <v>0</v>
      </c>
      <c r="E451">
        <f>'2017 Vincent'!AG457</f>
        <v>0</v>
      </c>
      <c r="F451" s="187">
        <f>'2017 Vincent'!AH457</f>
        <v>0</v>
      </c>
      <c r="G451" s="187">
        <f>'2017 Vincent'!AI457</f>
        <v>0</v>
      </c>
      <c r="H451">
        <f>'2017 Vincent'!AJ457</f>
        <v>0</v>
      </c>
      <c r="I451">
        <f>'2017 Vincent'!AK457</f>
        <v>0</v>
      </c>
      <c r="J451" s="187">
        <f>'2017 Vincent'!AL457</f>
        <v>0</v>
      </c>
      <c r="L451"/>
      <c r="M451"/>
    </row>
    <row r="452" spans="1:13" x14ac:dyDescent="0.25">
      <c r="A452" s="565">
        <f>'2017 Vincent'!AC458</f>
        <v>226</v>
      </c>
      <c r="B452">
        <f>'2017 Vincent'!AD458</f>
        <v>14</v>
      </c>
      <c r="C452" t="str">
        <f>'2017 Vincent'!AE458</f>
        <v>Août</v>
      </c>
      <c r="D452">
        <f>'2017 Vincent'!AF458</f>
        <v>0</v>
      </c>
      <c r="E452">
        <f>'2017 Vincent'!AG458</f>
        <v>0</v>
      </c>
      <c r="F452" s="187">
        <f>'2017 Vincent'!AH458</f>
        <v>0</v>
      </c>
      <c r="G452" s="187">
        <f>'2017 Vincent'!AI458</f>
        <v>0</v>
      </c>
      <c r="H452">
        <f>'2017 Vincent'!AJ458</f>
        <v>226</v>
      </c>
      <c r="I452">
        <f>'2017 Vincent'!AK458</f>
        <v>226</v>
      </c>
      <c r="J452" s="187">
        <f>'2017 Vincent'!AL458</f>
        <v>0</v>
      </c>
      <c r="L452"/>
      <c r="M452"/>
    </row>
    <row r="453" spans="1:13" x14ac:dyDescent="0.25">
      <c r="A453" s="565">
        <f>'2017 Vincent'!AC459</f>
        <v>0</v>
      </c>
      <c r="B453">
        <f>'2017 Vincent'!AD459</f>
        <v>0</v>
      </c>
      <c r="C453">
        <f>'2017 Vincent'!AE459</f>
        <v>0</v>
      </c>
      <c r="D453">
        <f>'2017 Vincent'!AF459</f>
        <v>0</v>
      </c>
      <c r="E453">
        <f>'2017 Vincent'!AG459</f>
        <v>0</v>
      </c>
      <c r="F453" s="187">
        <f>'2017 Vincent'!AH459</f>
        <v>0</v>
      </c>
      <c r="G453" s="187">
        <f>'2017 Vincent'!AI459</f>
        <v>0</v>
      </c>
      <c r="H453">
        <f>'2017 Vincent'!AJ459</f>
        <v>0</v>
      </c>
      <c r="I453">
        <f>'2017 Vincent'!AK459</f>
        <v>0</v>
      </c>
      <c r="J453" s="187">
        <f>'2017 Vincent'!AL459</f>
        <v>0</v>
      </c>
      <c r="L453"/>
      <c r="M453"/>
    </row>
    <row r="454" spans="1:13" x14ac:dyDescent="0.25">
      <c r="A454" s="565">
        <f>'2017 Vincent'!AC460</f>
        <v>227</v>
      </c>
      <c r="B454">
        <f>'2017 Vincent'!AD460</f>
        <v>15</v>
      </c>
      <c r="C454" t="str">
        <f>'2017 Vincent'!AE460</f>
        <v>Août</v>
      </c>
      <c r="D454">
        <f>'2017 Vincent'!AF460</f>
        <v>0</v>
      </c>
      <c r="E454">
        <f>'2017 Vincent'!AG460</f>
        <v>0</v>
      </c>
      <c r="F454" s="187">
        <f>'2017 Vincent'!AH460</f>
        <v>0</v>
      </c>
      <c r="G454" s="187">
        <f>'2017 Vincent'!AI460</f>
        <v>0</v>
      </c>
      <c r="H454">
        <f>'2017 Vincent'!AJ460</f>
        <v>227</v>
      </c>
      <c r="I454">
        <f>'2017 Vincent'!AK460</f>
        <v>227</v>
      </c>
      <c r="J454" s="187">
        <f>'2017 Vincent'!AL460</f>
        <v>0</v>
      </c>
      <c r="L454"/>
      <c r="M454"/>
    </row>
    <row r="455" spans="1:13" x14ac:dyDescent="0.25">
      <c r="A455" s="565">
        <f>'2017 Vincent'!AC461</f>
        <v>0</v>
      </c>
      <c r="B455">
        <f>'2017 Vincent'!AD461</f>
        <v>0</v>
      </c>
      <c r="C455">
        <f>'2017 Vincent'!AE461</f>
        <v>0</v>
      </c>
      <c r="D455">
        <f>'2017 Vincent'!AF461</f>
        <v>0</v>
      </c>
      <c r="E455">
        <f>'2017 Vincent'!AG461</f>
        <v>0</v>
      </c>
      <c r="F455" s="187">
        <f>'2017 Vincent'!AH461</f>
        <v>0</v>
      </c>
      <c r="G455" s="187">
        <f>'2017 Vincent'!AI461</f>
        <v>0</v>
      </c>
      <c r="H455">
        <f>'2017 Vincent'!AJ461</f>
        <v>0</v>
      </c>
      <c r="I455">
        <f>'2017 Vincent'!AK461</f>
        <v>0</v>
      </c>
      <c r="J455" s="187">
        <f>'2017 Vincent'!AL461</f>
        <v>0</v>
      </c>
      <c r="L455"/>
      <c r="M455"/>
    </row>
    <row r="456" spans="1:13" x14ac:dyDescent="0.25">
      <c r="A456" s="565">
        <f>'2017 Vincent'!AC462</f>
        <v>228</v>
      </c>
      <c r="B456">
        <f>'2017 Vincent'!AD462</f>
        <v>16</v>
      </c>
      <c r="C456" t="str">
        <f>'2017 Vincent'!AE462</f>
        <v>Août</v>
      </c>
      <c r="D456">
        <f>'2017 Vincent'!AF462</f>
        <v>0</v>
      </c>
      <c r="E456">
        <f>'2017 Vincent'!AG462</f>
        <v>0</v>
      </c>
      <c r="F456" s="187">
        <f>'2017 Vincent'!AH462</f>
        <v>0</v>
      </c>
      <c r="G456" s="187">
        <f>'2017 Vincent'!AI462</f>
        <v>0</v>
      </c>
      <c r="H456">
        <f>'2017 Vincent'!AJ462</f>
        <v>228</v>
      </c>
      <c r="I456">
        <f>'2017 Vincent'!AK462</f>
        <v>228</v>
      </c>
      <c r="J456" s="187">
        <f>'2017 Vincent'!AL462</f>
        <v>0</v>
      </c>
      <c r="L456"/>
      <c r="M456"/>
    </row>
    <row r="457" spans="1:13" x14ac:dyDescent="0.25">
      <c r="A457" s="565">
        <f>'2017 Vincent'!AC463</f>
        <v>0</v>
      </c>
      <c r="B457">
        <f>'2017 Vincent'!AD463</f>
        <v>0</v>
      </c>
      <c r="C457">
        <f>'2017 Vincent'!AE463</f>
        <v>0</v>
      </c>
      <c r="D457">
        <f>'2017 Vincent'!AF463</f>
        <v>0</v>
      </c>
      <c r="E457">
        <f>'2017 Vincent'!AG463</f>
        <v>0</v>
      </c>
      <c r="F457" s="187">
        <f>'2017 Vincent'!AH463</f>
        <v>0</v>
      </c>
      <c r="G457" s="187">
        <f>'2017 Vincent'!AI463</f>
        <v>0</v>
      </c>
      <c r="H457">
        <f>'2017 Vincent'!AJ463</f>
        <v>0</v>
      </c>
      <c r="I457">
        <f>'2017 Vincent'!AK463</f>
        <v>0</v>
      </c>
      <c r="J457" s="187">
        <f>'2017 Vincent'!AL463</f>
        <v>0</v>
      </c>
      <c r="L457"/>
      <c r="M457"/>
    </row>
    <row r="458" spans="1:13" x14ac:dyDescent="0.25">
      <c r="A458" s="565">
        <f>'2017 Vincent'!AC464</f>
        <v>229</v>
      </c>
      <c r="B458">
        <f>'2017 Vincent'!AD464</f>
        <v>17</v>
      </c>
      <c r="C458" t="str">
        <f>'2017 Vincent'!AE464</f>
        <v>Août</v>
      </c>
      <c r="D458">
        <f>'2017 Vincent'!AF464</f>
        <v>0</v>
      </c>
      <c r="E458">
        <f>'2017 Vincent'!AG464</f>
        <v>0</v>
      </c>
      <c r="F458" s="187">
        <f>'2017 Vincent'!AH464</f>
        <v>0</v>
      </c>
      <c r="G458" s="187">
        <f>'2017 Vincent'!AI464</f>
        <v>0</v>
      </c>
      <c r="H458">
        <f>'2017 Vincent'!AJ464</f>
        <v>229</v>
      </c>
      <c r="I458">
        <f>'2017 Vincent'!AK464</f>
        <v>229</v>
      </c>
      <c r="J458" s="187">
        <f>'2017 Vincent'!AL464</f>
        <v>0</v>
      </c>
      <c r="L458"/>
      <c r="M458"/>
    </row>
    <row r="459" spans="1:13" x14ac:dyDescent="0.25">
      <c r="A459" s="565">
        <f>'2017 Vincent'!AC465</f>
        <v>0</v>
      </c>
      <c r="B459">
        <f>'2017 Vincent'!AD465</f>
        <v>0</v>
      </c>
      <c r="C459">
        <f>'2017 Vincent'!AE465</f>
        <v>0</v>
      </c>
      <c r="D459">
        <f>'2017 Vincent'!AF465</f>
        <v>0</v>
      </c>
      <c r="E459">
        <f>'2017 Vincent'!AG465</f>
        <v>0</v>
      </c>
      <c r="F459" s="187">
        <f>'2017 Vincent'!AH465</f>
        <v>0</v>
      </c>
      <c r="G459" s="187">
        <f>'2017 Vincent'!AI465</f>
        <v>0</v>
      </c>
      <c r="H459">
        <f>'2017 Vincent'!AJ465</f>
        <v>0</v>
      </c>
      <c r="I459">
        <f>'2017 Vincent'!AK465</f>
        <v>0</v>
      </c>
      <c r="J459" s="187">
        <f>'2017 Vincent'!AL465</f>
        <v>0</v>
      </c>
      <c r="L459"/>
      <c r="M459"/>
    </row>
    <row r="460" spans="1:13" x14ac:dyDescent="0.25">
      <c r="A460" s="565">
        <f>'2017 Vincent'!AC466</f>
        <v>230</v>
      </c>
      <c r="B460">
        <f>'2017 Vincent'!AD466</f>
        <v>18</v>
      </c>
      <c r="C460" t="str">
        <f>'2017 Vincent'!AE466</f>
        <v>Août</v>
      </c>
      <c r="D460">
        <f>'2017 Vincent'!AF466</f>
        <v>0</v>
      </c>
      <c r="E460">
        <f>'2017 Vincent'!AG466</f>
        <v>0</v>
      </c>
      <c r="F460" s="187">
        <f>'2017 Vincent'!AH466</f>
        <v>0</v>
      </c>
      <c r="G460" s="187">
        <f>'2017 Vincent'!AI466</f>
        <v>0</v>
      </c>
      <c r="H460">
        <f>'2017 Vincent'!AJ466</f>
        <v>230</v>
      </c>
      <c r="I460">
        <f>'2017 Vincent'!AK466</f>
        <v>230</v>
      </c>
      <c r="J460" s="187">
        <f>'2017 Vincent'!AL466</f>
        <v>0</v>
      </c>
      <c r="L460"/>
      <c r="M460"/>
    </row>
    <row r="461" spans="1:13" x14ac:dyDescent="0.25">
      <c r="A461" s="565">
        <f>'2017 Vincent'!AC467</f>
        <v>0</v>
      </c>
      <c r="B461">
        <f>'2017 Vincent'!AD467</f>
        <v>0</v>
      </c>
      <c r="C461">
        <f>'2017 Vincent'!AE467</f>
        <v>0</v>
      </c>
      <c r="D461">
        <f>'2017 Vincent'!AF467</f>
        <v>0</v>
      </c>
      <c r="E461">
        <f>'2017 Vincent'!AG467</f>
        <v>0</v>
      </c>
      <c r="F461" s="187">
        <f>'2017 Vincent'!AH467</f>
        <v>0</v>
      </c>
      <c r="G461" s="187">
        <f>'2017 Vincent'!AI467</f>
        <v>0</v>
      </c>
      <c r="H461">
        <f>'2017 Vincent'!AJ467</f>
        <v>0</v>
      </c>
      <c r="I461">
        <f>'2017 Vincent'!AK467</f>
        <v>0</v>
      </c>
      <c r="J461" s="187">
        <f>'2017 Vincent'!AL467</f>
        <v>0</v>
      </c>
      <c r="L461"/>
      <c r="M461"/>
    </row>
    <row r="462" spans="1:13" x14ac:dyDescent="0.25">
      <c r="A462" s="565">
        <f>'2017 Vincent'!AC468</f>
        <v>231</v>
      </c>
      <c r="B462">
        <f>'2017 Vincent'!AD468</f>
        <v>19</v>
      </c>
      <c r="C462" t="str">
        <f>'2017 Vincent'!AE468</f>
        <v>Août</v>
      </c>
      <c r="D462">
        <f>'2017 Vincent'!AF468</f>
        <v>0.52361111111111114</v>
      </c>
      <c r="E462">
        <f>'2017 Vincent'!AG468</f>
        <v>0.82777777777777783</v>
      </c>
      <c r="F462" s="187">
        <f>'2017 Vincent'!AH468</f>
        <v>0.3041666666666667</v>
      </c>
      <c r="G462" s="187">
        <f>'2017 Vincent'!AI468</f>
        <v>0.3041666666666667</v>
      </c>
      <c r="H462">
        <f>'2017 Vincent'!AJ468</f>
        <v>231</v>
      </c>
      <c r="I462">
        <f>'2017 Vincent'!AK468</f>
        <v>231</v>
      </c>
      <c r="J462" s="187">
        <f>'2017 Vincent'!AL468</f>
        <v>0</v>
      </c>
      <c r="L462"/>
      <c r="M462"/>
    </row>
    <row r="463" spans="1:13" x14ac:dyDescent="0.25">
      <c r="A463" s="565">
        <f>'2017 Vincent'!AC469</f>
        <v>0</v>
      </c>
      <c r="B463">
        <f>'2017 Vincent'!AD469</f>
        <v>0</v>
      </c>
      <c r="C463">
        <f>'2017 Vincent'!AE469</f>
        <v>0</v>
      </c>
      <c r="D463">
        <f>'2017 Vincent'!AF469</f>
        <v>0</v>
      </c>
      <c r="E463">
        <f>'2017 Vincent'!AG469</f>
        <v>0</v>
      </c>
      <c r="F463" s="187">
        <f>'2017 Vincent'!AH469</f>
        <v>0</v>
      </c>
      <c r="G463" s="187">
        <f>'2017 Vincent'!AI469</f>
        <v>0</v>
      </c>
      <c r="H463">
        <f>'2017 Vincent'!AJ469</f>
        <v>0</v>
      </c>
      <c r="I463">
        <f>'2017 Vincent'!AK469</f>
        <v>0</v>
      </c>
      <c r="J463" s="187">
        <f>'2017 Vincent'!AL469</f>
        <v>0</v>
      </c>
      <c r="L463"/>
      <c r="M463"/>
    </row>
    <row r="464" spans="1:13" x14ac:dyDescent="0.25">
      <c r="A464" s="565">
        <f>'2017 Vincent'!AC470</f>
        <v>232</v>
      </c>
      <c r="B464">
        <f>'2017 Vincent'!AD470</f>
        <v>20</v>
      </c>
      <c r="C464" t="str">
        <f>'2017 Vincent'!AE470</f>
        <v>Août</v>
      </c>
      <c r="D464">
        <f>'2017 Vincent'!AF470</f>
        <v>0.48194444444444445</v>
      </c>
      <c r="E464">
        <f>'2017 Vincent'!AG470</f>
        <v>0.72222222222222221</v>
      </c>
      <c r="F464" s="187">
        <f>'2017 Vincent'!AH470</f>
        <v>0.24027777777777776</v>
      </c>
      <c r="G464" s="187">
        <f>'2017 Vincent'!AI470</f>
        <v>0.24027777777777776</v>
      </c>
      <c r="H464">
        <f>'2017 Vincent'!AJ470</f>
        <v>232</v>
      </c>
      <c r="I464">
        <f>'2017 Vincent'!AK470</f>
        <v>232</v>
      </c>
      <c r="J464" s="187">
        <f>'2017 Vincent'!AL470</f>
        <v>0</v>
      </c>
      <c r="L464"/>
      <c r="M464"/>
    </row>
    <row r="465" spans="1:13" x14ac:dyDescent="0.25">
      <c r="A465" s="565">
        <f>'2017 Vincent'!AC471</f>
        <v>0</v>
      </c>
      <c r="B465">
        <f>'2017 Vincent'!AD471</f>
        <v>0</v>
      </c>
      <c r="C465">
        <f>'2017 Vincent'!AE471</f>
        <v>0</v>
      </c>
      <c r="D465">
        <f>'2017 Vincent'!AF471</f>
        <v>0</v>
      </c>
      <c r="E465">
        <f>'2017 Vincent'!AG471</f>
        <v>0</v>
      </c>
      <c r="F465" s="187">
        <f>'2017 Vincent'!AH471</f>
        <v>0</v>
      </c>
      <c r="G465" s="187">
        <f>'2017 Vincent'!AI471</f>
        <v>0</v>
      </c>
      <c r="H465">
        <f>'2017 Vincent'!AJ471</f>
        <v>0</v>
      </c>
      <c r="I465">
        <f>'2017 Vincent'!AK471</f>
        <v>0</v>
      </c>
      <c r="J465" s="187">
        <f>'2017 Vincent'!AL471</f>
        <v>0</v>
      </c>
      <c r="L465"/>
      <c r="M465"/>
    </row>
    <row r="466" spans="1:13" x14ac:dyDescent="0.25">
      <c r="A466" s="565">
        <f>'2017 Vincent'!AC472</f>
        <v>233</v>
      </c>
      <c r="B466">
        <f>'2017 Vincent'!AD472</f>
        <v>21</v>
      </c>
      <c r="C466" t="str">
        <f>'2017 Vincent'!AE472</f>
        <v>Août</v>
      </c>
      <c r="D466">
        <f>'2017 Vincent'!AF472</f>
        <v>0.3</v>
      </c>
      <c r="E466">
        <f>'2017 Vincent'!AG472</f>
        <v>0.41388888888888892</v>
      </c>
      <c r="F466" s="187">
        <f>'2017 Vincent'!AH472</f>
        <v>0.30069444444444449</v>
      </c>
      <c r="G466" s="187">
        <f>'2017 Vincent'!AI472</f>
        <v>0.30069444444444449</v>
      </c>
      <c r="H466">
        <f>'2017 Vincent'!AJ472</f>
        <v>233</v>
      </c>
      <c r="I466">
        <f>'2017 Vincent'!AK472</f>
        <v>233</v>
      </c>
      <c r="J466" s="187">
        <f>'2017 Vincent'!AL472</f>
        <v>0</v>
      </c>
      <c r="L466"/>
      <c r="M466"/>
    </row>
    <row r="467" spans="1:13" x14ac:dyDescent="0.25">
      <c r="A467" s="565">
        <f>'2017 Vincent'!AC473</f>
        <v>0</v>
      </c>
      <c r="B467">
        <f>'2017 Vincent'!AD473</f>
        <v>0</v>
      </c>
      <c r="C467">
        <f>'2017 Vincent'!AE473</f>
        <v>0</v>
      </c>
      <c r="D467">
        <f>'2017 Vincent'!AF473</f>
        <v>0.65486111111111112</v>
      </c>
      <c r="E467">
        <f>'2017 Vincent'!AG473</f>
        <v>0.84166666666666667</v>
      </c>
      <c r="F467" s="187">
        <f>'2017 Vincent'!AH473</f>
        <v>0</v>
      </c>
      <c r="G467" s="187">
        <f>'2017 Vincent'!AI473</f>
        <v>0</v>
      </c>
      <c r="H467">
        <f>'2017 Vincent'!AJ473</f>
        <v>0</v>
      </c>
      <c r="I467">
        <f>'2017 Vincent'!AK473</f>
        <v>0</v>
      </c>
      <c r="J467" s="187">
        <f>'2017 Vincent'!AL473</f>
        <v>0</v>
      </c>
      <c r="L467"/>
      <c r="M467"/>
    </row>
    <row r="468" spans="1:13" x14ac:dyDescent="0.25">
      <c r="A468" s="565">
        <f>'2017 Vincent'!AC474</f>
        <v>234</v>
      </c>
      <c r="B468">
        <f>'2017 Vincent'!AD474</f>
        <v>22</v>
      </c>
      <c r="C468" t="str">
        <f>'2017 Vincent'!AE474</f>
        <v>Août</v>
      </c>
      <c r="D468">
        <f>'2017 Vincent'!AF474</f>
        <v>0.51458333333333328</v>
      </c>
      <c r="E468">
        <f>'2017 Vincent'!AG474</f>
        <v>0.80555555555555547</v>
      </c>
      <c r="F468" s="187">
        <f>'2017 Vincent'!AH474</f>
        <v>0.29097222222222219</v>
      </c>
      <c r="G468" s="187">
        <f>'2017 Vincent'!AI474</f>
        <v>0.29097222222222219</v>
      </c>
      <c r="H468">
        <f>'2017 Vincent'!AJ474</f>
        <v>234</v>
      </c>
      <c r="I468">
        <f>'2017 Vincent'!AK474</f>
        <v>234</v>
      </c>
      <c r="J468" s="187">
        <f>'2017 Vincent'!AL474</f>
        <v>0</v>
      </c>
      <c r="L468"/>
      <c r="M468"/>
    </row>
    <row r="469" spans="1:13" x14ac:dyDescent="0.25">
      <c r="A469" s="565">
        <f>'2017 Vincent'!AC475</f>
        <v>0</v>
      </c>
      <c r="B469">
        <f>'2017 Vincent'!AD475</f>
        <v>0</v>
      </c>
      <c r="C469">
        <f>'2017 Vincent'!AE475</f>
        <v>0</v>
      </c>
      <c r="D469">
        <f>'2017 Vincent'!AF475</f>
        <v>0</v>
      </c>
      <c r="E469">
        <f>'2017 Vincent'!AG475</f>
        <v>0</v>
      </c>
      <c r="F469" s="187">
        <f>'2017 Vincent'!AH475</f>
        <v>0</v>
      </c>
      <c r="G469" s="187">
        <f>'2017 Vincent'!AI475</f>
        <v>0</v>
      </c>
      <c r="H469">
        <f>'2017 Vincent'!AJ475</f>
        <v>0</v>
      </c>
      <c r="I469">
        <f>'2017 Vincent'!AK475</f>
        <v>0</v>
      </c>
      <c r="J469" s="187">
        <f>'2017 Vincent'!AL475</f>
        <v>0</v>
      </c>
      <c r="L469"/>
      <c r="M469"/>
    </row>
    <row r="470" spans="1:13" x14ac:dyDescent="0.25">
      <c r="A470" s="565">
        <f>'2017 Vincent'!AC476</f>
        <v>235</v>
      </c>
      <c r="B470">
        <f>'2017 Vincent'!AD476</f>
        <v>23</v>
      </c>
      <c r="C470" t="str">
        <f>'2017 Vincent'!AE476</f>
        <v>Août</v>
      </c>
      <c r="D470">
        <f>'2017 Vincent'!AF476</f>
        <v>0.38194444444444442</v>
      </c>
      <c r="E470">
        <f>'2017 Vincent'!AG476</f>
        <v>0.4909722222222222</v>
      </c>
      <c r="F470" s="187">
        <f>'2017 Vincent'!AH476</f>
        <v>0.27916666666666662</v>
      </c>
      <c r="G470" s="187">
        <f>'2017 Vincent'!AI476</f>
        <v>0.27916666666666662</v>
      </c>
      <c r="H470">
        <f>'2017 Vincent'!AJ476</f>
        <v>235</v>
      </c>
      <c r="I470">
        <f>'2017 Vincent'!AK476</f>
        <v>235</v>
      </c>
      <c r="J470" s="187">
        <f>'2017 Vincent'!AL476</f>
        <v>0</v>
      </c>
      <c r="L470"/>
      <c r="M470"/>
    </row>
    <row r="471" spans="1:13" x14ac:dyDescent="0.25">
      <c r="A471" s="565">
        <f>'2017 Vincent'!AC477</f>
        <v>0</v>
      </c>
      <c r="B471">
        <f>'2017 Vincent'!AD477</f>
        <v>0</v>
      </c>
      <c r="C471">
        <f>'2017 Vincent'!AE477</f>
        <v>0</v>
      </c>
      <c r="D471">
        <f>'2017 Vincent'!AF477</f>
        <v>0.65833333333333333</v>
      </c>
      <c r="E471">
        <f>'2017 Vincent'!AG477</f>
        <v>0.82847222222222217</v>
      </c>
      <c r="F471" s="187">
        <f>'2017 Vincent'!AH477</f>
        <v>0</v>
      </c>
      <c r="G471" s="187">
        <f>'2017 Vincent'!AI477</f>
        <v>0</v>
      </c>
      <c r="H471">
        <f>'2017 Vincent'!AJ477</f>
        <v>0</v>
      </c>
      <c r="I471">
        <f>'2017 Vincent'!AK477</f>
        <v>0</v>
      </c>
      <c r="J471" s="187">
        <f>'2017 Vincent'!AL477</f>
        <v>0</v>
      </c>
      <c r="L471"/>
      <c r="M471"/>
    </row>
    <row r="472" spans="1:13" x14ac:dyDescent="0.25">
      <c r="A472" s="565">
        <f>'2017 Vincent'!AC478</f>
        <v>236</v>
      </c>
      <c r="B472">
        <f>'2017 Vincent'!AD478</f>
        <v>24</v>
      </c>
      <c r="C472" t="str">
        <f>'2017 Vincent'!AE478</f>
        <v>Août</v>
      </c>
      <c r="D472">
        <f>'2017 Vincent'!AF478</f>
        <v>0</v>
      </c>
      <c r="E472">
        <f>'2017 Vincent'!AG478</f>
        <v>0</v>
      </c>
      <c r="F472" s="187">
        <f>'2017 Vincent'!AH478</f>
        <v>0</v>
      </c>
      <c r="G472" s="187">
        <f>'2017 Vincent'!AI478</f>
        <v>0</v>
      </c>
      <c r="H472">
        <f>'2017 Vincent'!AJ478</f>
        <v>236</v>
      </c>
      <c r="I472">
        <f>'2017 Vincent'!AK478</f>
        <v>236</v>
      </c>
      <c r="J472" s="187">
        <f>'2017 Vincent'!AL478</f>
        <v>0</v>
      </c>
      <c r="L472"/>
      <c r="M472"/>
    </row>
    <row r="473" spans="1:13" x14ac:dyDescent="0.25">
      <c r="A473" s="565">
        <f>'2017 Vincent'!AC479</f>
        <v>0</v>
      </c>
      <c r="B473">
        <f>'2017 Vincent'!AD479</f>
        <v>0</v>
      </c>
      <c r="C473">
        <f>'2017 Vincent'!AE479</f>
        <v>0</v>
      </c>
      <c r="D473">
        <f>'2017 Vincent'!AF479</f>
        <v>0</v>
      </c>
      <c r="E473">
        <f>'2017 Vincent'!AG479</f>
        <v>0</v>
      </c>
      <c r="F473" s="187">
        <f>'2017 Vincent'!AH479</f>
        <v>0</v>
      </c>
      <c r="G473" s="187">
        <f>'2017 Vincent'!AI479</f>
        <v>0</v>
      </c>
      <c r="H473">
        <f>'2017 Vincent'!AJ479</f>
        <v>0</v>
      </c>
      <c r="I473">
        <f>'2017 Vincent'!AK479</f>
        <v>0</v>
      </c>
      <c r="J473" s="187">
        <f>'2017 Vincent'!AL479</f>
        <v>0</v>
      </c>
      <c r="L473"/>
      <c r="M473"/>
    </row>
    <row r="474" spans="1:13" x14ac:dyDescent="0.25">
      <c r="A474" s="565">
        <f>'2017 Vincent'!AC480</f>
        <v>237</v>
      </c>
      <c r="B474">
        <f>'2017 Vincent'!AD480</f>
        <v>25</v>
      </c>
      <c r="C474" t="str">
        <f>'2017 Vincent'!AE480</f>
        <v>Août</v>
      </c>
      <c r="D474">
        <f>'2017 Vincent'!AF480</f>
        <v>0</v>
      </c>
      <c r="E474">
        <f>'2017 Vincent'!AG480</f>
        <v>0</v>
      </c>
      <c r="F474" s="187">
        <f>'2017 Vincent'!AH480</f>
        <v>0</v>
      </c>
      <c r="G474" s="187">
        <f>'2017 Vincent'!AI480</f>
        <v>0</v>
      </c>
      <c r="H474">
        <f>'2017 Vincent'!AJ480</f>
        <v>237</v>
      </c>
      <c r="I474">
        <f>'2017 Vincent'!AK480</f>
        <v>237</v>
      </c>
      <c r="J474" s="187">
        <f>'2017 Vincent'!AL480</f>
        <v>0</v>
      </c>
      <c r="L474"/>
      <c r="M474"/>
    </row>
    <row r="475" spans="1:13" x14ac:dyDescent="0.25">
      <c r="A475" s="565">
        <f>'2017 Vincent'!AC481</f>
        <v>0</v>
      </c>
      <c r="B475">
        <f>'2017 Vincent'!AD481</f>
        <v>0</v>
      </c>
      <c r="C475">
        <f>'2017 Vincent'!AE481</f>
        <v>0</v>
      </c>
      <c r="D475">
        <f>'2017 Vincent'!AF481</f>
        <v>0</v>
      </c>
      <c r="E475">
        <f>'2017 Vincent'!AG481</f>
        <v>0</v>
      </c>
      <c r="F475" s="187">
        <f>'2017 Vincent'!AH481</f>
        <v>0</v>
      </c>
      <c r="G475" s="187">
        <f>'2017 Vincent'!AI481</f>
        <v>0</v>
      </c>
      <c r="H475">
        <f>'2017 Vincent'!AJ481</f>
        <v>0</v>
      </c>
      <c r="I475">
        <f>'2017 Vincent'!AK481</f>
        <v>0</v>
      </c>
      <c r="J475" s="187">
        <f>'2017 Vincent'!AL481</f>
        <v>0</v>
      </c>
      <c r="L475"/>
      <c r="M475"/>
    </row>
    <row r="476" spans="1:13" x14ac:dyDescent="0.25">
      <c r="A476" s="565">
        <f>'2017 Vincent'!AC482</f>
        <v>238</v>
      </c>
      <c r="B476">
        <f>'2017 Vincent'!AD482</f>
        <v>26</v>
      </c>
      <c r="C476" t="str">
        <f>'2017 Vincent'!AE482</f>
        <v>Août</v>
      </c>
      <c r="D476">
        <f>'2017 Vincent'!AF482</f>
        <v>0</v>
      </c>
      <c r="E476">
        <f>'2017 Vincent'!AG482</f>
        <v>0</v>
      </c>
      <c r="F476" s="187">
        <f>'2017 Vincent'!AH482</f>
        <v>0</v>
      </c>
      <c r="G476" s="187">
        <f>'2017 Vincent'!AI482</f>
        <v>0</v>
      </c>
      <c r="H476">
        <f>'2017 Vincent'!AJ482</f>
        <v>238</v>
      </c>
      <c r="I476">
        <f>'2017 Vincent'!AK482</f>
        <v>238</v>
      </c>
      <c r="J476" s="187">
        <f>'2017 Vincent'!AL482</f>
        <v>0</v>
      </c>
      <c r="L476"/>
      <c r="M476"/>
    </row>
    <row r="477" spans="1:13" x14ac:dyDescent="0.25">
      <c r="A477" s="565">
        <f>'2017 Vincent'!AC483</f>
        <v>0</v>
      </c>
      <c r="B477">
        <f>'2017 Vincent'!AD483</f>
        <v>0</v>
      </c>
      <c r="C477">
        <f>'2017 Vincent'!AE483</f>
        <v>0</v>
      </c>
      <c r="D477">
        <f>'2017 Vincent'!AF483</f>
        <v>0</v>
      </c>
      <c r="E477">
        <f>'2017 Vincent'!AG483</f>
        <v>0</v>
      </c>
      <c r="F477" s="187">
        <f>'2017 Vincent'!AH483</f>
        <v>0</v>
      </c>
      <c r="G477" s="187">
        <f>'2017 Vincent'!AI483</f>
        <v>0</v>
      </c>
      <c r="H477">
        <f>'2017 Vincent'!AJ483</f>
        <v>0</v>
      </c>
      <c r="I477">
        <f>'2017 Vincent'!AK483</f>
        <v>0</v>
      </c>
      <c r="J477" s="187">
        <f>'2017 Vincent'!AL483</f>
        <v>0</v>
      </c>
      <c r="L477"/>
      <c r="M477"/>
    </row>
    <row r="478" spans="1:13" x14ac:dyDescent="0.25">
      <c r="A478" s="565">
        <f>'2017 Vincent'!AC484</f>
        <v>239</v>
      </c>
      <c r="B478">
        <f>'2017 Vincent'!AD484</f>
        <v>27</v>
      </c>
      <c r="C478" t="str">
        <f>'2017 Vincent'!AE484</f>
        <v>Août</v>
      </c>
      <c r="D478">
        <f>'2017 Vincent'!AF484</f>
        <v>0</v>
      </c>
      <c r="E478">
        <f>'2017 Vincent'!AG484</f>
        <v>0</v>
      </c>
      <c r="F478" s="187">
        <f>'2017 Vincent'!AH484</f>
        <v>0</v>
      </c>
      <c r="G478" s="187">
        <f>'2017 Vincent'!AI484</f>
        <v>0</v>
      </c>
      <c r="H478">
        <f>'2017 Vincent'!AJ484</f>
        <v>239</v>
      </c>
      <c r="I478">
        <f>'2017 Vincent'!AK484</f>
        <v>239</v>
      </c>
      <c r="J478" s="187">
        <f>'2017 Vincent'!AL484</f>
        <v>0</v>
      </c>
      <c r="L478"/>
      <c r="M478"/>
    </row>
    <row r="479" spans="1:13" x14ac:dyDescent="0.25">
      <c r="A479" s="565">
        <f>'2017 Vincent'!AC485</f>
        <v>0</v>
      </c>
      <c r="B479">
        <f>'2017 Vincent'!AD485</f>
        <v>0</v>
      </c>
      <c r="C479">
        <f>'2017 Vincent'!AE485</f>
        <v>0</v>
      </c>
      <c r="D479">
        <f>'2017 Vincent'!AF485</f>
        <v>0</v>
      </c>
      <c r="E479">
        <f>'2017 Vincent'!AG485</f>
        <v>0</v>
      </c>
      <c r="F479" s="187">
        <f>'2017 Vincent'!AH485</f>
        <v>0</v>
      </c>
      <c r="G479" s="187">
        <f>'2017 Vincent'!AI485</f>
        <v>0</v>
      </c>
      <c r="H479">
        <f>'2017 Vincent'!AJ485</f>
        <v>0</v>
      </c>
      <c r="I479">
        <f>'2017 Vincent'!AK485</f>
        <v>0</v>
      </c>
      <c r="J479" s="187">
        <f>'2017 Vincent'!AL485</f>
        <v>0</v>
      </c>
      <c r="L479"/>
      <c r="M479"/>
    </row>
    <row r="480" spans="1:13" x14ac:dyDescent="0.25">
      <c r="A480" s="565">
        <f>'2017 Vincent'!AC486</f>
        <v>240</v>
      </c>
      <c r="B480">
        <f>'2017 Vincent'!AD486</f>
        <v>28</v>
      </c>
      <c r="C480" t="str">
        <f>'2017 Vincent'!AE486</f>
        <v>Août</v>
      </c>
      <c r="D480">
        <f>'2017 Vincent'!AF486</f>
        <v>0.22847222222222222</v>
      </c>
      <c r="E480">
        <f>'2017 Vincent'!AG486</f>
        <v>0.44027777777777777</v>
      </c>
      <c r="F480" s="187">
        <f>'2017 Vincent'!AH486</f>
        <v>0.21180555555555555</v>
      </c>
      <c r="G480" s="187">
        <f>'2017 Vincent'!AI486</f>
        <v>0.21180555555555555</v>
      </c>
      <c r="H480">
        <f>'2017 Vincent'!AJ486</f>
        <v>240</v>
      </c>
      <c r="I480">
        <f>'2017 Vincent'!AK486</f>
        <v>240</v>
      </c>
      <c r="J480" s="187">
        <f>'2017 Vincent'!AL486</f>
        <v>0</v>
      </c>
      <c r="L480"/>
      <c r="M480"/>
    </row>
    <row r="481" spans="1:13" x14ac:dyDescent="0.25">
      <c r="A481" s="565">
        <f>'2017 Vincent'!AC487</f>
        <v>0</v>
      </c>
      <c r="B481">
        <f>'2017 Vincent'!AD487</f>
        <v>0</v>
      </c>
      <c r="C481">
        <f>'2017 Vincent'!AE487</f>
        <v>0</v>
      </c>
      <c r="D481">
        <f>'2017 Vincent'!AF487</f>
        <v>0</v>
      </c>
      <c r="E481">
        <f>'2017 Vincent'!AG487</f>
        <v>0</v>
      </c>
      <c r="F481" s="187">
        <f>'2017 Vincent'!AH487</f>
        <v>0</v>
      </c>
      <c r="G481" s="187">
        <f>'2017 Vincent'!AI487</f>
        <v>0</v>
      </c>
      <c r="H481">
        <f>'2017 Vincent'!AJ487</f>
        <v>0</v>
      </c>
      <c r="I481">
        <f>'2017 Vincent'!AK487</f>
        <v>0</v>
      </c>
      <c r="J481" s="187">
        <f>'2017 Vincent'!AL487</f>
        <v>0</v>
      </c>
      <c r="L481"/>
      <c r="M481"/>
    </row>
    <row r="482" spans="1:13" x14ac:dyDescent="0.25">
      <c r="A482" s="565">
        <f>'2017 Vincent'!AC488</f>
        <v>241</v>
      </c>
      <c r="B482">
        <f>'2017 Vincent'!AD488</f>
        <v>29</v>
      </c>
      <c r="C482" t="str">
        <f>'2017 Vincent'!AE488</f>
        <v>Août</v>
      </c>
      <c r="D482">
        <f>'2017 Vincent'!AF488</f>
        <v>0.80069444444444438</v>
      </c>
      <c r="E482">
        <f>'2017 Vincent'!AG488</f>
        <v>1.0347222222222221</v>
      </c>
      <c r="F482" s="187">
        <f>'2017 Vincent'!AH488</f>
        <v>0.23402777777777772</v>
      </c>
      <c r="G482" s="187">
        <f>'2017 Vincent'!AI488</f>
        <v>0.23402777777777772</v>
      </c>
      <c r="H482">
        <f>'2017 Vincent'!AJ488</f>
        <v>241</v>
      </c>
      <c r="I482">
        <f>'2017 Vincent'!AK488</f>
        <v>241</v>
      </c>
      <c r="J482" s="187">
        <f>'2017 Vincent'!AL488</f>
        <v>0</v>
      </c>
      <c r="L482"/>
      <c r="M482"/>
    </row>
    <row r="483" spans="1:13" x14ac:dyDescent="0.25">
      <c r="A483" s="565">
        <f>'2017 Vincent'!AC489</f>
        <v>0</v>
      </c>
      <c r="B483">
        <f>'2017 Vincent'!AD489</f>
        <v>0</v>
      </c>
      <c r="C483">
        <f>'2017 Vincent'!AE489</f>
        <v>0</v>
      </c>
      <c r="D483">
        <f>'2017 Vincent'!AF489</f>
        <v>0</v>
      </c>
      <c r="E483">
        <f>'2017 Vincent'!AG489</f>
        <v>0</v>
      </c>
      <c r="F483" s="187">
        <f>'2017 Vincent'!AH489</f>
        <v>0</v>
      </c>
      <c r="G483" s="187">
        <f>'2017 Vincent'!AI489</f>
        <v>0</v>
      </c>
      <c r="H483">
        <f>'2017 Vincent'!AJ489</f>
        <v>0</v>
      </c>
      <c r="I483">
        <f>'2017 Vincent'!AK489</f>
        <v>0</v>
      </c>
      <c r="J483" s="187">
        <f>'2017 Vincent'!AL489</f>
        <v>0</v>
      </c>
      <c r="L483"/>
      <c r="M483"/>
    </row>
    <row r="484" spans="1:13" x14ac:dyDescent="0.25">
      <c r="A484" s="565">
        <f>'2017 Vincent'!AC490</f>
        <v>242</v>
      </c>
      <c r="B484">
        <f>'2017 Vincent'!AD490</f>
        <v>30</v>
      </c>
      <c r="C484" t="str">
        <f>'2017 Vincent'!AE490</f>
        <v>Août</v>
      </c>
      <c r="D484">
        <f>'2017 Vincent'!AF490</f>
        <v>0.54375000000000007</v>
      </c>
      <c r="E484">
        <f>'2017 Vincent'!AG490</f>
        <v>0.82847222222222217</v>
      </c>
      <c r="F484" s="187">
        <f>'2017 Vincent'!AH490</f>
        <v>0.2847222222222221</v>
      </c>
      <c r="G484" s="187">
        <f>'2017 Vincent'!AI490</f>
        <v>0.2847222222222221</v>
      </c>
      <c r="H484">
        <f>'2017 Vincent'!AJ490</f>
        <v>242</v>
      </c>
      <c r="I484">
        <f>'2017 Vincent'!AK490</f>
        <v>242</v>
      </c>
      <c r="J484" s="187">
        <f>'2017 Vincent'!AL490</f>
        <v>0</v>
      </c>
      <c r="L484"/>
      <c r="M484"/>
    </row>
    <row r="485" spans="1:13" x14ac:dyDescent="0.25">
      <c r="A485" s="565">
        <f>'2017 Vincent'!AC491</f>
        <v>0</v>
      </c>
      <c r="B485">
        <f>'2017 Vincent'!AD491</f>
        <v>0</v>
      </c>
      <c r="C485">
        <f>'2017 Vincent'!AE491</f>
        <v>0</v>
      </c>
      <c r="D485">
        <f>'2017 Vincent'!AF491</f>
        <v>0</v>
      </c>
      <c r="E485">
        <f>'2017 Vincent'!AG491</f>
        <v>0</v>
      </c>
      <c r="F485" s="187">
        <f>'2017 Vincent'!AH491</f>
        <v>0</v>
      </c>
      <c r="G485" s="187">
        <f>'2017 Vincent'!AI491</f>
        <v>0</v>
      </c>
      <c r="H485">
        <f>'2017 Vincent'!AJ491</f>
        <v>0</v>
      </c>
      <c r="I485">
        <f>'2017 Vincent'!AK491</f>
        <v>0</v>
      </c>
      <c r="J485" s="187">
        <f>'2017 Vincent'!AL491</f>
        <v>0</v>
      </c>
      <c r="L485"/>
      <c r="M485"/>
    </row>
    <row r="486" spans="1:13" x14ac:dyDescent="0.25">
      <c r="A486" s="565">
        <f>'2017 Vincent'!AC492</f>
        <v>243</v>
      </c>
      <c r="B486">
        <f>'2017 Vincent'!AD492</f>
        <v>31</v>
      </c>
      <c r="C486" t="str">
        <f>'2017 Vincent'!AE492</f>
        <v>Août</v>
      </c>
      <c r="D486">
        <f>'2017 Vincent'!AF492</f>
        <v>0.48541666666666666</v>
      </c>
      <c r="E486">
        <f>'2017 Vincent'!AG492</f>
        <v>0.78819444444444453</v>
      </c>
      <c r="F486" s="187">
        <f>'2017 Vincent'!AH492</f>
        <v>0.30277777777777787</v>
      </c>
      <c r="G486" s="187">
        <f>'2017 Vincent'!AI492</f>
        <v>0.30277777777777787</v>
      </c>
      <c r="H486">
        <f>'2017 Vincent'!AJ492</f>
        <v>243</v>
      </c>
      <c r="I486">
        <f>'2017 Vincent'!AK492</f>
        <v>243</v>
      </c>
      <c r="J486" s="187">
        <f>'2017 Vincent'!AL492</f>
        <v>0</v>
      </c>
      <c r="L486"/>
      <c r="M486"/>
    </row>
    <row r="487" spans="1:13" x14ac:dyDescent="0.25">
      <c r="A487" s="565">
        <f>'2017 Vincent'!AC493</f>
        <v>0</v>
      </c>
      <c r="B487">
        <f>'2017 Vincent'!AD493</f>
        <v>0</v>
      </c>
      <c r="C487">
        <f>'2017 Vincent'!AE493</f>
        <v>0</v>
      </c>
      <c r="D487">
        <f>'2017 Vincent'!AF493</f>
        <v>0</v>
      </c>
      <c r="E487">
        <f>'2017 Vincent'!AG493</f>
        <v>0</v>
      </c>
      <c r="F487" s="187">
        <f>'2017 Vincent'!AH493</f>
        <v>0</v>
      </c>
      <c r="G487" s="187">
        <f>'2017 Vincent'!AI493</f>
        <v>0</v>
      </c>
      <c r="H487">
        <f>'2017 Vincent'!AJ493</f>
        <v>0</v>
      </c>
      <c r="I487">
        <f>'2017 Vincent'!AK493</f>
        <v>0</v>
      </c>
      <c r="J487" s="187">
        <f>'2017 Vincent'!AL493</f>
        <v>0</v>
      </c>
      <c r="L487"/>
      <c r="M487"/>
    </row>
    <row r="488" spans="1:13" x14ac:dyDescent="0.25">
      <c r="A488" s="565">
        <f>'2017 Vincent'!AC494</f>
        <v>244</v>
      </c>
      <c r="B488">
        <f>'2017 Vincent'!AD494</f>
        <v>1</v>
      </c>
      <c r="C488" t="str">
        <f>'2017 Vincent'!AE494</f>
        <v>Septembre</v>
      </c>
      <c r="D488">
        <f>'2017 Vincent'!AF494</f>
        <v>0.5</v>
      </c>
      <c r="E488">
        <f>'2017 Vincent'!AG494</f>
        <v>0.67986111111111114</v>
      </c>
      <c r="F488" s="187">
        <f>'2017 Vincent'!AH494</f>
        <v>0.17986111111111114</v>
      </c>
      <c r="G488" s="187">
        <f>'2017 Vincent'!AI494</f>
        <v>0.17986111111111114</v>
      </c>
      <c r="H488">
        <f>'2017 Vincent'!AJ494</f>
        <v>244</v>
      </c>
      <c r="I488">
        <f>'2017 Vincent'!AK494</f>
        <v>244</v>
      </c>
      <c r="J488" s="187">
        <f>'2017 Vincent'!AL494</f>
        <v>0</v>
      </c>
      <c r="L488"/>
      <c r="M488"/>
    </row>
    <row r="489" spans="1:13" x14ac:dyDescent="0.25">
      <c r="A489" s="565">
        <f>'2017 Vincent'!AC495</f>
        <v>0</v>
      </c>
      <c r="B489">
        <f>'2017 Vincent'!AD495</f>
        <v>0</v>
      </c>
      <c r="C489">
        <f>'2017 Vincent'!AE495</f>
        <v>0</v>
      </c>
      <c r="D489">
        <f>'2017 Vincent'!AF495</f>
        <v>0</v>
      </c>
      <c r="E489">
        <f>'2017 Vincent'!AG495</f>
        <v>0</v>
      </c>
      <c r="F489" s="187">
        <f>'2017 Vincent'!AH495</f>
        <v>0</v>
      </c>
      <c r="G489" s="187">
        <f>'2017 Vincent'!AI495</f>
        <v>0</v>
      </c>
      <c r="H489">
        <f>'2017 Vincent'!AJ495</f>
        <v>0</v>
      </c>
      <c r="I489">
        <f>'2017 Vincent'!AK495</f>
        <v>0</v>
      </c>
      <c r="J489" s="187">
        <f>'2017 Vincent'!AL495</f>
        <v>0</v>
      </c>
      <c r="L489"/>
      <c r="M489"/>
    </row>
    <row r="490" spans="1:13" x14ac:dyDescent="0.25">
      <c r="A490" s="565">
        <f>'2017 Vincent'!AC496</f>
        <v>245</v>
      </c>
      <c r="B490">
        <f>'2017 Vincent'!AD496</f>
        <v>2</v>
      </c>
      <c r="C490" t="str">
        <f>'2017 Vincent'!AE496</f>
        <v>Septembre</v>
      </c>
      <c r="D490">
        <f>'2017 Vincent'!AF496</f>
        <v>0</v>
      </c>
      <c r="E490">
        <f>'2017 Vincent'!AG496</f>
        <v>0</v>
      </c>
      <c r="F490" s="187">
        <f>'2017 Vincent'!AH496</f>
        <v>0</v>
      </c>
      <c r="G490" s="187">
        <f>'2017 Vincent'!AI496</f>
        <v>0</v>
      </c>
      <c r="H490">
        <f>'2017 Vincent'!AJ496</f>
        <v>245</v>
      </c>
      <c r="I490">
        <f>'2017 Vincent'!AK496</f>
        <v>245</v>
      </c>
      <c r="J490" s="187">
        <f>'2017 Vincent'!AL496</f>
        <v>0</v>
      </c>
      <c r="L490"/>
      <c r="M490"/>
    </row>
    <row r="491" spans="1:13" x14ac:dyDescent="0.25">
      <c r="A491" s="565">
        <f>'2017 Vincent'!AC497</f>
        <v>0</v>
      </c>
      <c r="B491">
        <f>'2017 Vincent'!AD497</f>
        <v>0</v>
      </c>
      <c r="C491">
        <f>'2017 Vincent'!AE497</f>
        <v>0</v>
      </c>
      <c r="D491">
        <f>'2017 Vincent'!AF497</f>
        <v>0</v>
      </c>
      <c r="E491">
        <f>'2017 Vincent'!AG497</f>
        <v>0</v>
      </c>
      <c r="F491" s="187">
        <f>'2017 Vincent'!AH497</f>
        <v>0</v>
      </c>
      <c r="G491" s="187">
        <f>'2017 Vincent'!AI497</f>
        <v>0</v>
      </c>
      <c r="H491">
        <f>'2017 Vincent'!AJ497</f>
        <v>0</v>
      </c>
      <c r="I491">
        <f>'2017 Vincent'!AK497</f>
        <v>0</v>
      </c>
      <c r="J491" s="187">
        <f>'2017 Vincent'!AL497</f>
        <v>0</v>
      </c>
      <c r="L491"/>
      <c r="M491"/>
    </row>
    <row r="492" spans="1:13" x14ac:dyDescent="0.25">
      <c r="A492" s="565">
        <f>'2017 Vincent'!AC498</f>
        <v>246</v>
      </c>
      <c r="B492">
        <f>'2017 Vincent'!AD498</f>
        <v>3</v>
      </c>
      <c r="C492" t="str">
        <f>'2017 Vincent'!AE498</f>
        <v>Septembre</v>
      </c>
      <c r="D492">
        <f>'2017 Vincent'!AF498</f>
        <v>0</v>
      </c>
      <c r="E492">
        <f>'2017 Vincent'!AG498</f>
        <v>0</v>
      </c>
      <c r="F492" s="187">
        <f>'2017 Vincent'!AH498</f>
        <v>0</v>
      </c>
      <c r="G492" s="187">
        <f>'2017 Vincent'!AI498</f>
        <v>0</v>
      </c>
      <c r="H492">
        <f>'2017 Vincent'!AJ498</f>
        <v>246</v>
      </c>
      <c r="I492">
        <f>'2017 Vincent'!AK498</f>
        <v>246</v>
      </c>
      <c r="J492" s="187">
        <f>'2017 Vincent'!AL498</f>
        <v>0</v>
      </c>
      <c r="L492"/>
      <c r="M492"/>
    </row>
    <row r="493" spans="1:13" x14ac:dyDescent="0.25">
      <c r="A493" s="565">
        <f>'2017 Vincent'!AC499</f>
        <v>0</v>
      </c>
      <c r="B493">
        <f>'2017 Vincent'!AD499</f>
        <v>0</v>
      </c>
      <c r="C493">
        <f>'2017 Vincent'!AE499</f>
        <v>0</v>
      </c>
      <c r="D493">
        <f>'2017 Vincent'!AF499</f>
        <v>0</v>
      </c>
      <c r="E493">
        <f>'2017 Vincent'!AG499</f>
        <v>0</v>
      </c>
      <c r="F493" s="187">
        <f>'2017 Vincent'!AH499</f>
        <v>0</v>
      </c>
      <c r="G493" s="187">
        <f>'2017 Vincent'!AI499</f>
        <v>0</v>
      </c>
      <c r="H493">
        <f>'2017 Vincent'!AJ499</f>
        <v>0</v>
      </c>
      <c r="I493">
        <f>'2017 Vincent'!AK499</f>
        <v>0</v>
      </c>
      <c r="J493" s="187">
        <f>'2017 Vincent'!AL499</f>
        <v>0</v>
      </c>
      <c r="L493"/>
      <c r="M493"/>
    </row>
    <row r="494" spans="1:13" x14ac:dyDescent="0.25">
      <c r="A494" s="565">
        <f>'2017 Vincent'!AC500</f>
        <v>247</v>
      </c>
      <c r="B494">
        <f>'2017 Vincent'!AD500</f>
        <v>4</v>
      </c>
      <c r="C494" t="str">
        <f>'2017 Vincent'!AE500</f>
        <v>Septembre</v>
      </c>
      <c r="D494">
        <f>'2017 Vincent'!AF500</f>
        <v>0.63541666666666663</v>
      </c>
      <c r="E494">
        <f>'2017 Vincent'!AG500</f>
        <v>0.91041666666666676</v>
      </c>
      <c r="F494" s="187">
        <f>'2017 Vincent'!AH500</f>
        <v>0.27500000000000013</v>
      </c>
      <c r="G494" s="187">
        <f>'2017 Vincent'!AI500</f>
        <v>0.27500000000000013</v>
      </c>
      <c r="H494">
        <f>'2017 Vincent'!AJ500</f>
        <v>247</v>
      </c>
      <c r="I494">
        <f>'2017 Vincent'!AK500</f>
        <v>247</v>
      </c>
      <c r="J494" s="187">
        <f>'2017 Vincent'!AL500</f>
        <v>0</v>
      </c>
      <c r="L494"/>
      <c r="M494"/>
    </row>
    <row r="495" spans="1:13" x14ac:dyDescent="0.25">
      <c r="A495" s="565">
        <f>'2017 Vincent'!AC501</f>
        <v>0</v>
      </c>
      <c r="B495">
        <f>'2017 Vincent'!AD501</f>
        <v>0</v>
      </c>
      <c r="C495">
        <f>'2017 Vincent'!AE501</f>
        <v>0</v>
      </c>
      <c r="D495">
        <f>'2017 Vincent'!AF501</f>
        <v>0</v>
      </c>
      <c r="E495">
        <f>'2017 Vincent'!AG501</f>
        <v>0</v>
      </c>
      <c r="F495" s="187">
        <f>'2017 Vincent'!AH501</f>
        <v>0</v>
      </c>
      <c r="G495" s="187">
        <f>'2017 Vincent'!AI501</f>
        <v>0</v>
      </c>
      <c r="H495">
        <f>'2017 Vincent'!AJ501</f>
        <v>0</v>
      </c>
      <c r="I495">
        <f>'2017 Vincent'!AK501</f>
        <v>0</v>
      </c>
      <c r="J495" s="187">
        <f>'2017 Vincent'!AL501</f>
        <v>0</v>
      </c>
      <c r="L495"/>
      <c r="M495"/>
    </row>
    <row r="496" spans="1:13" x14ac:dyDescent="0.25">
      <c r="A496" s="565">
        <f>'2017 Vincent'!AC502</f>
        <v>248</v>
      </c>
      <c r="B496">
        <f>'2017 Vincent'!AD502</f>
        <v>5</v>
      </c>
      <c r="C496" t="str">
        <f>'2017 Vincent'!AE502</f>
        <v>Septembre</v>
      </c>
      <c r="D496">
        <f>'2017 Vincent'!AF502</f>
        <v>0.77222222222222225</v>
      </c>
      <c r="E496">
        <f>'2017 Vincent'!AG502</f>
        <v>1.0618055555555557</v>
      </c>
      <c r="F496" s="187">
        <f>'2017 Vincent'!AH502</f>
        <v>0.28958333333333341</v>
      </c>
      <c r="G496" s="187">
        <f>'2017 Vincent'!AI502</f>
        <v>0.28958333333333341</v>
      </c>
      <c r="H496">
        <f>'2017 Vincent'!AJ502</f>
        <v>248</v>
      </c>
      <c r="I496">
        <f>'2017 Vincent'!AK502</f>
        <v>248</v>
      </c>
      <c r="J496" s="187">
        <f>'2017 Vincent'!AL502</f>
        <v>0</v>
      </c>
      <c r="L496"/>
      <c r="M496"/>
    </row>
    <row r="497" spans="1:13" x14ac:dyDescent="0.25">
      <c r="A497" s="565">
        <f>'2017 Vincent'!AC503</f>
        <v>0</v>
      </c>
      <c r="B497">
        <f>'2017 Vincent'!AD503</f>
        <v>0</v>
      </c>
      <c r="C497">
        <f>'2017 Vincent'!AE503</f>
        <v>0</v>
      </c>
      <c r="D497">
        <f>'2017 Vincent'!AF503</f>
        <v>0</v>
      </c>
      <c r="E497">
        <f>'2017 Vincent'!AG503</f>
        <v>0</v>
      </c>
      <c r="F497" s="187">
        <f>'2017 Vincent'!AH503</f>
        <v>0</v>
      </c>
      <c r="G497" s="187">
        <f>'2017 Vincent'!AI503</f>
        <v>0</v>
      </c>
      <c r="H497">
        <f>'2017 Vincent'!AJ503</f>
        <v>0</v>
      </c>
      <c r="I497">
        <f>'2017 Vincent'!AK503</f>
        <v>0</v>
      </c>
      <c r="J497" s="187">
        <f>'2017 Vincent'!AL503</f>
        <v>0</v>
      </c>
      <c r="L497"/>
      <c r="M497"/>
    </row>
    <row r="498" spans="1:13" x14ac:dyDescent="0.25">
      <c r="A498" s="565">
        <f>'2017 Vincent'!AC504</f>
        <v>249</v>
      </c>
      <c r="B498">
        <f>'2017 Vincent'!AD504</f>
        <v>6</v>
      </c>
      <c r="C498" t="str">
        <f>'2017 Vincent'!AE504</f>
        <v>Septembre</v>
      </c>
      <c r="D498">
        <f>'2017 Vincent'!AF504</f>
        <v>0.63541666666666663</v>
      </c>
      <c r="E498">
        <f>'2017 Vincent'!AG504</f>
        <v>0.91041666666666676</v>
      </c>
      <c r="F498" s="187">
        <f>'2017 Vincent'!AH504</f>
        <v>0.27500000000000013</v>
      </c>
      <c r="G498" s="187">
        <f>'2017 Vincent'!AI504</f>
        <v>0.27500000000000013</v>
      </c>
      <c r="H498">
        <f>'2017 Vincent'!AJ504</f>
        <v>249</v>
      </c>
      <c r="I498">
        <f>'2017 Vincent'!AK504</f>
        <v>249</v>
      </c>
      <c r="J498" s="187">
        <f>'2017 Vincent'!AL504</f>
        <v>0</v>
      </c>
      <c r="L498"/>
      <c r="M498"/>
    </row>
    <row r="499" spans="1:13" x14ac:dyDescent="0.25">
      <c r="A499" s="565">
        <f>'2017 Vincent'!AC505</f>
        <v>0</v>
      </c>
      <c r="B499">
        <f>'2017 Vincent'!AD505</f>
        <v>0</v>
      </c>
      <c r="C499">
        <f>'2017 Vincent'!AE505</f>
        <v>0</v>
      </c>
      <c r="D499">
        <f>'2017 Vincent'!AF505</f>
        <v>0</v>
      </c>
      <c r="E499">
        <f>'2017 Vincent'!AG505</f>
        <v>0</v>
      </c>
      <c r="F499" s="187">
        <f>'2017 Vincent'!AH505</f>
        <v>0</v>
      </c>
      <c r="G499" s="187">
        <f>'2017 Vincent'!AI505</f>
        <v>0</v>
      </c>
      <c r="H499">
        <f>'2017 Vincent'!AJ505</f>
        <v>0</v>
      </c>
      <c r="I499">
        <f>'2017 Vincent'!AK505</f>
        <v>0</v>
      </c>
      <c r="J499" s="187">
        <f>'2017 Vincent'!AL505</f>
        <v>0</v>
      </c>
      <c r="L499"/>
      <c r="M499"/>
    </row>
    <row r="500" spans="1:13" x14ac:dyDescent="0.25">
      <c r="A500" s="565">
        <f>'2017 Vincent'!AC506</f>
        <v>250</v>
      </c>
      <c r="B500">
        <f>'2017 Vincent'!AD506</f>
        <v>7</v>
      </c>
      <c r="C500" t="str">
        <f>'2017 Vincent'!AE506</f>
        <v>Septembre</v>
      </c>
      <c r="D500">
        <f>'2017 Vincent'!AF506</f>
        <v>0.77222222222222225</v>
      </c>
      <c r="E500">
        <f>'2017 Vincent'!AG506</f>
        <v>1.0618055555555557</v>
      </c>
      <c r="F500" s="187">
        <f>'2017 Vincent'!AH506</f>
        <v>0.28958333333333341</v>
      </c>
      <c r="G500" s="187">
        <f>'2017 Vincent'!AI506</f>
        <v>0.28958333333333341</v>
      </c>
      <c r="H500">
        <f>'2017 Vincent'!AJ506</f>
        <v>250</v>
      </c>
      <c r="I500">
        <f>'2017 Vincent'!AK506</f>
        <v>250</v>
      </c>
      <c r="J500" s="187">
        <f>'2017 Vincent'!AL506</f>
        <v>0</v>
      </c>
      <c r="L500"/>
      <c r="M500"/>
    </row>
    <row r="501" spans="1:13" x14ac:dyDescent="0.25">
      <c r="A501" s="565">
        <f>'2017 Vincent'!AC507</f>
        <v>0</v>
      </c>
      <c r="B501">
        <f>'2017 Vincent'!AD507</f>
        <v>0</v>
      </c>
      <c r="C501">
        <f>'2017 Vincent'!AE507</f>
        <v>0</v>
      </c>
      <c r="D501">
        <f>'2017 Vincent'!AF507</f>
        <v>0</v>
      </c>
      <c r="E501">
        <f>'2017 Vincent'!AG507</f>
        <v>0</v>
      </c>
      <c r="F501" s="187">
        <f>'2017 Vincent'!AH507</f>
        <v>0</v>
      </c>
      <c r="G501" s="187">
        <f>'2017 Vincent'!AI507</f>
        <v>0</v>
      </c>
      <c r="H501">
        <f>'2017 Vincent'!AJ507</f>
        <v>0</v>
      </c>
      <c r="I501">
        <f>'2017 Vincent'!AK507</f>
        <v>0</v>
      </c>
      <c r="J501" s="187">
        <f>'2017 Vincent'!AL507</f>
        <v>0</v>
      </c>
      <c r="L501"/>
      <c r="M501"/>
    </row>
    <row r="502" spans="1:13" x14ac:dyDescent="0.25">
      <c r="A502" s="565">
        <f>'2017 Vincent'!AC508</f>
        <v>251</v>
      </c>
      <c r="B502">
        <f>'2017 Vincent'!AD508</f>
        <v>8</v>
      </c>
      <c r="C502" t="str">
        <f>'2017 Vincent'!AE508</f>
        <v>Septembre</v>
      </c>
      <c r="D502">
        <f>'2017 Vincent'!AF508</f>
        <v>0.63541666666666663</v>
      </c>
      <c r="E502">
        <f>'2017 Vincent'!AG508</f>
        <v>0.91041666666666676</v>
      </c>
      <c r="F502" s="187">
        <f>'2017 Vincent'!AH508</f>
        <v>0.27500000000000013</v>
      </c>
      <c r="G502" s="187">
        <f>'2017 Vincent'!AI508</f>
        <v>0.27500000000000013</v>
      </c>
      <c r="H502">
        <f>'2017 Vincent'!AJ508</f>
        <v>251</v>
      </c>
      <c r="I502">
        <f>'2017 Vincent'!AK508</f>
        <v>251</v>
      </c>
      <c r="J502" s="187">
        <f>'2017 Vincent'!AL508</f>
        <v>0</v>
      </c>
      <c r="L502"/>
      <c r="M502"/>
    </row>
    <row r="503" spans="1:13" x14ac:dyDescent="0.25">
      <c r="A503" s="565">
        <f>'2017 Vincent'!AC509</f>
        <v>0</v>
      </c>
      <c r="B503">
        <f>'2017 Vincent'!AD509</f>
        <v>0</v>
      </c>
      <c r="C503">
        <f>'2017 Vincent'!AE509</f>
        <v>0</v>
      </c>
      <c r="D503">
        <f>'2017 Vincent'!AF509</f>
        <v>0</v>
      </c>
      <c r="E503">
        <f>'2017 Vincent'!AG509</f>
        <v>0</v>
      </c>
      <c r="F503" s="187">
        <f>'2017 Vincent'!AH509</f>
        <v>0</v>
      </c>
      <c r="G503" s="187">
        <f>'2017 Vincent'!AI509</f>
        <v>0</v>
      </c>
      <c r="H503">
        <f>'2017 Vincent'!AJ509</f>
        <v>0</v>
      </c>
      <c r="I503">
        <f>'2017 Vincent'!AK509</f>
        <v>0</v>
      </c>
      <c r="J503" s="187">
        <f>'2017 Vincent'!AL509</f>
        <v>0</v>
      </c>
      <c r="L503"/>
      <c r="M503"/>
    </row>
    <row r="504" spans="1:13" x14ac:dyDescent="0.25">
      <c r="A504" s="565">
        <f>'2017 Vincent'!AC510</f>
        <v>252</v>
      </c>
      <c r="B504">
        <f>'2017 Vincent'!AD510</f>
        <v>9</v>
      </c>
      <c r="C504" t="str">
        <f>'2017 Vincent'!AE510</f>
        <v>Septembre</v>
      </c>
      <c r="D504">
        <f>'2017 Vincent'!AF510</f>
        <v>0.77777777777777779</v>
      </c>
      <c r="E504">
        <f>'2017 Vincent'!AG510</f>
        <v>1.0618055555555557</v>
      </c>
      <c r="F504" s="187">
        <f>'2017 Vincent'!AH510</f>
        <v>0.28402777777777788</v>
      </c>
      <c r="G504" s="187">
        <f>'2017 Vincent'!AI510</f>
        <v>0.28402777777777788</v>
      </c>
      <c r="H504">
        <f>'2017 Vincent'!AJ510</f>
        <v>252</v>
      </c>
      <c r="I504">
        <f>'2017 Vincent'!AK510</f>
        <v>252</v>
      </c>
      <c r="J504" s="187">
        <f>'2017 Vincent'!AL510</f>
        <v>0</v>
      </c>
      <c r="L504"/>
      <c r="M504"/>
    </row>
    <row r="505" spans="1:13" x14ac:dyDescent="0.25">
      <c r="A505" s="565">
        <f>'2017 Vincent'!AC511</f>
        <v>0</v>
      </c>
      <c r="B505">
        <f>'2017 Vincent'!AD511</f>
        <v>0</v>
      </c>
      <c r="C505">
        <f>'2017 Vincent'!AE511</f>
        <v>0</v>
      </c>
      <c r="D505">
        <f>'2017 Vincent'!AF511</f>
        <v>0</v>
      </c>
      <c r="E505">
        <f>'2017 Vincent'!AG511</f>
        <v>0</v>
      </c>
      <c r="F505" s="187">
        <f>'2017 Vincent'!AH511</f>
        <v>0</v>
      </c>
      <c r="G505" s="187">
        <f>'2017 Vincent'!AI511</f>
        <v>0</v>
      </c>
      <c r="H505">
        <f>'2017 Vincent'!AJ511</f>
        <v>0</v>
      </c>
      <c r="I505">
        <f>'2017 Vincent'!AK511</f>
        <v>0</v>
      </c>
      <c r="J505" s="187">
        <f>'2017 Vincent'!AL511</f>
        <v>0</v>
      </c>
      <c r="L505"/>
      <c r="M505"/>
    </row>
    <row r="506" spans="1:13" x14ac:dyDescent="0.25">
      <c r="A506" s="565">
        <f>'2017 Vincent'!AC512</f>
        <v>253</v>
      </c>
      <c r="B506">
        <f>'2017 Vincent'!AD512</f>
        <v>10</v>
      </c>
      <c r="C506" t="str">
        <f>'2017 Vincent'!AE512</f>
        <v>Septembre</v>
      </c>
      <c r="D506">
        <f>'2017 Vincent'!AF512</f>
        <v>0</v>
      </c>
      <c r="E506">
        <f>'2017 Vincent'!AG512</f>
        <v>0</v>
      </c>
      <c r="F506" s="187">
        <f>'2017 Vincent'!AH512</f>
        <v>0</v>
      </c>
      <c r="G506" s="187">
        <f>'2017 Vincent'!AI512</f>
        <v>0</v>
      </c>
      <c r="H506">
        <f>'2017 Vincent'!AJ512</f>
        <v>253</v>
      </c>
      <c r="I506">
        <f>'2017 Vincent'!AK512</f>
        <v>253</v>
      </c>
      <c r="J506" s="187">
        <f>'2017 Vincent'!AL512</f>
        <v>0</v>
      </c>
      <c r="L506"/>
      <c r="M506"/>
    </row>
    <row r="507" spans="1:13" x14ac:dyDescent="0.25">
      <c r="A507" s="565">
        <f>'2017 Vincent'!AC513</f>
        <v>0</v>
      </c>
      <c r="B507">
        <f>'2017 Vincent'!AD513</f>
        <v>0</v>
      </c>
      <c r="C507">
        <f>'2017 Vincent'!AE513</f>
        <v>0</v>
      </c>
      <c r="D507">
        <f>'2017 Vincent'!AF513</f>
        <v>0</v>
      </c>
      <c r="E507">
        <f>'2017 Vincent'!AG513</f>
        <v>0</v>
      </c>
      <c r="F507" s="187">
        <f>'2017 Vincent'!AH513</f>
        <v>0</v>
      </c>
      <c r="G507" s="187">
        <f>'2017 Vincent'!AI513</f>
        <v>0</v>
      </c>
      <c r="H507">
        <f>'2017 Vincent'!AJ513</f>
        <v>0</v>
      </c>
      <c r="I507">
        <f>'2017 Vincent'!AK513</f>
        <v>0</v>
      </c>
      <c r="J507" s="187">
        <f>'2017 Vincent'!AL513</f>
        <v>0</v>
      </c>
      <c r="L507"/>
      <c r="M507"/>
    </row>
    <row r="508" spans="1:13" x14ac:dyDescent="0.25">
      <c r="A508" s="565">
        <f>'2017 Vincent'!AC514</f>
        <v>254</v>
      </c>
      <c r="B508">
        <f>'2017 Vincent'!AD514</f>
        <v>11</v>
      </c>
      <c r="C508" t="str">
        <f>'2017 Vincent'!AE514</f>
        <v>Septembre</v>
      </c>
      <c r="D508">
        <f>'2017 Vincent'!AF514</f>
        <v>0</v>
      </c>
      <c r="E508">
        <f>'2017 Vincent'!AG514</f>
        <v>0</v>
      </c>
      <c r="F508" s="187">
        <f>'2017 Vincent'!AH514</f>
        <v>0</v>
      </c>
      <c r="G508" s="187">
        <f>'2017 Vincent'!AI514</f>
        <v>0</v>
      </c>
      <c r="H508">
        <f>'2017 Vincent'!AJ514</f>
        <v>254</v>
      </c>
      <c r="I508">
        <f>'2017 Vincent'!AK514</f>
        <v>254</v>
      </c>
      <c r="J508" s="187">
        <f>'2017 Vincent'!AL514</f>
        <v>0</v>
      </c>
      <c r="L508"/>
      <c r="M508"/>
    </row>
    <row r="509" spans="1:13" x14ac:dyDescent="0.25">
      <c r="A509" s="565">
        <f>'2017 Vincent'!AC515</f>
        <v>0</v>
      </c>
      <c r="B509">
        <f>'2017 Vincent'!AD515</f>
        <v>0</v>
      </c>
      <c r="C509">
        <f>'2017 Vincent'!AE515</f>
        <v>0</v>
      </c>
      <c r="D509">
        <f>'2017 Vincent'!AF515</f>
        <v>0</v>
      </c>
      <c r="E509">
        <f>'2017 Vincent'!AG515</f>
        <v>0</v>
      </c>
      <c r="F509" s="187">
        <f>'2017 Vincent'!AH515</f>
        <v>0</v>
      </c>
      <c r="G509" s="187">
        <f>'2017 Vincent'!AI515</f>
        <v>0</v>
      </c>
      <c r="H509">
        <f>'2017 Vincent'!AJ515</f>
        <v>0</v>
      </c>
      <c r="I509">
        <f>'2017 Vincent'!AK515</f>
        <v>0</v>
      </c>
      <c r="J509" s="187">
        <f>'2017 Vincent'!AL515</f>
        <v>0</v>
      </c>
      <c r="L509"/>
      <c r="M509"/>
    </row>
    <row r="510" spans="1:13" x14ac:dyDescent="0.25">
      <c r="A510" s="565">
        <f>'2017 Vincent'!AC516</f>
        <v>255</v>
      </c>
      <c r="B510">
        <f>'2017 Vincent'!AD516</f>
        <v>12</v>
      </c>
      <c r="C510" t="str">
        <f>'2017 Vincent'!AE516</f>
        <v>Septembre</v>
      </c>
      <c r="D510">
        <f>'2017 Vincent'!AF516</f>
        <v>0.28958333333333336</v>
      </c>
      <c r="E510">
        <f>'2017 Vincent'!AG516</f>
        <v>0.57708333333333328</v>
      </c>
      <c r="F510" s="187">
        <f>'2017 Vincent'!AH516</f>
        <v>0.28749999999999992</v>
      </c>
      <c r="G510" s="187">
        <f>'2017 Vincent'!AI516</f>
        <v>0.28749999999999992</v>
      </c>
      <c r="H510">
        <f>'2017 Vincent'!AJ516</f>
        <v>255</v>
      </c>
      <c r="I510">
        <f>'2017 Vincent'!AK516</f>
        <v>255</v>
      </c>
      <c r="J510" s="187">
        <f>'2017 Vincent'!AL516</f>
        <v>0</v>
      </c>
      <c r="L510"/>
      <c r="M510"/>
    </row>
    <row r="511" spans="1:13" x14ac:dyDescent="0.25">
      <c r="A511" s="565">
        <f>'2017 Vincent'!AC517</f>
        <v>0</v>
      </c>
      <c r="B511">
        <f>'2017 Vincent'!AD517</f>
        <v>0</v>
      </c>
      <c r="C511">
        <f>'2017 Vincent'!AE517</f>
        <v>0</v>
      </c>
      <c r="D511">
        <f>'2017 Vincent'!AF517</f>
        <v>0</v>
      </c>
      <c r="E511">
        <f>'2017 Vincent'!AG517</f>
        <v>0</v>
      </c>
      <c r="F511" s="187">
        <f>'2017 Vincent'!AH517</f>
        <v>0</v>
      </c>
      <c r="G511" s="187">
        <f>'2017 Vincent'!AI517</f>
        <v>0</v>
      </c>
      <c r="H511">
        <f>'2017 Vincent'!AJ517</f>
        <v>0</v>
      </c>
      <c r="I511">
        <f>'2017 Vincent'!AK517</f>
        <v>0</v>
      </c>
      <c r="J511" s="187">
        <f>'2017 Vincent'!AL517</f>
        <v>0</v>
      </c>
      <c r="L511"/>
      <c r="M511"/>
    </row>
    <row r="512" spans="1:13" x14ac:dyDescent="0.25">
      <c r="A512" s="565">
        <f>'2017 Vincent'!AC518</f>
        <v>256</v>
      </c>
      <c r="B512">
        <f>'2017 Vincent'!AD518</f>
        <v>13</v>
      </c>
      <c r="C512" t="str">
        <f>'2017 Vincent'!AE518</f>
        <v>Septembre</v>
      </c>
      <c r="D512">
        <f>'2017 Vincent'!AF518</f>
        <v>0.54999999999999993</v>
      </c>
      <c r="E512">
        <f>'2017 Vincent'!AG518</f>
        <v>0.82777777777777783</v>
      </c>
      <c r="F512" s="187">
        <f>'2017 Vincent'!AH518</f>
        <v>0.2777777777777779</v>
      </c>
      <c r="G512" s="187">
        <f>'2017 Vincent'!AI518</f>
        <v>0.2777777777777779</v>
      </c>
      <c r="H512">
        <f>'2017 Vincent'!AJ518</f>
        <v>256</v>
      </c>
      <c r="I512">
        <f>'2017 Vincent'!AK518</f>
        <v>256</v>
      </c>
      <c r="J512" s="187">
        <f>'2017 Vincent'!AL518</f>
        <v>0</v>
      </c>
      <c r="L512"/>
      <c r="M512"/>
    </row>
    <row r="513" spans="1:13" x14ac:dyDescent="0.25">
      <c r="A513" s="565">
        <f>'2017 Vincent'!AC519</f>
        <v>0</v>
      </c>
      <c r="B513">
        <f>'2017 Vincent'!AD519</f>
        <v>0</v>
      </c>
      <c r="C513">
        <f>'2017 Vincent'!AE519</f>
        <v>0</v>
      </c>
      <c r="D513">
        <f>'2017 Vincent'!AF519</f>
        <v>0</v>
      </c>
      <c r="E513">
        <f>'2017 Vincent'!AG519</f>
        <v>0</v>
      </c>
      <c r="F513" s="187">
        <f>'2017 Vincent'!AH519</f>
        <v>0</v>
      </c>
      <c r="G513" s="187">
        <f>'2017 Vincent'!AI519</f>
        <v>0</v>
      </c>
      <c r="H513">
        <f>'2017 Vincent'!AJ519</f>
        <v>0</v>
      </c>
      <c r="I513">
        <f>'2017 Vincent'!AK519</f>
        <v>0</v>
      </c>
      <c r="J513" s="187">
        <f>'2017 Vincent'!AL519</f>
        <v>0</v>
      </c>
      <c r="L513"/>
      <c r="M513"/>
    </row>
    <row r="514" spans="1:13" x14ac:dyDescent="0.25">
      <c r="A514" s="565">
        <f>'2017 Vincent'!AC520</f>
        <v>257</v>
      </c>
      <c r="B514">
        <f>'2017 Vincent'!AD520</f>
        <v>14</v>
      </c>
      <c r="C514" t="str">
        <f>'2017 Vincent'!AE520</f>
        <v>Septembre</v>
      </c>
      <c r="D514">
        <f>'2017 Vincent'!AF520</f>
        <v>0.54999999999999993</v>
      </c>
      <c r="E514">
        <f>'2017 Vincent'!AG520</f>
        <v>0.82777777777777783</v>
      </c>
      <c r="F514" s="187">
        <f>'2017 Vincent'!AH520</f>
        <v>0.2777777777777779</v>
      </c>
      <c r="G514" s="187">
        <f>'2017 Vincent'!AI520</f>
        <v>0.2777777777777779</v>
      </c>
      <c r="H514">
        <f>'2017 Vincent'!AJ520</f>
        <v>257</v>
      </c>
      <c r="I514">
        <f>'2017 Vincent'!AK520</f>
        <v>257</v>
      </c>
      <c r="J514" s="187">
        <f>'2017 Vincent'!AL520</f>
        <v>0</v>
      </c>
      <c r="L514"/>
      <c r="M514"/>
    </row>
    <row r="515" spans="1:13" x14ac:dyDescent="0.25">
      <c r="A515" s="565">
        <f>'2017 Vincent'!AC521</f>
        <v>0</v>
      </c>
      <c r="B515">
        <f>'2017 Vincent'!AD521</f>
        <v>0</v>
      </c>
      <c r="C515">
        <f>'2017 Vincent'!AE521</f>
        <v>0</v>
      </c>
      <c r="D515">
        <f>'2017 Vincent'!AF521</f>
        <v>0</v>
      </c>
      <c r="E515">
        <f>'2017 Vincent'!AG521</f>
        <v>0</v>
      </c>
      <c r="F515" s="187">
        <f>'2017 Vincent'!AH521</f>
        <v>0</v>
      </c>
      <c r="G515" s="187">
        <f>'2017 Vincent'!AI521</f>
        <v>0</v>
      </c>
      <c r="H515">
        <f>'2017 Vincent'!AJ521</f>
        <v>0</v>
      </c>
      <c r="I515">
        <f>'2017 Vincent'!AK521</f>
        <v>0</v>
      </c>
      <c r="J515" s="187">
        <f>'2017 Vincent'!AL521</f>
        <v>0</v>
      </c>
      <c r="L515"/>
      <c r="M515"/>
    </row>
    <row r="516" spans="1:13" x14ac:dyDescent="0.25">
      <c r="A516" s="565">
        <f>'2017 Vincent'!AC522</f>
        <v>258</v>
      </c>
      <c r="B516">
        <f>'2017 Vincent'!AD522</f>
        <v>15</v>
      </c>
      <c r="C516" t="str">
        <f>'2017 Vincent'!AE522</f>
        <v>Septembre</v>
      </c>
      <c r="D516">
        <f>'2017 Vincent'!AF522</f>
        <v>0.55972222222222223</v>
      </c>
      <c r="E516">
        <f>'2017 Vincent'!AG522</f>
        <v>0.82986111111111116</v>
      </c>
      <c r="F516" s="187">
        <f>'2017 Vincent'!AH522</f>
        <v>0.27013888888888893</v>
      </c>
      <c r="G516" s="187">
        <f>'2017 Vincent'!AI522</f>
        <v>0.27013888888888893</v>
      </c>
      <c r="H516">
        <f>'2017 Vincent'!AJ522</f>
        <v>258</v>
      </c>
      <c r="I516">
        <f>'2017 Vincent'!AK522</f>
        <v>258</v>
      </c>
      <c r="J516" s="187">
        <f>'2017 Vincent'!AL522</f>
        <v>0</v>
      </c>
      <c r="L516"/>
      <c r="M516"/>
    </row>
    <row r="517" spans="1:13" x14ac:dyDescent="0.25">
      <c r="A517" s="565">
        <f>'2017 Vincent'!AC523</f>
        <v>0</v>
      </c>
      <c r="B517">
        <f>'2017 Vincent'!AD523</f>
        <v>0</v>
      </c>
      <c r="C517">
        <f>'2017 Vincent'!AE523</f>
        <v>0</v>
      </c>
      <c r="D517">
        <f>'2017 Vincent'!AF523</f>
        <v>0</v>
      </c>
      <c r="E517">
        <f>'2017 Vincent'!AG523</f>
        <v>0</v>
      </c>
      <c r="F517" s="187">
        <f>'2017 Vincent'!AH523</f>
        <v>0</v>
      </c>
      <c r="G517" s="187">
        <f>'2017 Vincent'!AI523</f>
        <v>0</v>
      </c>
      <c r="H517">
        <f>'2017 Vincent'!AJ523</f>
        <v>0</v>
      </c>
      <c r="I517">
        <f>'2017 Vincent'!AK523</f>
        <v>0</v>
      </c>
      <c r="J517" s="187">
        <f>'2017 Vincent'!AL523</f>
        <v>0</v>
      </c>
      <c r="L517"/>
      <c r="M517"/>
    </row>
    <row r="518" spans="1:13" x14ac:dyDescent="0.25">
      <c r="A518" s="565">
        <f>'2017 Vincent'!AC524</f>
        <v>259</v>
      </c>
      <c r="B518">
        <f>'2017 Vincent'!AD524</f>
        <v>16</v>
      </c>
      <c r="C518" t="str">
        <f>'2017 Vincent'!AE524</f>
        <v>Septembre</v>
      </c>
      <c r="D518">
        <f>'2017 Vincent'!AF524</f>
        <v>0.49652777777777773</v>
      </c>
      <c r="E518">
        <f>'2017 Vincent'!AG524</f>
        <v>0.6958333333333333</v>
      </c>
      <c r="F518" s="187">
        <f>'2017 Vincent'!AH524</f>
        <v>0.19930555555555557</v>
      </c>
      <c r="G518" s="187">
        <f>'2017 Vincent'!AI524</f>
        <v>0.19930555555555557</v>
      </c>
      <c r="H518">
        <f>'2017 Vincent'!AJ524</f>
        <v>259</v>
      </c>
      <c r="I518">
        <f>'2017 Vincent'!AK524</f>
        <v>259</v>
      </c>
      <c r="J518" s="187">
        <f>'2017 Vincent'!AL524</f>
        <v>0</v>
      </c>
      <c r="L518"/>
      <c r="M518"/>
    </row>
    <row r="519" spans="1:13" x14ac:dyDescent="0.25">
      <c r="A519" s="565">
        <f>'2017 Vincent'!AC525</f>
        <v>0</v>
      </c>
      <c r="B519">
        <f>'2017 Vincent'!AD525</f>
        <v>0</v>
      </c>
      <c r="C519">
        <f>'2017 Vincent'!AE525</f>
        <v>0</v>
      </c>
      <c r="D519">
        <f>'2017 Vincent'!AF525</f>
        <v>0</v>
      </c>
      <c r="E519">
        <f>'2017 Vincent'!AG525</f>
        <v>0</v>
      </c>
      <c r="F519" s="187">
        <f>'2017 Vincent'!AH525</f>
        <v>0</v>
      </c>
      <c r="G519" s="187">
        <f>'2017 Vincent'!AI525</f>
        <v>0</v>
      </c>
      <c r="H519">
        <f>'2017 Vincent'!AJ525</f>
        <v>0</v>
      </c>
      <c r="I519">
        <f>'2017 Vincent'!AK525</f>
        <v>0</v>
      </c>
      <c r="J519" s="187">
        <f>'2017 Vincent'!AL525</f>
        <v>0</v>
      </c>
      <c r="L519"/>
      <c r="M519"/>
    </row>
    <row r="520" spans="1:13" x14ac:dyDescent="0.25">
      <c r="A520" s="565">
        <f>'2017 Vincent'!AC526</f>
        <v>260</v>
      </c>
      <c r="B520">
        <f>'2017 Vincent'!AD526</f>
        <v>17</v>
      </c>
      <c r="C520" t="str">
        <f>'2017 Vincent'!AE526</f>
        <v>Septembre</v>
      </c>
      <c r="D520">
        <f>'2017 Vincent'!AF526</f>
        <v>0</v>
      </c>
      <c r="E520">
        <f>'2017 Vincent'!AG526</f>
        <v>0</v>
      </c>
      <c r="F520" s="187">
        <f>'2017 Vincent'!AH526</f>
        <v>0</v>
      </c>
      <c r="G520" s="187">
        <f>'2017 Vincent'!AI526</f>
        <v>0</v>
      </c>
      <c r="H520">
        <f>'2017 Vincent'!AJ526</f>
        <v>260</v>
      </c>
      <c r="I520">
        <f>'2017 Vincent'!AK526</f>
        <v>260</v>
      </c>
      <c r="J520" s="187">
        <f>'2017 Vincent'!AL526</f>
        <v>0</v>
      </c>
      <c r="L520"/>
      <c r="M520"/>
    </row>
    <row r="521" spans="1:13" x14ac:dyDescent="0.25">
      <c r="A521" s="565">
        <f>'2017 Vincent'!AC527</f>
        <v>0</v>
      </c>
      <c r="B521">
        <f>'2017 Vincent'!AD527</f>
        <v>0</v>
      </c>
      <c r="C521">
        <f>'2017 Vincent'!AE527</f>
        <v>0</v>
      </c>
      <c r="D521">
        <f>'2017 Vincent'!AF527</f>
        <v>0</v>
      </c>
      <c r="E521">
        <f>'2017 Vincent'!AG527</f>
        <v>0</v>
      </c>
      <c r="F521" s="187">
        <f>'2017 Vincent'!AH527</f>
        <v>0</v>
      </c>
      <c r="G521" s="187">
        <f>'2017 Vincent'!AI527</f>
        <v>0</v>
      </c>
      <c r="H521">
        <f>'2017 Vincent'!AJ527</f>
        <v>0</v>
      </c>
      <c r="I521">
        <f>'2017 Vincent'!AK527</f>
        <v>0</v>
      </c>
      <c r="J521" s="187">
        <f>'2017 Vincent'!AL527</f>
        <v>0</v>
      </c>
      <c r="L521"/>
      <c r="M521"/>
    </row>
    <row r="522" spans="1:13" x14ac:dyDescent="0.25">
      <c r="A522" s="565">
        <f>'2017 Vincent'!AC528</f>
        <v>261</v>
      </c>
      <c r="B522">
        <f>'2017 Vincent'!AD528</f>
        <v>18</v>
      </c>
      <c r="C522" t="str">
        <f>'2017 Vincent'!AE528</f>
        <v>Septembre</v>
      </c>
      <c r="D522">
        <f>'2017 Vincent'!AF528</f>
        <v>0</v>
      </c>
      <c r="E522">
        <f>'2017 Vincent'!AG528</f>
        <v>0</v>
      </c>
      <c r="F522" s="187">
        <f>'2017 Vincent'!AH528</f>
        <v>0</v>
      </c>
      <c r="G522" s="187">
        <f>'2017 Vincent'!AI528</f>
        <v>0</v>
      </c>
      <c r="H522">
        <f>'2017 Vincent'!AJ528</f>
        <v>261</v>
      </c>
      <c r="I522">
        <f>'2017 Vincent'!AK528</f>
        <v>261</v>
      </c>
      <c r="J522" s="187">
        <f>'2017 Vincent'!AL528</f>
        <v>0</v>
      </c>
      <c r="L522"/>
      <c r="M522"/>
    </row>
    <row r="523" spans="1:13" x14ac:dyDescent="0.25">
      <c r="A523" s="565">
        <f>'2017 Vincent'!AC529</f>
        <v>0</v>
      </c>
      <c r="B523">
        <f>'2017 Vincent'!AD529</f>
        <v>0</v>
      </c>
      <c r="C523">
        <f>'2017 Vincent'!AE529</f>
        <v>0</v>
      </c>
      <c r="D523">
        <f>'2017 Vincent'!AF529</f>
        <v>0</v>
      </c>
      <c r="E523">
        <f>'2017 Vincent'!AG529</f>
        <v>0</v>
      </c>
      <c r="F523" s="187">
        <f>'2017 Vincent'!AH529</f>
        <v>0</v>
      </c>
      <c r="G523" s="187">
        <f>'2017 Vincent'!AI529</f>
        <v>0</v>
      </c>
      <c r="H523">
        <f>'2017 Vincent'!AJ529</f>
        <v>0</v>
      </c>
      <c r="I523">
        <f>'2017 Vincent'!AK529</f>
        <v>0</v>
      </c>
      <c r="J523" s="187">
        <f>'2017 Vincent'!AL529</f>
        <v>0</v>
      </c>
      <c r="L523"/>
      <c r="M523"/>
    </row>
    <row r="524" spans="1:13" x14ac:dyDescent="0.25">
      <c r="A524" s="565">
        <f>'2017 Vincent'!AC530</f>
        <v>262</v>
      </c>
      <c r="B524">
        <f>'2017 Vincent'!AD530</f>
        <v>19</v>
      </c>
      <c r="C524" t="str">
        <f>'2017 Vincent'!AE530</f>
        <v>Septembre</v>
      </c>
      <c r="D524">
        <f>'2017 Vincent'!AF530</f>
        <v>0</v>
      </c>
      <c r="E524">
        <f>'2017 Vincent'!AG530</f>
        <v>0</v>
      </c>
      <c r="F524" s="187">
        <f>'2017 Vincent'!AH530</f>
        <v>0</v>
      </c>
      <c r="G524" s="187">
        <f>'2017 Vincent'!AI530</f>
        <v>0</v>
      </c>
      <c r="H524">
        <f>'2017 Vincent'!AJ530</f>
        <v>262</v>
      </c>
      <c r="I524">
        <f>'2017 Vincent'!AK530</f>
        <v>262</v>
      </c>
      <c r="J524" s="187">
        <f>'2017 Vincent'!AL530</f>
        <v>0</v>
      </c>
      <c r="L524"/>
      <c r="M524"/>
    </row>
    <row r="525" spans="1:13" x14ac:dyDescent="0.25">
      <c r="A525" s="565">
        <f>'2017 Vincent'!AC531</f>
        <v>0</v>
      </c>
      <c r="B525">
        <f>'2017 Vincent'!AD531</f>
        <v>0</v>
      </c>
      <c r="C525">
        <f>'2017 Vincent'!AE531</f>
        <v>0</v>
      </c>
      <c r="D525">
        <f>'2017 Vincent'!AF531</f>
        <v>0</v>
      </c>
      <c r="E525">
        <f>'2017 Vincent'!AG531</f>
        <v>0</v>
      </c>
      <c r="F525" s="187">
        <f>'2017 Vincent'!AH531</f>
        <v>0</v>
      </c>
      <c r="G525" s="187">
        <f>'2017 Vincent'!AI531</f>
        <v>0</v>
      </c>
      <c r="H525">
        <f>'2017 Vincent'!AJ531</f>
        <v>0</v>
      </c>
      <c r="I525">
        <f>'2017 Vincent'!AK531</f>
        <v>0</v>
      </c>
      <c r="J525" s="187">
        <f>'2017 Vincent'!AL531</f>
        <v>0</v>
      </c>
      <c r="L525"/>
      <c r="M525"/>
    </row>
    <row r="526" spans="1:13" x14ac:dyDescent="0.25">
      <c r="A526" s="565">
        <f>'2017 Vincent'!AC532</f>
        <v>263</v>
      </c>
      <c r="B526">
        <f>'2017 Vincent'!AD532</f>
        <v>20</v>
      </c>
      <c r="C526" t="str">
        <f>'2017 Vincent'!AE532</f>
        <v>Septembre</v>
      </c>
      <c r="D526">
        <f>'2017 Vincent'!AF532</f>
        <v>0.31597222222222221</v>
      </c>
      <c r="E526">
        <f>'2017 Vincent'!AG532</f>
        <v>0.44513888888888892</v>
      </c>
      <c r="F526" s="187">
        <f>'2017 Vincent'!AH532</f>
        <v>0.30624999999999997</v>
      </c>
      <c r="G526" s="187">
        <f>'2017 Vincent'!AI532</f>
        <v>0.30624999999999997</v>
      </c>
      <c r="H526">
        <f>'2017 Vincent'!AJ532</f>
        <v>263</v>
      </c>
      <c r="I526">
        <f>'2017 Vincent'!AK532</f>
        <v>263</v>
      </c>
      <c r="J526" s="187">
        <f>'2017 Vincent'!AL532</f>
        <v>0</v>
      </c>
      <c r="L526"/>
      <c r="M526"/>
    </row>
    <row r="527" spans="1:13" x14ac:dyDescent="0.25">
      <c r="A527" s="565">
        <f>'2017 Vincent'!AC533</f>
        <v>0</v>
      </c>
      <c r="B527">
        <f>'2017 Vincent'!AD533</f>
        <v>0</v>
      </c>
      <c r="C527">
        <f>'2017 Vincent'!AE533</f>
        <v>0</v>
      </c>
      <c r="D527">
        <f>'2017 Vincent'!AF533</f>
        <v>0.67708333333333337</v>
      </c>
      <c r="E527">
        <f>'2017 Vincent'!AG533</f>
        <v>0.85416666666666663</v>
      </c>
      <c r="F527" s="187">
        <f>'2017 Vincent'!AH533</f>
        <v>0</v>
      </c>
      <c r="G527" s="187">
        <f>'2017 Vincent'!AI533</f>
        <v>0</v>
      </c>
      <c r="H527">
        <f>'2017 Vincent'!AJ533</f>
        <v>0</v>
      </c>
      <c r="I527">
        <f>'2017 Vincent'!AK533</f>
        <v>0</v>
      </c>
      <c r="J527" s="187">
        <f>'2017 Vincent'!AL533</f>
        <v>0</v>
      </c>
      <c r="L527"/>
      <c r="M527"/>
    </row>
    <row r="528" spans="1:13" x14ac:dyDescent="0.25">
      <c r="A528" s="565">
        <f>'2017 Vincent'!AC534</f>
        <v>264</v>
      </c>
      <c r="B528">
        <f>'2017 Vincent'!AD534</f>
        <v>21</v>
      </c>
      <c r="C528" t="str">
        <f>'2017 Vincent'!AE534</f>
        <v>Septembre</v>
      </c>
      <c r="D528">
        <f>'2017 Vincent'!AF534</f>
        <v>0.31597222222222221</v>
      </c>
      <c r="E528">
        <f>'2017 Vincent'!AG534</f>
        <v>0.44513888888888892</v>
      </c>
      <c r="F528" s="187">
        <f>'2017 Vincent'!AH534</f>
        <v>0.30624999999999997</v>
      </c>
      <c r="G528" s="187">
        <f>'2017 Vincent'!AI534</f>
        <v>0.30624999999999997</v>
      </c>
      <c r="H528">
        <f>'2017 Vincent'!AJ534</f>
        <v>264</v>
      </c>
      <c r="I528">
        <f>'2017 Vincent'!AK534</f>
        <v>264</v>
      </c>
      <c r="J528" s="187">
        <f>'2017 Vincent'!AL534</f>
        <v>0</v>
      </c>
      <c r="L528"/>
      <c r="M528"/>
    </row>
    <row r="529" spans="1:13" x14ac:dyDescent="0.25">
      <c r="A529" s="565">
        <f>'2017 Vincent'!AC535</f>
        <v>0</v>
      </c>
      <c r="B529">
        <f>'2017 Vincent'!AD535</f>
        <v>0</v>
      </c>
      <c r="C529">
        <f>'2017 Vincent'!AE535</f>
        <v>0</v>
      </c>
      <c r="D529">
        <f>'2017 Vincent'!AF535</f>
        <v>0.67708333333333337</v>
      </c>
      <c r="E529">
        <f>'2017 Vincent'!AG535</f>
        <v>0.85416666666666663</v>
      </c>
      <c r="F529" s="187">
        <f>'2017 Vincent'!AH535</f>
        <v>0</v>
      </c>
      <c r="G529" s="187">
        <f>'2017 Vincent'!AI535</f>
        <v>0</v>
      </c>
      <c r="H529">
        <f>'2017 Vincent'!AJ535</f>
        <v>0</v>
      </c>
      <c r="I529">
        <f>'2017 Vincent'!AK535</f>
        <v>0</v>
      </c>
      <c r="J529" s="187">
        <f>'2017 Vincent'!AL535</f>
        <v>0</v>
      </c>
      <c r="L529"/>
      <c r="M529"/>
    </row>
    <row r="530" spans="1:13" x14ac:dyDescent="0.25">
      <c r="A530" s="565">
        <f>'2017 Vincent'!AC536</f>
        <v>265</v>
      </c>
      <c r="B530">
        <f>'2017 Vincent'!AD536</f>
        <v>22</v>
      </c>
      <c r="C530" t="str">
        <f>'2017 Vincent'!AE536</f>
        <v>Septembre</v>
      </c>
      <c r="D530">
        <f>'2017 Vincent'!AF536</f>
        <v>0.31597222222222221</v>
      </c>
      <c r="E530">
        <f>'2017 Vincent'!AG536</f>
        <v>0.44513888888888892</v>
      </c>
      <c r="F530" s="187">
        <f>'2017 Vincent'!AH536</f>
        <v>0.30624999999999997</v>
      </c>
      <c r="G530" s="187">
        <f>'2017 Vincent'!AI536</f>
        <v>0.30624999999999997</v>
      </c>
      <c r="H530">
        <f>'2017 Vincent'!AJ536</f>
        <v>265</v>
      </c>
      <c r="I530">
        <f>'2017 Vincent'!AK536</f>
        <v>265</v>
      </c>
      <c r="J530" s="187">
        <f>'2017 Vincent'!AL536</f>
        <v>0</v>
      </c>
      <c r="L530"/>
      <c r="M530"/>
    </row>
    <row r="531" spans="1:13" x14ac:dyDescent="0.25">
      <c r="A531" s="565">
        <f>'2017 Vincent'!AC537</f>
        <v>0</v>
      </c>
      <c r="B531">
        <f>'2017 Vincent'!AD537</f>
        <v>0</v>
      </c>
      <c r="C531">
        <f>'2017 Vincent'!AE537</f>
        <v>0</v>
      </c>
      <c r="D531">
        <f>'2017 Vincent'!AF537</f>
        <v>0.67708333333333337</v>
      </c>
      <c r="E531">
        <f>'2017 Vincent'!AG537</f>
        <v>0.85416666666666663</v>
      </c>
      <c r="F531" s="187">
        <f>'2017 Vincent'!AH537</f>
        <v>0</v>
      </c>
      <c r="G531" s="187">
        <f>'2017 Vincent'!AI537</f>
        <v>0</v>
      </c>
      <c r="H531">
        <f>'2017 Vincent'!AJ537</f>
        <v>0</v>
      </c>
      <c r="I531">
        <f>'2017 Vincent'!AK537</f>
        <v>0</v>
      </c>
      <c r="J531" s="187">
        <f>'2017 Vincent'!AL537</f>
        <v>0</v>
      </c>
      <c r="L531"/>
      <c r="M531"/>
    </row>
    <row r="532" spans="1:13" x14ac:dyDescent="0.25">
      <c r="A532" s="565">
        <f>'2017 Vincent'!AC538</f>
        <v>266</v>
      </c>
      <c r="B532">
        <f>'2017 Vincent'!AD538</f>
        <v>23</v>
      </c>
      <c r="C532" t="str">
        <f>'2017 Vincent'!AE538</f>
        <v>Septembre</v>
      </c>
      <c r="D532">
        <f>'2017 Vincent'!AF538</f>
        <v>0.58680555555555558</v>
      </c>
      <c r="E532">
        <f>'2017 Vincent'!AG538</f>
        <v>0.86319444444444438</v>
      </c>
      <c r="F532" s="187">
        <f>'2017 Vincent'!AH538</f>
        <v>0.2763888888888888</v>
      </c>
      <c r="G532" s="187">
        <f>'2017 Vincent'!AI538</f>
        <v>0.2763888888888888</v>
      </c>
      <c r="H532">
        <f>'2017 Vincent'!AJ538</f>
        <v>266</v>
      </c>
      <c r="I532">
        <f>'2017 Vincent'!AK538</f>
        <v>266</v>
      </c>
      <c r="J532" s="187">
        <f>'2017 Vincent'!AL538</f>
        <v>0</v>
      </c>
      <c r="L532"/>
      <c r="M532"/>
    </row>
    <row r="533" spans="1:13" x14ac:dyDescent="0.25">
      <c r="A533" s="565">
        <f>'2017 Vincent'!AC539</f>
        <v>0</v>
      </c>
      <c r="B533">
        <f>'2017 Vincent'!AD539</f>
        <v>0</v>
      </c>
      <c r="C533">
        <f>'2017 Vincent'!AE539</f>
        <v>0</v>
      </c>
      <c r="D533">
        <f>'2017 Vincent'!AF539</f>
        <v>0</v>
      </c>
      <c r="E533">
        <f>'2017 Vincent'!AG539</f>
        <v>0</v>
      </c>
      <c r="F533" s="187">
        <f>'2017 Vincent'!AH539</f>
        <v>0</v>
      </c>
      <c r="G533" s="187">
        <f>'2017 Vincent'!AI539</f>
        <v>0</v>
      </c>
      <c r="H533">
        <f>'2017 Vincent'!AJ539</f>
        <v>0</v>
      </c>
      <c r="I533">
        <f>'2017 Vincent'!AK539</f>
        <v>0</v>
      </c>
      <c r="J533" s="187">
        <f>'2017 Vincent'!AL539</f>
        <v>0</v>
      </c>
      <c r="L533"/>
      <c r="M533"/>
    </row>
    <row r="534" spans="1:13" x14ac:dyDescent="0.25">
      <c r="A534" s="565">
        <f>'2017 Vincent'!AC540</f>
        <v>267</v>
      </c>
      <c r="B534">
        <f>'2017 Vincent'!AD540</f>
        <v>24</v>
      </c>
      <c r="C534" t="str">
        <f>'2017 Vincent'!AE540</f>
        <v>Septembre</v>
      </c>
      <c r="D534">
        <f>'2017 Vincent'!AF540</f>
        <v>0</v>
      </c>
      <c r="E534">
        <f>'2017 Vincent'!AG540</f>
        <v>0</v>
      </c>
      <c r="F534" s="187">
        <f>'2017 Vincent'!AH540</f>
        <v>0</v>
      </c>
      <c r="G534" s="187">
        <f>'2017 Vincent'!AI540</f>
        <v>0</v>
      </c>
      <c r="H534">
        <f>'2017 Vincent'!AJ540</f>
        <v>267</v>
      </c>
      <c r="I534">
        <f>'2017 Vincent'!AK540</f>
        <v>267</v>
      </c>
      <c r="J534" s="187">
        <f>'2017 Vincent'!AL540</f>
        <v>0</v>
      </c>
      <c r="L534"/>
      <c r="M534"/>
    </row>
    <row r="535" spans="1:13" x14ac:dyDescent="0.25">
      <c r="A535" s="565">
        <f>'2017 Vincent'!AC541</f>
        <v>0</v>
      </c>
      <c r="B535">
        <f>'2017 Vincent'!AD541</f>
        <v>0</v>
      </c>
      <c r="C535">
        <f>'2017 Vincent'!AE541</f>
        <v>0</v>
      </c>
      <c r="D535">
        <f>'2017 Vincent'!AF541</f>
        <v>0</v>
      </c>
      <c r="E535">
        <f>'2017 Vincent'!AG541</f>
        <v>0</v>
      </c>
      <c r="F535" s="187">
        <f>'2017 Vincent'!AH541</f>
        <v>0</v>
      </c>
      <c r="G535" s="187">
        <f>'2017 Vincent'!AI541</f>
        <v>0</v>
      </c>
      <c r="H535">
        <f>'2017 Vincent'!AJ541</f>
        <v>0</v>
      </c>
      <c r="I535">
        <f>'2017 Vincent'!AK541</f>
        <v>0</v>
      </c>
      <c r="J535" s="187">
        <f>'2017 Vincent'!AL541</f>
        <v>0</v>
      </c>
      <c r="L535"/>
      <c r="M535"/>
    </row>
    <row r="536" spans="1:13" x14ac:dyDescent="0.25">
      <c r="A536" s="565">
        <f>'2017 Vincent'!AC542</f>
        <v>268</v>
      </c>
      <c r="B536">
        <f>'2017 Vincent'!AD542</f>
        <v>25</v>
      </c>
      <c r="C536" t="str">
        <f>'2017 Vincent'!AE542</f>
        <v>Septembre</v>
      </c>
      <c r="D536">
        <f>'2017 Vincent'!AF542</f>
        <v>0.31597222222222221</v>
      </c>
      <c r="E536">
        <f>'2017 Vincent'!AG542</f>
        <v>0.44513888888888892</v>
      </c>
      <c r="F536" s="187">
        <f>'2017 Vincent'!AH542</f>
        <v>0.30624999999999997</v>
      </c>
      <c r="G536" s="187">
        <f>'2017 Vincent'!AI542</f>
        <v>0.30624999999999997</v>
      </c>
      <c r="H536">
        <f>'2017 Vincent'!AJ542</f>
        <v>268</v>
      </c>
      <c r="I536">
        <f>'2017 Vincent'!AK542</f>
        <v>268</v>
      </c>
      <c r="J536" s="187">
        <f>'2017 Vincent'!AL542</f>
        <v>0</v>
      </c>
      <c r="L536"/>
      <c r="M536"/>
    </row>
    <row r="537" spans="1:13" x14ac:dyDescent="0.25">
      <c r="A537" s="565">
        <f>'2017 Vincent'!AC543</f>
        <v>0</v>
      </c>
      <c r="B537">
        <f>'2017 Vincent'!AD543</f>
        <v>0</v>
      </c>
      <c r="C537">
        <f>'2017 Vincent'!AE543</f>
        <v>0</v>
      </c>
      <c r="D537">
        <f>'2017 Vincent'!AF543</f>
        <v>0.67708333333333337</v>
      </c>
      <c r="E537">
        <f>'2017 Vincent'!AG543</f>
        <v>0.85416666666666663</v>
      </c>
      <c r="F537" s="187">
        <f>'2017 Vincent'!AH543</f>
        <v>0</v>
      </c>
      <c r="G537" s="187">
        <f>'2017 Vincent'!AI543</f>
        <v>0</v>
      </c>
      <c r="H537">
        <f>'2017 Vincent'!AJ543</f>
        <v>0</v>
      </c>
      <c r="I537">
        <f>'2017 Vincent'!AK543</f>
        <v>0</v>
      </c>
      <c r="J537" s="187">
        <f>'2017 Vincent'!AL543</f>
        <v>0</v>
      </c>
      <c r="L537"/>
      <c r="M537"/>
    </row>
    <row r="538" spans="1:13" x14ac:dyDescent="0.25">
      <c r="A538" s="565">
        <f>'2017 Vincent'!AC544</f>
        <v>269</v>
      </c>
      <c r="B538">
        <f>'2017 Vincent'!AD544</f>
        <v>26</v>
      </c>
      <c r="C538" t="str">
        <f>'2017 Vincent'!AE544</f>
        <v>Septembre</v>
      </c>
      <c r="D538">
        <f>'2017 Vincent'!AF544</f>
        <v>0</v>
      </c>
      <c r="E538">
        <f>'2017 Vincent'!AG544</f>
        <v>0</v>
      </c>
      <c r="F538" s="187">
        <f>'2017 Vincent'!AH544</f>
        <v>0</v>
      </c>
      <c r="G538" s="187">
        <f>'2017 Vincent'!AI544</f>
        <v>0</v>
      </c>
      <c r="H538">
        <f>'2017 Vincent'!AJ544</f>
        <v>269</v>
      </c>
      <c r="I538">
        <f>'2017 Vincent'!AK544</f>
        <v>269</v>
      </c>
      <c r="J538" s="187">
        <f>'2017 Vincent'!AL544</f>
        <v>0</v>
      </c>
      <c r="L538"/>
      <c r="M538"/>
    </row>
    <row r="539" spans="1:13" x14ac:dyDescent="0.25">
      <c r="A539" s="565">
        <f>'2017 Vincent'!AC545</f>
        <v>0</v>
      </c>
      <c r="B539">
        <f>'2017 Vincent'!AD545</f>
        <v>0</v>
      </c>
      <c r="C539">
        <f>'2017 Vincent'!AE545</f>
        <v>0</v>
      </c>
      <c r="D539">
        <f>'2017 Vincent'!AF545</f>
        <v>0</v>
      </c>
      <c r="E539">
        <f>'2017 Vincent'!AG545</f>
        <v>0</v>
      </c>
      <c r="F539" s="187">
        <f>'2017 Vincent'!AH545</f>
        <v>0</v>
      </c>
      <c r="G539" s="187">
        <f>'2017 Vincent'!AI545</f>
        <v>0</v>
      </c>
      <c r="H539">
        <f>'2017 Vincent'!AJ545</f>
        <v>0</v>
      </c>
      <c r="I539">
        <f>'2017 Vincent'!AK545</f>
        <v>0</v>
      </c>
      <c r="J539" s="187">
        <f>'2017 Vincent'!AL545</f>
        <v>0</v>
      </c>
      <c r="L539"/>
      <c r="M539"/>
    </row>
    <row r="540" spans="1:13" x14ac:dyDescent="0.25">
      <c r="A540" s="565">
        <f>'2017 Vincent'!AC546</f>
        <v>270</v>
      </c>
      <c r="B540">
        <f>'2017 Vincent'!AD546</f>
        <v>27</v>
      </c>
      <c r="C540" t="str">
        <f>'2017 Vincent'!AE546</f>
        <v>Septembre</v>
      </c>
      <c r="D540">
        <f>'2017 Vincent'!AF546</f>
        <v>0</v>
      </c>
      <c r="E540">
        <f>'2017 Vincent'!AG546</f>
        <v>0</v>
      </c>
      <c r="F540" s="187">
        <f>'2017 Vincent'!AH546</f>
        <v>0</v>
      </c>
      <c r="G540" s="187">
        <f>'2017 Vincent'!AI546</f>
        <v>0</v>
      </c>
      <c r="H540">
        <f>'2017 Vincent'!AJ546</f>
        <v>270</v>
      </c>
      <c r="I540">
        <f>'2017 Vincent'!AK546</f>
        <v>270</v>
      </c>
      <c r="J540" s="187">
        <f>'2017 Vincent'!AL546</f>
        <v>0</v>
      </c>
      <c r="L540"/>
      <c r="M540"/>
    </row>
    <row r="541" spans="1:13" x14ac:dyDescent="0.25">
      <c r="A541" s="565">
        <f>'2017 Vincent'!AC547</f>
        <v>0</v>
      </c>
      <c r="B541">
        <f>'2017 Vincent'!AD547</f>
        <v>0</v>
      </c>
      <c r="C541">
        <f>'2017 Vincent'!AE547</f>
        <v>0</v>
      </c>
      <c r="D541">
        <f>'2017 Vincent'!AF547</f>
        <v>0</v>
      </c>
      <c r="E541">
        <f>'2017 Vincent'!AG547</f>
        <v>0</v>
      </c>
      <c r="F541" s="187">
        <f>'2017 Vincent'!AH547</f>
        <v>0</v>
      </c>
      <c r="G541" s="187">
        <f>'2017 Vincent'!AI547</f>
        <v>0</v>
      </c>
      <c r="H541">
        <f>'2017 Vincent'!AJ547</f>
        <v>0</v>
      </c>
      <c r="I541">
        <f>'2017 Vincent'!AK547</f>
        <v>0</v>
      </c>
      <c r="J541" s="187">
        <f>'2017 Vincent'!AL547</f>
        <v>0</v>
      </c>
      <c r="L541"/>
      <c r="M541"/>
    </row>
    <row r="542" spans="1:13" x14ac:dyDescent="0.25">
      <c r="A542" s="565">
        <f>'2017 Vincent'!AC548</f>
        <v>271</v>
      </c>
      <c r="B542">
        <f>'2017 Vincent'!AD548</f>
        <v>28</v>
      </c>
      <c r="C542" t="str">
        <f>'2017 Vincent'!AE548</f>
        <v>Septembre</v>
      </c>
      <c r="D542">
        <f>'2017 Vincent'!AF548</f>
        <v>0.50763888888888886</v>
      </c>
      <c r="E542">
        <f>'2017 Vincent'!AG548</f>
        <v>0.77916666666666667</v>
      </c>
      <c r="F542" s="187">
        <f>'2017 Vincent'!AH548</f>
        <v>0.27152777777777781</v>
      </c>
      <c r="G542" s="187">
        <f>'2017 Vincent'!AI548</f>
        <v>0.27152777777777781</v>
      </c>
      <c r="H542">
        <f>'2017 Vincent'!AJ548</f>
        <v>271</v>
      </c>
      <c r="I542">
        <f>'2017 Vincent'!AK548</f>
        <v>271</v>
      </c>
      <c r="J542" s="187">
        <f>'2017 Vincent'!AL548</f>
        <v>0</v>
      </c>
      <c r="L542"/>
      <c r="M542"/>
    </row>
    <row r="543" spans="1:13" x14ac:dyDescent="0.25">
      <c r="A543" s="565">
        <f>'2017 Vincent'!AC549</f>
        <v>0</v>
      </c>
      <c r="B543">
        <f>'2017 Vincent'!AD549</f>
        <v>0</v>
      </c>
      <c r="C543">
        <f>'2017 Vincent'!AE549</f>
        <v>0</v>
      </c>
      <c r="D543">
        <f>'2017 Vincent'!AF549</f>
        <v>0</v>
      </c>
      <c r="E543">
        <f>'2017 Vincent'!AG549</f>
        <v>0</v>
      </c>
      <c r="F543" s="187">
        <f>'2017 Vincent'!AH549</f>
        <v>0</v>
      </c>
      <c r="G543" s="187">
        <f>'2017 Vincent'!AI549</f>
        <v>0</v>
      </c>
      <c r="H543">
        <f>'2017 Vincent'!AJ549</f>
        <v>0</v>
      </c>
      <c r="I543">
        <f>'2017 Vincent'!AK549</f>
        <v>0</v>
      </c>
      <c r="J543" s="187">
        <f>'2017 Vincent'!AL549</f>
        <v>0</v>
      </c>
      <c r="L543"/>
      <c r="M543"/>
    </row>
    <row r="544" spans="1:13" x14ac:dyDescent="0.25">
      <c r="A544" s="565">
        <f>'2017 Vincent'!AC550</f>
        <v>272</v>
      </c>
      <c r="B544">
        <f>'2017 Vincent'!AD550</f>
        <v>29</v>
      </c>
      <c r="C544" t="str">
        <f>'2017 Vincent'!AE550</f>
        <v>Septembre</v>
      </c>
      <c r="D544">
        <f>'2017 Vincent'!AF550</f>
        <v>0.57361111111111118</v>
      </c>
      <c r="E544">
        <f>'2017 Vincent'!AG550</f>
        <v>0.85763888888888884</v>
      </c>
      <c r="F544" s="187">
        <f>'2017 Vincent'!AH550</f>
        <v>0.28402777777777766</v>
      </c>
      <c r="G544" s="187">
        <f>'2017 Vincent'!AI550</f>
        <v>0.28402777777777766</v>
      </c>
      <c r="H544">
        <f>'2017 Vincent'!AJ550</f>
        <v>272</v>
      </c>
      <c r="I544">
        <f>'2017 Vincent'!AK550</f>
        <v>272</v>
      </c>
      <c r="J544" s="187">
        <f>'2017 Vincent'!AL550</f>
        <v>0</v>
      </c>
      <c r="L544"/>
      <c r="M544"/>
    </row>
    <row r="545" spans="1:13" x14ac:dyDescent="0.25">
      <c r="A545" s="565">
        <f>'2017 Vincent'!AC551</f>
        <v>0</v>
      </c>
      <c r="B545">
        <f>'2017 Vincent'!AD551</f>
        <v>0</v>
      </c>
      <c r="C545">
        <f>'2017 Vincent'!AE551</f>
        <v>0</v>
      </c>
      <c r="D545">
        <f>'2017 Vincent'!AF551</f>
        <v>0</v>
      </c>
      <c r="E545">
        <f>'2017 Vincent'!AG551</f>
        <v>0</v>
      </c>
      <c r="F545" s="187">
        <f>'2017 Vincent'!AH551</f>
        <v>0</v>
      </c>
      <c r="G545" s="187">
        <f>'2017 Vincent'!AI551</f>
        <v>0</v>
      </c>
      <c r="H545">
        <f>'2017 Vincent'!AJ551</f>
        <v>0</v>
      </c>
      <c r="I545">
        <f>'2017 Vincent'!AK551</f>
        <v>0</v>
      </c>
      <c r="J545" s="187">
        <f>'2017 Vincent'!AL551</f>
        <v>0</v>
      </c>
      <c r="L545"/>
      <c r="M545"/>
    </row>
    <row r="546" spans="1:13" x14ac:dyDescent="0.25">
      <c r="A546" s="565">
        <f>'2017 Vincent'!AC552</f>
        <v>273</v>
      </c>
      <c r="B546">
        <f>'2017 Vincent'!AD552</f>
        <v>30</v>
      </c>
      <c r="C546" t="str">
        <f>'2017 Vincent'!AE552</f>
        <v>Septembre</v>
      </c>
      <c r="D546">
        <f>'2017 Vincent'!AF552</f>
        <v>0</v>
      </c>
      <c r="E546">
        <f>'2017 Vincent'!AG552</f>
        <v>0</v>
      </c>
      <c r="F546" s="187">
        <f>'2017 Vincent'!AH552</f>
        <v>0</v>
      </c>
      <c r="G546" s="187">
        <f>'2017 Vincent'!AI552</f>
        <v>0</v>
      </c>
      <c r="H546">
        <f>'2017 Vincent'!AJ552</f>
        <v>273</v>
      </c>
      <c r="I546">
        <f>'2017 Vincent'!AK552</f>
        <v>273</v>
      </c>
      <c r="J546" s="187">
        <f>'2017 Vincent'!AL552</f>
        <v>0</v>
      </c>
      <c r="L546"/>
      <c r="M546"/>
    </row>
    <row r="547" spans="1:13" x14ac:dyDescent="0.25">
      <c r="A547" s="565">
        <f>'2017 Vincent'!AC553</f>
        <v>0</v>
      </c>
      <c r="B547">
        <f>'2017 Vincent'!AD553</f>
        <v>0</v>
      </c>
      <c r="C547">
        <f>'2017 Vincent'!AE553</f>
        <v>0</v>
      </c>
      <c r="D547">
        <f>'2017 Vincent'!AF553</f>
        <v>0</v>
      </c>
      <c r="E547">
        <f>'2017 Vincent'!AG553</f>
        <v>0</v>
      </c>
      <c r="F547" s="187">
        <f>'2017 Vincent'!AH553</f>
        <v>0</v>
      </c>
      <c r="G547" s="187">
        <f>'2017 Vincent'!AI553</f>
        <v>0</v>
      </c>
      <c r="H547">
        <f>'2017 Vincent'!AJ553</f>
        <v>0</v>
      </c>
      <c r="I547">
        <f>'2017 Vincent'!AK553</f>
        <v>0</v>
      </c>
      <c r="J547" s="187">
        <f>'2017 Vincent'!AL553</f>
        <v>0</v>
      </c>
      <c r="L547"/>
      <c r="M547"/>
    </row>
    <row r="548" spans="1:13" x14ac:dyDescent="0.25">
      <c r="A548" s="565">
        <f>'2017 Vincent'!AC554</f>
        <v>274</v>
      </c>
      <c r="B548">
        <f>'2017 Vincent'!AD554</f>
        <v>1</v>
      </c>
      <c r="C548" t="str">
        <f>'2017 Vincent'!AE554</f>
        <v>Octobre</v>
      </c>
      <c r="D548">
        <f>'2017 Vincent'!AF554</f>
        <v>0</v>
      </c>
      <c r="E548">
        <f>'2017 Vincent'!AG554</f>
        <v>0</v>
      </c>
      <c r="F548" s="187">
        <f>'2017 Vincent'!AH554</f>
        <v>0</v>
      </c>
      <c r="G548" s="187">
        <f>'2017 Vincent'!AI554</f>
        <v>0</v>
      </c>
      <c r="H548">
        <f>'2017 Vincent'!AJ554</f>
        <v>274</v>
      </c>
      <c r="I548">
        <f>'2017 Vincent'!AK554</f>
        <v>274</v>
      </c>
      <c r="J548" s="187">
        <f>'2017 Vincent'!AL554</f>
        <v>0</v>
      </c>
      <c r="L548"/>
      <c r="M548"/>
    </row>
    <row r="549" spans="1:13" x14ac:dyDescent="0.25">
      <c r="A549" s="565">
        <f>'2017 Vincent'!AC555</f>
        <v>0</v>
      </c>
      <c r="B549">
        <f>'2017 Vincent'!AD555</f>
        <v>0</v>
      </c>
      <c r="C549">
        <f>'2017 Vincent'!AE555</f>
        <v>0</v>
      </c>
      <c r="D549">
        <f>'2017 Vincent'!AF555</f>
        <v>0</v>
      </c>
      <c r="E549">
        <f>'2017 Vincent'!AG555</f>
        <v>0</v>
      </c>
      <c r="F549" s="187">
        <f>'2017 Vincent'!AH555</f>
        <v>0</v>
      </c>
      <c r="G549" s="187">
        <f>'2017 Vincent'!AI555</f>
        <v>0</v>
      </c>
      <c r="H549">
        <f>'2017 Vincent'!AJ555</f>
        <v>0</v>
      </c>
      <c r="I549">
        <f>'2017 Vincent'!AK555</f>
        <v>0</v>
      </c>
      <c r="J549" s="187">
        <f>'2017 Vincent'!AL555</f>
        <v>0</v>
      </c>
      <c r="L549"/>
      <c r="M549"/>
    </row>
    <row r="550" spans="1:13" x14ac:dyDescent="0.25">
      <c r="A550" s="565">
        <f>'2017 Vincent'!AC556</f>
        <v>275</v>
      </c>
      <c r="B550">
        <f>'2017 Vincent'!AD556</f>
        <v>2</v>
      </c>
      <c r="C550" t="str">
        <f>'2017 Vincent'!AE556</f>
        <v>Octobre</v>
      </c>
      <c r="D550">
        <f>'2017 Vincent'!AF556</f>
        <v>0.56388888888888888</v>
      </c>
      <c r="E550">
        <f>'2017 Vincent'!AG556</f>
        <v>0.82777777777777783</v>
      </c>
      <c r="F550" s="187">
        <f>'2017 Vincent'!AH556</f>
        <v>0.26388888888888895</v>
      </c>
      <c r="G550" s="187">
        <f>'2017 Vincent'!AI556</f>
        <v>0.26388888888888895</v>
      </c>
      <c r="H550">
        <f>'2017 Vincent'!AJ556</f>
        <v>275</v>
      </c>
      <c r="I550">
        <f>'2017 Vincent'!AK556</f>
        <v>275</v>
      </c>
      <c r="J550" s="187">
        <f>'2017 Vincent'!AL556</f>
        <v>0</v>
      </c>
      <c r="L550"/>
      <c r="M550"/>
    </row>
    <row r="551" spans="1:13" x14ac:dyDescent="0.25">
      <c r="A551" s="565">
        <f>'2017 Vincent'!AC557</f>
        <v>0</v>
      </c>
      <c r="B551">
        <f>'2017 Vincent'!AD557</f>
        <v>0</v>
      </c>
      <c r="C551">
        <f>'2017 Vincent'!AE557</f>
        <v>0</v>
      </c>
      <c r="D551">
        <f>'2017 Vincent'!AF557</f>
        <v>0</v>
      </c>
      <c r="E551">
        <f>'2017 Vincent'!AG557</f>
        <v>0</v>
      </c>
      <c r="F551" s="187">
        <f>'2017 Vincent'!AH557</f>
        <v>0</v>
      </c>
      <c r="G551" s="187">
        <f>'2017 Vincent'!AI557</f>
        <v>0</v>
      </c>
      <c r="H551">
        <f>'2017 Vincent'!AJ557</f>
        <v>0</v>
      </c>
      <c r="I551">
        <f>'2017 Vincent'!AK557</f>
        <v>0</v>
      </c>
      <c r="J551" s="187">
        <f>'2017 Vincent'!AL557</f>
        <v>0</v>
      </c>
      <c r="L551"/>
      <c r="M551"/>
    </row>
    <row r="552" spans="1:13" x14ac:dyDescent="0.25">
      <c r="A552" s="565">
        <f>'2017 Vincent'!AC558</f>
        <v>276</v>
      </c>
      <c r="B552">
        <f>'2017 Vincent'!AD558</f>
        <v>3</v>
      </c>
      <c r="C552" t="str">
        <f>'2017 Vincent'!AE558</f>
        <v>Octobre</v>
      </c>
      <c r="D552">
        <f>'2017 Vincent'!AF558</f>
        <v>0.56388888888888888</v>
      </c>
      <c r="E552">
        <f>'2017 Vincent'!AG558</f>
        <v>0.82777777777777783</v>
      </c>
      <c r="F552" s="187">
        <f>'2017 Vincent'!AH558</f>
        <v>0.26388888888888895</v>
      </c>
      <c r="G552" s="187">
        <f>'2017 Vincent'!AI558</f>
        <v>0.26388888888888895</v>
      </c>
      <c r="H552">
        <f>'2017 Vincent'!AJ558</f>
        <v>276</v>
      </c>
      <c r="I552">
        <f>'2017 Vincent'!AK558</f>
        <v>276</v>
      </c>
      <c r="J552" s="187">
        <f>'2017 Vincent'!AL558</f>
        <v>0</v>
      </c>
      <c r="L552"/>
      <c r="M552"/>
    </row>
    <row r="553" spans="1:13" x14ac:dyDescent="0.25">
      <c r="A553" s="565">
        <f>'2017 Vincent'!AC559</f>
        <v>0</v>
      </c>
      <c r="B553">
        <f>'2017 Vincent'!AD559</f>
        <v>0</v>
      </c>
      <c r="C553">
        <f>'2017 Vincent'!AE559</f>
        <v>0</v>
      </c>
      <c r="D553">
        <f>'2017 Vincent'!AF559</f>
        <v>0</v>
      </c>
      <c r="E553">
        <f>'2017 Vincent'!AG559</f>
        <v>0</v>
      </c>
      <c r="F553" s="187">
        <f>'2017 Vincent'!AH559</f>
        <v>0</v>
      </c>
      <c r="G553" s="187">
        <f>'2017 Vincent'!AI559</f>
        <v>0</v>
      </c>
      <c r="H553">
        <f>'2017 Vincent'!AJ559</f>
        <v>0</v>
      </c>
      <c r="I553">
        <f>'2017 Vincent'!AK559</f>
        <v>0</v>
      </c>
      <c r="J553" s="187">
        <f>'2017 Vincent'!AL559</f>
        <v>0</v>
      </c>
      <c r="L553"/>
      <c r="M553"/>
    </row>
    <row r="554" spans="1:13" x14ac:dyDescent="0.25">
      <c r="A554" s="565">
        <f>'2017 Vincent'!AC560</f>
        <v>277</v>
      </c>
      <c r="B554">
        <f>'2017 Vincent'!AD560</f>
        <v>4</v>
      </c>
      <c r="C554" t="str">
        <f>'2017 Vincent'!AE560</f>
        <v>Octobre</v>
      </c>
      <c r="D554">
        <f>'2017 Vincent'!AF560</f>
        <v>0.62986111111111109</v>
      </c>
      <c r="E554">
        <f>'2017 Vincent'!AG560</f>
        <v>0.92152777777777783</v>
      </c>
      <c r="F554" s="187">
        <f>'2017 Vincent'!AH560</f>
        <v>0.29166666666666674</v>
      </c>
      <c r="G554" s="187">
        <f>'2017 Vincent'!AI560</f>
        <v>0.29166666666666674</v>
      </c>
      <c r="H554">
        <f>'2017 Vincent'!AJ560</f>
        <v>277</v>
      </c>
      <c r="I554">
        <f>'2017 Vincent'!AK560</f>
        <v>277</v>
      </c>
      <c r="J554" s="187">
        <f>'2017 Vincent'!AL560</f>
        <v>0</v>
      </c>
      <c r="L554"/>
      <c r="M554"/>
    </row>
    <row r="555" spans="1:13" x14ac:dyDescent="0.25">
      <c r="A555" s="565">
        <f>'2017 Vincent'!AC561</f>
        <v>0</v>
      </c>
      <c r="B555">
        <f>'2017 Vincent'!AD561</f>
        <v>0</v>
      </c>
      <c r="C555">
        <f>'2017 Vincent'!AE561</f>
        <v>0</v>
      </c>
      <c r="D555">
        <f>'2017 Vincent'!AF561</f>
        <v>0</v>
      </c>
      <c r="E555">
        <f>'2017 Vincent'!AG561</f>
        <v>0</v>
      </c>
      <c r="F555" s="187">
        <f>'2017 Vincent'!AH561</f>
        <v>0</v>
      </c>
      <c r="G555" s="187">
        <f>'2017 Vincent'!AI561</f>
        <v>0</v>
      </c>
      <c r="H555">
        <f>'2017 Vincent'!AJ561</f>
        <v>0</v>
      </c>
      <c r="I555">
        <f>'2017 Vincent'!AK561</f>
        <v>0</v>
      </c>
      <c r="J555" s="187">
        <f>'2017 Vincent'!AL561</f>
        <v>0</v>
      </c>
      <c r="L555"/>
      <c r="M555"/>
    </row>
    <row r="556" spans="1:13" x14ac:dyDescent="0.25">
      <c r="A556" s="565">
        <f>'2017 Vincent'!AC562</f>
        <v>278</v>
      </c>
      <c r="B556">
        <f>'2017 Vincent'!AD562</f>
        <v>5</v>
      </c>
      <c r="C556" t="str">
        <f>'2017 Vincent'!AE562</f>
        <v>Octobre</v>
      </c>
      <c r="D556">
        <f>'2017 Vincent'!AF562</f>
        <v>0.62986111111111109</v>
      </c>
      <c r="E556">
        <f>'2017 Vincent'!AG562</f>
        <v>0.92152777777777783</v>
      </c>
      <c r="F556" s="187">
        <f>'2017 Vincent'!AH562</f>
        <v>0.29166666666666674</v>
      </c>
      <c r="G556" s="187">
        <f>'2017 Vincent'!AI562</f>
        <v>0.29166666666666674</v>
      </c>
      <c r="H556">
        <f>'2017 Vincent'!AJ562</f>
        <v>278</v>
      </c>
      <c r="I556">
        <f>'2017 Vincent'!AK562</f>
        <v>278</v>
      </c>
      <c r="J556" s="187">
        <f>'2017 Vincent'!AL562</f>
        <v>0</v>
      </c>
      <c r="L556"/>
      <c r="M556"/>
    </row>
    <row r="557" spans="1:13" x14ac:dyDescent="0.25">
      <c r="A557" s="565">
        <f>'2017 Vincent'!AC563</f>
        <v>0</v>
      </c>
      <c r="B557">
        <f>'2017 Vincent'!AD563</f>
        <v>0</v>
      </c>
      <c r="C557">
        <f>'2017 Vincent'!AE563</f>
        <v>0</v>
      </c>
      <c r="D557">
        <f>'2017 Vincent'!AF563</f>
        <v>0</v>
      </c>
      <c r="E557">
        <f>'2017 Vincent'!AG563</f>
        <v>0</v>
      </c>
      <c r="F557" s="187">
        <f>'2017 Vincent'!AH563</f>
        <v>0</v>
      </c>
      <c r="G557" s="187">
        <f>'2017 Vincent'!AI563</f>
        <v>0</v>
      </c>
      <c r="H557">
        <f>'2017 Vincent'!AJ563</f>
        <v>0</v>
      </c>
      <c r="I557">
        <f>'2017 Vincent'!AK563</f>
        <v>0</v>
      </c>
      <c r="J557" s="187">
        <f>'2017 Vincent'!AL563</f>
        <v>0</v>
      </c>
      <c r="L557"/>
      <c r="M557"/>
    </row>
    <row r="558" spans="1:13" x14ac:dyDescent="0.25">
      <c r="A558" s="565">
        <f>'2017 Vincent'!AC564</f>
        <v>279</v>
      </c>
      <c r="B558">
        <f>'2017 Vincent'!AD564</f>
        <v>6</v>
      </c>
      <c r="C558" t="str">
        <f>'2017 Vincent'!AE564</f>
        <v>Octobre</v>
      </c>
      <c r="D558">
        <f>'2017 Vincent'!AF564</f>
        <v>0</v>
      </c>
      <c r="E558">
        <f>'2017 Vincent'!AG564</f>
        <v>0</v>
      </c>
      <c r="F558" s="187">
        <f>'2017 Vincent'!AH564</f>
        <v>0</v>
      </c>
      <c r="G558" s="187">
        <f>'2017 Vincent'!AI564</f>
        <v>0</v>
      </c>
      <c r="H558">
        <f>'2017 Vincent'!AJ564</f>
        <v>279</v>
      </c>
      <c r="I558">
        <f>'2017 Vincent'!AK564</f>
        <v>279</v>
      </c>
      <c r="J558" s="187">
        <f>'2017 Vincent'!AL564</f>
        <v>0</v>
      </c>
      <c r="L558"/>
      <c r="M558"/>
    </row>
    <row r="559" spans="1:13" x14ac:dyDescent="0.25">
      <c r="A559" s="565">
        <f>'2017 Vincent'!AC565</f>
        <v>0</v>
      </c>
      <c r="B559">
        <f>'2017 Vincent'!AD565</f>
        <v>0</v>
      </c>
      <c r="C559">
        <f>'2017 Vincent'!AE565</f>
        <v>0</v>
      </c>
      <c r="D559">
        <f>'2017 Vincent'!AF565</f>
        <v>0</v>
      </c>
      <c r="E559">
        <f>'2017 Vincent'!AG565</f>
        <v>0</v>
      </c>
      <c r="F559" s="187">
        <f>'2017 Vincent'!AH565</f>
        <v>0</v>
      </c>
      <c r="G559" s="187">
        <f>'2017 Vincent'!AI565</f>
        <v>0</v>
      </c>
      <c r="H559">
        <f>'2017 Vincent'!AJ565</f>
        <v>0</v>
      </c>
      <c r="I559">
        <f>'2017 Vincent'!AK565</f>
        <v>0</v>
      </c>
      <c r="J559" s="187">
        <f>'2017 Vincent'!AL565</f>
        <v>0</v>
      </c>
      <c r="L559"/>
      <c r="M559"/>
    </row>
    <row r="560" spans="1:13" x14ac:dyDescent="0.25">
      <c r="A560" s="565">
        <f>'2017 Vincent'!AC566</f>
        <v>280</v>
      </c>
      <c r="B560">
        <f>'2017 Vincent'!AD566</f>
        <v>7</v>
      </c>
      <c r="C560" t="str">
        <f>'2017 Vincent'!AE566</f>
        <v>Octobre</v>
      </c>
      <c r="D560">
        <f>'2017 Vincent'!AF566</f>
        <v>0</v>
      </c>
      <c r="E560">
        <f>'2017 Vincent'!AG566</f>
        <v>0</v>
      </c>
      <c r="F560" s="187">
        <f>'2017 Vincent'!AH566</f>
        <v>0</v>
      </c>
      <c r="G560" s="187">
        <f>'2017 Vincent'!AI566</f>
        <v>0</v>
      </c>
      <c r="H560">
        <f>'2017 Vincent'!AJ566</f>
        <v>280</v>
      </c>
      <c r="I560">
        <f>'2017 Vincent'!AK566</f>
        <v>280</v>
      </c>
      <c r="J560" s="187">
        <f>'2017 Vincent'!AL566</f>
        <v>0</v>
      </c>
      <c r="L560"/>
      <c r="M560"/>
    </row>
    <row r="561" spans="1:13" x14ac:dyDescent="0.25">
      <c r="A561" s="565">
        <f>'2017 Vincent'!AC567</f>
        <v>0</v>
      </c>
      <c r="B561">
        <f>'2017 Vincent'!AD567</f>
        <v>0</v>
      </c>
      <c r="C561">
        <f>'2017 Vincent'!AE567</f>
        <v>0</v>
      </c>
      <c r="D561">
        <f>'2017 Vincent'!AF567</f>
        <v>0</v>
      </c>
      <c r="E561">
        <f>'2017 Vincent'!AG567</f>
        <v>0</v>
      </c>
      <c r="F561" s="187">
        <f>'2017 Vincent'!AH567</f>
        <v>0</v>
      </c>
      <c r="G561" s="187">
        <f>'2017 Vincent'!AI567</f>
        <v>0</v>
      </c>
      <c r="H561">
        <f>'2017 Vincent'!AJ567</f>
        <v>0</v>
      </c>
      <c r="I561">
        <f>'2017 Vincent'!AK567</f>
        <v>0</v>
      </c>
      <c r="J561" s="187">
        <f>'2017 Vincent'!AL567</f>
        <v>0</v>
      </c>
      <c r="L561"/>
      <c r="M561"/>
    </row>
    <row r="562" spans="1:13" x14ac:dyDescent="0.25">
      <c r="A562" s="565">
        <f>'2017 Vincent'!AC568</f>
        <v>281</v>
      </c>
      <c r="B562">
        <f>'2017 Vincent'!AD568</f>
        <v>8</v>
      </c>
      <c r="C562" t="str">
        <f>'2017 Vincent'!AE568</f>
        <v>Octobre</v>
      </c>
      <c r="D562">
        <f>'2017 Vincent'!AF568</f>
        <v>0</v>
      </c>
      <c r="E562">
        <f>'2017 Vincent'!AG568</f>
        <v>0</v>
      </c>
      <c r="F562" s="187">
        <f>'2017 Vincent'!AH568</f>
        <v>0</v>
      </c>
      <c r="G562" s="187">
        <f>'2017 Vincent'!AI568</f>
        <v>0</v>
      </c>
      <c r="H562">
        <f>'2017 Vincent'!AJ568</f>
        <v>281</v>
      </c>
      <c r="I562">
        <f>'2017 Vincent'!AK568</f>
        <v>281</v>
      </c>
      <c r="J562" s="187">
        <f>'2017 Vincent'!AL568</f>
        <v>0</v>
      </c>
      <c r="L562"/>
      <c r="M562"/>
    </row>
    <row r="563" spans="1:13" x14ac:dyDescent="0.25">
      <c r="A563" s="565">
        <f>'2017 Vincent'!AC569</f>
        <v>0</v>
      </c>
      <c r="B563">
        <f>'2017 Vincent'!AD569</f>
        <v>0</v>
      </c>
      <c r="C563">
        <f>'2017 Vincent'!AE569</f>
        <v>0</v>
      </c>
      <c r="D563">
        <f>'2017 Vincent'!AF569</f>
        <v>0</v>
      </c>
      <c r="E563">
        <f>'2017 Vincent'!AG569</f>
        <v>0</v>
      </c>
      <c r="F563" s="187">
        <f>'2017 Vincent'!AH569</f>
        <v>0</v>
      </c>
      <c r="G563" s="187">
        <f>'2017 Vincent'!AI569</f>
        <v>0</v>
      </c>
      <c r="H563">
        <f>'2017 Vincent'!AJ569</f>
        <v>0</v>
      </c>
      <c r="I563">
        <f>'2017 Vincent'!AK569</f>
        <v>0</v>
      </c>
      <c r="J563" s="187">
        <f>'2017 Vincent'!AL569</f>
        <v>0</v>
      </c>
      <c r="L563"/>
      <c r="M563"/>
    </row>
    <row r="564" spans="1:13" x14ac:dyDescent="0.25">
      <c r="A564" s="565">
        <f>'2017 Vincent'!AC570</f>
        <v>282</v>
      </c>
      <c r="B564">
        <f>'2017 Vincent'!AD570</f>
        <v>9</v>
      </c>
      <c r="C564" t="str">
        <f>'2017 Vincent'!AE570</f>
        <v>Octobre</v>
      </c>
      <c r="D564">
        <f>'2017 Vincent'!AF570</f>
        <v>0.48402777777777778</v>
      </c>
      <c r="E564">
        <f>'2017 Vincent'!AG570</f>
        <v>0.77083333333333337</v>
      </c>
      <c r="F564" s="187">
        <f>'2017 Vincent'!AH570</f>
        <v>0.28680555555555559</v>
      </c>
      <c r="G564" s="187">
        <f>'2017 Vincent'!AI570</f>
        <v>0.28680555555555559</v>
      </c>
      <c r="H564">
        <f>'2017 Vincent'!AJ570</f>
        <v>282</v>
      </c>
      <c r="I564">
        <f>'2017 Vincent'!AK570</f>
        <v>282</v>
      </c>
      <c r="J564" s="187">
        <f>'2017 Vincent'!AL570</f>
        <v>0</v>
      </c>
      <c r="L564"/>
      <c r="M564"/>
    </row>
    <row r="565" spans="1:13" x14ac:dyDescent="0.25">
      <c r="A565" s="565">
        <f>'2017 Vincent'!AC571</f>
        <v>0</v>
      </c>
      <c r="B565">
        <f>'2017 Vincent'!AD571</f>
        <v>0</v>
      </c>
      <c r="C565">
        <f>'2017 Vincent'!AE571</f>
        <v>0</v>
      </c>
      <c r="D565">
        <f>'2017 Vincent'!AF571</f>
        <v>0</v>
      </c>
      <c r="E565">
        <f>'2017 Vincent'!AG571</f>
        <v>0</v>
      </c>
      <c r="F565" s="187">
        <f>'2017 Vincent'!AH571</f>
        <v>0</v>
      </c>
      <c r="G565" s="187">
        <f>'2017 Vincent'!AI571</f>
        <v>0</v>
      </c>
      <c r="H565">
        <f>'2017 Vincent'!AJ571</f>
        <v>0</v>
      </c>
      <c r="I565">
        <f>'2017 Vincent'!AK571</f>
        <v>0</v>
      </c>
      <c r="J565" s="187">
        <f>'2017 Vincent'!AL571</f>
        <v>0</v>
      </c>
      <c r="L565"/>
      <c r="M565"/>
    </row>
    <row r="566" spans="1:13" x14ac:dyDescent="0.25">
      <c r="A566" s="565">
        <f>'2017 Vincent'!AC572</f>
        <v>283</v>
      </c>
      <c r="B566">
        <f>'2017 Vincent'!AD572</f>
        <v>10</v>
      </c>
      <c r="C566" t="str">
        <f>'2017 Vincent'!AE572</f>
        <v>Octobre</v>
      </c>
      <c r="D566">
        <f>'2017 Vincent'!AF572</f>
        <v>0</v>
      </c>
      <c r="E566">
        <f>'2017 Vincent'!AG572</f>
        <v>0</v>
      </c>
      <c r="F566" s="187">
        <f>'2017 Vincent'!AH572</f>
        <v>0</v>
      </c>
      <c r="G566" s="187">
        <f>'2017 Vincent'!AI572</f>
        <v>0</v>
      </c>
      <c r="H566">
        <f>'2017 Vincent'!AJ572</f>
        <v>283</v>
      </c>
      <c r="I566">
        <f>'2017 Vincent'!AK572</f>
        <v>283</v>
      </c>
      <c r="J566" s="187">
        <f>'2017 Vincent'!AL572</f>
        <v>0</v>
      </c>
      <c r="L566"/>
      <c r="M566"/>
    </row>
    <row r="567" spans="1:13" x14ac:dyDescent="0.25">
      <c r="A567" s="565">
        <f>'2017 Vincent'!AC573</f>
        <v>0</v>
      </c>
      <c r="B567">
        <f>'2017 Vincent'!AD573</f>
        <v>0</v>
      </c>
      <c r="C567">
        <f>'2017 Vincent'!AE573</f>
        <v>0</v>
      </c>
      <c r="D567">
        <f>'2017 Vincent'!AF573</f>
        <v>0</v>
      </c>
      <c r="E567">
        <f>'2017 Vincent'!AG573</f>
        <v>0</v>
      </c>
      <c r="F567" s="187">
        <f>'2017 Vincent'!AH573</f>
        <v>0</v>
      </c>
      <c r="G567" s="187">
        <f>'2017 Vincent'!AI573</f>
        <v>0</v>
      </c>
      <c r="H567">
        <f>'2017 Vincent'!AJ573</f>
        <v>0</v>
      </c>
      <c r="I567">
        <f>'2017 Vincent'!AK573</f>
        <v>0</v>
      </c>
      <c r="J567" s="187">
        <f>'2017 Vincent'!AL573</f>
        <v>0</v>
      </c>
      <c r="L567"/>
      <c r="M567"/>
    </row>
    <row r="568" spans="1:13" x14ac:dyDescent="0.25">
      <c r="A568" s="565">
        <f>'2017 Vincent'!AC574</f>
        <v>284</v>
      </c>
      <c r="B568">
        <f>'2017 Vincent'!AD574</f>
        <v>11</v>
      </c>
      <c r="C568" t="str">
        <f>'2017 Vincent'!AE574</f>
        <v>Octobre</v>
      </c>
      <c r="D568">
        <f>'2017 Vincent'!AF574</f>
        <v>0.48402777777777778</v>
      </c>
      <c r="E568">
        <f>'2017 Vincent'!AG574</f>
        <v>0.77083333333333337</v>
      </c>
      <c r="F568" s="187">
        <f>'2017 Vincent'!AH574</f>
        <v>0.28680555555555559</v>
      </c>
      <c r="G568" s="187">
        <f>'2017 Vincent'!AI574</f>
        <v>0.28680555555555559</v>
      </c>
      <c r="H568">
        <f>'2017 Vincent'!AJ574</f>
        <v>284</v>
      </c>
      <c r="I568">
        <f>'2017 Vincent'!AK574</f>
        <v>284</v>
      </c>
      <c r="J568" s="187">
        <f>'2017 Vincent'!AL574</f>
        <v>0</v>
      </c>
      <c r="L568"/>
      <c r="M568"/>
    </row>
    <row r="569" spans="1:13" x14ac:dyDescent="0.25">
      <c r="A569" s="565">
        <f>'2017 Vincent'!AC575</f>
        <v>0</v>
      </c>
      <c r="B569">
        <f>'2017 Vincent'!AD575</f>
        <v>0</v>
      </c>
      <c r="C569">
        <f>'2017 Vincent'!AE575</f>
        <v>0</v>
      </c>
      <c r="D569">
        <f>'2017 Vincent'!AF575</f>
        <v>0</v>
      </c>
      <c r="E569">
        <f>'2017 Vincent'!AG575</f>
        <v>0</v>
      </c>
      <c r="F569" s="187">
        <f>'2017 Vincent'!AH575</f>
        <v>0</v>
      </c>
      <c r="G569" s="187">
        <f>'2017 Vincent'!AI575</f>
        <v>0</v>
      </c>
      <c r="H569">
        <f>'2017 Vincent'!AJ575</f>
        <v>0</v>
      </c>
      <c r="I569">
        <f>'2017 Vincent'!AK575</f>
        <v>0</v>
      </c>
      <c r="J569" s="187">
        <f>'2017 Vincent'!AL575</f>
        <v>0</v>
      </c>
      <c r="L569"/>
      <c r="M569"/>
    </row>
    <row r="570" spans="1:13" x14ac:dyDescent="0.25">
      <c r="A570" s="565">
        <f>'2017 Vincent'!AC576</f>
        <v>285</v>
      </c>
      <c r="B570">
        <f>'2017 Vincent'!AD576</f>
        <v>12</v>
      </c>
      <c r="C570" t="str">
        <f>'2017 Vincent'!AE576</f>
        <v>Octobre</v>
      </c>
      <c r="D570">
        <f>'2017 Vincent'!AF576</f>
        <v>0.48402777777777778</v>
      </c>
      <c r="E570">
        <f>'2017 Vincent'!AG576</f>
        <v>0.77083333333333337</v>
      </c>
      <c r="F570" s="187">
        <f>'2017 Vincent'!AH576</f>
        <v>0.28680555555555559</v>
      </c>
      <c r="G570" s="187">
        <f>'2017 Vincent'!AI576</f>
        <v>0.28680555555555559</v>
      </c>
      <c r="H570">
        <f>'2017 Vincent'!AJ576</f>
        <v>285</v>
      </c>
      <c r="I570">
        <f>'2017 Vincent'!AK576</f>
        <v>285</v>
      </c>
      <c r="J570" s="187">
        <f>'2017 Vincent'!AL576</f>
        <v>0</v>
      </c>
      <c r="L570"/>
      <c r="M570"/>
    </row>
    <row r="571" spans="1:13" x14ac:dyDescent="0.25">
      <c r="A571" s="565">
        <f>'2017 Vincent'!AC577</f>
        <v>0</v>
      </c>
      <c r="B571">
        <f>'2017 Vincent'!AD577</f>
        <v>0</v>
      </c>
      <c r="C571">
        <f>'2017 Vincent'!AE577</f>
        <v>0</v>
      </c>
      <c r="D571">
        <f>'2017 Vincent'!AF577</f>
        <v>0</v>
      </c>
      <c r="E571">
        <f>'2017 Vincent'!AG577</f>
        <v>0</v>
      </c>
      <c r="F571" s="187">
        <f>'2017 Vincent'!AH577</f>
        <v>0</v>
      </c>
      <c r="G571" s="187">
        <f>'2017 Vincent'!AI577</f>
        <v>0</v>
      </c>
      <c r="H571">
        <f>'2017 Vincent'!AJ577</f>
        <v>0</v>
      </c>
      <c r="I571">
        <f>'2017 Vincent'!AK577</f>
        <v>0</v>
      </c>
      <c r="J571" s="187">
        <f>'2017 Vincent'!AL577</f>
        <v>0</v>
      </c>
      <c r="L571"/>
      <c r="M571"/>
    </row>
    <row r="572" spans="1:13" x14ac:dyDescent="0.25">
      <c r="A572" s="565">
        <f>'2017 Vincent'!AC578</f>
        <v>286</v>
      </c>
      <c r="B572">
        <f>'2017 Vincent'!AD578</f>
        <v>13</v>
      </c>
      <c r="C572" t="str">
        <f>'2017 Vincent'!AE578</f>
        <v>Octobre</v>
      </c>
      <c r="D572">
        <f>'2017 Vincent'!AF578</f>
        <v>0.48402777777777778</v>
      </c>
      <c r="E572">
        <f>'2017 Vincent'!AG578</f>
        <v>0.77083333333333337</v>
      </c>
      <c r="F572" s="187">
        <f>'2017 Vincent'!AH578</f>
        <v>0.28680555555555559</v>
      </c>
      <c r="G572" s="187">
        <f>'2017 Vincent'!AI578</f>
        <v>0.28680555555555559</v>
      </c>
      <c r="H572">
        <f>'2017 Vincent'!AJ578</f>
        <v>286</v>
      </c>
      <c r="I572">
        <f>'2017 Vincent'!AK578</f>
        <v>286</v>
      </c>
      <c r="J572" s="187">
        <f>'2017 Vincent'!AL578</f>
        <v>0</v>
      </c>
      <c r="L572"/>
      <c r="M572"/>
    </row>
    <row r="573" spans="1:13" x14ac:dyDescent="0.25">
      <c r="A573" s="565">
        <f>'2017 Vincent'!AC579</f>
        <v>0</v>
      </c>
      <c r="B573">
        <f>'2017 Vincent'!AD579</f>
        <v>0</v>
      </c>
      <c r="C573">
        <f>'2017 Vincent'!AE579</f>
        <v>0</v>
      </c>
      <c r="D573">
        <f>'2017 Vincent'!AF579</f>
        <v>0</v>
      </c>
      <c r="E573">
        <f>'2017 Vincent'!AG579</f>
        <v>0</v>
      </c>
      <c r="F573" s="187">
        <f>'2017 Vincent'!AH579</f>
        <v>0</v>
      </c>
      <c r="G573" s="187">
        <f>'2017 Vincent'!AI579</f>
        <v>0</v>
      </c>
      <c r="H573">
        <f>'2017 Vincent'!AJ579</f>
        <v>0</v>
      </c>
      <c r="I573">
        <f>'2017 Vincent'!AK579</f>
        <v>0</v>
      </c>
      <c r="J573" s="187">
        <f>'2017 Vincent'!AL579</f>
        <v>0</v>
      </c>
      <c r="L573"/>
      <c r="M573"/>
    </row>
    <row r="574" spans="1:13" x14ac:dyDescent="0.25">
      <c r="A574" s="565">
        <f>'2017 Vincent'!AC580</f>
        <v>287</v>
      </c>
      <c r="B574">
        <f>'2017 Vincent'!AD580</f>
        <v>14</v>
      </c>
      <c r="C574" t="str">
        <f>'2017 Vincent'!AE580</f>
        <v>Octobre</v>
      </c>
      <c r="D574">
        <f>'2017 Vincent'!AF580</f>
        <v>0</v>
      </c>
      <c r="E574">
        <f>'2017 Vincent'!AG580</f>
        <v>0</v>
      </c>
      <c r="F574" s="187">
        <f>'2017 Vincent'!AH580</f>
        <v>0</v>
      </c>
      <c r="G574" s="187">
        <f>'2017 Vincent'!AI580</f>
        <v>0</v>
      </c>
      <c r="H574">
        <f>'2017 Vincent'!AJ580</f>
        <v>287</v>
      </c>
      <c r="I574">
        <f>'2017 Vincent'!AK580</f>
        <v>287</v>
      </c>
      <c r="J574" s="187">
        <f>'2017 Vincent'!AL580</f>
        <v>0</v>
      </c>
      <c r="L574"/>
      <c r="M574"/>
    </row>
    <row r="575" spans="1:13" x14ac:dyDescent="0.25">
      <c r="A575" s="565">
        <f>'2017 Vincent'!AC581</f>
        <v>0</v>
      </c>
      <c r="B575">
        <f>'2017 Vincent'!AD581</f>
        <v>0</v>
      </c>
      <c r="C575">
        <f>'2017 Vincent'!AE581</f>
        <v>0</v>
      </c>
      <c r="D575">
        <f>'2017 Vincent'!AF581</f>
        <v>0</v>
      </c>
      <c r="E575">
        <f>'2017 Vincent'!AG581</f>
        <v>0</v>
      </c>
      <c r="F575" s="187">
        <f>'2017 Vincent'!AH581</f>
        <v>0</v>
      </c>
      <c r="G575" s="187">
        <f>'2017 Vincent'!AI581</f>
        <v>0</v>
      </c>
      <c r="H575">
        <f>'2017 Vincent'!AJ581</f>
        <v>0</v>
      </c>
      <c r="I575">
        <f>'2017 Vincent'!AK581</f>
        <v>0</v>
      </c>
      <c r="J575" s="187">
        <f>'2017 Vincent'!AL581</f>
        <v>0</v>
      </c>
      <c r="L575"/>
      <c r="M575"/>
    </row>
    <row r="576" spans="1:13" x14ac:dyDescent="0.25">
      <c r="A576" s="565">
        <f>'2017 Vincent'!AC582</f>
        <v>288</v>
      </c>
      <c r="B576">
        <f>'2017 Vincent'!AD582</f>
        <v>15</v>
      </c>
      <c r="C576" t="str">
        <f>'2017 Vincent'!AE582</f>
        <v>Octobre</v>
      </c>
      <c r="D576">
        <f>'2017 Vincent'!AF582</f>
        <v>0</v>
      </c>
      <c r="E576">
        <f>'2017 Vincent'!AG582</f>
        <v>0</v>
      </c>
      <c r="F576" s="187">
        <f>'2017 Vincent'!AH582</f>
        <v>0</v>
      </c>
      <c r="G576" s="187">
        <f>'2017 Vincent'!AI582</f>
        <v>0</v>
      </c>
      <c r="H576">
        <f>'2017 Vincent'!AJ582</f>
        <v>288</v>
      </c>
      <c r="I576">
        <f>'2017 Vincent'!AK582</f>
        <v>288</v>
      </c>
      <c r="J576" s="187">
        <f>'2017 Vincent'!AL582</f>
        <v>0</v>
      </c>
      <c r="L576"/>
      <c r="M576"/>
    </row>
    <row r="577" spans="1:13" x14ac:dyDescent="0.25">
      <c r="A577" s="565">
        <f>'2017 Vincent'!AC583</f>
        <v>0</v>
      </c>
      <c r="B577">
        <f>'2017 Vincent'!AD583</f>
        <v>0</v>
      </c>
      <c r="C577">
        <f>'2017 Vincent'!AE583</f>
        <v>0</v>
      </c>
      <c r="D577">
        <f>'2017 Vincent'!AF583</f>
        <v>0</v>
      </c>
      <c r="E577">
        <f>'2017 Vincent'!AG583</f>
        <v>0</v>
      </c>
      <c r="F577" s="187">
        <f>'2017 Vincent'!AH583</f>
        <v>0</v>
      </c>
      <c r="G577" s="187">
        <f>'2017 Vincent'!AI583</f>
        <v>0</v>
      </c>
      <c r="H577">
        <f>'2017 Vincent'!AJ583</f>
        <v>0</v>
      </c>
      <c r="I577">
        <f>'2017 Vincent'!AK583</f>
        <v>0</v>
      </c>
      <c r="J577" s="187">
        <f>'2017 Vincent'!AL583</f>
        <v>0</v>
      </c>
      <c r="L577"/>
      <c r="M577"/>
    </row>
    <row r="578" spans="1:13" x14ac:dyDescent="0.25">
      <c r="A578" s="565">
        <f>'2017 Vincent'!AC584</f>
        <v>289</v>
      </c>
      <c r="B578">
        <f>'2017 Vincent'!AD584</f>
        <v>16</v>
      </c>
      <c r="C578" t="str">
        <f>'2017 Vincent'!AE584</f>
        <v>Octobre</v>
      </c>
      <c r="D578">
        <f>'2017 Vincent'!AF584</f>
        <v>0</v>
      </c>
      <c r="E578">
        <f>'2017 Vincent'!AG584</f>
        <v>0</v>
      </c>
      <c r="F578" s="187">
        <f>'2017 Vincent'!AH584</f>
        <v>0</v>
      </c>
      <c r="G578" s="187">
        <f>'2017 Vincent'!AI584</f>
        <v>0</v>
      </c>
      <c r="H578">
        <f>'2017 Vincent'!AJ584</f>
        <v>289</v>
      </c>
      <c r="I578">
        <f>'2017 Vincent'!AK584</f>
        <v>289</v>
      </c>
      <c r="J578" s="187">
        <f>'2017 Vincent'!AL584</f>
        <v>0</v>
      </c>
      <c r="L578"/>
      <c r="M578"/>
    </row>
    <row r="579" spans="1:13" x14ac:dyDescent="0.25">
      <c r="A579" s="565">
        <f>'2017 Vincent'!AC585</f>
        <v>0</v>
      </c>
      <c r="B579">
        <f>'2017 Vincent'!AD585</f>
        <v>0</v>
      </c>
      <c r="C579">
        <f>'2017 Vincent'!AE585</f>
        <v>0</v>
      </c>
      <c r="D579">
        <f>'2017 Vincent'!AF585</f>
        <v>0</v>
      </c>
      <c r="E579">
        <f>'2017 Vincent'!AG585</f>
        <v>0</v>
      </c>
      <c r="F579" s="187">
        <f>'2017 Vincent'!AH585</f>
        <v>0</v>
      </c>
      <c r="G579" s="187">
        <f>'2017 Vincent'!AI585</f>
        <v>0</v>
      </c>
      <c r="H579">
        <f>'2017 Vincent'!AJ585</f>
        <v>0</v>
      </c>
      <c r="I579">
        <f>'2017 Vincent'!AK585</f>
        <v>0</v>
      </c>
      <c r="J579" s="187">
        <f>'2017 Vincent'!AL585</f>
        <v>0</v>
      </c>
      <c r="L579"/>
      <c r="M579"/>
    </row>
    <row r="580" spans="1:13" x14ac:dyDescent="0.25">
      <c r="A580" s="565">
        <f>'2017 Vincent'!AC586</f>
        <v>290</v>
      </c>
      <c r="B580">
        <f>'2017 Vincent'!AD586</f>
        <v>17</v>
      </c>
      <c r="C580" t="str">
        <f>'2017 Vincent'!AE586</f>
        <v>Octobre</v>
      </c>
      <c r="D580">
        <f>'2017 Vincent'!AF586</f>
        <v>0.21249999999999999</v>
      </c>
      <c r="E580">
        <f>'2017 Vincent'!AG586</f>
        <v>0.4604166666666667</v>
      </c>
      <c r="F580" s="187">
        <f>'2017 Vincent'!AH586</f>
        <v>0.2479166666666667</v>
      </c>
      <c r="G580" s="187">
        <f>'2017 Vincent'!AI586</f>
        <v>0.2479166666666667</v>
      </c>
      <c r="H580">
        <f>'2017 Vincent'!AJ586</f>
        <v>290</v>
      </c>
      <c r="I580">
        <f>'2017 Vincent'!AK586</f>
        <v>290</v>
      </c>
      <c r="J580" s="187">
        <f>'2017 Vincent'!AL586</f>
        <v>0</v>
      </c>
      <c r="L580"/>
      <c r="M580"/>
    </row>
    <row r="581" spans="1:13" x14ac:dyDescent="0.25">
      <c r="A581" s="565">
        <f>'2017 Vincent'!AC587</f>
        <v>0</v>
      </c>
      <c r="B581">
        <f>'2017 Vincent'!AD587</f>
        <v>0</v>
      </c>
      <c r="C581">
        <f>'2017 Vincent'!AE587</f>
        <v>0</v>
      </c>
      <c r="D581">
        <f>'2017 Vincent'!AF587</f>
        <v>0</v>
      </c>
      <c r="E581">
        <f>'2017 Vincent'!AG587</f>
        <v>0</v>
      </c>
      <c r="F581" s="187">
        <f>'2017 Vincent'!AH587</f>
        <v>0</v>
      </c>
      <c r="G581" s="187">
        <f>'2017 Vincent'!AI587</f>
        <v>0</v>
      </c>
      <c r="H581">
        <f>'2017 Vincent'!AJ587</f>
        <v>0</v>
      </c>
      <c r="I581">
        <f>'2017 Vincent'!AK587</f>
        <v>0</v>
      </c>
      <c r="J581" s="187">
        <f>'2017 Vincent'!AL587</f>
        <v>0</v>
      </c>
      <c r="L581"/>
      <c r="M581"/>
    </row>
    <row r="582" spans="1:13" x14ac:dyDescent="0.25">
      <c r="A582" s="565">
        <f>'2017 Vincent'!AC588</f>
        <v>291</v>
      </c>
      <c r="B582">
        <f>'2017 Vincent'!AD588</f>
        <v>18</v>
      </c>
      <c r="C582" t="str">
        <f>'2017 Vincent'!AE588</f>
        <v>Octobre</v>
      </c>
      <c r="D582">
        <f>'2017 Vincent'!AF588</f>
        <v>0</v>
      </c>
      <c r="E582">
        <f>'2017 Vincent'!AG588</f>
        <v>0</v>
      </c>
      <c r="F582" s="187">
        <f>'2017 Vincent'!AH588</f>
        <v>0</v>
      </c>
      <c r="G582" s="187">
        <f>'2017 Vincent'!AI588</f>
        <v>0</v>
      </c>
      <c r="H582">
        <f>'2017 Vincent'!AJ588</f>
        <v>291</v>
      </c>
      <c r="I582">
        <f>'2017 Vincent'!AK588</f>
        <v>291</v>
      </c>
      <c r="J582" s="187">
        <f>'2017 Vincent'!AL588</f>
        <v>0</v>
      </c>
      <c r="L582"/>
      <c r="M582"/>
    </row>
    <row r="583" spans="1:13" x14ac:dyDescent="0.25">
      <c r="A583" s="565">
        <f>'2017 Vincent'!AC589</f>
        <v>0</v>
      </c>
      <c r="B583">
        <f>'2017 Vincent'!AD589</f>
        <v>0</v>
      </c>
      <c r="C583">
        <f>'2017 Vincent'!AE589</f>
        <v>0</v>
      </c>
      <c r="D583">
        <f>'2017 Vincent'!AF589</f>
        <v>0</v>
      </c>
      <c r="E583">
        <f>'2017 Vincent'!AG589</f>
        <v>0</v>
      </c>
      <c r="F583" s="187">
        <f>'2017 Vincent'!AH589</f>
        <v>0</v>
      </c>
      <c r="G583" s="187">
        <f>'2017 Vincent'!AI589</f>
        <v>0</v>
      </c>
      <c r="H583">
        <f>'2017 Vincent'!AJ589</f>
        <v>0</v>
      </c>
      <c r="I583">
        <f>'2017 Vincent'!AK589</f>
        <v>0</v>
      </c>
      <c r="J583" s="187">
        <f>'2017 Vincent'!AL589</f>
        <v>0</v>
      </c>
      <c r="L583"/>
      <c r="M583"/>
    </row>
    <row r="584" spans="1:13" x14ac:dyDescent="0.25">
      <c r="A584" s="565">
        <f>'2017 Vincent'!AC590</f>
        <v>292</v>
      </c>
      <c r="B584">
        <f>'2017 Vincent'!AD590</f>
        <v>19</v>
      </c>
      <c r="C584" t="str">
        <f>'2017 Vincent'!AE590</f>
        <v>Octobre</v>
      </c>
      <c r="D584">
        <f>'2017 Vincent'!AF590</f>
        <v>0.1986111111111111</v>
      </c>
      <c r="E584">
        <f>'2017 Vincent'!AG590</f>
        <v>0.48749999999999999</v>
      </c>
      <c r="F584" s="187">
        <f>'2017 Vincent'!AH590</f>
        <v>0.28888888888888886</v>
      </c>
      <c r="G584" s="187">
        <f>'2017 Vincent'!AI590</f>
        <v>0.28888888888888886</v>
      </c>
      <c r="H584">
        <f>'2017 Vincent'!AJ590</f>
        <v>292</v>
      </c>
      <c r="I584">
        <f>'2017 Vincent'!AK590</f>
        <v>292</v>
      </c>
      <c r="J584" s="187">
        <f>'2017 Vincent'!AL590</f>
        <v>0</v>
      </c>
      <c r="L584"/>
      <c r="M584"/>
    </row>
    <row r="585" spans="1:13" x14ac:dyDescent="0.25">
      <c r="A585" s="565">
        <f>'2017 Vincent'!AC591</f>
        <v>0</v>
      </c>
      <c r="B585">
        <f>'2017 Vincent'!AD591</f>
        <v>0</v>
      </c>
      <c r="C585">
        <f>'2017 Vincent'!AE591</f>
        <v>0</v>
      </c>
      <c r="D585">
        <f>'2017 Vincent'!AF591</f>
        <v>0</v>
      </c>
      <c r="E585">
        <f>'2017 Vincent'!AG591</f>
        <v>0</v>
      </c>
      <c r="F585" s="187">
        <f>'2017 Vincent'!AH591</f>
        <v>0</v>
      </c>
      <c r="G585" s="187">
        <f>'2017 Vincent'!AI591</f>
        <v>0</v>
      </c>
      <c r="H585">
        <f>'2017 Vincent'!AJ591</f>
        <v>0</v>
      </c>
      <c r="I585">
        <f>'2017 Vincent'!AK591</f>
        <v>0</v>
      </c>
      <c r="J585" s="187">
        <f>'2017 Vincent'!AL591</f>
        <v>0</v>
      </c>
      <c r="L585"/>
      <c r="M585"/>
    </row>
    <row r="586" spans="1:13" x14ac:dyDescent="0.25">
      <c r="A586" s="565">
        <f>'2017 Vincent'!AC592</f>
        <v>293</v>
      </c>
      <c r="B586">
        <f>'2017 Vincent'!AD592</f>
        <v>20</v>
      </c>
      <c r="C586" t="str">
        <f>'2017 Vincent'!AE592</f>
        <v>Octobre</v>
      </c>
      <c r="D586">
        <f>'2017 Vincent'!AF592</f>
        <v>0.1986111111111111</v>
      </c>
      <c r="E586">
        <f>'2017 Vincent'!AG592</f>
        <v>0.48749999999999999</v>
      </c>
      <c r="F586" s="187">
        <f>'2017 Vincent'!AH592</f>
        <v>0.28888888888888886</v>
      </c>
      <c r="G586" s="187">
        <f>'2017 Vincent'!AI592</f>
        <v>0.28888888888888886</v>
      </c>
      <c r="H586">
        <f>'2017 Vincent'!AJ592</f>
        <v>293</v>
      </c>
      <c r="I586">
        <f>'2017 Vincent'!AK592</f>
        <v>293</v>
      </c>
      <c r="J586" s="187">
        <f>'2017 Vincent'!AL592</f>
        <v>0</v>
      </c>
      <c r="L586"/>
      <c r="M586"/>
    </row>
    <row r="587" spans="1:13" x14ac:dyDescent="0.25">
      <c r="A587" s="565">
        <f>'2017 Vincent'!AC593</f>
        <v>0</v>
      </c>
      <c r="B587">
        <f>'2017 Vincent'!AD593</f>
        <v>0</v>
      </c>
      <c r="C587">
        <f>'2017 Vincent'!AE593</f>
        <v>0</v>
      </c>
      <c r="D587">
        <f>'2017 Vincent'!AF593</f>
        <v>0</v>
      </c>
      <c r="E587">
        <f>'2017 Vincent'!AG593</f>
        <v>0</v>
      </c>
      <c r="F587" s="187">
        <f>'2017 Vincent'!AH593</f>
        <v>0</v>
      </c>
      <c r="G587" s="187">
        <f>'2017 Vincent'!AI593</f>
        <v>0</v>
      </c>
      <c r="H587">
        <f>'2017 Vincent'!AJ593</f>
        <v>0</v>
      </c>
      <c r="I587">
        <f>'2017 Vincent'!AK593</f>
        <v>0</v>
      </c>
      <c r="J587" s="187">
        <f>'2017 Vincent'!AL593</f>
        <v>0</v>
      </c>
      <c r="L587"/>
      <c r="M587"/>
    </row>
    <row r="588" spans="1:13" x14ac:dyDescent="0.25">
      <c r="A588" s="565">
        <f>'2017 Vincent'!AC594</f>
        <v>294</v>
      </c>
      <c r="B588">
        <f>'2017 Vincent'!AD594</f>
        <v>21</v>
      </c>
      <c r="C588" t="str">
        <f>'2017 Vincent'!AE594</f>
        <v>Octobre</v>
      </c>
      <c r="D588">
        <f>'2017 Vincent'!AF594</f>
        <v>0.85763888888888884</v>
      </c>
      <c r="E588">
        <f>'2017 Vincent'!AG594</f>
        <v>1.1090277777777777</v>
      </c>
      <c r="F588" s="187">
        <f>'2017 Vincent'!AH594</f>
        <v>0.25138888888888888</v>
      </c>
      <c r="G588" s="187">
        <f>'2017 Vincent'!AI594</f>
        <v>0.25138888888888888</v>
      </c>
      <c r="H588">
        <f>'2017 Vincent'!AJ594</f>
        <v>294</v>
      </c>
      <c r="I588">
        <f>'2017 Vincent'!AK594</f>
        <v>294</v>
      </c>
      <c r="J588" s="187">
        <f>'2017 Vincent'!AL594</f>
        <v>0</v>
      </c>
      <c r="L588"/>
      <c r="M588"/>
    </row>
    <row r="589" spans="1:13" x14ac:dyDescent="0.25">
      <c r="A589" s="565">
        <f>'2017 Vincent'!AC595</f>
        <v>0</v>
      </c>
      <c r="B589">
        <f>'2017 Vincent'!AD595</f>
        <v>0</v>
      </c>
      <c r="C589">
        <f>'2017 Vincent'!AE595</f>
        <v>0</v>
      </c>
      <c r="D589">
        <f>'2017 Vincent'!AF595</f>
        <v>0</v>
      </c>
      <c r="E589">
        <f>'2017 Vincent'!AG595</f>
        <v>0</v>
      </c>
      <c r="F589" s="187">
        <f>'2017 Vincent'!AH595</f>
        <v>0</v>
      </c>
      <c r="G589" s="187">
        <f>'2017 Vincent'!AI595</f>
        <v>0</v>
      </c>
      <c r="H589">
        <f>'2017 Vincent'!AJ595</f>
        <v>0</v>
      </c>
      <c r="I589">
        <f>'2017 Vincent'!AK595</f>
        <v>0</v>
      </c>
      <c r="J589" s="187">
        <f>'2017 Vincent'!AL595</f>
        <v>0</v>
      </c>
      <c r="L589"/>
    </row>
    <row r="590" spans="1:13" x14ac:dyDescent="0.25">
      <c r="A590" s="565">
        <f>'2017 Vincent'!AC596</f>
        <v>295</v>
      </c>
      <c r="B590">
        <f>'2017 Vincent'!AD596</f>
        <v>22</v>
      </c>
      <c r="C590" t="str">
        <f>'2017 Vincent'!AE596</f>
        <v>Octobre</v>
      </c>
      <c r="D590">
        <f>'2017 Vincent'!AF596</f>
        <v>0.65763888888888888</v>
      </c>
      <c r="E590">
        <f>'2017 Vincent'!AG596</f>
        <v>0.9472222222222223</v>
      </c>
      <c r="F590" s="187">
        <f>'2017 Vincent'!AH596</f>
        <v>0.28958333333333341</v>
      </c>
      <c r="G590" s="187">
        <f>'2017 Vincent'!AI596</f>
        <v>0.28958333333333341</v>
      </c>
      <c r="H590">
        <f>'2017 Vincent'!AJ596</f>
        <v>295</v>
      </c>
      <c r="I590">
        <f>'2017 Vincent'!AK596</f>
        <v>295</v>
      </c>
      <c r="J590" s="187">
        <f>'2017 Vincent'!AL596</f>
        <v>0</v>
      </c>
      <c r="L590"/>
    </row>
    <row r="591" spans="1:13" x14ac:dyDescent="0.25">
      <c r="A591" s="565">
        <f>'2017 Vincent'!AC597</f>
        <v>0</v>
      </c>
      <c r="B591">
        <f>'2017 Vincent'!AD597</f>
        <v>0</v>
      </c>
      <c r="C591">
        <f>'2017 Vincent'!AE597</f>
        <v>0</v>
      </c>
      <c r="D591">
        <f>'2017 Vincent'!AF597</f>
        <v>0</v>
      </c>
      <c r="E591">
        <f>'2017 Vincent'!AG597</f>
        <v>0</v>
      </c>
      <c r="F591" s="187">
        <f>'2017 Vincent'!AH597</f>
        <v>0</v>
      </c>
      <c r="G591" s="187">
        <f>'2017 Vincent'!AI597</f>
        <v>0</v>
      </c>
      <c r="H591">
        <f>'2017 Vincent'!AJ597</f>
        <v>0</v>
      </c>
      <c r="I591">
        <f>'2017 Vincent'!AK597</f>
        <v>0</v>
      </c>
      <c r="J591" s="187">
        <f>'2017 Vincent'!AL597</f>
        <v>0</v>
      </c>
      <c r="L591"/>
    </row>
    <row r="592" spans="1:13" x14ac:dyDescent="0.25">
      <c r="A592" s="565">
        <f>'2017 Vincent'!AC598</f>
        <v>296</v>
      </c>
      <c r="B592">
        <f>'2017 Vincent'!AD598</f>
        <v>23</v>
      </c>
      <c r="C592" t="str">
        <f>'2017 Vincent'!AE598</f>
        <v>Octobre</v>
      </c>
      <c r="D592">
        <f>'2017 Vincent'!AF598</f>
        <v>0</v>
      </c>
      <c r="E592">
        <f>'2017 Vincent'!AG598</f>
        <v>0</v>
      </c>
      <c r="F592" s="187">
        <f>'2017 Vincent'!AH598</f>
        <v>0</v>
      </c>
      <c r="G592" s="187">
        <f>'2017 Vincent'!AI598</f>
        <v>0</v>
      </c>
      <c r="H592">
        <f>'2017 Vincent'!AJ598</f>
        <v>296</v>
      </c>
      <c r="I592">
        <f>'2017 Vincent'!AK598</f>
        <v>296</v>
      </c>
      <c r="J592" s="187">
        <f>'2017 Vincent'!AL598</f>
        <v>0</v>
      </c>
      <c r="L592"/>
    </row>
    <row r="593" spans="1:12" x14ac:dyDescent="0.25">
      <c r="A593" s="565">
        <f>'2017 Vincent'!AC599</f>
        <v>0</v>
      </c>
      <c r="B593">
        <f>'2017 Vincent'!AD599</f>
        <v>0</v>
      </c>
      <c r="C593">
        <f>'2017 Vincent'!AE599</f>
        <v>0</v>
      </c>
      <c r="D593">
        <f>'2017 Vincent'!AF599</f>
        <v>0</v>
      </c>
      <c r="E593">
        <f>'2017 Vincent'!AG599</f>
        <v>0</v>
      </c>
      <c r="F593" s="187">
        <f>'2017 Vincent'!AH599</f>
        <v>0</v>
      </c>
      <c r="G593" s="187">
        <f>'2017 Vincent'!AI599</f>
        <v>0</v>
      </c>
      <c r="H593">
        <f>'2017 Vincent'!AJ599</f>
        <v>0</v>
      </c>
      <c r="I593">
        <f>'2017 Vincent'!AK599</f>
        <v>0</v>
      </c>
      <c r="J593" s="187">
        <f>'2017 Vincent'!AL599</f>
        <v>0</v>
      </c>
      <c r="L593"/>
    </row>
    <row r="594" spans="1:12" x14ac:dyDescent="0.25">
      <c r="A594" s="565">
        <f>'2017 Vincent'!AC600</f>
        <v>297</v>
      </c>
      <c r="B594">
        <f>'2017 Vincent'!AD600</f>
        <v>24</v>
      </c>
      <c r="C594" t="str">
        <f>'2017 Vincent'!AE600</f>
        <v>Octobre</v>
      </c>
      <c r="D594">
        <f>'2017 Vincent'!AF600</f>
        <v>0</v>
      </c>
      <c r="E594">
        <f>'2017 Vincent'!AG600</f>
        <v>0</v>
      </c>
      <c r="F594" s="187">
        <f>'2017 Vincent'!AH600</f>
        <v>0</v>
      </c>
      <c r="G594" s="187">
        <f>'2017 Vincent'!AI600</f>
        <v>0</v>
      </c>
      <c r="H594">
        <f>'2017 Vincent'!AJ600</f>
        <v>297</v>
      </c>
      <c r="I594">
        <f>'2017 Vincent'!AK600</f>
        <v>297</v>
      </c>
      <c r="J594" s="187">
        <f>'2017 Vincent'!AL600</f>
        <v>0</v>
      </c>
      <c r="L594"/>
    </row>
    <row r="595" spans="1:12" x14ac:dyDescent="0.25">
      <c r="A595" s="565">
        <f>'2017 Vincent'!AC601</f>
        <v>0</v>
      </c>
      <c r="B595">
        <f>'2017 Vincent'!AD601</f>
        <v>0</v>
      </c>
      <c r="C595">
        <f>'2017 Vincent'!AE601</f>
        <v>0</v>
      </c>
      <c r="D595">
        <f>'2017 Vincent'!AF601</f>
        <v>0</v>
      </c>
      <c r="E595">
        <f>'2017 Vincent'!AG601</f>
        <v>0</v>
      </c>
      <c r="F595" s="187">
        <f>'2017 Vincent'!AH601</f>
        <v>0</v>
      </c>
      <c r="G595" s="187">
        <f>'2017 Vincent'!AI601</f>
        <v>0</v>
      </c>
      <c r="H595">
        <f>'2017 Vincent'!AJ601</f>
        <v>0</v>
      </c>
      <c r="I595">
        <f>'2017 Vincent'!AK601</f>
        <v>0</v>
      </c>
      <c r="J595" s="187">
        <f>'2017 Vincent'!AL601</f>
        <v>0</v>
      </c>
      <c r="L595"/>
    </row>
    <row r="596" spans="1:12" x14ac:dyDescent="0.25">
      <c r="A596" s="565">
        <f>'2017 Vincent'!AC602</f>
        <v>298</v>
      </c>
      <c r="B596">
        <f>'2017 Vincent'!AD602</f>
        <v>25</v>
      </c>
      <c r="C596" t="str">
        <f>'2017 Vincent'!AE602</f>
        <v>Octobre</v>
      </c>
      <c r="D596">
        <f>'2017 Vincent'!AF602</f>
        <v>0.67638888888888893</v>
      </c>
      <c r="E596">
        <f>'2017 Vincent'!AG602</f>
        <v>0.95624999999999993</v>
      </c>
      <c r="F596" s="187">
        <f>'2017 Vincent'!AH602</f>
        <v>0.27986111111111101</v>
      </c>
      <c r="G596" s="187">
        <f>'2017 Vincent'!AI602</f>
        <v>0.27986111111111101</v>
      </c>
      <c r="H596">
        <f>'2017 Vincent'!AJ602</f>
        <v>298</v>
      </c>
      <c r="I596">
        <f>'2017 Vincent'!AK602</f>
        <v>298</v>
      </c>
      <c r="J596" s="187">
        <f>'2017 Vincent'!AL602</f>
        <v>0</v>
      </c>
      <c r="L596"/>
    </row>
    <row r="597" spans="1:12" x14ac:dyDescent="0.25">
      <c r="A597" s="565">
        <f>'2017 Vincent'!AC603</f>
        <v>0</v>
      </c>
      <c r="B597">
        <f>'2017 Vincent'!AD603</f>
        <v>0</v>
      </c>
      <c r="C597">
        <f>'2017 Vincent'!AE603</f>
        <v>0</v>
      </c>
      <c r="D597">
        <f>'2017 Vincent'!AF603</f>
        <v>0</v>
      </c>
      <c r="E597">
        <f>'2017 Vincent'!AG603</f>
        <v>0</v>
      </c>
      <c r="F597" s="187">
        <f>'2017 Vincent'!AH603</f>
        <v>0</v>
      </c>
      <c r="G597" s="187">
        <f>'2017 Vincent'!AI603</f>
        <v>0</v>
      </c>
      <c r="H597">
        <f>'2017 Vincent'!AJ603</f>
        <v>0</v>
      </c>
      <c r="I597">
        <f>'2017 Vincent'!AK603</f>
        <v>0</v>
      </c>
      <c r="J597" s="187">
        <f>'2017 Vincent'!AL603</f>
        <v>0</v>
      </c>
      <c r="L597"/>
    </row>
    <row r="598" spans="1:12" x14ac:dyDescent="0.25">
      <c r="A598" s="565">
        <f>'2017 Vincent'!AC604</f>
        <v>299</v>
      </c>
      <c r="B598">
        <f>'2017 Vincent'!AD604</f>
        <v>26</v>
      </c>
      <c r="C598" t="str">
        <f>'2017 Vincent'!AE604</f>
        <v>Octobre</v>
      </c>
      <c r="D598">
        <f>'2017 Vincent'!AF604</f>
        <v>0</v>
      </c>
      <c r="E598">
        <f>'2017 Vincent'!AG604</f>
        <v>0</v>
      </c>
      <c r="F598" s="187">
        <f>'2017 Vincent'!AH604</f>
        <v>0</v>
      </c>
      <c r="G598" s="187">
        <f>'2017 Vincent'!AI604</f>
        <v>0</v>
      </c>
      <c r="H598">
        <f>'2017 Vincent'!AJ604</f>
        <v>299</v>
      </c>
      <c r="I598">
        <f>'2017 Vincent'!AK604</f>
        <v>299</v>
      </c>
      <c r="J598" s="187">
        <f>'2017 Vincent'!AL604</f>
        <v>0</v>
      </c>
      <c r="L598"/>
    </row>
    <row r="599" spans="1:12" x14ac:dyDescent="0.25">
      <c r="A599" s="565">
        <f>'2017 Vincent'!AC605</f>
        <v>0</v>
      </c>
      <c r="B599">
        <f>'2017 Vincent'!AD605</f>
        <v>0</v>
      </c>
      <c r="C599">
        <f>'2017 Vincent'!AE605</f>
        <v>0</v>
      </c>
      <c r="D599">
        <f>'2017 Vincent'!AF605</f>
        <v>0</v>
      </c>
      <c r="E599">
        <f>'2017 Vincent'!AG605</f>
        <v>0</v>
      </c>
      <c r="F599" s="187">
        <f>'2017 Vincent'!AH605</f>
        <v>0</v>
      </c>
      <c r="G599" s="187">
        <f>'2017 Vincent'!AI605</f>
        <v>0</v>
      </c>
      <c r="H599">
        <f>'2017 Vincent'!AJ605</f>
        <v>0</v>
      </c>
      <c r="I599">
        <f>'2017 Vincent'!AK605</f>
        <v>0</v>
      </c>
      <c r="J599" s="187">
        <f>'2017 Vincent'!AL605</f>
        <v>0</v>
      </c>
      <c r="L599"/>
    </row>
    <row r="600" spans="1:12" x14ac:dyDescent="0.25">
      <c r="A600" s="565">
        <f>'2017 Vincent'!AC606</f>
        <v>300</v>
      </c>
      <c r="B600">
        <f>'2017 Vincent'!AD606</f>
        <v>27</v>
      </c>
      <c r="C600" t="str">
        <f>'2017 Vincent'!AE606</f>
        <v>Octobre</v>
      </c>
      <c r="D600">
        <f>'2017 Vincent'!AF606</f>
        <v>0.67638888888888893</v>
      </c>
      <c r="E600">
        <f>'2017 Vincent'!AG606</f>
        <v>0.95624999999999993</v>
      </c>
      <c r="F600" s="187">
        <f>'2017 Vincent'!AH606</f>
        <v>0.27986111111111101</v>
      </c>
      <c r="G600" s="187">
        <f>'2017 Vincent'!AI606</f>
        <v>0.27986111111111101</v>
      </c>
      <c r="H600">
        <f>'2017 Vincent'!AJ606</f>
        <v>300</v>
      </c>
      <c r="I600">
        <f>'2017 Vincent'!AK606</f>
        <v>300</v>
      </c>
      <c r="J600" s="187">
        <f>'2017 Vincent'!AL606</f>
        <v>0</v>
      </c>
      <c r="L600"/>
    </row>
    <row r="601" spans="1:12" x14ac:dyDescent="0.25">
      <c r="A601" s="565">
        <f>'2017 Vincent'!AC607</f>
        <v>0</v>
      </c>
      <c r="B601">
        <f>'2017 Vincent'!AD607</f>
        <v>0</v>
      </c>
      <c r="C601">
        <f>'2017 Vincent'!AE607</f>
        <v>0</v>
      </c>
      <c r="D601">
        <f>'2017 Vincent'!AF607</f>
        <v>0</v>
      </c>
      <c r="E601">
        <f>'2017 Vincent'!AG607</f>
        <v>0</v>
      </c>
      <c r="F601" s="187">
        <f>'2017 Vincent'!AH607</f>
        <v>0</v>
      </c>
      <c r="G601" s="187">
        <f>'2017 Vincent'!AI607</f>
        <v>0</v>
      </c>
      <c r="H601">
        <f>'2017 Vincent'!AJ607</f>
        <v>0</v>
      </c>
      <c r="I601">
        <f>'2017 Vincent'!AK607</f>
        <v>0</v>
      </c>
      <c r="J601" s="187">
        <f>'2017 Vincent'!AL607</f>
        <v>0</v>
      </c>
      <c r="L601"/>
    </row>
    <row r="602" spans="1:12" x14ac:dyDescent="0.25">
      <c r="A602" s="565">
        <f>'2017 Vincent'!AC608</f>
        <v>301</v>
      </c>
      <c r="B602">
        <f>'2017 Vincent'!AD608</f>
        <v>28</v>
      </c>
      <c r="C602" t="str">
        <f>'2017 Vincent'!AE608</f>
        <v>Octobre</v>
      </c>
      <c r="D602">
        <f>'2017 Vincent'!AF608</f>
        <v>0.72083333333333333</v>
      </c>
      <c r="E602">
        <f>'2017 Vincent'!AG608</f>
        <v>0.9555555555555556</v>
      </c>
      <c r="F602" s="187">
        <f>'2017 Vincent'!AH608</f>
        <v>0.23472222222222228</v>
      </c>
      <c r="G602" s="187">
        <f>'2017 Vincent'!AI608</f>
        <v>0.23472222222222228</v>
      </c>
      <c r="H602">
        <f>'2017 Vincent'!AJ608</f>
        <v>301</v>
      </c>
      <c r="I602">
        <f>'2017 Vincent'!AK608</f>
        <v>301</v>
      </c>
      <c r="J602" s="187">
        <f>'2017 Vincent'!AL608</f>
        <v>0</v>
      </c>
      <c r="L602"/>
    </row>
    <row r="603" spans="1:12" x14ac:dyDescent="0.25">
      <c r="A603" s="565">
        <f>'2017 Vincent'!AC609</f>
        <v>0</v>
      </c>
      <c r="B603">
        <f>'2017 Vincent'!AD609</f>
        <v>0</v>
      </c>
      <c r="C603">
        <f>'2017 Vincent'!AE609</f>
        <v>0</v>
      </c>
      <c r="D603">
        <f>'2017 Vincent'!AF609</f>
        <v>0</v>
      </c>
      <c r="E603">
        <f>'2017 Vincent'!AG609</f>
        <v>0</v>
      </c>
      <c r="F603" s="187">
        <f>'2017 Vincent'!AH609</f>
        <v>0</v>
      </c>
      <c r="G603" s="187">
        <f>'2017 Vincent'!AI609</f>
        <v>0</v>
      </c>
      <c r="H603">
        <f>'2017 Vincent'!AJ609</f>
        <v>0</v>
      </c>
      <c r="I603">
        <f>'2017 Vincent'!AK609</f>
        <v>0</v>
      </c>
      <c r="J603" s="187">
        <f>'2017 Vincent'!AL609</f>
        <v>0</v>
      </c>
      <c r="L603"/>
    </row>
    <row r="604" spans="1:12" x14ac:dyDescent="0.25">
      <c r="A604" s="565">
        <f>'2017 Vincent'!AC610</f>
        <v>302</v>
      </c>
      <c r="B604">
        <f>'2017 Vincent'!AD610</f>
        <v>29</v>
      </c>
      <c r="C604" t="str">
        <f>'2017 Vincent'!AE610</f>
        <v>Octobre</v>
      </c>
      <c r="D604">
        <f>'2017 Vincent'!AF610</f>
        <v>0.66597222222222219</v>
      </c>
      <c r="E604">
        <f>'2017 Vincent'!AG610</f>
        <v>0.95486111111111116</v>
      </c>
      <c r="F604" s="187">
        <f>'2017 Vincent'!AH610</f>
        <v>0.28888888888888897</v>
      </c>
      <c r="G604" s="187">
        <f>'2017 Vincent'!AI610</f>
        <v>0.28888888888888897</v>
      </c>
      <c r="H604">
        <f>'2017 Vincent'!AJ610</f>
        <v>302</v>
      </c>
      <c r="I604">
        <f>'2017 Vincent'!AK610</f>
        <v>302</v>
      </c>
      <c r="J604" s="187">
        <f>'2017 Vincent'!AL610</f>
        <v>0</v>
      </c>
      <c r="L604"/>
    </row>
    <row r="605" spans="1:12" x14ac:dyDescent="0.25">
      <c r="A605" s="565">
        <f>'2017 Vincent'!AC611</f>
        <v>0</v>
      </c>
      <c r="B605">
        <f>'2017 Vincent'!AD611</f>
        <v>0</v>
      </c>
      <c r="C605">
        <f>'2017 Vincent'!AE611</f>
        <v>0</v>
      </c>
      <c r="D605">
        <f>'2017 Vincent'!AF611</f>
        <v>0</v>
      </c>
      <c r="E605">
        <f>'2017 Vincent'!AG611</f>
        <v>0</v>
      </c>
      <c r="F605" s="187">
        <f>'2017 Vincent'!AH611</f>
        <v>0</v>
      </c>
      <c r="G605" s="187">
        <f>'2017 Vincent'!AI611</f>
        <v>0</v>
      </c>
      <c r="H605">
        <f>'2017 Vincent'!AJ611</f>
        <v>0</v>
      </c>
      <c r="I605">
        <f>'2017 Vincent'!AK611</f>
        <v>0</v>
      </c>
      <c r="J605" s="187">
        <f>'2017 Vincent'!AL611</f>
        <v>0</v>
      </c>
      <c r="L605"/>
    </row>
    <row r="606" spans="1:12" x14ac:dyDescent="0.25">
      <c r="A606" s="565">
        <f>'2017 Vincent'!AC612</f>
        <v>303</v>
      </c>
      <c r="B606">
        <f>'2017 Vincent'!AD612</f>
        <v>30</v>
      </c>
      <c r="C606" t="str">
        <f>'2017 Vincent'!AE612</f>
        <v>Octobre</v>
      </c>
      <c r="D606">
        <f>'2017 Vincent'!AF612</f>
        <v>0.67638888888888893</v>
      </c>
      <c r="E606">
        <f>'2017 Vincent'!AG612</f>
        <v>0.95624999999999993</v>
      </c>
      <c r="F606" s="187">
        <f>'2017 Vincent'!AH612</f>
        <v>0.27986111111111101</v>
      </c>
      <c r="G606" s="187">
        <f>'2017 Vincent'!AI612</f>
        <v>0.27986111111111101</v>
      </c>
      <c r="H606">
        <f>'2017 Vincent'!AJ612</f>
        <v>303</v>
      </c>
      <c r="I606">
        <f>'2017 Vincent'!AK612</f>
        <v>303</v>
      </c>
      <c r="J606" s="187">
        <f>'2017 Vincent'!AL612</f>
        <v>0</v>
      </c>
      <c r="L606"/>
    </row>
    <row r="607" spans="1:12" x14ac:dyDescent="0.25">
      <c r="A607" s="565">
        <f>'2017 Vincent'!AC613</f>
        <v>0</v>
      </c>
      <c r="B607">
        <f>'2017 Vincent'!AD613</f>
        <v>0</v>
      </c>
      <c r="C607">
        <f>'2017 Vincent'!AE613</f>
        <v>0</v>
      </c>
      <c r="D607">
        <f>'2017 Vincent'!AF613</f>
        <v>0</v>
      </c>
      <c r="E607">
        <f>'2017 Vincent'!AG613</f>
        <v>0</v>
      </c>
      <c r="F607" s="187">
        <f>'2017 Vincent'!AH613</f>
        <v>0</v>
      </c>
      <c r="G607" s="187">
        <f>'2017 Vincent'!AI613</f>
        <v>0</v>
      </c>
      <c r="H607">
        <f>'2017 Vincent'!AJ613</f>
        <v>0</v>
      </c>
      <c r="I607">
        <f>'2017 Vincent'!AK613</f>
        <v>0</v>
      </c>
      <c r="J607" s="187">
        <f>'2017 Vincent'!AL613</f>
        <v>0</v>
      </c>
      <c r="L607"/>
    </row>
    <row r="608" spans="1:12" x14ac:dyDescent="0.25">
      <c r="A608" s="565">
        <f>'2017 Vincent'!AC614</f>
        <v>304</v>
      </c>
      <c r="B608">
        <f>'2017 Vincent'!AD614</f>
        <v>31</v>
      </c>
      <c r="C608" t="str">
        <f>'2017 Vincent'!AE614</f>
        <v>Octobre</v>
      </c>
      <c r="D608">
        <f>'2017 Vincent'!AF614</f>
        <v>0</v>
      </c>
      <c r="E608">
        <f>'2017 Vincent'!AG614</f>
        <v>0</v>
      </c>
      <c r="F608" s="187">
        <f>'2017 Vincent'!AH614</f>
        <v>0</v>
      </c>
      <c r="G608" s="187">
        <f>'2017 Vincent'!AI614</f>
        <v>0</v>
      </c>
      <c r="H608">
        <f>'2017 Vincent'!AJ614</f>
        <v>304</v>
      </c>
      <c r="I608">
        <f>'2017 Vincent'!AK614</f>
        <v>304</v>
      </c>
      <c r="J608" s="187">
        <f>'2017 Vincent'!AL614</f>
        <v>0</v>
      </c>
      <c r="L608"/>
    </row>
    <row r="609" spans="1:12" x14ac:dyDescent="0.25">
      <c r="A609" s="565">
        <f>'2017 Vincent'!AC615</f>
        <v>0</v>
      </c>
      <c r="B609">
        <f>'2017 Vincent'!AD615</f>
        <v>0</v>
      </c>
      <c r="C609">
        <f>'2017 Vincent'!AE615</f>
        <v>0</v>
      </c>
      <c r="D609">
        <f>'2017 Vincent'!AF615</f>
        <v>0</v>
      </c>
      <c r="E609">
        <f>'2017 Vincent'!AG615</f>
        <v>0</v>
      </c>
      <c r="F609" s="187">
        <f>'2017 Vincent'!AH615</f>
        <v>0</v>
      </c>
      <c r="G609" s="187">
        <f>'2017 Vincent'!AI615</f>
        <v>0</v>
      </c>
      <c r="H609">
        <f>'2017 Vincent'!AJ615</f>
        <v>0</v>
      </c>
      <c r="I609">
        <f>'2017 Vincent'!AK615</f>
        <v>0</v>
      </c>
      <c r="J609" s="187">
        <f>'2017 Vincent'!AL615</f>
        <v>0</v>
      </c>
      <c r="L609"/>
    </row>
    <row r="610" spans="1:12" x14ac:dyDescent="0.25">
      <c r="A610" s="565">
        <f>'2017 Vincent'!AC616</f>
        <v>305</v>
      </c>
      <c r="B610">
        <f>'2017 Vincent'!AD616</f>
        <v>1</v>
      </c>
      <c r="C610" t="str">
        <f>'2017 Vincent'!AE616</f>
        <v>Novembre</v>
      </c>
      <c r="D610">
        <f>'2017 Vincent'!AF616</f>
        <v>0</v>
      </c>
      <c r="E610">
        <f>'2017 Vincent'!AG616</f>
        <v>0</v>
      </c>
      <c r="F610" s="187">
        <f>'2017 Vincent'!AH616</f>
        <v>0</v>
      </c>
      <c r="G610" s="187">
        <f>'2017 Vincent'!AI616</f>
        <v>0</v>
      </c>
      <c r="H610">
        <f>'2017 Vincent'!AJ616</f>
        <v>305</v>
      </c>
      <c r="I610">
        <f>'2017 Vincent'!AK616</f>
        <v>305</v>
      </c>
      <c r="J610" s="187">
        <f>'2017 Vincent'!AL616</f>
        <v>0</v>
      </c>
      <c r="L610"/>
    </row>
    <row r="611" spans="1:12" x14ac:dyDescent="0.25">
      <c r="A611" s="565">
        <f>'2017 Vincent'!AC617</f>
        <v>0</v>
      </c>
      <c r="B611">
        <f>'2017 Vincent'!AD617</f>
        <v>0</v>
      </c>
      <c r="C611">
        <f>'2017 Vincent'!AE617</f>
        <v>0</v>
      </c>
      <c r="D611">
        <f>'2017 Vincent'!AF617</f>
        <v>0</v>
      </c>
      <c r="E611">
        <f>'2017 Vincent'!AG617</f>
        <v>0</v>
      </c>
      <c r="F611" s="187">
        <f>'2017 Vincent'!AH617</f>
        <v>0</v>
      </c>
      <c r="G611" s="187">
        <f>'2017 Vincent'!AI617</f>
        <v>0</v>
      </c>
      <c r="H611">
        <f>'2017 Vincent'!AJ617</f>
        <v>0</v>
      </c>
      <c r="I611">
        <f>'2017 Vincent'!AK617</f>
        <v>0</v>
      </c>
      <c r="J611" s="187">
        <f>'2017 Vincent'!AL617</f>
        <v>0</v>
      </c>
      <c r="L611"/>
    </row>
    <row r="612" spans="1:12" x14ac:dyDescent="0.25">
      <c r="A612" s="565">
        <f>'2017 Vincent'!AC618</f>
        <v>306</v>
      </c>
      <c r="B612">
        <f>'2017 Vincent'!AD618</f>
        <v>2</v>
      </c>
      <c r="C612" t="str">
        <f>'2017 Vincent'!AE618</f>
        <v>Novembre</v>
      </c>
      <c r="D612">
        <f>'2017 Vincent'!AF618</f>
        <v>0.49722222222222223</v>
      </c>
      <c r="E612">
        <f>'2017 Vincent'!AG618</f>
        <v>0.80763888888888891</v>
      </c>
      <c r="F612" s="187">
        <f>'2017 Vincent'!AH618</f>
        <v>0.31041666666666667</v>
      </c>
      <c r="G612" s="187">
        <f>'2017 Vincent'!AI618</f>
        <v>0.31041666666666667</v>
      </c>
      <c r="H612">
        <f>'2017 Vincent'!AJ618</f>
        <v>306</v>
      </c>
      <c r="I612">
        <f>'2017 Vincent'!AK618</f>
        <v>306</v>
      </c>
      <c r="J612" s="187">
        <f>'2017 Vincent'!AL618</f>
        <v>0</v>
      </c>
      <c r="L612"/>
    </row>
    <row r="613" spans="1:12" x14ac:dyDescent="0.25">
      <c r="A613" s="565">
        <f>'2017 Vincent'!AC619</f>
        <v>0</v>
      </c>
      <c r="B613">
        <f>'2017 Vincent'!AD619</f>
        <v>0</v>
      </c>
      <c r="C613">
        <f>'2017 Vincent'!AE619</f>
        <v>0</v>
      </c>
      <c r="D613">
        <f>'2017 Vincent'!AF619</f>
        <v>0</v>
      </c>
      <c r="E613">
        <f>'2017 Vincent'!AG619</f>
        <v>0</v>
      </c>
      <c r="F613" s="187">
        <f>'2017 Vincent'!AH619</f>
        <v>0</v>
      </c>
      <c r="G613" s="187">
        <f>'2017 Vincent'!AI619</f>
        <v>0</v>
      </c>
      <c r="H613">
        <f>'2017 Vincent'!AJ619</f>
        <v>0</v>
      </c>
      <c r="I613">
        <f>'2017 Vincent'!AK619</f>
        <v>0</v>
      </c>
      <c r="J613" s="187">
        <f>'2017 Vincent'!AL619</f>
        <v>0</v>
      </c>
      <c r="L613"/>
    </row>
    <row r="614" spans="1:12" x14ac:dyDescent="0.25">
      <c r="A614" s="565">
        <f>'2017 Vincent'!AC620</f>
        <v>307</v>
      </c>
      <c r="B614">
        <f>'2017 Vincent'!AD620</f>
        <v>3</v>
      </c>
      <c r="C614" t="str">
        <f>'2017 Vincent'!AE620</f>
        <v>Novembre</v>
      </c>
      <c r="D614">
        <f>'2017 Vincent'!AF620</f>
        <v>0.49722222222222223</v>
      </c>
      <c r="E614">
        <f>'2017 Vincent'!AG620</f>
        <v>0.80763888888888891</v>
      </c>
      <c r="F614" s="187">
        <f>'2017 Vincent'!AH620</f>
        <v>0.31041666666666667</v>
      </c>
      <c r="G614" s="187">
        <f>'2017 Vincent'!AI620</f>
        <v>0.31041666666666667</v>
      </c>
      <c r="H614">
        <f>'2017 Vincent'!AJ620</f>
        <v>307</v>
      </c>
      <c r="I614">
        <f>'2017 Vincent'!AK620</f>
        <v>307</v>
      </c>
      <c r="J614" s="187">
        <f>'2017 Vincent'!AL620</f>
        <v>0</v>
      </c>
      <c r="L614"/>
    </row>
    <row r="615" spans="1:12" x14ac:dyDescent="0.25">
      <c r="A615" s="565">
        <f>'2017 Vincent'!AC621</f>
        <v>0</v>
      </c>
      <c r="B615">
        <f>'2017 Vincent'!AD621</f>
        <v>0</v>
      </c>
      <c r="C615">
        <f>'2017 Vincent'!AE621</f>
        <v>0</v>
      </c>
      <c r="D615">
        <f>'2017 Vincent'!AF621</f>
        <v>0</v>
      </c>
      <c r="E615">
        <f>'2017 Vincent'!AG621</f>
        <v>0</v>
      </c>
      <c r="F615" s="187">
        <f>'2017 Vincent'!AH621</f>
        <v>0</v>
      </c>
      <c r="G615" s="187">
        <f>'2017 Vincent'!AI621</f>
        <v>0</v>
      </c>
      <c r="H615">
        <f>'2017 Vincent'!AJ621</f>
        <v>0</v>
      </c>
      <c r="I615">
        <f>'2017 Vincent'!AK621</f>
        <v>0</v>
      </c>
      <c r="J615" s="187">
        <f>'2017 Vincent'!AL621</f>
        <v>0</v>
      </c>
      <c r="L615"/>
    </row>
    <row r="616" spans="1:12" x14ac:dyDescent="0.25">
      <c r="A616" s="565">
        <f>'2017 Vincent'!AC622</f>
        <v>308</v>
      </c>
      <c r="B616">
        <f>'2017 Vincent'!AD622</f>
        <v>4</v>
      </c>
      <c r="C616" t="str">
        <f>'2017 Vincent'!AE622</f>
        <v>Novembre</v>
      </c>
      <c r="D616">
        <f>'2017 Vincent'!AF622</f>
        <v>0.54166666666666663</v>
      </c>
      <c r="E616">
        <f>'2017 Vincent'!AG622</f>
        <v>0.85416666666666663</v>
      </c>
      <c r="F616" s="187">
        <f>'2017 Vincent'!AH622</f>
        <v>0.3125</v>
      </c>
      <c r="G616" s="187">
        <f>'2017 Vincent'!AI622</f>
        <v>0.3125</v>
      </c>
      <c r="H616">
        <f>'2017 Vincent'!AJ622</f>
        <v>308</v>
      </c>
      <c r="I616">
        <f>'2017 Vincent'!AK622</f>
        <v>308</v>
      </c>
      <c r="J616" s="187">
        <f>'2017 Vincent'!AL622</f>
        <v>0</v>
      </c>
      <c r="L616"/>
    </row>
    <row r="617" spans="1:12" x14ac:dyDescent="0.25">
      <c r="A617" s="565">
        <f>'2017 Vincent'!AC623</f>
        <v>0</v>
      </c>
      <c r="B617">
        <f>'2017 Vincent'!AD623</f>
        <v>0</v>
      </c>
      <c r="C617">
        <f>'2017 Vincent'!AE623</f>
        <v>0</v>
      </c>
      <c r="D617">
        <f>'2017 Vincent'!AF623</f>
        <v>0</v>
      </c>
      <c r="E617">
        <f>'2017 Vincent'!AG623</f>
        <v>0</v>
      </c>
      <c r="F617" s="187">
        <f>'2017 Vincent'!AH623</f>
        <v>0</v>
      </c>
      <c r="G617" s="187">
        <f>'2017 Vincent'!AI623</f>
        <v>0</v>
      </c>
      <c r="H617">
        <f>'2017 Vincent'!AJ623</f>
        <v>0</v>
      </c>
      <c r="I617">
        <f>'2017 Vincent'!AK623</f>
        <v>0</v>
      </c>
      <c r="J617" s="187">
        <f>'2017 Vincent'!AL623</f>
        <v>0</v>
      </c>
      <c r="L617"/>
    </row>
    <row r="618" spans="1:12" x14ac:dyDescent="0.25">
      <c r="A618" s="565">
        <f>'2017 Vincent'!AC624</f>
        <v>309</v>
      </c>
      <c r="B618">
        <f>'2017 Vincent'!AD624</f>
        <v>5</v>
      </c>
      <c r="C618" t="str">
        <f>'2017 Vincent'!AE624</f>
        <v>Novembre</v>
      </c>
      <c r="D618">
        <f>'2017 Vincent'!AF624</f>
        <v>0</v>
      </c>
      <c r="E618">
        <f>'2017 Vincent'!AG624</f>
        <v>0</v>
      </c>
      <c r="F618" s="187">
        <f>'2017 Vincent'!AH624</f>
        <v>0</v>
      </c>
      <c r="G618" s="187">
        <f>'2017 Vincent'!AI624</f>
        <v>0</v>
      </c>
      <c r="H618">
        <f>'2017 Vincent'!AJ624</f>
        <v>309</v>
      </c>
      <c r="I618">
        <f>'2017 Vincent'!AK624</f>
        <v>309</v>
      </c>
      <c r="J618" s="187">
        <f>'2017 Vincent'!AL624</f>
        <v>0</v>
      </c>
      <c r="L618"/>
    </row>
    <row r="619" spans="1:12" x14ac:dyDescent="0.25">
      <c r="A619" s="565">
        <f>'2017 Vincent'!AC625</f>
        <v>0</v>
      </c>
      <c r="B619">
        <f>'2017 Vincent'!AD625</f>
        <v>0</v>
      </c>
      <c r="C619">
        <f>'2017 Vincent'!AE625</f>
        <v>0</v>
      </c>
      <c r="D619">
        <f>'2017 Vincent'!AF625</f>
        <v>0</v>
      </c>
      <c r="E619">
        <f>'2017 Vincent'!AG625</f>
        <v>0</v>
      </c>
      <c r="F619" s="187">
        <f>'2017 Vincent'!AH625</f>
        <v>0</v>
      </c>
      <c r="G619" s="187">
        <f>'2017 Vincent'!AI625</f>
        <v>0</v>
      </c>
      <c r="H619">
        <f>'2017 Vincent'!AJ625</f>
        <v>0</v>
      </c>
      <c r="I619">
        <f>'2017 Vincent'!AK625</f>
        <v>0</v>
      </c>
      <c r="J619" s="187">
        <f>'2017 Vincent'!AL625</f>
        <v>0</v>
      </c>
      <c r="L619"/>
    </row>
    <row r="620" spans="1:12" x14ac:dyDescent="0.25">
      <c r="A620" s="565">
        <f>'2017 Vincent'!AC626</f>
        <v>310</v>
      </c>
      <c r="B620">
        <f>'2017 Vincent'!AD626</f>
        <v>6</v>
      </c>
      <c r="C620" t="str">
        <f>'2017 Vincent'!AE626</f>
        <v>Novembre</v>
      </c>
      <c r="D620">
        <f>'2017 Vincent'!AF626</f>
        <v>0</v>
      </c>
      <c r="E620">
        <f>'2017 Vincent'!AG626</f>
        <v>0</v>
      </c>
      <c r="F620" s="187">
        <f>'2017 Vincent'!AH626</f>
        <v>0</v>
      </c>
      <c r="G620" s="187">
        <f>'2017 Vincent'!AI626</f>
        <v>0</v>
      </c>
      <c r="H620">
        <f>'2017 Vincent'!AJ626</f>
        <v>310</v>
      </c>
      <c r="I620">
        <f>'2017 Vincent'!AK626</f>
        <v>310</v>
      </c>
      <c r="J620" s="187">
        <f>'2017 Vincent'!AL626</f>
        <v>0</v>
      </c>
      <c r="L620"/>
    </row>
    <row r="621" spans="1:12" x14ac:dyDescent="0.25">
      <c r="A621" s="565">
        <f>'2017 Vincent'!AC627</f>
        <v>0</v>
      </c>
      <c r="B621">
        <f>'2017 Vincent'!AD627</f>
        <v>0</v>
      </c>
      <c r="C621">
        <f>'2017 Vincent'!AE627</f>
        <v>0</v>
      </c>
      <c r="D621">
        <f>'2017 Vincent'!AF627</f>
        <v>0</v>
      </c>
      <c r="E621">
        <f>'2017 Vincent'!AG627</f>
        <v>0</v>
      </c>
      <c r="F621" s="187">
        <f>'2017 Vincent'!AH627</f>
        <v>0</v>
      </c>
      <c r="G621" s="187">
        <f>'2017 Vincent'!AI627</f>
        <v>0</v>
      </c>
      <c r="H621">
        <f>'2017 Vincent'!AJ627</f>
        <v>0</v>
      </c>
      <c r="I621">
        <f>'2017 Vincent'!AK627</f>
        <v>0</v>
      </c>
      <c r="J621" s="187">
        <f>'2017 Vincent'!AL627</f>
        <v>0</v>
      </c>
      <c r="L621"/>
    </row>
    <row r="622" spans="1:12" x14ac:dyDescent="0.25">
      <c r="A622" s="565">
        <f>'2017 Vincent'!AC628</f>
        <v>311</v>
      </c>
      <c r="B622">
        <f>'2017 Vincent'!AD628</f>
        <v>7</v>
      </c>
      <c r="C622" t="str">
        <f>'2017 Vincent'!AE628</f>
        <v>Novembre</v>
      </c>
      <c r="D622">
        <f>'2017 Vincent'!AF628</f>
        <v>0.21249999999999999</v>
      </c>
      <c r="E622">
        <f>'2017 Vincent'!AG628</f>
        <v>0.40833333333333338</v>
      </c>
      <c r="F622" s="187">
        <f>'2017 Vincent'!AH628</f>
        <v>0.30694444444444458</v>
      </c>
      <c r="G622" s="187">
        <f>'2017 Vincent'!AI628</f>
        <v>0.30694444444444458</v>
      </c>
      <c r="H622">
        <f>'2017 Vincent'!AJ628</f>
        <v>311</v>
      </c>
      <c r="I622">
        <f>'2017 Vincent'!AK628</f>
        <v>311</v>
      </c>
      <c r="J622" s="187">
        <f>'2017 Vincent'!AL628</f>
        <v>0</v>
      </c>
      <c r="L622"/>
    </row>
    <row r="623" spans="1:12" x14ac:dyDescent="0.25">
      <c r="A623" s="565">
        <f>'2017 Vincent'!AC629</f>
        <v>0</v>
      </c>
      <c r="B623">
        <f>'2017 Vincent'!AD629</f>
        <v>0</v>
      </c>
      <c r="C623">
        <f>'2017 Vincent'!AE629</f>
        <v>0</v>
      </c>
      <c r="D623">
        <f>'2017 Vincent'!AF629</f>
        <v>0.50416666666666665</v>
      </c>
      <c r="E623">
        <f>'2017 Vincent'!AG629</f>
        <v>0.61527777777777781</v>
      </c>
      <c r="F623" s="187">
        <f>'2017 Vincent'!AH629</f>
        <v>0</v>
      </c>
      <c r="G623" s="187">
        <f>'2017 Vincent'!AI629</f>
        <v>0</v>
      </c>
      <c r="H623">
        <f>'2017 Vincent'!AJ629</f>
        <v>0</v>
      </c>
      <c r="I623">
        <f>'2017 Vincent'!AK629</f>
        <v>0</v>
      </c>
      <c r="J623" s="187">
        <f>'2017 Vincent'!AL629</f>
        <v>0</v>
      </c>
      <c r="L623"/>
    </row>
    <row r="624" spans="1:12" x14ac:dyDescent="0.25">
      <c r="A624" s="565">
        <f>'2017 Vincent'!AC630</f>
        <v>312</v>
      </c>
      <c r="B624">
        <f>'2017 Vincent'!AD630</f>
        <v>8</v>
      </c>
      <c r="C624" t="str">
        <f>'2017 Vincent'!AE630</f>
        <v>Novembre</v>
      </c>
      <c r="D624">
        <f>'2017 Vincent'!AF630</f>
        <v>0.21249999999999999</v>
      </c>
      <c r="E624">
        <f>'2017 Vincent'!AG630</f>
        <v>0.40833333333333338</v>
      </c>
      <c r="F624" s="187">
        <f>'2017 Vincent'!AH630</f>
        <v>0.30694444444444458</v>
      </c>
      <c r="G624" s="187">
        <f>'2017 Vincent'!AI630</f>
        <v>0.30694444444444458</v>
      </c>
      <c r="H624">
        <f>'2017 Vincent'!AJ630</f>
        <v>312</v>
      </c>
      <c r="I624">
        <f>'2017 Vincent'!AK630</f>
        <v>312</v>
      </c>
      <c r="J624" s="187">
        <f>'2017 Vincent'!AL630</f>
        <v>0</v>
      </c>
      <c r="L624"/>
    </row>
    <row r="625" spans="1:12" x14ac:dyDescent="0.25">
      <c r="A625" s="565">
        <f>'2017 Vincent'!AC631</f>
        <v>0</v>
      </c>
      <c r="B625">
        <f>'2017 Vincent'!AD631</f>
        <v>0</v>
      </c>
      <c r="C625">
        <f>'2017 Vincent'!AE631</f>
        <v>0</v>
      </c>
      <c r="D625">
        <f>'2017 Vincent'!AF631</f>
        <v>0.50416666666666665</v>
      </c>
      <c r="E625">
        <f>'2017 Vincent'!AG631</f>
        <v>0.61527777777777781</v>
      </c>
      <c r="F625" s="187">
        <f>'2017 Vincent'!AH631</f>
        <v>0</v>
      </c>
      <c r="G625" s="187">
        <f>'2017 Vincent'!AI631</f>
        <v>0</v>
      </c>
      <c r="H625">
        <f>'2017 Vincent'!AJ631</f>
        <v>0</v>
      </c>
      <c r="I625">
        <f>'2017 Vincent'!AK631</f>
        <v>0</v>
      </c>
      <c r="J625" s="187">
        <f>'2017 Vincent'!AL631</f>
        <v>0</v>
      </c>
      <c r="L625"/>
    </row>
    <row r="626" spans="1:12" x14ac:dyDescent="0.25">
      <c r="A626" s="565">
        <f>'2017 Vincent'!AC632</f>
        <v>313</v>
      </c>
      <c r="B626">
        <f>'2017 Vincent'!AD632</f>
        <v>9</v>
      </c>
      <c r="C626" t="str">
        <f>'2017 Vincent'!AE632</f>
        <v>Novembre</v>
      </c>
      <c r="D626">
        <f>'2017 Vincent'!AF632</f>
        <v>0.21249999999999999</v>
      </c>
      <c r="E626">
        <f>'2017 Vincent'!AG632</f>
        <v>0.40833333333333338</v>
      </c>
      <c r="F626" s="187">
        <f>'2017 Vincent'!AH632</f>
        <v>0.30694444444444458</v>
      </c>
      <c r="G626" s="187">
        <f>'2017 Vincent'!AI632</f>
        <v>0.30694444444444458</v>
      </c>
      <c r="H626">
        <f>'2017 Vincent'!AJ632</f>
        <v>313</v>
      </c>
      <c r="I626">
        <f>'2017 Vincent'!AK632</f>
        <v>313</v>
      </c>
      <c r="J626" s="187">
        <f>'2017 Vincent'!AL632</f>
        <v>0</v>
      </c>
      <c r="L626"/>
    </row>
    <row r="627" spans="1:12" x14ac:dyDescent="0.25">
      <c r="A627" s="565">
        <f>'2017 Vincent'!AC633</f>
        <v>0</v>
      </c>
      <c r="B627">
        <f>'2017 Vincent'!AD633</f>
        <v>0</v>
      </c>
      <c r="C627">
        <f>'2017 Vincent'!AE633</f>
        <v>0</v>
      </c>
      <c r="D627">
        <f>'2017 Vincent'!AF633</f>
        <v>0.50416666666666665</v>
      </c>
      <c r="E627">
        <f>'2017 Vincent'!AG633</f>
        <v>0.61527777777777781</v>
      </c>
      <c r="F627" s="187">
        <f>'2017 Vincent'!AH633</f>
        <v>0</v>
      </c>
      <c r="G627" s="187">
        <f>'2017 Vincent'!AI633</f>
        <v>0</v>
      </c>
      <c r="H627">
        <f>'2017 Vincent'!AJ633</f>
        <v>0</v>
      </c>
      <c r="I627">
        <f>'2017 Vincent'!AK633</f>
        <v>0</v>
      </c>
      <c r="J627" s="187">
        <f>'2017 Vincent'!AL633</f>
        <v>0</v>
      </c>
      <c r="L627"/>
    </row>
    <row r="628" spans="1:12" x14ac:dyDescent="0.25">
      <c r="A628" s="565">
        <f>'2017 Vincent'!AC634</f>
        <v>314</v>
      </c>
      <c r="B628">
        <f>'2017 Vincent'!AD634</f>
        <v>10</v>
      </c>
      <c r="C628" t="str">
        <f>'2017 Vincent'!AE634</f>
        <v>Novembre</v>
      </c>
      <c r="D628">
        <f>'2017 Vincent'!AF634</f>
        <v>0.21249999999999999</v>
      </c>
      <c r="E628">
        <f>'2017 Vincent'!AG634</f>
        <v>0.40833333333333338</v>
      </c>
      <c r="F628" s="187">
        <f>'2017 Vincent'!AH634</f>
        <v>0.30694444444444458</v>
      </c>
      <c r="G628" s="187">
        <f>'2017 Vincent'!AI634</f>
        <v>0.30694444444444458</v>
      </c>
      <c r="H628">
        <f>'2017 Vincent'!AJ634</f>
        <v>314</v>
      </c>
      <c r="I628">
        <f>'2017 Vincent'!AK634</f>
        <v>314</v>
      </c>
      <c r="J628" s="187">
        <f>'2017 Vincent'!AL634</f>
        <v>0</v>
      </c>
      <c r="L628"/>
    </row>
    <row r="629" spans="1:12" x14ac:dyDescent="0.25">
      <c r="A629" s="565">
        <f>'2017 Vincent'!AC635</f>
        <v>0</v>
      </c>
      <c r="B629">
        <f>'2017 Vincent'!AD635</f>
        <v>0</v>
      </c>
      <c r="C629">
        <f>'2017 Vincent'!AE635</f>
        <v>0</v>
      </c>
      <c r="D629">
        <f>'2017 Vincent'!AF635</f>
        <v>0.50416666666666665</v>
      </c>
      <c r="E629">
        <f>'2017 Vincent'!AG635</f>
        <v>0.61527777777777781</v>
      </c>
      <c r="F629" s="187">
        <f>'2017 Vincent'!AH635</f>
        <v>0</v>
      </c>
      <c r="G629" s="187">
        <f>'2017 Vincent'!AI635</f>
        <v>0</v>
      </c>
      <c r="H629">
        <f>'2017 Vincent'!AJ635</f>
        <v>0</v>
      </c>
      <c r="I629">
        <f>'2017 Vincent'!AK635</f>
        <v>0</v>
      </c>
      <c r="J629" s="187">
        <f>'2017 Vincent'!AL635</f>
        <v>0</v>
      </c>
      <c r="L629"/>
    </row>
    <row r="630" spans="1:12" x14ac:dyDescent="0.25">
      <c r="A630" s="565">
        <f>'2017 Vincent'!AC636</f>
        <v>315</v>
      </c>
      <c r="B630">
        <f>'2017 Vincent'!AD636</f>
        <v>11</v>
      </c>
      <c r="C630" t="str">
        <f>'2017 Vincent'!AE636</f>
        <v>Novembre</v>
      </c>
      <c r="D630">
        <f>'2017 Vincent'!AF636</f>
        <v>0</v>
      </c>
      <c r="E630">
        <f>'2017 Vincent'!AG636</f>
        <v>0</v>
      </c>
      <c r="F630" s="187">
        <f>'2017 Vincent'!AH636</f>
        <v>0</v>
      </c>
      <c r="G630" s="187">
        <f>'2017 Vincent'!AI636</f>
        <v>0</v>
      </c>
      <c r="H630">
        <f>'2017 Vincent'!AJ636</f>
        <v>315</v>
      </c>
      <c r="I630">
        <f>'2017 Vincent'!AK636</f>
        <v>315</v>
      </c>
      <c r="J630" s="187">
        <f>'2017 Vincent'!AL636</f>
        <v>0</v>
      </c>
      <c r="L630"/>
    </row>
    <row r="631" spans="1:12" x14ac:dyDescent="0.25">
      <c r="A631" s="565">
        <f>'2017 Vincent'!AC637</f>
        <v>0</v>
      </c>
      <c r="B631">
        <f>'2017 Vincent'!AD637</f>
        <v>0</v>
      </c>
      <c r="C631">
        <f>'2017 Vincent'!AE637</f>
        <v>0</v>
      </c>
      <c r="D631">
        <f>'2017 Vincent'!AF637</f>
        <v>0</v>
      </c>
      <c r="E631">
        <f>'2017 Vincent'!AG637</f>
        <v>0</v>
      </c>
      <c r="F631" s="187">
        <f>'2017 Vincent'!AH637</f>
        <v>0</v>
      </c>
      <c r="G631" s="187">
        <f>'2017 Vincent'!AI637</f>
        <v>0</v>
      </c>
      <c r="H631">
        <f>'2017 Vincent'!AJ637</f>
        <v>0</v>
      </c>
      <c r="I631">
        <f>'2017 Vincent'!AK637</f>
        <v>0</v>
      </c>
      <c r="J631" s="187">
        <f>'2017 Vincent'!AL637</f>
        <v>0</v>
      </c>
      <c r="L631"/>
    </row>
    <row r="632" spans="1:12" x14ac:dyDescent="0.25">
      <c r="A632" s="565">
        <f>'2017 Vincent'!AC638</f>
        <v>316</v>
      </c>
      <c r="B632">
        <f>'2017 Vincent'!AD638</f>
        <v>12</v>
      </c>
      <c r="C632" t="str">
        <f>'2017 Vincent'!AE638</f>
        <v>Novembre</v>
      </c>
      <c r="D632">
        <f>'2017 Vincent'!AF638</f>
        <v>0</v>
      </c>
      <c r="E632">
        <f>'2017 Vincent'!AG638</f>
        <v>0</v>
      </c>
      <c r="F632" s="187">
        <f>'2017 Vincent'!AH638</f>
        <v>0</v>
      </c>
      <c r="G632" s="187">
        <f>'2017 Vincent'!AI638</f>
        <v>0</v>
      </c>
      <c r="H632">
        <f>'2017 Vincent'!AJ638</f>
        <v>316</v>
      </c>
      <c r="I632">
        <f>'2017 Vincent'!AK638</f>
        <v>316</v>
      </c>
      <c r="J632" s="187">
        <f>'2017 Vincent'!AL638</f>
        <v>0</v>
      </c>
      <c r="L632"/>
    </row>
    <row r="633" spans="1:12" x14ac:dyDescent="0.25">
      <c r="A633" s="565">
        <f>'2017 Vincent'!AC639</f>
        <v>0</v>
      </c>
      <c r="B633">
        <f>'2017 Vincent'!AD639</f>
        <v>0</v>
      </c>
      <c r="C633">
        <f>'2017 Vincent'!AE639</f>
        <v>0</v>
      </c>
      <c r="D633">
        <f>'2017 Vincent'!AF639</f>
        <v>0</v>
      </c>
      <c r="E633">
        <f>'2017 Vincent'!AG639</f>
        <v>0</v>
      </c>
      <c r="F633" s="187">
        <f>'2017 Vincent'!AH639</f>
        <v>0</v>
      </c>
      <c r="G633" s="187">
        <f>'2017 Vincent'!AI639</f>
        <v>0</v>
      </c>
      <c r="H633">
        <f>'2017 Vincent'!AJ639</f>
        <v>0</v>
      </c>
      <c r="I633">
        <f>'2017 Vincent'!AK639</f>
        <v>0</v>
      </c>
      <c r="J633" s="187">
        <f>'2017 Vincent'!AL639</f>
        <v>0</v>
      </c>
      <c r="L633"/>
    </row>
    <row r="634" spans="1:12" x14ac:dyDescent="0.25">
      <c r="A634" s="565">
        <f>'2017 Vincent'!AC640</f>
        <v>317</v>
      </c>
      <c r="B634">
        <f>'2017 Vincent'!AD640</f>
        <v>13</v>
      </c>
      <c r="C634" t="str">
        <f>'2017 Vincent'!AE640</f>
        <v>Novembre</v>
      </c>
      <c r="D634">
        <f>'2017 Vincent'!AF640</f>
        <v>0.57638888888888895</v>
      </c>
      <c r="E634">
        <f>'2017 Vincent'!AG640</f>
        <v>0.8666666666666667</v>
      </c>
      <c r="F634" s="187">
        <f>'2017 Vincent'!AH640</f>
        <v>0.29027777777777775</v>
      </c>
      <c r="G634" s="187">
        <f>'2017 Vincent'!AI640</f>
        <v>0.29027777777777775</v>
      </c>
      <c r="H634">
        <f>'2017 Vincent'!AJ640</f>
        <v>317</v>
      </c>
      <c r="I634">
        <f>'2017 Vincent'!AK640</f>
        <v>317</v>
      </c>
      <c r="J634" s="187">
        <f>'2017 Vincent'!AL640</f>
        <v>0</v>
      </c>
      <c r="L634"/>
    </row>
    <row r="635" spans="1:12" x14ac:dyDescent="0.25">
      <c r="A635" s="565">
        <f>'2017 Vincent'!AC641</f>
        <v>0</v>
      </c>
      <c r="B635">
        <f>'2017 Vincent'!AD641</f>
        <v>0</v>
      </c>
      <c r="C635">
        <f>'2017 Vincent'!AE641</f>
        <v>0</v>
      </c>
      <c r="D635">
        <f>'2017 Vincent'!AF641</f>
        <v>0</v>
      </c>
      <c r="E635">
        <f>'2017 Vincent'!AG641</f>
        <v>0</v>
      </c>
      <c r="F635" s="187">
        <f>'2017 Vincent'!AH641</f>
        <v>0</v>
      </c>
      <c r="G635" s="187">
        <f>'2017 Vincent'!AI641</f>
        <v>0</v>
      </c>
      <c r="H635">
        <f>'2017 Vincent'!AJ641</f>
        <v>0</v>
      </c>
      <c r="I635">
        <f>'2017 Vincent'!AK641</f>
        <v>0</v>
      </c>
      <c r="J635" s="187">
        <f>'2017 Vincent'!AL641</f>
        <v>0</v>
      </c>
      <c r="L635"/>
    </row>
    <row r="636" spans="1:12" x14ac:dyDescent="0.25">
      <c r="A636" s="565">
        <f>'2017 Vincent'!AC642</f>
        <v>318</v>
      </c>
      <c r="B636">
        <f>'2017 Vincent'!AD642</f>
        <v>14</v>
      </c>
      <c r="C636" t="str">
        <f>'2017 Vincent'!AE642</f>
        <v>Novembre</v>
      </c>
      <c r="D636">
        <f>'2017 Vincent'!AF642</f>
        <v>0.57638888888888895</v>
      </c>
      <c r="E636">
        <f>'2017 Vincent'!AG642</f>
        <v>0.8666666666666667</v>
      </c>
      <c r="F636" s="187">
        <f>'2017 Vincent'!AH642</f>
        <v>0.29027777777777775</v>
      </c>
      <c r="G636" s="187">
        <f>'2017 Vincent'!AI642</f>
        <v>0.29027777777777775</v>
      </c>
      <c r="H636">
        <f>'2017 Vincent'!AJ642</f>
        <v>318</v>
      </c>
      <c r="I636">
        <f>'2017 Vincent'!AK642</f>
        <v>318</v>
      </c>
      <c r="J636" s="187">
        <f>'2017 Vincent'!AL642</f>
        <v>0</v>
      </c>
      <c r="L636"/>
    </row>
    <row r="637" spans="1:12" x14ac:dyDescent="0.25">
      <c r="A637" s="565">
        <f>'2017 Vincent'!AC643</f>
        <v>0</v>
      </c>
      <c r="B637">
        <f>'2017 Vincent'!AD643</f>
        <v>0</v>
      </c>
      <c r="C637">
        <f>'2017 Vincent'!AE643</f>
        <v>0</v>
      </c>
      <c r="D637">
        <f>'2017 Vincent'!AF643</f>
        <v>0</v>
      </c>
      <c r="E637">
        <f>'2017 Vincent'!AG643</f>
        <v>0</v>
      </c>
      <c r="F637" s="187">
        <f>'2017 Vincent'!AH643</f>
        <v>0</v>
      </c>
      <c r="G637" s="187">
        <f>'2017 Vincent'!AI643</f>
        <v>0</v>
      </c>
      <c r="H637">
        <f>'2017 Vincent'!AJ643</f>
        <v>0</v>
      </c>
      <c r="I637">
        <f>'2017 Vincent'!AK643</f>
        <v>0</v>
      </c>
      <c r="J637" s="187">
        <f>'2017 Vincent'!AL643</f>
        <v>0</v>
      </c>
      <c r="L637"/>
    </row>
    <row r="638" spans="1:12" x14ac:dyDescent="0.25">
      <c r="A638" s="565">
        <f>'2017 Vincent'!AC644</f>
        <v>319</v>
      </c>
      <c r="B638">
        <f>'2017 Vincent'!AD644</f>
        <v>15</v>
      </c>
      <c r="C638" t="str">
        <f>'2017 Vincent'!AE644</f>
        <v>Novembre</v>
      </c>
      <c r="D638">
        <f>'2017 Vincent'!AF644</f>
        <v>0.57638888888888895</v>
      </c>
      <c r="E638">
        <f>'2017 Vincent'!AG644</f>
        <v>0.8666666666666667</v>
      </c>
      <c r="F638" s="187">
        <f>'2017 Vincent'!AH644</f>
        <v>0.29027777777777775</v>
      </c>
      <c r="G638" s="187">
        <f>'2017 Vincent'!AI644</f>
        <v>0.29027777777777775</v>
      </c>
      <c r="H638">
        <f>'2017 Vincent'!AJ644</f>
        <v>319</v>
      </c>
      <c r="I638">
        <f>'2017 Vincent'!AK644</f>
        <v>319</v>
      </c>
      <c r="J638" s="187">
        <f>'2017 Vincent'!AL644</f>
        <v>0</v>
      </c>
      <c r="L638"/>
    </row>
    <row r="639" spans="1:12" x14ac:dyDescent="0.25">
      <c r="A639" s="565">
        <f>'2017 Vincent'!AC645</f>
        <v>0</v>
      </c>
      <c r="B639">
        <f>'2017 Vincent'!AD645</f>
        <v>0</v>
      </c>
      <c r="C639">
        <f>'2017 Vincent'!AE645</f>
        <v>0</v>
      </c>
      <c r="D639">
        <f>'2017 Vincent'!AF645</f>
        <v>0</v>
      </c>
      <c r="E639">
        <f>'2017 Vincent'!AG645</f>
        <v>0</v>
      </c>
      <c r="F639" s="187">
        <f>'2017 Vincent'!AH645</f>
        <v>0</v>
      </c>
      <c r="G639" s="187">
        <f>'2017 Vincent'!AI645</f>
        <v>0</v>
      </c>
      <c r="H639">
        <f>'2017 Vincent'!AJ645</f>
        <v>0</v>
      </c>
      <c r="I639">
        <f>'2017 Vincent'!AK645</f>
        <v>0</v>
      </c>
      <c r="J639" s="187">
        <f>'2017 Vincent'!AL645</f>
        <v>0</v>
      </c>
      <c r="L639"/>
    </row>
    <row r="640" spans="1:12" x14ac:dyDescent="0.25">
      <c r="A640" s="565">
        <f>'2017 Vincent'!AC646</f>
        <v>320</v>
      </c>
      <c r="B640">
        <f>'2017 Vincent'!AD646</f>
        <v>16</v>
      </c>
      <c r="C640" t="str">
        <f>'2017 Vincent'!AE646</f>
        <v>Novembre</v>
      </c>
      <c r="D640">
        <f>'2017 Vincent'!AF646</f>
        <v>0.57638888888888895</v>
      </c>
      <c r="E640">
        <f>'2017 Vincent'!AG646</f>
        <v>0.8666666666666667</v>
      </c>
      <c r="F640" s="187">
        <f>'2017 Vincent'!AH646</f>
        <v>0.29027777777777775</v>
      </c>
      <c r="G640" s="187">
        <f>'2017 Vincent'!AI646</f>
        <v>0.29027777777777775</v>
      </c>
      <c r="H640">
        <f>'2017 Vincent'!AJ646</f>
        <v>320</v>
      </c>
      <c r="I640">
        <f>'2017 Vincent'!AK646</f>
        <v>320</v>
      </c>
      <c r="J640" s="187">
        <f>'2017 Vincent'!AL646</f>
        <v>0</v>
      </c>
      <c r="L640"/>
    </row>
    <row r="641" spans="1:12" x14ac:dyDescent="0.25">
      <c r="A641" s="565">
        <f>'2017 Vincent'!AC647</f>
        <v>0</v>
      </c>
      <c r="B641">
        <f>'2017 Vincent'!AD647</f>
        <v>0</v>
      </c>
      <c r="C641">
        <f>'2017 Vincent'!AE647</f>
        <v>0</v>
      </c>
      <c r="D641">
        <f>'2017 Vincent'!AF647</f>
        <v>0</v>
      </c>
      <c r="E641">
        <f>'2017 Vincent'!AG647</f>
        <v>0</v>
      </c>
      <c r="F641" s="187">
        <f>'2017 Vincent'!AH647</f>
        <v>0</v>
      </c>
      <c r="G641" s="187">
        <f>'2017 Vincent'!AI647</f>
        <v>0</v>
      </c>
      <c r="H641">
        <f>'2017 Vincent'!AJ647</f>
        <v>0</v>
      </c>
      <c r="I641">
        <f>'2017 Vincent'!AK647</f>
        <v>0</v>
      </c>
      <c r="J641" s="187">
        <f>'2017 Vincent'!AL647</f>
        <v>0</v>
      </c>
      <c r="L641"/>
    </row>
    <row r="642" spans="1:12" x14ac:dyDescent="0.25">
      <c r="A642" s="565">
        <f>'2017 Vincent'!AC648</f>
        <v>321</v>
      </c>
      <c r="B642">
        <f>'2017 Vincent'!AD648</f>
        <v>17</v>
      </c>
      <c r="C642" t="str">
        <f>'2017 Vincent'!AE648</f>
        <v>Novembre</v>
      </c>
      <c r="D642">
        <f>'2017 Vincent'!AF648</f>
        <v>0</v>
      </c>
      <c r="E642">
        <f>'2017 Vincent'!AG648</f>
        <v>0</v>
      </c>
      <c r="F642" s="187">
        <f>'2017 Vincent'!AH648</f>
        <v>0</v>
      </c>
      <c r="G642" s="187">
        <f>'2017 Vincent'!AI648</f>
        <v>0</v>
      </c>
      <c r="H642">
        <f>'2017 Vincent'!AJ648</f>
        <v>321</v>
      </c>
      <c r="I642">
        <f>'2017 Vincent'!AK648</f>
        <v>321</v>
      </c>
      <c r="J642" s="187">
        <f>'2017 Vincent'!AL648</f>
        <v>0</v>
      </c>
      <c r="L642"/>
    </row>
    <row r="643" spans="1:12" x14ac:dyDescent="0.25">
      <c r="A643" s="565">
        <f>'2017 Vincent'!AC649</f>
        <v>0</v>
      </c>
      <c r="B643">
        <f>'2017 Vincent'!AD649</f>
        <v>0</v>
      </c>
      <c r="C643">
        <f>'2017 Vincent'!AE649</f>
        <v>0</v>
      </c>
      <c r="D643">
        <f>'2017 Vincent'!AF649</f>
        <v>0</v>
      </c>
      <c r="E643">
        <f>'2017 Vincent'!AG649</f>
        <v>0</v>
      </c>
      <c r="F643" s="187">
        <f>'2017 Vincent'!AH649</f>
        <v>0</v>
      </c>
      <c r="G643" s="187">
        <f>'2017 Vincent'!AI649</f>
        <v>0</v>
      </c>
      <c r="H643">
        <f>'2017 Vincent'!AJ649</f>
        <v>0</v>
      </c>
      <c r="I643">
        <f>'2017 Vincent'!AK649</f>
        <v>0</v>
      </c>
      <c r="J643" s="187">
        <f>'2017 Vincent'!AL649</f>
        <v>0</v>
      </c>
      <c r="L643"/>
    </row>
    <row r="644" spans="1:12" x14ac:dyDescent="0.25">
      <c r="A644" s="565">
        <f>'2017 Vincent'!AC650</f>
        <v>322</v>
      </c>
      <c r="B644">
        <f>'2017 Vincent'!AD650</f>
        <v>18</v>
      </c>
      <c r="C644" t="str">
        <f>'2017 Vincent'!AE650</f>
        <v>Novembre</v>
      </c>
      <c r="D644">
        <f>'2017 Vincent'!AF650</f>
        <v>0</v>
      </c>
      <c r="E644">
        <f>'2017 Vincent'!AG650</f>
        <v>0</v>
      </c>
      <c r="F644" s="187">
        <f>'2017 Vincent'!AH650</f>
        <v>0</v>
      </c>
      <c r="G644" s="187">
        <f>'2017 Vincent'!AI650</f>
        <v>0</v>
      </c>
      <c r="H644">
        <f>'2017 Vincent'!AJ650</f>
        <v>322</v>
      </c>
      <c r="I644">
        <f>'2017 Vincent'!AK650</f>
        <v>322</v>
      </c>
      <c r="J644" s="187">
        <f>'2017 Vincent'!AL650</f>
        <v>0</v>
      </c>
      <c r="L644"/>
    </row>
    <row r="645" spans="1:12" x14ac:dyDescent="0.25">
      <c r="A645" s="565">
        <f>'2017 Vincent'!AC651</f>
        <v>0</v>
      </c>
      <c r="B645">
        <f>'2017 Vincent'!AD651</f>
        <v>0</v>
      </c>
      <c r="C645">
        <f>'2017 Vincent'!AE651</f>
        <v>0</v>
      </c>
      <c r="D645">
        <f>'2017 Vincent'!AF651</f>
        <v>0</v>
      </c>
      <c r="E645">
        <f>'2017 Vincent'!AG651</f>
        <v>0</v>
      </c>
      <c r="F645" s="187">
        <f>'2017 Vincent'!AH651</f>
        <v>0</v>
      </c>
      <c r="G645" s="187">
        <f>'2017 Vincent'!AI651</f>
        <v>0</v>
      </c>
      <c r="H645">
        <f>'2017 Vincent'!AJ651</f>
        <v>0</v>
      </c>
      <c r="I645">
        <f>'2017 Vincent'!AK651</f>
        <v>0</v>
      </c>
      <c r="J645" s="187">
        <f>'2017 Vincent'!AL651</f>
        <v>0</v>
      </c>
      <c r="L645"/>
    </row>
    <row r="646" spans="1:12" x14ac:dyDescent="0.25">
      <c r="A646" s="565">
        <f>'2017 Vincent'!AC652</f>
        <v>323</v>
      </c>
      <c r="B646">
        <f>'2017 Vincent'!AD652</f>
        <v>19</v>
      </c>
      <c r="C646" t="str">
        <f>'2017 Vincent'!AE652</f>
        <v>Novembre</v>
      </c>
      <c r="D646">
        <f>'2017 Vincent'!AF652</f>
        <v>0</v>
      </c>
      <c r="E646">
        <f>'2017 Vincent'!AG652</f>
        <v>0</v>
      </c>
      <c r="F646" s="187">
        <f>'2017 Vincent'!AH652</f>
        <v>0</v>
      </c>
      <c r="G646" s="187">
        <f>'2017 Vincent'!AI652</f>
        <v>0</v>
      </c>
      <c r="H646">
        <f>'2017 Vincent'!AJ652</f>
        <v>323</v>
      </c>
      <c r="I646">
        <f>'2017 Vincent'!AK652</f>
        <v>323</v>
      </c>
      <c r="J646" s="187">
        <f>'2017 Vincent'!AL652</f>
        <v>0</v>
      </c>
      <c r="L646"/>
    </row>
    <row r="647" spans="1:12" x14ac:dyDescent="0.25">
      <c r="A647" s="565">
        <f>'2017 Vincent'!AC653</f>
        <v>0</v>
      </c>
      <c r="B647">
        <f>'2017 Vincent'!AD653</f>
        <v>0</v>
      </c>
      <c r="C647">
        <f>'2017 Vincent'!AE653</f>
        <v>0</v>
      </c>
      <c r="D647">
        <f>'2017 Vincent'!AF653</f>
        <v>0</v>
      </c>
      <c r="E647">
        <f>'2017 Vincent'!AG653</f>
        <v>0</v>
      </c>
      <c r="F647" s="187">
        <f>'2017 Vincent'!AH653</f>
        <v>0</v>
      </c>
      <c r="G647" s="187">
        <f>'2017 Vincent'!AI653</f>
        <v>0</v>
      </c>
      <c r="H647">
        <f>'2017 Vincent'!AJ653</f>
        <v>0</v>
      </c>
      <c r="I647">
        <f>'2017 Vincent'!AK653</f>
        <v>0</v>
      </c>
      <c r="J647" s="187">
        <f>'2017 Vincent'!AL653</f>
        <v>0</v>
      </c>
      <c r="L647"/>
    </row>
    <row r="648" spans="1:12" x14ac:dyDescent="0.25">
      <c r="A648" s="565">
        <f>'2017 Vincent'!AC654</f>
        <v>324</v>
      </c>
      <c r="B648">
        <f>'2017 Vincent'!AD654</f>
        <v>20</v>
      </c>
      <c r="C648" t="str">
        <f>'2017 Vincent'!AE654</f>
        <v>Novembre</v>
      </c>
      <c r="D648">
        <f>'2017 Vincent'!AF654</f>
        <v>0.31041666666666667</v>
      </c>
      <c r="E648">
        <f>'2017 Vincent'!AG654</f>
        <v>0.40277777777777773</v>
      </c>
      <c r="F648" s="187">
        <f>'2017 Vincent'!AH654</f>
        <v>0.31527777777777771</v>
      </c>
      <c r="G648" s="187">
        <f>'2017 Vincent'!AI654</f>
        <v>0.31527777777777771</v>
      </c>
      <c r="H648">
        <f>'2017 Vincent'!AJ654</f>
        <v>324</v>
      </c>
      <c r="I648">
        <f>'2017 Vincent'!AK654</f>
        <v>324</v>
      </c>
      <c r="J648" s="187">
        <f>'2017 Vincent'!AL654</f>
        <v>0</v>
      </c>
      <c r="L648"/>
    </row>
    <row r="649" spans="1:12" x14ac:dyDescent="0.25">
      <c r="A649" s="565">
        <f>'2017 Vincent'!AC655</f>
        <v>0</v>
      </c>
      <c r="B649">
        <f>'2017 Vincent'!AD655</f>
        <v>0</v>
      </c>
      <c r="C649">
        <f>'2017 Vincent'!AE655</f>
        <v>0</v>
      </c>
      <c r="D649">
        <f>'2017 Vincent'!AF655</f>
        <v>0.6118055555555556</v>
      </c>
      <c r="E649">
        <f>'2017 Vincent'!AG655</f>
        <v>0.83472222222222225</v>
      </c>
      <c r="F649" s="187">
        <f>'2017 Vincent'!AH655</f>
        <v>0</v>
      </c>
      <c r="G649" s="187">
        <f>'2017 Vincent'!AI655</f>
        <v>0</v>
      </c>
      <c r="H649">
        <f>'2017 Vincent'!AJ655</f>
        <v>0</v>
      </c>
      <c r="I649">
        <f>'2017 Vincent'!AK655</f>
        <v>0</v>
      </c>
      <c r="J649" s="187">
        <f>'2017 Vincent'!AL655</f>
        <v>0</v>
      </c>
      <c r="L649"/>
    </row>
    <row r="650" spans="1:12" x14ac:dyDescent="0.25">
      <c r="A650" s="565">
        <f>'2017 Vincent'!AC656</f>
        <v>325</v>
      </c>
      <c r="B650">
        <f>'2017 Vincent'!AD656</f>
        <v>21</v>
      </c>
      <c r="C650" t="str">
        <f>'2017 Vincent'!AE656</f>
        <v>Novembre</v>
      </c>
      <c r="D650">
        <f>'2017 Vincent'!AF656</f>
        <v>0.31041666666666667</v>
      </c>
      <c r="E650">
        <f>'2017 Vincent'!AG656</f>
        <v>0.40277777777777773</v>
      </c>
      <c r="F650" s="187">
        <f>'2017 Vincent'!AH656</f>
        <v>0.31527777777777771</v>
      </c>
      <c r="G650" s="187">
        <f>'2017 Vincent'!AI656</f>
        <v>0.31527777777777771</v>
      </c>
      <c r="H650">
        <f>'2017 Vincent'!AJ656</f>
        <v>325</v>
      </c>
      <c r="I650">
        <f>'2017 Vincent'!AK656</f>
        <v>325</v>
      </c>
      <c r="J650" s="187">
        <f>'2017 Vincent'!AL656</f>
        <v>0</v>
      </c>
      <c r="L650"/>
    </row>
    <row r="651" spans="1:12" x14ac:dyDescent="0.25">
      <c r="A651" s="565">
        <f>'2017 Vincent'!AC657</f>
        <v>0</v>
      </c>
      <c r="B651">
        <f>'2017 Vincent'!AD657</f>
        <v>0</v>
      </c>
      <c r="C651">
        <f>'2017 Vincent'!AE657</f>
        <v>0</v>
      </c>
      <c r="D651">
        <f>'2017 Vincent'!AF657</f>
        <v>0.6118055555555556</v>
      </c>
      <c r="E651">
        <f>'2017 Vincent'!AG657</f>
        <v>0.83472222222222225</v>
      </c>
      <c r="F651" s="187">
        <f>'2017 Vincent'!AH657</f>
        <v>0</v>
      </c>
      <c r="G651" s="187">
        <f>'2017 Vincent'!AI657</f>
        <v>0</v>
      </c>
      <c r="H651">
        <f>'2017 Vincent'!AJ657</f>
        <v>0</v>
      </c>
      <c r="I651">
        <f>'2017 Vincent'!AK657</f>
        <v>0</v>
      </c>
      <c r="J651" s="187">
        <f>'2017 Vincent'!AL657</f>
        <v>0</v>
      </c>
      <c r="L651"/>
    </row>
    <row r="652" spans="1:12" x14ac:dyDescent="0.25">
      <c r="A652" s="565">
        <f>'2017 Vincent'!AC658</f>
        <v>326</v>
      </c>
      <c r="B652">
        <f>'2017 Vincent'!AD658</f>
        <v>22</v>
      </c>
      <c r="C652" t="str">
        <f>'2017 Vincent'!AE658</f>
        <v>Novembre</v>
      </c>
      <c r="D652">
        <f>'2017 Vincent'!AF658</f>
        <v>0</v>
      </c>
      <c r="E652">
        <f>'2017 Vincent'!AG658</f>
        <v>0</v>
      </c>
      <c r="F652" s="187">
        <f>'2017 Vincent'!AH658</f>
        <v>0</v>
      </c>
      <c r="G652" s="187">
        <f>'2017 Vincent'!AI658</f>
        <v>0</v>
      </c>
      <c r="H652">
        <f>'2017 Vincent'!AJ658</f>
        <v>326</v>
      </c>
      <c r="I652">
        <f>'2017 Vincent'!AK658</f>
        <v>326</v>
      </c>
      <c r="J652" s="187">
        <f>'2017 Vincent'!AL658</f>
        <v>0</v>
      </c>
      <c r="L652"/>
    </row>
    <row r="653" spans="1:12" x14ac:dyDescent="0.25">
      <c r="A653" s="565">
        <f>'2017 Vincent'!AC659</f>
        <v>0</v>
      </c>
      <c r="B653">
        <f>'2017 Vincent'!AD659</f>
        <v>0</v>
      </c>
      <c r="C653">
        <f>'2017 Vincent'!AE659</f>
        <v>0</v>
      </c>
      <c r="D653">
        <f>'2017 Vincent'!AF659</f>
        <v>0</v>
      </c>
      <c r="E653">
        <f>'2017 Vincent'!AG659</f>
        <v>0</v>
      </c>
      <c r="F653" s="187">
        <f>'2017 Vincent'!AH659</f>
        <v>0</v>
      </c>
      <c r="G653" s="187">
        <f>'2017 Vincent'!AI659</f>
        <v>0</v>
      </c>
      <c r="H653">
        <f>'2017 Vincent'!AJ659</f>
        <v>0</v>
      </c>
      <c r="I653">
        <f>'2017 Vincent'!AK659</f>
        <v>0</v>
      </c>
      <c r="J653" s="187">
        <f>'2017 Vincent'!AL659</f>
        <v>0</v>
      </c>
      <c r="L653"/>
    </row>
    <row r="654" spans="1:12" x14ac:dyDescent="0.25">
      <c r="A654" s="565">
        <f>'2017 Vincent'!AC660</f>
        <v>327</v>
      </c>
      <c r="B654">
        <f>'2017 Vincent'!AD660</f>
        <v>23</v>
      </c>
      <c r="C654" t="str">
        <f>'2017 Vincent'!AE660</f>
        <v>Novembre</v>
      </c>
      <c r="D654">
        <f>'2017 Vincent'!AF660</f>
        <v>0</v>
      </c>
      <c r="E654">
        <f>'2017 Vincent'!AG660</f>
        <v>0</v>
      </c>
      <c r="F654" s="187">
        <f>'2017 Vincent'!AH660</f>
        <v>0</v>
      </c>
      <c r="G654" s="187">
        <f>'2017 Vincent'!AI660</f>
        <v>0</v>
      </c>
      <c r="H654">
        <f>'2017 Vincent'!AJ660</f>
        <v>327</v>
      </c>
      <c r="I654">
        <f>'2017 Vincent'!AK660</f>
        <v>327</v>
      </c>
      <c r="J654" s="187">
        <f>'2017 Vincent'!AL660</f>
        <v>0</v>
      </c>
      <c r="L654"/>
    </row>
    <row r="655" spans="1:12" x14ac:dyDescent="0.25">
      <c r="A655" s="565">
        <f>'2017 Vincent'!AC661</f>
        <v>0</v>
      </c>
      <c r="B655">
        <f>'2017 Vincent'!AD661</f>
        <v>0</v>
      </c>
      <c r="C655">
        <f>'2017 Vincent'!AE661</f>
        <v>0</v>
      </c>
      <c r="D655">
        <f>'2017 Vincent'!AF661</f>
        <v>0</v>
      </c>
      <c r="E655">
        <f>'2017 Vincent'!AG661</f>
        <v>0</v>
      </c>
      <c r="F655" s="187">
        <f>'2017 Vincent'!AH661</f>
        <v>0</v>
      </c>
      <c r="G655" s="187">
        <f>'2017 Vincent'!AI661</f>
        <v>0</v>
      </c>
      <c r="H655">
        <f>'2017 Vincent'!AJ661</f>
        <v>0</v>
      </c>
      <c r="I655">
        <f>'2017 Vincent'!AK661</f>
        <v>0</v>
      </c>
      <c r="J655" s="187">
        <f>'2017 Vincent'!AL661</f>
        <v>0</v>
      </c>
      <c r="L655"/>
    </row>
    <row r="656" spans="1:12" x14ac:dyDescent="0.25">
      <c r="A656" s="565">
        <f>'2017 Vincent'!AC662</f>
        <v>328</v>
      </c>
      <c r="B656">
        <f>'2017 Vincent'!AD662</f>
        <v>24</v>
      </c>
      <c r="C656" t="str">
        <f>'2017 Vincent'!AE662</f>
        <v>Novembre</v>
      </c>
      <c r="D656">
        <f>'2017 Vincent'!AF662</f>
        <v>0.81458333333333333</v>
      </c>
      <c r="E656">
        <f>'2017 Vincent'!AG662</f>
        <v>1.0680555555555555</v>
      </c>
      <c r="F656" s="187">
        <f>'2017 Vincent'!AH662</f>
        <v>0.25347222222222221</v>
      </c>
      <c r="G656" s="187">
        <f>'2017 Vincent'!AI662</f>
        <v>0.25347222222222221</v>
      </c>
      <c r="H656">
        <f>'2017 Vincent'!AJ662</f>
        <v>328</v>
      </c>
      <c r="I656">
        <f>'2017 Vincent'!AK662</f>
        <v>328</v>
      </c>
      <c r="J656" s="187">
        <f>'2017 Vincent'!AL662</f>
        <v>0</v>
      </c>
      <c r="L656"/>
    </row>
    <row r="657" spans="1:12" x14ac:dyDescent="0.25">
      <c r="A657" s="565">
        <f>'2017 Vincent'!AC663</f>
        <v>0</v>
      </c>
      <c r="B657">
        <f>'2017 Vincent'!AD663</f>
        <v>0</v>
      </c>
      <c r="C657">
        <f>'2017 Vincent'!AE663</f>
        <v>0</v>
      </c>
      <c r="D657">
        <f>'2017 Vincent'!AF663</f>
        <v>0</v>
      </c>
      <c r="E657">
        <f>'2017 Vincent'!AG663</f>
        <v>0</v>
      </c>
      <c r="F657" s="187">
        <f>'2017 Vincent'!AH663</f>
        <v>0</v>
      </c>
      <c r="G657" s="187">
        <f>'2017 Vincent'!AI663</f>
        <v>0</v>
      </c>
      <c r="H657">
        <f>'2017 Vincent'!AJ663</f>
        <v>0</v>
      </c>
      <c r="I657">
        <f>'2017 Vincent'!AK663</f>
        <v>0</v>
      </c>
      <c r="J657" s="187">
        <f>'2017 Vincent'!AL663</f>
        <v>0</v>
      </c>
      <c r="L657"/>
    </row>
    <row r="658" spans="1:12" x14ac:dyDescent="0.25">
      <c r="A658" s="565">
        <f>'2017 Vincent'!AC664</f>
        <v>329</v>
      </c>
      <c r="B658">
        <f>'2017 Vincent'!AD664</f>
        <v>25</v>
      </c>
      <c r="C658" t="str">
        <f>'2017 Vincent'!AE664</f>
        <v>Novembre</v>
      </c>
      <c r="D658">
        <f>'2017 Vincent'!AF664</f>
        <v>0.77777777777777779</v>
      </c>
      <c r="E658">
        <f>'2017 Vincent'!AG664</f>
        <v>1.0659722222222221</v>
      </c>
      <c r="F658" s="187">
        <f>'2017 Vincent'!AH664</f>
        <v>0.28819444444444431</v>
      </c>
      <c r="G658" s="187">
        <f>'2017 Vincent'!AI664</f>
        <v>0.28819444444444431</v>
      </c>
      <c r="H658">
        <f>'2017 Vincent'!AJ664</f>
        <v>329</v>
      </c>
      <c r="I658">
        <f>'2017 Vincent'!AK664</f>
        <v>329</v>
      </c>
      <c r="J658" s="187">
        <f>'2017 Vincent'!AL664</f>
        <v>0</v>
      </c>
      <c r="L658"/>
    </row>
    <row r="659" spans="1:12" x14ac:dyDescent="0.25">
      <c r="A659" s="565">
        <f>'2017 Vincent'!AC665</f>
        <v>0</v>
      </c>
      <c r="B659">
        <f>'2017 Vincent'!AD665</f>
        <v>0</v>
      </c>
      <c r="C659">
        <f>'2017 Vincent'!AE665</f>
        <v>0</v>
      </c>
      <c r="D659">
        <f>'2017 Vincent'!AF665</f>
        <v>0</v>
      </c>
      <c r="E659">
        <f>'2017 Vincent'!AG665</f>
        <v>0</v>
      </c>
      <c r="F659" s="187">
        <f>'2017 Vincent'!AH665</f>
        <v>0</v>
      </c>
      <c r="G659" s="187">
        <f>'2017 Vincent'!AI665</f>
        <v>0</v>
      </c>
      <c r="H659">
        <f>'2017 Vincent'!AJ665</f>
        <v>0</v>
      </c>
      <c r="I659">
        <f>'2017 Vincent'!AK665</f>
        <v>0</v>
      </c>
      <c r="J659" s="187">
        <f>'2017 Vincent'!AL665</f>
        <v>0</v>
      </c>
      <c r="L659"/>
    </row>
    <row r="660" spans="1:12" x14ac:dyDescent="0.25">
      <c r="A660" s="565">
        <f>'2017 Vincent'!AC666</f>
        <v>330</v>
      </c>
      <c r="B660">
        <f>'2017 Vincent'!AD666</f>
        <v>26</v>
      </c>
      <c r="C660" t="str">
        <f>'2017 Vincent'!AE666</f>
        <v>Novembre</v>
      </c>
      <c r="D660">
        <f>'2017 Vincent'!AF666</f>
        <v>0.83333333333333337</v>
      </c>
      <c r="E660">
        <f>'2017 Vincent'!AG666</f>
        <v>1.0652777777777778</v>
      </c>
      <c r="F660" s="187">
        <f>'2017 Vincent'!AH666</f>
        <v>0.2319444444444444</v>
      </c>
      <c r="G660" s="187">
        <f>'2017 Vincent'!AI666</f>
        <v>0.2319444444444444</v>
      </c>
      <c r="H660">
        <f>'2017 Vincent'!AJ666</f>
        <v>330</v>
      </c>
      <c r="I660">
        <f>'2017 Vincent'!AK666</f>
        <v>330</v>
      </c>
      <c r="J660" s="187">
        <f>'2017 Vincent'!AL666</f>
        <v>0</v>
      </c>
      <c r="L660"/>
    </row>
    <row r="661" spans="1:12" x14ac:dyDescent="0.25">
      <c r="A661" s="565">
        <f>'2017 Vincent'!AC667</f>
        <v>0</v>
      </c>
      <c r="B661">
        <f>'2017 Vincent'!AD667</f>
        <v>0</v>
      </c>
      <c r="C661">
        <f>'2017 Vincent'!AE667</f>
        <v>0</v>
      </c>
      <c r="D661">
        <f>'2017 Vincent'!AF667</f>
        <v>0</v>
      </c>
      <c r="E661">
        <f>'2017 Vincent'!AG667</f>
        <v>0</v>
      </c>
      <c r="F661" s="187">
        <f>'2017 Vincent'!AH667</f>
        <v>0</v>
      </c>
      <c r="G661" s="187">
        <f>'2017 Vincent'!AI667</f>
        <v>0</v>
      </c>
      <c r="H661">
        <f>'2017 Vincent'!AJ667</f>
        <v>0</v>
      </c>
      <c r="I661">
        <f>'2017 Vincent'!AK667</f>
        <v>0</v>
      </c>
      <c r="J661" s="187">
        <f>'2017 Vincent'!AL667</f>
        <v>0</v>
      </c>
      <c r="L661"/>
    </row>
    <row r="662" spans="1:12" x14ac:dyDescent="0.25">
      <c r="A662" s="565">
        <f>'2017 Vincent'!AC668</f>
        <v>331</v>
      </c>
      <c r="B662">
        <f>'2017 Vincent'!AD668</f>
        <v>27</v>
      </c>
      <c r="C662" t="str">
        <f>'2017 Vincent'!AE668</f>
        <v>Novembre</v>
      </c>
      <c r="D662">
        <f>'2017 Vincent'!AF668</f>
        <v>0.77708333333333324</v>
      </c>
      <c r="E662">
        <f>'2017 Vincent'!AG668</f>
        <v>1.0562500000000001</v>
      </c>
      <c r="F662" s="187">
        <f>'2017 Vincent'!AH668</f>
        <v>0.2791666666666669</v>
      </c>
      <c r="G662" s="187">
        <f>'2017 Vincent'!AI668</f>
        <v>0.2791666666666669</v>
      </c>
      <c r="H662">
        <f>'2017 Vincent'!AJ668</f>
        <v>331</v>
      </c>
      <c r="I662">
        <f>'2017 Vincent'!AK668</f>
        <v>331</v>
      </c>
      <c r="J662" s="187">
        <f>'2017 Vincent'!AL668</f>
        <v>0</v>
      </c>
      <c r="L662"/>
    </row>
    <row r="663" spans="1:12" x14ac:dyDescent="0.25">
      <c r="A663" s="565">
        <f>'2017 Vincent'!AC669</f>
        <v>0</v>
      </c>
      <c r="B663">
        <f>'2017 Vincent'!AD669</f>
        <v>0</v>
      </c>
      <c r="C663">
        <f>'2017 Vincent'!AE669</f>
        <v>0</v>
      </c>
      <c r="D663">
        <f>'2017 Vincent'!AF669</f>
        <v>0</v>
      </c>
      <c r="E663">
        <f>'2017 Vincent'!AG669</f>
        <v>0</v>
      </c>
      <c r="F663" s="187">
        <f>'2017 Vincent'!AH669</f>
        <v>0</v>
      </c>
      <c r="G663" s="187">
        <f>'2017 Vincent'!AI669</f>
        <v>0</v>
      </c>
      <c r="H663">
        <f>'2017 Vincent'!AJ669</f>
        <v>0</v>
      </c>
      <c r="I663">
        <f>'2017 Vincent'!AK669</f>
        <v>0</v>
      </c>
      <c r="J663" s="187">
        <f>'2017 Vincent'!AL669</f>
        <v>0</v>
      </c>
      <c r="L663"/>
    </row>
    <row r="664" spans="1:12" x14ac:dyDescent="0.25">
      <c r="A664" s="565">
        <f>'2017 Vincent'!AC670</f>
        <v>332</v>
      </c>
      <c r="B664">
        <f>'2017 Vincent'!AD670</f>
        <v>28</v>
      </c>
      <c r="C664" t="str">
        <f>'2017 Vincent'!AE670</f>
        <v>Novembre</v>
      </c>
      <c r="D664">
        <f>'2017 Vincent'!AF670</f>
        <v>0.81458333333333333</v>
      </c>
      <c r="E664">
        <f>'2017 Vincent'!AG670</f>
        <v>1.0680555555555555</v>
      </c>
      <c r="F664" s="187">
        <f>'2017 Vincent'!AH670</f>
        <v>0.25347222222222221</v>
      </c>
      <c r="G664" s="187">
        <f>'2017 Vincent'!AI670</f>
        <v>0.25347222222222221</v>
      </c>
      <c r="H664">
        <f>'2017 Vincent'!AJ670</f>
        <v>332</v>
      </c>
      <c r="I664">
        <f>'2017 Vincent'!AK670</f>
        <v>332</v>
      </c>
      <c r="J664" s="187">
        <f>'2017 Vincent'!AL670</f>
        <v>0</v>
      </c>
      <c r="L664"/>
    </row>
    <row r="665" spans="1:12" x14ac:dyDescent="0.25">
      <c r="A665" s="565">
        <f>'2017 Vincent'!AC671</f>
        <v>0</v>
      </c>
      <c r="B665">
        <f>'2017 Vincent'!AD671</f>
        <v>0</v>
      </c>
      <c r="C665">
        <f>'2017 Vincent'!AE671</f>
        <v>0</v>
      </c>
      <c r="D665">
        <f>'2017 Vincent'!AF671</f>
        <v>0</v>
      </c>
      <c r="E665">
        <f>'2017 Vincent'!AG671</f>
        <v>0</v>
      </c>
      <c r="F665" s="187">
        <f>'2017 Vincent'!AH671</f>
        <v>0</v>
      </c>
      <c r="G665" s="187">
        <f>'2017 Vincent'!AI671</f>
        <v>0</v>
      </c>
      <c r="H665">
        <f>'2017 Vincent'!AJ671</f>
        <v>0</v>
      </c>
      <c r="I665">
        <f>'2017 Vincent'!AK671</f>
        <v>0</v>
      </c>
      <c r="J665" s="187">
        <f>'2017 Vincent'!AL671</f>
        <v>0</v>
      </c>
      <c r="L665"/>
    </row>
    <row r="666" spans="1:12" x14ac:dyDescent="0.25">
      <c r="A666" s="565">
        <f>'2017 Vincent'!AC672</f>
        <v>333</v>
      </c>
      <c r="B666">
        <f>'2017 Vincent'!AD672</f>
        <v>29</v>
      </c>
      <c r="C666" t="str">
        <f>'2017 Vincent'!AE672</f>
        <v>Novembre</v>
      </c>
      <c r="D666">
        <f>'2017 Vincent'!AF672</f>
        <v>0.8027777777777777</v>
      </c>
      <c r="E666">
        <f>'2017 Vincent'!AG672</f>
        <v>1.0868055555555556</v>
      </c>
      <c r="F666" s="187">
        <f>'2017 Vincent'!AH672</f>
        <v>0.28402777777777788</v>
      </c>
      <c r="G666" s="187">
        <f>'2017 Vincent'!AI672</f>
        <v>0.28402777777777788</v>
      </c>
      <c r="H666">
        <f>'2017 Vincent'!AJ672</f>
        <v>333</v>
      </c>
      <c r="I666">
        <f>'2017 Vincent'!AK672</f>
        <v>333</v>
      </c>
      <c r="J666" s="187">
        <f>'2017 Vincent'!AL672</f>
        <v>0</v>
      </c>
      <c r="L666"/>
    </row>
    <row r="667" spans="1:12" x14ac:dyDescent="0.25">
      <c r="A667" s="565">
        <f>'2017 Vincent'!AC673</f>
        <v>0</v>
      </c>
      <c r="B667">
        <f>'2017 Vincent'!AD673</f>
        <v>0</v>
      </c>
      <c r="C667">
        <f>'2017 Vincent'!AE673</f>
        <v>0</v>
      </c>
      <c r="D667">
        <f>'2017 Vincent'!AF673</f>
        <v>0</v>
      </c>
      <c r="E667">
        <f>'2017 Vincent'!AG673</f>
        <v>0</v>
      </c>
      <c r="F667" s="187">
        <f>'2017 Vincent'!AH673</f>
        <v>0</v>
      </c>
      <c r="G667" s="187">
        <f>'2017 Vincent'!AI673</f>
        <v>0</v>
      </c>
      <c r="H667">
        <f>'2017 Vincent'!AJ673</f>
        <v>0</v>
      </c>
      <c r="I667">
        <f>'2017 Vincent'!AK673</f>
        <v>0</v>
      </c>
      <c r="J667" s="187">
        <f>'2017 Vincent'!AL673</f>
        <v>0</v>
      </c>
      <c r="L667"/>
    </row>
    <row r="668" spans="1:12" x14ac:dyDescent="0.25">
      <c r="A668" s="565">
        <f>'2017 Vincent'!AC674</f>
        <v>334</v>
      </c>
      <c r="B668">
        <f>'2017 Vincent'!AD674</f>
        <v>30</v>
      </c>
      <c r="C668" t="str">
        <f>'2017 Vincent'!AE674</f>
        <v>Novembre</v>
      </c>
      <c r="D668">
        <f>'2017 Vincent'!AF674</f>
        <v>0</v>
      </c>
      <c r="E668">
        <f>'2017 Vincent'!AG674</f>
        <v>0</v>
      </c>
      <c r="F668" s="187">
        <f>'2017 Vincent'!AH674</f>
        <v>0</v>
      </c>
      <c r="G668" s="187">
        <f>'2017 Vincent'!AI674</f>
        <v>0</v>
      </c>
      <c r="H668">
        <f>'2017 Vincent'!AJ674</f>
        <v>334</v>
      </c>
      <c r="I668">
        <f>'2017 Vincent'!AK674</f>
        <v>334</v>
      </c>
      <c r="J668" s="187">
        <f>'2017 Vincent'!AL674</f>
        <v>0</v>
      </c>
      <c r="L668"/>
    </row>
    <row r="669" spans="1:12" x14ac:dyDescent="0.25">
      <c r="A669" s="565">
        <f>'2017 Vincent'!AC675</f>
        <v>0</v>
      </c>
      <c r="B669">
        <f>'2017 Vincent'!AD675</f>
        <v>0</v>
      </c>
      <c r="C669">
        <f>'2017 Vincent'!AE675</f>
        <v>0</v>
      </c>
      <c r="D669">
        <f>'2017 Vincent'!AF675</f>
        <v>0</v>
      </c>
      <c r="E669">
        <f>'2017 Vincent'!AG675</f>
        <v>0</v>
      </c>
      <c r="F669" s="187">
        <f>'2017 Vincent'!AH675</f>
        <v>0</v>
      </c>
      <c r="G669" s="187">
        <f>'2017 Vincent'!AI675</f>
        <v>0</v>
      </c>
      <c r="H669">
        <f>'2017 Vincent'!AJ675</f>
        <v>0</v>
      </c>
      <c r="I669">
        <f>'2017 Vincent'!AK675</f>
        <v>0</v>
      </c>
      <c r="J669" s="187">
        <f>'2017 Vincent'!AL675</f>
        <v>0</v>
      </c>
      <c r="L669"/>
    </row>
    <row r="670" spans="1:12" x14ac:dyDescent="0.25">
      <c r="A670" s="565">
        <f>'2017 Vincent'!AC676</f>
        <v>335</v>
      </c>
      <c r="B670">
        <f>'2017 Vincent'!AD676</f>
        <v>1</v>
      </c>
      <c r="C670" t="str">
        <f>'2017 Vincent'!AE676</f>
        <v>Decembre</v>
      </c>
      <c r="D670">
        <f>'2017 Vincent'!AF676</f>
        <v>0</v>
      </c>
      <c r="E670">
        <f>'2017 Vincent'!AG676</f>
        <v>0</v>
      </c>
      <c r="F670" s="187">
        <f>'2017 Vincent'!AH676</f>
        <v>0</v>
      </c>
      <c r="G670" s="187">
        <f>'2017 Vincent'!AI676</f>
        <v>0</v>
      </c>
      <c r="H670">
        <f>'2017 Vincent'!AJ676</f>
        <v>335</v>
      </c>
      <c r="I670">
        <f>'2017 Vincent'!AK676</f>
        <v>335</v>
      </c>
      <c r="J670" s="187">
        <f>'2017 Vincent'!AL676</f>
        <v>0</v>
      </c>
      <c r="L670"/>
    </row>
    <row r="671" spans="1:12" x14ac:dyDescent="0.25">
      <c r="A671" s="565">
        <f>'2017 Vincent'!AC677</f>
        <v>0</v>
      </c>
      <c r="B671">
        <f>'2017 Vincent'!AD677</f>
        <v>0</v>
      </c>
      <c r="C671">
        <f>'2017 Vincent'!AE677</f>
        <v>0</v>
      </c>
      <c r="D671">
        <f>'2017 Vincent'!AF677</f>
        <v>0</v>
      </c>
      <c r="E671">
        <f>'2017 Vincent'!AG677</f>
        <v>0</v>
      </c>
      <c r="F671" s="187">
        <f>'2017 Vincent'!AH677</f>
        <v>0</v>
      </c>
      <c r="G671" s="187">
        <f>'2017 Vincent'!AI677</f>
        <v>0</v>
      </c>
      <c r="H671">
        <f>'2017 Vincent'!AJ677</f>
        <v>0</v>
      </c>
      <c r="I671">
        <f>'2017 Vincent'!AK677</f>
        <v>0</v>
      </c>
      <c r="J671" s="187">
        <f>'2017 Vincent'!AL677</f>
        <v>0</v>
      </c>
      <c r="L671"/>
    </row>
    <row r="672" spans="1:12" x14ac:dyDescent="0.25">
      <c r="A672" s="565">
        <f>'2017 Vincent'!AC678</f>
        <v>336</v>
      </c>
      <c r="B672">
        <f>'2017 Vincent'!AD678</f>
        <v>2</v>
      </c>
      <c r="C672" t="str">
        <f>'2017 Vincent'!AE678</f>
        <v>Decembre</v>
      </c>
      <c r="D672">
        <f>'2017 Vincent'!AF678</f>
        <v>0.52569444444444446</v>
      </c>
      <c r="E672">
        <f>'2017 Vincent'!AG678</f>
        <v>0.77083333333333337</v>
      </c>
      <c r="F672" s="187">
        <f>'2017 Vincent'!AH678</f>
        <v>0.24513888888888891</v>
      </c>
      <c r="G672" s="187">
        <f>'2017 Vincent'!AI678</f>
        <v>0.24513888888888891</v>
      </c>
      <c r="H672">
        <f>'2017 Vincent'!AJ678</f>
        <v>336</v>
      </c>
      <c r="I672">
        <f>'2017 Vincent'!AK678</f>
        <v>336</v>
      </c>
      <c r="J672" s="187">
        <f>'2017 Vincent'!AL678</f>
        <v>0</v>
      </c>
      <c r="L672"/>
    </row>
    <row r="673" spans="1:12" x14ac:dyDescent="0.25">
      <c r="A673" s="565">
        <f>'2017 Vincent'!AC679</f>
        <v>0</v>
      </c>
      <c r="B673">
        <f>'2017 Vincent'!AD679</f>
        <v>0</v>
      </c>
      <c r="C673">
        <f>'2017 Vincent'!AE679</f>
        <v>0</v>
      </c>
      <c r="D673">
        <f>'2017 Vincent'!AF679</f>
        <v>0</v>
      </c>
      <c r="E673">
        <f>'2017 Vincent'!AG679</f>
        <v>0</v>
      </c>
      <c r="F673" s="187">
        <f>'2017 Vincent'!AH679</f>
        <v>0</v>
      </c>
      <c r="G673" s="187">
        <f>'2017 Vincent'!AI679</f>
        <v>0</v>
      </c>
      <c r="H673">
        <f>'2017 Vincent'!AJ679</f>
        <v>0</v>
      </c>
      <c r="I673">
        <f>'2017 Vincent'!AK679</f>
        <v>0</v>
      </c>
      <c r="J673" s="187">
        <f>'2017 Vincent'!AL679</f>
        <v>0</v>
      </c>
      <c r="L673"/>
    </row>
    <row r="674" spans="1:12" x14ac:dyDescent="0.25">
      <c r="A674" s="565">
        <f>'2017 Vincent'!AC680</f>
        <v>337</v>
      </c>
      <c r="B674">
        <f>'2017 Vincent'!AD680</f>
        <v>3</v>
      </c>
      <c r="C674" t="str">
        <f>'2017 Vincent'!AE680</f>
        <v>Decembre</v>
      </c>
      <c r="D674">
        <f>'2017 Vincent'!AF680</f>
        <v>0.47916666666666669</v>
      </c>
      <c r="E674">
        <f>'2017 Vincent'!AG680</f>
        <v>0.76388888888888884</v>
      </c>
      <c r="F674" s="187">
        <f>'2017 Vincent'!AH680</f>
        <v>0.28472222222222215</v>
      </c>
      <c r="G674" s="187">
        <f>'2017 Vincent'!AI680</f>
        <v>0.28472222222222215</v>
      </c>
      <c r="H674">
        <f>'2017 Vincent'!AJ680</f>
        <v>337</v>
      </c>
      <c r="I674">
        <f>'2017 Vincent'!AK680</f>
        <v>337</v>
      </c>
      <c r="J674" s="187">
        <f>'2017 Vincent'!AL680</f>
        <v>0</v>
      </c>
      <c r="L674"/>
    </row>
    <row r="675" spans="1:12" x14ac:dyDescent="0.25">
      <c r="A675" s="565">
        <f>'2017 Vincent'!AC681</f>
        <v>0</v>
      </c>
      <c r="B675">
        <f>'2017 Vincent'!AD681</f>
        <v>0</v>
      </c>
      <c r="C675">
        <f>'2017 Vincent'!AE681</f>
        <v>0</v>
      </c>
      <c r="D675">
        <f>'2017 Vincent'!AF681</f>
        <v>0</v>
      </c>
      <c r="E675">
        <f>'2017 Vincent'!AG681</f>
        <v>0</v>
      </c>
      <c r="F675" s="187">
        <f>'2017 Vincent'!AH681</f>
        <v>0</v>
      </c>
      <c r="G675" s="187">
        <f>'2017 Vincent'!AI681</f>
        <v>0</v>
      </c>
      <c r="H675">
        <f>'2017 Vincent'!AJ681</f>
        <v>0</v>
      </c>
      <c r="I675">
        <f>'2017 Vincent'!AK681</f>
        <v>0</v>
      </c>
      <c r="J675" s="187">
        <f>'2017 Vincent'!AL681</f>
        <v>0</v>
      </c>
      <c r="L675"/>
    </row>
    <row r="676" spans="1:12" x14ac:dyDescent="0.25">
      <c r="A676" s="565">
        <f>'2017 Vincent'!AC682</f>
        <v>338</v>
      </c>
      <c r="B676">
        <f>'2017 Vincent'!AD682</f>
        <v>4</v>
      </c>
      <c r="C676" t="str">
        <f>'2017 Vincent'!AE682</f>
        <v>Decembre</v>
      </c>
      <c r="D676">
        <f>'2017 Vincent'!AF682</f>
        <v>0.55555555555555558</v>
      </c>
      <c r="E676">
        <f>'2017 Vincent'!AG682</f>
        <v>0.8534722222222223</v>
      </c>
      <c r="F676" s="187">
        <f>'2017 Vincent'!AH682</f>
        <v>0.29791666666666672</v>
      </c>
      <c r="G676" s="187">
        <f>'2017 Vincent'!AI682</f>
        <v>0.29791666666666672</v>
      </c>
      <c r="H676">
        <f>'2017 Vincent'!AJ682</f>
        <v>338</v>
      </c>
      <c r="I676">
        <f>'2017 Vincent'!AK682</f>
        <v>338</v>
      </c>
      <c r="J676" s="187">
        <f>'2017 Vincent'!AL682</f>
        <v>0</v>
      </c>
      <c r="L676"/>
    </row>
    <row r="677" spans="1:12" x14ac:dyDescent="0.25">
      <c r="A677" s="565">
        <f>'2017 Vincent'!AC683</f>
        <v>0</v>
      </c>
      <c r="B677">
        <f>'2017 Vincent'!AD683</f>
        <v>0</v>
      </c>
      <c r="C677">
        <f>'2017 Vincent'!AE683</f>
        <v>0</v>
      </c>
      <c r="D677">
        <f>'2017 Vincent'!AF683</f>
        <v>0</v>
      </c>
      <c r="E677">
        <f>'2017 Vincent'!AG683</f>
        <v>0</v>
      </c>
      <c r="F677" s="187">
        <f>'2017 Vincent'!AH683</f>
        <v>0</v>
      </c>
      <c r="G677" s="187">
        <f>'2017 Vincent'!AI683</f>
        <v>0</v>
      </c>
      <c r="H677">
        <f>'2017 Vincent'!AJ683</f>
        <v>0</v>
      </c>
      <c r="I677">
        <f>'2017 Vincent'!AK683</f>
        <v>0</v>
      </c>
      <c r="J677" s="187">
        <f>'2017 Vincent'!AL683</f>
        <v>0</v>
      </c>
      <c r="L677"/>
    </row>
    <row r="678" spans="1:12" x14ac:dyDescent="0.25">
      <c r="A678" s="565">
        <f>'2017 Vincent'!AC684</f>
        <v>339</v>
      </c>
      <c r="B678">
        <f>'2017 Vincent'!AD684</f>
        <v>5</v>
      </c>
      <c r="C678" t="str">
        <f>'2017 Vincent'!AE684</f>
        <v>Decembre</v>
      </c>
      <c r="D678">
        <f>'2017 Vincent'!AF684</f>
        <v>0.55555555555555558</v>
      </c>
      <c r="E678">
        <f>'2017 Vincent'!AG684</f>
        <v>0.8534722222222223</v>
      </c>
      <c r="F678" s="187">
        <f>'2017 Vincent'!AH684</f>
        <v>0.29791666666666672</v>
      </c>
      <c r="G678" s="187">
        <f>'2017 Vincent'!AI684</f>
        <v>0.29791666666666672</v>
      </c>
      <c r="H678">
        <f>'2017 Vincent'!AJ684</f>
        <v>339</v>
      </c>
      <c r="I678">
        <f>'2017 Vincent'!AK684</f>
        <v>339</v>
      </c>
      <c r="J678" s="187">
        <f>'2017 Vincent'!AL684</f>
        <v>0</v>
      </c>
      <c r="L678"/>
    </row>
    <row r="679" spans="1:12" x14ac:dyDescent="0.25">
      <c r="A679" s="565">
        <f>'2017 Vincent'!AC685</f>
        <v>0</v>
      </c>
      <c r="B679">
        <f>'2017 Vincent'!AD685</f>
        <v>0</v>
      </c>
      <c r="C679">
        <f>'2017 Vincent'!AE685</f>
        <v>0</v>
      </c>
      <c r="D679">
        <f>'2017 Vincent'!AF685</f>
        <v>0</v>
      </c>
      <c r="E679">
        <f>'2017 Vincent'!AG685</f>
        <v>0</v>
      </c>
      <c r="F679" s="187">
        <f>'2017 Vincent'!AH685</f>
        <v>0</v>
      </c>
      <c r="G679" s="187">
        <f>'2017 Vincent'!AI685</f>
        <v>0</v>
      </c>
      <c r="H679">
        <f>'2017 Vincent'!AJ685</f>
        <v>0</v>
      </c>
      <c r="I679">
        <f>'2017 Vincent'!AK685</f>
        <v>0</v>
      </c>
      <c r="J679" s="187">
        <f>'2017 Vincent'!AL685</f>
        <v>0</v>
      </c>
      <c r="L679"/>
    </row>
    <row r="680" spans="1:12" x14ac:dyDescent="0.25">
      <c r="A680" s="565">
        <f>'2017 Vincent'!AC686</f>
        <v>340</v>
      </c>
      <c r="B680">
        <f>'2017 Vincent'!AD686</f>
        <v>6</v>
      </c>
      <c r="C680" t="str">
        <f>'2017 Vincent'!AE686</f>
        <v>Decembre</v>
      </c>
      <c r="D680">
        <f>'2017 Vincent'!AF686</f>
        <v>0.55555555555555558</v>
      </c>
      <c r="E680">
        <f>'2017 Vincent'!AG686</f>
        <v>0.8534722222222223</v>
      </c>
      <c r="F680" s="187">
        <f>'2017 Vincent'!AH686</f>
        <v>0.29791666666666672</v>
      </c>
      <c r="G680" s="187">
        <f>'2017 Vincent'!AI686</f>
        <v>0.29791666666666672</v>
      </c>
      <c r="H680">
        <f>'2017 Vincent'!AJ686</f>
        <v>340</v>
      </c>
      <c r="I680">
        <f>'2017 Vincent'!AK686</f>
        <v>340</v>
      </c>
      <c r="J680" s="187">
        <f>'2017 Vincent'!AL686</f>
        <v>0</v>
      </c>
      <c r="L680"/>
    </row>
    <row r="681" spans="1:12" x14ac:dyDescent="0.25">
      <c r="A681" s="565">
        <f>'2017 Vincent'!AC687</f>
        <v>0</v>
      </c>
      <c r="B681">
        <f>'2017 Vincent'!AD687</f>
        <v>0</v>
      </c>
      <c r="C681">
        <f>'2017 Vincent'!AE687</f>
        <v>0</v>
      </c>
      <c r="D681">
        <f>'2017 Vincent'!AF687</f>
        <v>0</v>
      </c>
      <c r="E681">
        <f>'2017 Vincent'!AG687</f>
        <v>0</v>
      </c>
      <c r="F681" s="187">
        <f>'2017 Vincent'!AH687</f>
        <v>0</v>
      </c>
      <c r="G681" s="187">
        <f>'2017 Vincent'!AI687</f>
        <v>0</v>
      </c>
      <c r="H681">
        <f>'2017 Vincent'!AJ687</f>
        <v>0</v>
      </c>
      <c r="I681">
        <f>'2017 Vincent'!AK687</f>
        <v>0</v>
      </c>
      <c r="J681" s="187">
        <f>'2017 Vincent'!AL687</f>
        <v>0</v>
      </c>
      <c r="L681"/>
    </row>
    <row r="682" spans="1:12" x14ac:dyDescent="0.25">
      <c r="A682" s="565">
        <f>'2017 Vincent'!AC688</f>
        <v>341</v>
      </c>
      <c r="B682">
        <f>'2017 Vincent'!AD688</f>
        <v>7</v>
      </c>
      <c r="C682" t="str">
        <f>'2017 Vincent'!AE688</f>
        <v>Decembre</v>
      </c>
      <c r="D682">
        <f>'2017 Vincent'!AF688</f>
        <v>0</v>
      </c>
      <c r="E682">
        <f>'2017 Vincent'!AG688</f>
        <v>0</v>
      </c>
      <c r="F682" s="187">
        <f>'2017 Vincent'!AH688</f>
        <v>0</v>
      </c>
      <c r="G682" s="187">
        <f>'2017 Vincent'!AI688</f>
        <v>0</v>
      </c>
      <c r="H682">
        <f>'2017 Vincent'!AJ688</f>
        <v>341</v>
      </c>
      <c r="I682">
        <f>'2017 Vincent'!AK688</f>
        <v>341</v>
      </c>
      <c r="J682" s="187">
        <f>'2017 Vincent'!AL688</f>
        <v>0</v>
      </c>
      <c r="L682"/>
    </row>
    <row r="683" spans="1:12" x14ac:dyDescent="0.25">
      <c r="A683" s="565">
        <f>'2017 Vincent'!AC689</f>
        <v>0</v>
      </c>
      <c r="B683">
        <f>'2017 Vincent'!AD689</f>
        <v>0</v>
      </c>
      <c r="C683">
        <f>'2017 Vincent'!AE689</f>
        <v>0</v>
      </c>
      <c r="D683">
        <f>'2017 Vincent'!AF689</f>
        <v>0</v>
      </c>
      <c r="E683">
        <f>'2017 Vincent'!AG689</f>
        <v>0</v>
      </c>
      <c r="F683" s="187">
        <f>'2017 Vincent'!AH689</f>
        <v>0</v>
      </c>
      <c r="G683" s="187">
        <f>'2017 Vincent'!AI689</f>
        <v>0</v>
      </c>
      <c r="H683">
        <f>'2017 Vincent'!AJ689</f>
        <v>0</v>
      </c>
      <c r="I683">
        <f>'2017 Vincent'!AK689</f>
        <v>0</v>
      </c>
      <c r="J683" s="187">
        <f>'2017 Vincent'!AL689</f>
        <v>0</v>
      </c>
      <c r="L683"/>
    </row>
    <row r="684" spans="1:12" x14ac:dyDescent="0.25">
      <c r="A684" s="565">
        <f>'2017 Vincent'!AC690</f>
        <v>342</v>
      </c>
      <c r="B684">
        <f>'2017 Vincent'!AD690</f>
        <v>8</v>
      </c>
      <c r="C684" t="str">
        <f>'2017 Vincent'!AE690</f>
        <v>Decembre</v>
      </c>
      <c r="D684">
        <f>'2017 Vincent'!AF690</f>
        <v>0</v>
      </c>
      <c r="E684">
        <f>'2017 Vincent'!AG690</f>
        <v>0</v>
      </c>
      <c r="F684" s="187">
        <f>'2017 Vincent'!AH690</f>
        <v>0</v>
      </c>
      <c r="G684" s="187">
        <f>'2017 Vincent'!AI690</f>
        <v>0</v>
      </c>
      <c r="H684">
        <f>'2017 Vincent'!AJ690</f>
        <v>342</v>
      </c>
      <c r="I684">
        <f>'2017 Vincent'!AK690</f>
        <v>342</v>
      </c>
      <c r="J684" s="187">
        <f>'2017 Vincent'!AL690</f>
        <v>0</v>
      </c>
      <c r="L684"/>
    </row>
    <row r="685" spans="1:12" x14ac:dyDescent="0.25">
      <c r="A685" s="565">
        <f>'2017 Vincent'!AC691</f>
        <v>0</v>
      </c>
      <c r="B685">
        <f>'2017 Vincent'!AD691</f>
        <v>0</v>
      </c>
      <c r="C685">
        <f>'2017 Vincent'!AE691</f>
        <v>0</v>
      </c>
      <c r="D685">
        <f>'2017 Vincent'!AF691</f>
        <v>0</v>
      </c>
      <c r="E685">
        <f>'2017 Vincent'!AG691</f>
        <v>0</v>
      </c>
      <c r="F685" s="187">
        <f>'2017 Vincent'!AH691</f>
        <v>0</v>
      </c>
      <c r="G685" s="187">
        <f>'2017 Vincent'!AI691</f>
        <v>0</v>
      </c>
      <c r="H685">
        <f>'2017 Vincent'!AJ691</f>
        <v>0</v>
      </c>
      <c r="I685">
        <f>'2017 Vincent'!AK691</f>
        <v>0</v>
      </c>
      <c r="J685" s="187">
        <f>'2017 Vincent'!AL691</f>
        <v>0</v>
      </c>
      <c r="L685"/>
    </row>
    <row r="686" spans="1:12" x14ac:dyDescent="0.25">
      <c r="A686" s="565">
        <f>'2017 Vincent'!AC692</f>
        <v>343</v>
      </c>
      <c r="B686">
        <f>'2017 Vincent'!AD692</f>
        <v>9</v>
      </c>
      <c r="C686" t="str">
        <f>'2017 Vincent'!AE692</f>
        <v>Decembre</v>
      </c>
      <c r="D686">
        <f>'2017 Vincent'!AF692</f>
        <v>0</v>
      </c>
      <c r="E686">
        <f>'2017 Vincent'!AG692</f>
        <v>0</v>
      </c>
      <c r="F686" s="187">
        <f>'2017 Vincent'!AH692</f>
        <v>0</v>
      </c>
      <c r="G686" s="187">
        <f>'2017 Vincent'!AI692</f>
        <v>0</v>
      </c>
      <c r="H686">
        <f>'2017 Vincent'!AJ692</f>
        <v>343</v>
      </c>
      <c r="I686">
        <f>'2017 Vincent'!AK692</f>
        <v>343</v>
      </c>
      <c r="J686" s="187">
        <f>'2017 Vincent'!AL692</f>
        <v>0</v>
      </c>
      <c r="L686"/>
    </row>
    <row r="687" spans="1:12" x14ac:dyDescent="0.25">
      <c r="A687" s="565">
        <f>'2017 Vincent'!AC693</f>
        <v>0</v>
      </c>
      <c r="B687">
        <f>'2017 Vincent'!AD693</f>
        <v>0</v>
      </c>
      <c r="C687">
        <f>'2017 Vincent'!AE693</f>
        <v>0</v>
      </c>
      <c r="D687">
        <f>'2017 Vincent'!AF693</f>
        <v>0</v>
      </c>
      <c r="E687">
        <f>'2017 Vincent'!AG693</f>
        <v>0</v>
      </c>
      <c r="F687" s="187">
        <f>'2017 Vincent'!AH693</f>
        <v>0</v>
      </c>
      <c r="G687" s="187">
        <f>'2017 Vincent'!AI693</f>
        <v>0</v>
      </c>
      <c r="H687">
        <f>'2017 Vincent'!AJ693</f>
        <v>0</v>
      </c>
      <c r="I687">
        <f>'2017 Vincent'!AK693</f>
        <v>0</v>
      </c>
      <c r="J687" s="187">
        <f>'2017 Vincent'!AL693</f>
        <v>0</v>
      </c>
      <c r="L687"/>
    </row>
    <row r="688" spans="1:12" x14ac:dyDescent="0.25">
      <c r="A688" s="565">
        <f>'2017 Vincent'!AC694</f>
        <v>344</v>
      </c>
      <c r="B688">
        <f>'2017 Vincent'!AD694</f>
        <v>10</v>
      </c>
      <c r="C688" t="str">
        <f>'2017 Vincent'!AE694</f>
        <v>Decembre</v>
      </c>
      <c r="D688">
        <f>'2017 Vincent'!AF694</f>
        <v>0</v>
      </c>
      <c r="E688">
        <f>'2017 Vincent'!AG694</f>
        <v>0</v>
      </c>
      <c r="F688" s="187">
        <f>'2017 Vincent'!AH694</f>
        <v>0</v>
      </c>
      <c r="G688" s="187">
        <f>'2017 Vincent'!AI694</f>
        <v>0</v>
      </c>
      <c r="H688">
        <f>'2017 Vincent'!AJ694</f>
        <v>344</v>
      </c>
      <c r="I688">
        <f>'2017 Vincent'!AK694</f>
        <v>344</v>
      </c>
      <c r="J688" s="187">
        <f>'2017 Vincent'!AL694</f>
        <v>0</v>
      </c>
      <c r="L688"/>
    </row>
    <row r="689" spans="1:12" x14ac:dyDescent="0.25">
      <c r="A689" s="565">
        <f>'2017 Vincent'!AC695</f>
        <v>0</v>
      </c>
      <c r="B689">
        <f>'2017 Vincent'!AD695</f>
        <v>0</v>
      </c>
      <c r="C689">
        <f>'2017 Vincent'!AE695</f>
        <v>0</v>
      </c>
      <c r="D689">
        <f>'2017 Vincent'!AF695</f>
        <v>0</v>
      </c>
      <c r="E689">
        <f>'2017 Vincent'!AG695</f>
        <v>0</v>
      </c>
      <c r="F689" s="187">
        <f>'2017 Vincent'!AH695</f>
        <v>0</v>
      </c>
      <c r="G689" s="187">
        <f>'2017 Vincent'!AI695</f>
        <v>0</v>
      </c>
      <c r="H689">
        <f>'2017 Vincent'!AJ695</f>
        <v>0</v>
      </c>
      <c r="I689">
        <f>'2017 Vincent'!AK695</f>
        <v>0</v>
      </c>
      <c r="J689" s="187">
        <f>'2017 Vincent'!AL695</f>
        <v>0</v>
      </c>
      <c r="L689"/>
    </row>
    <row r="690" spans="1:12" x14ac:dyDescent="0.25">
      <c r="A690" s="565">
        <f>'2017 Vincent'!AC696</f>
        <v>345</v>
      </c>
      <c r="B690">
        <f>'2017 Vincent'!AD696</f>
        <v>11</v>
      </c>
      <c r="C690" t="str">
        <f>'2017 Vincent'!AE696</f>
        <v>Decembre</v>
      </c>
      <c r="D690">
        <f>'2017 Vincent'!AF696</f>
        <v>0.27361111111111108</v>
      </c>
      <c r="E690">
        <f>'2017 Vincent'!AG696</f>
        <v>0.43958333333333338</v>
      </c>
      <c r="F690" s="187">
        <f>'2017 Vincent'!AH696</f>
        <v>0.27916666666666667</v>
      </c>
      <c r="G690" s="187">
        <f>'2017 Vincent'!AI696</f>
        <v>0.27916666666666667</v>
      </c>
      <c r="H690">
        <f>'2017 Vincent'!AJ696</f>
        <v>345</v>
      </c>
      <c r="I690">
        <f>'2017 Vincent'!AK696</f>
        <v>345</v>
      </c>
      <c r="J690" s="187">
        <f>'2017 Vincent'!AL696</f>
        <v>0</v>
      </c>
      <c r="L690"/>
    </row>
    <row r="691" spans="1:12" x14ac:dyDescent="0.25">
      <c r="A691" s="565">
        <f>'2017 Vincent'!AC697</f>
        <v>0</v>
      </c>
      <c r="B691">
        <f>'2017 Vincent'!AD697</f>
        <v>0</v>
      </c>
      <c r="C691">
        <f>'2017 Vincent'!AE697</f>
        <v>0</v>
      </c>
      <c r="D691">
        <f>'2017 Vincent'!AF697</f>
        <v>0.70208333333333339</v>
      </c>
      <c r="E691">
        <f>'2017 Vincent'!AG697</f>
        <v>0.81527777777777777</v>
      </c>
      <c r="F691" s="187">
        <f>'2017 Vincent'!AH697</f>
        <v>0</v>
      </c>
      <c r="G691" s="187">
        <f>'2017 Vincent'!AI697</f>
        <v>0</v>
      </c>
      <c r="H691">
        <f>'2017 Vincent'!AJ697</f>
        <v>0</v>
      </c>
      <c r="I691">
        <f>'2017 Vincent'!AK697</f>
        <v>0</v>
      </c>
      <c r="J691" s="187">
        <f>'2017 Vincent'!AL697</f>
        <v>0</v>
      </c>
      <c r="L691"/>
    </row>
    <row r="692" spans="1:12" x14ac:dyDescent="0.25">
      <c r="A692" s="565">
        <f>'2017 Vincent'!AC698</f>
        <v>346</v>
      </c>
      <c r="B692">
        <f>'2017 Vincent'!AD698</f>
        <v>12</v>
      </c>
      <c r="C692" t="str">
        <f>'2017 Vincent'!AE698</f>
        <v>Decembre</v>
      </c>
      <c r="D692">
        <f>'2017 Vincent'!AF698</f>
        <v>0.27361111111111108</v>
      </c>
      <c r="E692">
        <f>'2017 Vincent'!AG698</f>
        <v>0.43958333333333338</v>
      </c>
      <c r="F692" s="187">
        <f>'2017 Vincent'!AH698</f>
        <v>0.27916666666666667</v>
      </c>
      <c r="G692" s="187">
        <f>'2017 Vincent'!AI698</f>
        <v>0.27916666666666667</v>
      </c>
      <c r="H692">
        <f>'2017 Vincent'!AJ698</f>
        <v>346</v>
      </c>
      <c r="I692">
        <f>'2017 Vincent'!AK698</f>
        <v>346</v>
      </c>
      <c r="J692" s="187">
        <f>'2017 Vincent'!AL698</f>
        <v>0</v>
      </c>
      <c r="L692"/>
    </row>
    <row r="693" spans="1:12" x14ac:dyDescent="0.25">
      <c r="A693" s="565">
        <f>'2017 Vincent'!AC699</f>
        <v>0</v>
      </c>
      <c r="B693">
        <f>'2017 Vincent'!AD699</f>
        <v>0</v>
      </c>
      <c r="C693">
        <f>'2017 Vincent'!AE699</f>
        <v>0</v>
      </c>
      <c r="D693">
        <f>'2017 Vincent'!AF699</f>
        <v>0.70208333333333339</v>
      </c>
      <c r="E693">
        <f>'2017 Vincent'!AG699</f>
        <v>0.81527777777777777</v>
      </c>
      <c r="F693" s="187">
        <f>'2017 Vincent'!AH699</f>
        <v>0</v>
      </c>
      <c r="G693" s="187">
        <f>'2017 Vincent'!AI699</f>
        <v>0</v>
      </c>
      <c r="H693">
        <f>'2017 Vincent'!AJ699</f>
        <v>0</v>
      </c>
      <c r="I693">
        <f>'2017 Vincent'!AK699</f>
        <v>0</v>
      </c>
      <c r="J693" s="187">
        <f>'2017 Vincent'!AL699</f>
        <v>0</v>
      </c>
      <c r="L693"/>
    </row>
    <row r="694" spans="1:12" x14ac:dyDescent="0.25">
      <c r="A694" s="565">
        <f>'2017 Vincent'!AC700</f>
        <v>347</v>
      </c>
      <c r="B694">
        <f>'2017 Vincent'!AD700</f>
        <v>13</v>
      </c>
      <c r="C694" t="str">
        <f>'2017 Vincent'!AE700</f>
        <v>Decembre</v>
      </c>
      <c r="D694">
        <f>'2017 Vincent'!AF700</f>
        <v>0.27361111111111108</v>
      </c>
      <c r="E694">
        <f>'2017 Vincent'!AG700</f>
        <v>0.43958333333333338</v>
      </c>
      <c r="F694" s="187">
        <f>'2017 Vincent'!AH700</f>
        <v>0.27916666666666667</v>
      </c>
      <c r="G694" s="187">
        <f>'2017 Vincent'!AI700</f>
        <v>0.27916666666666667</v>
      </c>
      <c r="H694">
        <f>'2017 Vincent'!AJ700</f>
        <v>347</v>
      </c>
      <c r="I694">
        <f>'2017 Vincent'!AK700</f>
        <v>347</v>
      </c>
      <c r="J694" s="187">
        <f>'2017 Vincent'!AL700</f>
        <v>0</v>
      </c>
      <c r="L694"/>
    </row>
    <row r="695" spans="1:12" x14ac:dyDescent="0.25">
      <c r="A695" s="565">
        <f>'2017 Vincent'!AC701</f>
        <v>0</v>
      </c>
      <c r="B695">
        <f>'2017 Vincent'!AD701</f>
        <v>0</v>
      </c>
      <c r="C695">
        <f>'2017 Vincent'!AE701</f>
        <v>0</v>
      </c>
      <c r="D695">
        <f>'2017 Vincent'!AF701</f>
        <v>0.70208333333333339</v>
      </c>
      <c r="E695">
        <f>'2017 Vincent'!AG701</f>
        <v>0.81527777777777777</v>
      </c>
      <c r="F695" s="187">
        <f>'2017 Vincent'!AH701</f>
        <v>0</v>
      </c>
      <c r="G695" s="187">
        <f>'2017 Vincent'!AI701</f>
        <v>0</v>
      </c>
      <c r="H695">
        <f>'2017 Vincent'!AJ701</f>
        <v>0</v>
      </c>
      <c r="I695">
        <f>'2017 Vincent'!AK701</f>
        <v>0</v>
      </c>
      <c r="J695" s="187">
        <f>'2017 Vincent'!AL701</f>
        <v>0</v>
      </c>
      <c r="L695"/>
    </row>
    <row r="696" spans="1:12" x14ac:dyDescent="0.25">
      <c r="A696" s="565">
        <f>'2017 Vincent'!AC702</f>
        <v>348</v>
      </c>
      <c r="B696">
        <f>'2017 Vincent'!AD702</f>
        <v>14</v>
      </c>
      <c r="C696" t="str">
        <f>'2017 Vincent'!AE702</f>
        <v>Decembre</v>
      </c>
      <c r="D696">
        <f>'2017 Vincent'!AF702</f>
        <v>0.27361111111111108</v>
      </c>
      <c r="E696">
        <f>'2017 Vincent'!AG702</f>
        <v>0.43958333333333338</v>
      </c>
      <c r="F696" s="187">
        <f>'2017 Vincent'!AH702</f>
        <v>0.27916666666666667</v>
      </c>
      <c r="G696" s="187">
        <f>'2017 Vincent'!AI702</f>
        <v>0.27916666666666667</v>
      </c>
      <c r="H696">
        <f>'2017 Vincent'!AJ702</f>
        <v>348</v>
      </c>
      <c r="I696">
        <f>'2017 Vincent'!AK702</f>
        <v>348</v>
      </c>
      <c r="J696" s="187">
        <f>'2017 Vincent'!AL702</f>
        <v>0</v>
      </c>
      <c r="L696"/>
    </row>
    <row r="697" spans="1:12" x14ac:dyDescent="0.25">
      <c r="A697" s="565">
        <f>'2017 Vincent'!AC703</f>
        <v>0</v>
      </c>
      <c r="B697">
        <f>'2017 Vincent'!AD703</f>
        <v>0</v>
      </c>
      <c r="C697">
        <f>'2017 Vincent'!AE703</f>
        <v>0</v>
      </c>
      <c r="D697">
        <f>'2017 Vincent'!AF703</f>
        <v>0.70208333333333339</v>
      </c>
      <c r="E697">
        <f>'2017 Vincent'!AG703</f>
        <v>0.81527777777777777</v>
      </c>
      <c r="F697" s="187">
        <f>'2017 Vincent'!AH703</f>
        <v>0</v>
      </c>
      <c r="G697" s="187">
        <f>'2017 Vincent'!AI703</f>
        <v>0</v>
      </c>
      <c r="H697">
        <f>'2017 Vincent'!AJ703</f>
        <v>0</v>
      </c>
      <c r="I697">
        <f>'2017 Vincent'!AK703</f>
        <v>0</v>
      </c>
      <c r="J697" s="187">
        <f>'2017 Vincent'!AL703</f>
        <v>0</v>
      </c>
      <c r="L697"/>
    </row>
    <row r="698" spans="1:12" x14ac:dyDescent="0.25">
      <c r="A698" s="565">
        <f>'2017 Vincent'!AC704</f>
        <v>349</v>
      </c>
      <c r="B698">
        <f>'2017 Vincent'!AD704</f>
        <v>15</v>
      </c>
      <c r="C698" t="str">
        <f>'2017 Vincent'!AE704</f>
        <v>Decembre</v>
      </c>
      <c r="D698">
        <f>'2017 Vincent'!AF704</f>
        <v>0.27361111111111108</v>
      </c>
      <c r="E698">
        <f>'2017 Vincent'!AG704</f>
        <v>0.43958333333333338</v>
      </c>
      <c r="F698" s="187">
        <f>'2017 Vincent'!AH704</f>
        <v>0.27916666666666667</v>
      </c>
      <c r="G698" s="187">
        <f>'2017 Vincent'!AI704</f>
        <v>0.27916666666666667</v>
      </c>
      <c r="H698">
        <f>'2017 Vincent'!AJ704</f>
        <v>349</v>
      </c>
      <c r="I698">
        <f>'2017 Vincent'!AK704</f>
        <v>349</v>
      </c>
      <c r="J698" s="187">
        <f>'2017 Vincent'!AL704</f>
        <v>0</v>
      </c>
      <c r="L698"/>
    </row>
    <row r="699" spans="1:12" x14ac:dyDescent="0.25">
      <c r="A699" s="565">
        <f>'2017 Vincent'!AC705</f>
        <v>0</v>
      </c>
      <c r="B699">
        <f>'2017 Vincent'!AD705</f>
        <v>0</v>
      </c>
      <c r="C699">
        <f>'2017 Vincent'!AE705</f>
        <v>0</v>
      </c>
      <c r="D699">
        <f>'2017 Vincent'!AF705</f>
        <v>0.70208333333333339</v>
      </c>
      <c r="E699">
        <f>'2017 Vincent'!AG705</f>
        <v>0.81527777777777777</v>
      </c>
      <c r="F699" s="187">
        <f>'2017 Vincent'!AH705</f>
        <v>0</v>
      </c>
      <c r="G699" s="187">
        <f>'2017 Vincent'!AI705</f>
        <v>0</v>
      </c>
      <c r="H699">
        <f>'2017 Vincent'!AJ705</f>
        <v>0</v>
      </c>
      <c r="I699">
        <f>'2017 Vincent'!AK705</f>
        <v>0</v>
      </c>
      <c r="J699" s="187">
        <f>'2017 Vincent'!AL705</f>
        <v>0</v>
      </c>
      <c r="L699"/>
    </row>
    <row r="700" spans="1:12" x14ac:dyDescent="0.25">
      <c r="A700" s="565">
        <f>'2017 Vincent'!AC706</f>
        <v>350</v>
      </c>
      <c r="B700">
        <f>'2017 Vincent'!AD706</f>
        <v>16</v>
      </c>
      <c r="C700" t="str">
        <f>'2017 Vincent'!AE706</f>
        <v>Decembre</v>
      </c>
      <c r="D700">
        <f>'2017 Vincent'!AF706</f>
        <v>0</v>
      </c>
      <c r="E700">
        <f>'2017 Vincent'!AG706</f>
        <v>0</v>
      </c>
      <c r="F700" s="187">
        <f>'2017 Vincent'!AH706</f>
        <v>0</v>
      </c>
      <c r="G700" s="187">
        <f>'2017 Vincent'!AI706</f>
        <v>0</v>
      </c>
      <c r="H700">
        <f>'2017 Vincent'!AJ706</f>
        <v>350</v>
      </c>
      <c r="I700">
        <f>'2017 Vincent'!AK706</f>
        <v>350</v>
      </c>
      <c r="J700" s="187">
        <f>'2017 Vincent'!AL706</f>
        <v>0</v>
      </c>
      <c r="L700"/>
    </row>
    <row r="701" spans="1:12" x14ac:dyDescent="0.25">
      <c r="A701" s="565">
        <f>'2017 Vincent'!AC707</f>
        <v>0</v>
      </c>
      <c r="B701">
        <f>'2017 Vincent'!AD707</f>
        <v>0</v>
      </c>
      <c r="C701">
        <f>'2017 Vincent'!AE707</f>
        <v>0</v>
      </c>
      <c r="D701">
        <f>'2017 Vincent'!AF707</f>
        <v>0</v>
      </c>
      <c r="E701">
        <f>'2017 Vincent'!AG707</f>
        <v>0</v>
      </c>
      <c r="F701" s="187">
        <f>'2017 Vincent'!AH707</f>
        <v>0</v>
      </c>
      <c r="G701" s="187">
        <f>'2017 Vincent'!AI707</f>
        <v>0</v>
      </c>
      <c r="H701">
        <f>'2017 Vincent'!AJ707</f>
        <v>0</v>
      </c>
      <c r="I701">
        <f>'2017 Vincent'!AK707</f>
        <v>0</v>
      </c>
      <c r="J701" s="187">
        <f>'2017 Vincent'!AL707</f>
        <v>0</v>
      </c>
      <c r="L701"/>
    </row>
    <row r="702" spans="1:12" x14ac:dyDescent="0.25">
      <c r="A702" s="565">
        <f>'2017 Vincent'!AC708</f>
        <v>351</v>
      </c>
      <c r="B702">
        <f>'2017 Vincent'!AD708</f>
        <v>17</v>
      </c>
      <c r="C702" t="str">
        <f>'2017 Vincent'!AE708</f>
        <v>Decembre</v>
      </c>
      <c r="D702">
        <f>'2017 Vincent'!AF708</f>
        <v>0</v>
      </c>
      <c r="E702">
        <f>'2017 Vincent'!AG708</f>
        <v>0</v>
      </c>
      <c r="F702" s="187">
        <f>'2017 Vincent'!AH708</f>
        <v>0</v>
      </c>
      <c r="G702" s="187">
        <f>'2017 Vincent'!AI708</f>
        <v>0</v>
      </c>
      <c r="H702">
        <f>'2017 Vincent'!AJ708</f>
        <v>351</v>
      </c>
      <c r="I702">
        <f>'2017 Vincent'!AK708</f>
        <v>351</v>
      </c>
      <c r="J702" s="187">
        <f>'2017 Vincent'!AL708</f>
        <v>0</v>
      </c>
      <c r="L702"/>
    </row>
    <row r="703" spans="1:12" x14ac:dyDescent="0.25">
      <c r="A703" s="565">
        <f>'2017 Vincent'!AC709</f>
        <v>0</v>
      </c>
      <c r="B703">
        <f>'2017 Vincent'!AD709</f>
        <v>0</v>
      </c>
      <c r="C703">
        <f>'2017 Vincent'!AE709</f>
        <v>0</v>
      </c>
      <c r="D703">
        <f>'2017 Vincent'!AF709</f>
        <v>0</v>
      </c>
      <c r="E703">
        <f>'2017 Vincent'!AG709</f>
        <v>0</v>
      </c>
      <c r="F703" s="187">
        <f>'2017 Vincent'!AH709</f>
        <v>0</v>
      </c>
      <c r="G703" s="187">
        <f>'2017 Vincent'!AI709</f>
        <v>0</v>
      </c>
      <c r="H703">
        <f>'2017 Vincent'!AJ709</f>
        <v>0</v>
      </c>
      <c r="I703">
        <f>'2017 Vincent'!AK709</f>
        <v>0</v>
      </c>
      <c r="J703" s="187">
        <f>'2017 Vincent'!AL709</f>
        <v>0</v>
      </c>
      <c r="L703"/>
    </row>
    <row r="704" spans="1:12" x14ac:dyDescent="0.25">
      <c r="A704" s="565">
        <f>'2017 Vincent'!AC710</f>
        <v>352</v>
      </c>
      <c r="B704">
        <f>'2017 Vincent'!AD710</f>
        <v>18</v>
      </c>
      <c r="C704" t="str">
        <f>'2017 Vincent'!AE710</f>
        <v>Decembre</v>
      </c>
      <c r="D704">
        <f>'2017 Vincent'!AF710</f>
        <v>0.28194444444444444</v>
      </c>
      <c r="E704">
        <f>'2017 Vincent'!AG710</f>
        <v>0.57361111111111118</v>
      </c>
      <c r="F704" s="187">
        <f>'2017 Vincent'!AH710</f>
        <v>0.29166666666666674</v>
      </c>
      <c r="G704" s="187">
        <f>'2017 Vincent'!AI710</f>
        <v>0.29166666666666674</v>
      </c>
      <c r="H704">
        <f>'2017 Vincent'!AJ710</f>
        <v>352</v>
      </c>
      <c r="I704">
        <f>'2017 Vincent'!AK710</f>
        <v>352</v>
      </c>
      <c r="J704" s="187">
        <f>'2017 Vincent'!AL710</f>
        <v>0</v>
      </c>
      <c r="L704"/>
    </row>
    <row r="705" spans="1:12" x14ac:dyDescent="0.25">
      <c r="A705" s="565">
        <f>'2017 Vincent'!AC711</f>
        <v>0</v>
      </c>
      <c r="B705">
        <f>'2017 Vincent'!AD711</f>
        <v>0</v>
      </c>
      <c r="C705">
        <f>'2017 Vincent'!AE711</f>
        <v>0</v>
      </c>
      <c r="D705">
        <f>'2017 Vincent'!AF711</f>
        <v>0</v>
      </c>
      <c r="E705">
        <f>'2017 Vincent'!AG711</f>
        <v>0</v>
      </c>
      <c r="F705" s="187">
        <f>'2017 Vincent'!AH711</f>
        <v>0</v>
      </c>
      <c r="G705" s="187">
        <f>'2017 Vincent'!AI711</f>
        <v>0</v>
      </c>
      <c r="H705">
        <f>'2017 Vincent'!AJ711</f>
        <v>0</v>
      </c>
      <c r="I705">
        <f>'2017 Vincent'!AK711</f>
        <v>0</v>
      </c>
      <c r="J705" s="187">
        <f>'2017 Vincent'!AL711</f>
        <v>0</v>
      </c>
      <c r="L705"/>
    </row>
    <row r="706" spans="1:12" x14ac:dyDescent="0.25">
      <c r="A706" s="565">
        <f>'2017 Vincent'!AC712</f>
        <v>353</v>
      </c>
      <c r="B706">
        <f>'2017 Vincent'!AD712</f>
        <v>19</v>
      </c>
      <c r="C706" t="str">
        <f>'2017 Vincent'!AE712</f>
        <v>Decembre</v>
      </c>
      <c r="D706">
        <f>'2017 Vincent'!AF712</f>
        <v>0.28194444444444444</v>
      </c>
      <c r="E706">
        <f>'2017 Vincent'!AG712</f>
        <v>0.57361111111111118</v>
      </c>
      <c r="F706" s="187">
        <f>'2017 Vincent'!AH712</f>
        <v>0.29166666666666674</v>
      </c>
      <c r="G706" s="187">
        <f>'2017 Vincent'!AI712</f>
        <v>0.29166666666666674</v>
      </c>
      <c r="H706">
        <f>'2017 Vincent'!AJ712</f>
        <v>353</v>
      </c>
      <c r="I706">
        <f>'2017 Vincent'!AK712</f>
        <v>353</v>
      </c>
      <c r="J706" s="187">
        <f>'2017 Vincent'!AL712</f>
        <v>0</v>
      </c>
      <c r="L706"/>
    </row>
    <row r="707" spans="1:12" x14ac:dyDescent="0.25">
      <c r="A707" s="565">
        <f>'2017 Vincent'!AC713</f>
        <v>0</v>
      </c>
      <c r="B707">
        <f>'2017 Vincent'!AD713</f>
        <v>0</v>
      </c>
      <c r="C707">
        <f>'2017 Vincent'!AE713</f>
        <v>0</v>
      </c>
      <c r="D707">
        <f>'2017 Vincent'!AF713</f>
        <v>0</v>
      </c>
      <c r="E707">
        <f>'2017 Vincent'!AG713</f>
        <v>0</v>
      </c>
      <c r="F707" s="187">
        <f>'2017 Vincent'!AH713</f>
        <v>0</v>
      </c>
      <c r="G707" s="187">
        <f>'2017 Vincent'!AI713</f>
        <v>0</v>
      </c>
      <c r="H707">
        <f>'2017 Vincent'!AJ713</f>
        <v>0</v>
      </c>
      <c r="I707">
        <f>'2017 Vincent'!AK713</f>
        <v>0</v>
      </c>
      <c r="J707" s="187">
        <f>'2017 Vincent'!AL713</f>
        <v>0</v>
      </c>
      <c r="L707"/>
    </row>
    <row r="708" spans="1:12" x14ac:dyDescent="0.25">
      <c r="A708" s="565">
        <f>'2017 Vincent'!AC714</f>
        <v>354</v>
      </c>
      <c r="B708">
        <f>'2017 Vincent'!AD714</f>
        <v>20</v>
      </c>
      <c r="C708" t="str">
        <f>'2017 Vincent'!AE714</f>
        <v>Decembre</v>
      </c>
      <c r="D708">
        <f>'2017 Vincent'!AF714</f>
        <v>0.28194444444444444</v>
      </c>
      <c r="E708">
        <f>'2017 Vincent'!AG714</f>
        <v>0.57361111111111118</v>
      </c>
      <c r="F708" s="187">
        <f>'2017 Vincent'!AH714</f>
        <v>0.29166666666666674</v>
      </c>
      <c r="G708" s="187">
        <f>'2017 Vincent'!AI714</f>
        <v>0.29166666666666674</v>
      </c>
      <c r="H708">
        <f>'2017 Vincent'!AJ714</f>
        <v>354</v>
      </c>
      <c r="I708">
        <f>'2017 Vincent'!AK714</f>
        <v>354</v>
      </c>
      <c r="J708" s="187">
        <f>'2017 Vincent'!AL714</f>
        <v>0</v>
      </c>
      <c r="L708"/>
    </row>
    <row r="709" spans="1:12" x14ac:dyDescent="0.25">
      <c r="A709" s="565">
        <f>'2017 Vincent'!AC715</f>
        <v>0</v>
      </c>
      <c r="B709">
        <f>'2017 Vincent'!AD715</f>
        <v>0</v>
      </c>
      <c r="C709">
        <f>'2017 Vincent'!AE715</f>
        <v>0</v>
      </c>
      <c r="D709">
        <f>'2017 Vincent'!AF715</f>
        <v>0</v>
      </c>
      <c r="E709">
        <f>'2017 Vincent'!AG715</f>
        <v>0</v>
      </c>
      <c r="F709" s="187">
        <f>'2017 Vincent'!AH715</f>
        <v>0</v>
      </c>
      <c r="G709" s="187">
        <f>'2017 Vincent'!AI715</f>
        <v>0</v>
      </c>
      <c r="H709">
        <f>'2017 Vincent'!AJ715</f>
        <v>0</v>
      </c>
      <c r="I709">
        <f>'2017 Vincent'!AK715</f>
        <v>0</v>
      </c>
      <c r="J709" s="187">
        <f>'2017 Vincent'!AL715</f>
        <v>0</v>
      </c>
      <c r="L709"/>
    </row>
    <row r="710" spans="1:12" x14ac:dyDescent="0.25">
      <c r="A710" s="565">
        <f>'2017 Vincent'!AC716</f>
        <v>355</v>
      </c>
      <c r="B710">
        <f>'2017 Vincent'!AD716</f>
        <v>21</v>
      </c>
      <c r="C710" t="str">
        <f>'2017 Vincent'!AE716</f>
        <v>Decembre</v>
      </c>
      <c r="D710">
        <f>'2017 Vincent'!AF716</f>
        <v>0.28194444444444444</v>
      </c>
      <c r="E710">
        <f>'2017 Vincent'!AG716</f>
        <v>0.57361111111111118</v>
      </c>
      <c r="F710" s="187">
        <f>'2017 Vincent'!AH716</f>
        <v>0.29166666666666674</v>
      </c>
      <c r="G710" s="187">
        <f>'2017 Vincent'!AI716</f>
        <v>0.29166666666666674</v>
      </c>
      <c r="H710">
        <f>'2017 Vincent'!AJ716</f>
        <v>355</v>
      </c>
      <c r="I710">
        <f>'2017 Vincent'!AK716</f>
        <v>355</v>
      </c>
      <c r="J710" s="187">
        <f>'2017 Vincent'!AL716</f>
        <v>0</v>
      </c>
      <c r="L710"/>
    </row>
    <row r="711" spans="1:12" x14ac:dyDescent="0.25">
      <c r="A711" s="565">
        <f>'2017 Vincent'!AC717</f>
        <v>0</v>
      </c>
      <c r="B711">
        <f>'2017 Vincent'!AD717</f>
        <v>0</v>
      </c>
      <c r="C711">
        <f>'2017 Vincent'!AE717</f>
        <v>0</v>
      </c>
      <c r="D711">
        <f>'2017 Vincent'!AF717</f>
        <v>0</v>
      </c>
      <c r="E711">
        <f>'2017 Vincent'!AG717</f>
        <v>0</v>
      </c>
      <c r="F711" s="187">
        <f>'2017 Vincent'!AH717</f>
        <v>0</v>
      </c>
      <c r="G711" s="187">
        <f>'2017 Vincent'!AI717</f>
        <v>0</v>
      </c>
      <c r="H711">
        <f>'2017 Vincent'!AJ717</f>
        <v>0</v>
      </c>
      <c r="I711">
        <f>'2017 Vincent'!AK717</f>
        <v>0</v>
      </c>
      <c r="J711" s="187">
        <f>'2017 Vincent'!AL717</f>
        <v>0</v>
      </c>
      <c r="L711"/>
    </row>
    <row r="712" spans="1:12" x14ac:dyDescent="0.25">
      <c r="A712" s="565">
        <f>'2017 Vincent'!AC718</f>
        <v>356</v>
      </c>
      <c r="B712">
        <f>'2017 Vincent'!AD718</f>
        <v>22</v>
      </c>
      <c r="C712" t="str">
        <f>'2017 Vincent'!AE718</f>
        <v>Decembre</v>
      </c>
      <c r="D712">
        <f>'2017 Vincent'!AF718</f>
        <v>0.28194444444444444</v>
      </c>
      <c r="E712">
        <f>'2017 Vincent'!AG718</f>
        <v>0.57361111111111118</v>
      </c>
      <c r="F712" s="187">
        <f>'2017 Vincent'!AH718</f>
        <v>0.29166666666666674</v>
      </c>
      <c r="G712" s="187">
        <f>'2017 Vincent'!AI718</f>
        <v>0.29166666666666674</v>
      </c>
      <c r="H712">
        <f>'2017 Vincent'!AJ718</f>
        <v>356</v>
      </c>
      <c r="I712">
        <f>'2017 Vincent'!AK718</f>
        <v>356</v>
      </c>
      <c r="J712" s="187">
        <f>'2017 Vincent'!AL718</f>
        <v>0</v>
      </c>
      <c r="L712"/>
    </row>
    <row r="713" spans="1:12" x14ac:dyDescent="0.25">
      <c r="A713" s="565">
        <f>'2017 Vincent'!AC719</f>
        <v>0</v>
      </c>
      <c r="B713">
        <f>'2017 Vincent'!AD719</f>
        <v>0</v>
      </c>
      <c r="C713">
        <f>'2017 Vincent'!AE719</f>
        <v>0</v>
      </c>
      <c r="D713">
        <f>'2017 Vincent'!AF719</f>
        <v>0</v>
      </c>
      <c r="E713">
        <f>'2017 Vincent'!AG719</f>
        <v>0</v>
      </c>
      <c r="F713" s="187">
        <f>'2017 Vincent'!AH719</f>
        <v>0</v>
      </c>
      <c r="G713" s="187">
        <f>'2017 Vincent'!AI719</f>
        <v>0</v>
      </c>
      <c r="H713">
        <f>'2017 Vincent'!AJ719</f>
        <v>0</v>
      </c>
      <c r="I713">
        <f>'2017 Vincent'!AK719</f>
        <v>0</v>
      </c>
      <c r="J713" s="187">
        <f>'2017 Vincent'!AL719</f>
        <v>0</v>
      </c>
      <c r="L713"/>
    </row>
    <row r="714" spans="1:12" x14ac:dyDescent="0.25">
      <c r="A714" s="565">
        <f>'2017 Vincent'!AC720</f>
        <v>357</v>
      </c>
      <c r="B714">
        <f>'2017 Vincent'!AD720</f>
        <v>23</v>
      </c>
      <c r="C714" t="str">
        <f>'2017 Vincent'!AE720</f>
        <v>Decembre</v>
      </c>
      <c r="D714">
        <f>'2017 Vincent'!AF720</f>
        <v>0</v>
      </c>
      <c r="E714">
        <f>'2017 Vincent'!AG720</f>
        <v>0</v>
      </c>
      <c r="F714" s="187">
        <f>'2017 Vincent'!AH720</f>
        <v>0</v>
      </c>
      <c r="G714" s="187">
        <f>'2017 Vincent'!AI720</f>
        <v>0</v>
      </c>
      <c r="H714">
        <f>'2017 Vincent'!AJ720</f>
        <v>357</v>
      </c>
      <c r="I714">
        <f>'2017 Vincent'!AK720</f>
        <v>357</v>
      </c>
      <c r="J714" s="187">
        <f>'2017 Vincent'!AL720</f>
        <v>0</v>
      </c>
      <c r="L714"/>
    </row>
    <row r="715" spans="1:12" x14ac:dyDescent="0.25">
      <c r="A715" s="565">
        <f>'2017 Vincent'!AC721</f>
        <v>0</v>
      </c>
      <c r="B715">
        <f>'2017 Vincent'!AD721</f>
        <v>0</v>
      </c>
      <c r="C715">
        <f>'2017 Vincent'!AE721</f>
        <v>0</v>
      </c>
      <c r="D715">
        <f>'2017 Vincent'!AF721</f>
        <v>0</v>
      </c>
      <c r="E715">
        <f>'2017 Vincent'!AG721</f>
        <v>0</v>
      </c>
      <c r="F715" s="187">
        <f>'2017 Vincent'!AH721</f>
        <v>0</v>
      </c>
      <c r="G715" s="187">
        <f>'2017 Vincent'!AI721</f>
        <v>0</v>
      </c>
      <c r="H715">
        <f>'2017 Vincent'!AJ721</f>
        <v>0</v>
      </c>
      <c r="I715">
        <f>'2017 Vincent'!AK721</f>
        <v>0</v>
      </c>
      <c r="J715" s="187">
        <f>'2017 Vincent'!AL721</f>
        <v>0</v>
      </c>
      <c r="L715"/>
    </row>
    <row r="716" spans="1:12" x14ac:dyDescent="0.25">
      <c r="A716" s="565">
        <f>'2017 Vincent'!AC722</f>
        <v>358</v>
      </c>
      <c r="B716">
        <f>'2017 Vincent'!AD722</f>
        <v>24</v>
      </c>
      <c r="C716" t="str">
        <f>'2017 Vincent'!AE722</f>
        <v>Decembre</v>
      </c>
      <c r="D716">
        <f>'2017 Vincent'!AF722</f>
        <v>0</v>
      </c>
      <c r="E716">
        <f>'2017 Vincent'!AG722</f>
        <v>0</v>
      </c>
      <c r="F716" s="187">
        <f>'2017 Vincent'!AH722</f>
        <v>0</v>
      </c>
      <c r="G716" s="187">
        <f>'2017 Vincent'!AI722</f>
        <v>0</v>
      </c>
      <c r="H716">
        <f>'2017 Vincent'!AJ722</f>
        <v>358</v>
      </c>
      <c r="I716">
        <f>'2017 Vincent'!AK722</f>
        <v>358</v>
      </c>
      <c r="J716" s="187">
        <f>'2017 Vincent'!AL722</f>
        <v>0</v>
      </c>
      <c r="L716"/>
    </row>
    <row r="717" spans="1:12" x14ac:dyDescent="0.25">
      <c r="A717" s="565">
        <f>'2017 Vincent'!AC723</f>
        <v>0</v>
      </c>
      <c r="B717">
        <f>'2017 Vincent'!AD723</f>
        <v>0</v>
      </c>
      <c r="C717">
        <f>'2017 Vincent'!AE723</f>
        <v>0</v>
      </c>
      <c r="D717">
        <f>'2017 Vincent'!AF723</f>
        <v>0</v>
      </c>
      <c r="E717">
        <f>'2017 Vincent'!AG723</f>
        <v>0</v>
      </c>
      <c r="F717" s="187">
        <f>'2017 Vincent'!AH723</f>
        <v>0</v>
      </c>
      <c r="G717" s="187">
        <f>'2017 Vincent'!AI723</f>
        <v>0</v>
      </c>
      <c r="H717">
        <f>'2017 Vincent'!AJ723</f>
        <v>0</v>
      </c>
      <c r="I717">
        <f>'2017 Vincent'!AK723</f>
        <v>0</v>
      </c>
      <c r="J717" s="187">
        <f>'2017 Vincent'!AL723</f>
        <v>0</v>
      </c>
      <c r="L717"/>
    </row>
    <row r="718" spans="1:12" x14ac:dyDescent="0.25">
      <c r="A718" s="565">
        <f>'2017 Vincent'!AC724</f>
        <v>359</v>
      </c>
      <c r="B718">
        <f>'2017 Vincent'!AD724</f>
        <v>25</v>
      </c>
      <c r="C718" t="str">
        <f>'2017 Vincent'!AE724</f>
        <v>Decembre</v>
      </c>
      <c r="D718">
        <f>'2017 Vincent'!AF724</f>
        <v>0</v>
      </c>
      <c r="E718">
        <f>'2017 Vincent'!AG724</f>
        <v>0</v>
      </c>
      <c r="F718" s="187">
        <f>'2017 Vincent'!AH724</f>
        <v>0</v>
      </c>
      <c r="G718" s="187">
        <f>'2017 Vincent'!AI724</f>
        <v>0</v>
      </c>
      <c r="H718">
        <f>'2017 Vincent'!AJ724</f>
        <v>359</v>
      </c>
      <c r="I718">
        <f>'2017 Vincent'!AK724</f>
        <v>359</v>
      </c>
      <c r="J718" s="187">
        <f>'2017 Vincent'!AL724</f>
        <v>0</v>
      </c>
      <c r="L718"/>
    </row>
    <row r="719" spans="1:12" x14ac:dyDescent="0.25">
      <c r="A719" s="565">
        <f>'2017 Vincent'!AC725</f>
        <v>0</v>
      </c>
      <c r="B719">
        <f>'2017 Vincent'!AD725</f>
        <v>0</v>
      </c>
      <c r="C719">
        <f>'2017 Vincent'!AE725</f>
        <v>0</v>
      </c>
      <c r="D719">
        <f>'2017 Vincent'!AF725</f>
        <v>0</v>
      </c>
      <c r="E719">
        <f>'2017 Vincent'!AG725</f>
        <v>0</v>
      </c>
      <c r="F719" s="187">
        <f>'2017 Vincent'!AH725</f>
        <v>0</v>
      </c>
      <c r="G719" s="187">
        <f>'2017 Vincent'!AI725</f>
        <v>0</v>
      </c>
      <c r="H719">
        <f>'2017 Vincent'!AJ725</f>
        <v>0</v>
      </c>
      <c r="I719">
        <f>'2017 Vincent'!AK725</f>
        <v>0</v>
      </c>
      <c r="J719" s="187">
        <f>'2017 Vincent'!AL725</f>
        <v>0</v>
      </c>
      <c r="L719"/>
    </row>
    <row r="720" spans="1:12" x14ac:dyDescent="0.25">
      <c r="A720" s="565">
        <f>'2017 Vincent'!AC726</f>
        <v>360</v>
      </c>
      <c r="B720">
        <f>'2017 Vincent'!AD726</f>
        <v>26</v>
      </c>
      <c r="C720" t="str">
        <f>'2017 Vincent'!AE726</f>
        <v>Decembre</v>
      </c>
      <c r="D720">
        <f>'2017 Vincent'!AF726</f>
        <v>0.69652777777777775</v>
      </c>
      <c r="E720">
        <f>'2017 Vincent'!AG726</f>
        <v>0.94166666666666676</v>
      </c>
      <c r="F720" s="187">
        <f>'2017 Vincent'!AH726</f>
        <v>0.24513888888888902</v>
      </c>
      <c r="G720" s="187">
        <f>'2017 Vincent'!AI726</f>
        <v>0.24513888888888902</v>
      </c>
      <c r="H720">
        <f>'2017 Vincent'!AJ726</f>
        <v>360</v>
      </c>
      <c r="I720">
        <f>'2017 Vincent'!AK726</f>
        <v>360</v>
      </c>
      <c r="J720" s="187">
        <f>'2017 Vincent'!AL726</f>
        <v>0</v>
      </c>
      <c r="L720"/>
    </row>
    <row r="721" spans="1:12" x14ac:dyDescent="0.25">
      <c r="A721" s="565">
        <f>'2017 Vincent'!AC727</f>
        <v>0</v>
      </c>
      <c r="B721">
        <f>'2017 Vincent'!AD727</f>
        <v>0</v>
      </c>
      <c r="C721">
        <f>'2017 Vincent'!AE727</f>
        <v>0</v>
      </c>
      <c r="D721">
        <f>'2017 Vincent'!AF727</f>
        <v>0</v>
      </c>
      <c r="E721">
        <f>'2017 Vincent'!AG727</f>
        <v>0</v>
      </c>
      <c r="F721" s="187">
        <f>'2017 Vincent'!AH727</f>
        <v>0</v>
      </c>
      <c r="G721" s="187">
        <f>'2017 Vincent'!AI727</f>
        <v>0</v>
      </c>
      <c r="H721">
        <f>'2017 Vincent'!AJ727</f>
        <v>0</v>
      </c>
      <c r="I721">
        <f>'2017 Vincent'!AK727</f>
        <v>0</v>
      </c>
      <c r="J721" s="187">
        <f>'2017 Vincent'!AL727</f>
        <v>0</v>
      </c>
      <c r="L721"/>
    </row>
    <row r="722" spans="1:12" x14ac:dyDescent="0.25">
      <c r="A722" s="565">
        <f>'2017 Vincent'!AC728</f>
        <v>361</v>
      </c>
      <c r="B722">
        <f>'2017 Vincent'!AD728</f>
        <v>27</v>
      </c>
      <c r="C722" t="str">
        <f>'2017 Vincent'!AE728</f>
        <v>Decembre</v>
      </c>
      <c r="D722">
        <f>'2017 Vincent'!AF728</f>
        <v>0.69652777777777775</v>
      </c>
      <c r="E722">
        <f>'2017 Vincent'!AG728</f>
        <v>0.94166666666666676</v>
      </c>
      <c r="F722" s="187">
        <f>'2017 Vincent'!AH728</f>
        <v>0.24513888888888902</v>
      </c>
      <c r="G722" s="187">
        <f>'2017 Vincent'!AI728</f>
        <v>0.24513888888888902</v>
      </c>
      <c r="H722">
        <f>'2017 Vincent'!AJ728</f>
        <v>361</v>
      </c>
      <c r="I722">
        <f>'2017 Vincent'!AK728</f>
        <v>361</v>
      </c>
      <c r="J722" s="187">
        <f>'2017 Vincent'!AL728</f>
        <v>0</v>
      </c>
      <c r="L722"/>
    </row>
    <row r="723" spans="1:12" x14ac:dyDescent="0.25">
      <c r="A723" s="565">
        <f>'2017 Vincent'!AC729</f>
        <v>0</v>
      </c>
      <c r="B723">
        <f>'2017 Vincent'!AD729</f>
        <v>0</v>
      </c>
      <c r="C723">
        <f>'2017 Vincent'!AE729</f>
        <v>0</v>
      </c>
      <c r="D723">
        <f>'2017 Vincent'!AF729</f>
        <v>0</v>
      </c>
      <c r="E723">
        <f>'2017 Vincent'!AG729</f>
        <v>0</v>
      </c>
      <c r="F723" s="187">
        <f>'2017 Vincent'!AH729</f>
        <v>0</v>
      </c>
      <c r="G723" s="187">
        <f>'2017 Vincent'!AI729</f>
        <v>0</v>
      </c>
      <c r="H723">
        <f>'2017 Vincent'!AJ729</f>
        <v>0</v>
      </c>
      <c r="I723">
        <f>'2017 Vincent'!AK729</f>
        <v>0</v>
      </c>
      <c r="J723" s="187">
        <f>'2017 Vincent'!AL729</f>
        <v>0</v>
      </c>
      <c r="L723"/>
    </row>
    <row r="724" spans="1:12" x14ac:dyDescent="0.25">
      <c r="A724" s="565">
        <f>'2017 Vincent'!AC730</f>
        <v>362</v>
      </c>
      <c r="B724">
        <f>'2017 Vincent'!AD730</f>
        <v>28</v>
      </c>
      <c r="C724" t="str">
        <f>'2017 Vincent'!AE730</f>
        <v>Decembre</v>
      </c>
      <c r="D724">
        <f>'2017 Vincent'!AF730</f>
        <v>0.69652777777777775</v>
      </c>
      <c r="E724">
        <f>'2017 Vincent'!AG730</f>
        <v>0.94166666666666676</v>
      </c>
      <c r="F724" s="187">
        <f>'2017 Vincent'!AH730</f>
        <v>0.24513888888888902</v>
      </c>
      <c r="G724" s="187">
        <f>'2017 Vincent'!AI730</f>
        <v>0.24513888888888902</v>
      </c>
      <c r="H724">
        <f>'2017 Vincent'!AJ730</f>
        <v>362</v>
      </c>
      <c r="I724">
        <f>'2017 Vincent'!AK730</f>
        <v>362</v>
      </c>
      <c r="J724" s="187">
        <f>'2017 Vincent'!AL730</f>
        <v>0</v>
      </c>
      <c r="L724"/>
    </row>
    <row r="725" spans="1:12" x14ac:dyDescent="0.25">
      <c r="A725" s="565">
        <f>'2017 Vincent'!AC731</f>
        <v>0</v>
      </c>
      <c r="B725">
        <f>'2017 Vincent'!AD731</f>
        <v>0</v>
      </c>
      <c r="C725">
        <f>'2017 Vincent'!AE731</f>
        <v>0</v>
      </c>
      <c r="D725">
        <f>'2017 Vincent'!AF731</f>
        <v>0</v>
      </c>
      <c r="E725">
        <f>'2017 Vincent'!AG731</f>
        <v>0</v>
      </c>
      <c r="F725" s="187">
        <f>'2017 Vincent'!AH731</f>
        <v>0</v>
      </c>
      <c r="G725" s="187">
        <f>'2017 Vincent'!AI731</f>
        <v>0</v>
      </c>
      <c r="H725">
        <f>'2017 Vincent'!AJ731</f>
        <v>0</v>
      </c>
      <c r="I725">
        <f>'2017 Vincent'!AK731</f>
        <v>0</v>
      </c>
      <c r="J725" s="187">
        <f>'2017 Vincent'!AL731</f>
        <v>0</v>
      </c>
      <c r="L725"/>
    </row>
    <row r="726" spans="1:12" x14ac:dyDescent="0.25">
      <c r="A726" s="565">
        <f>'2017 Vincent'!AC732</f>
        <v>363</v>
      </c>
      <c r="B726">
        <f>'2017 Vincent'!AD732</f>
        <v>29</v>
      </c>
      <c r="C726" t="str">
        <f>'2017 Vincent'!AE732</f>
        <v>Decembre</v>
      </c>
      <c r="D726">
        <f>'2017 Vincent'!AF732</f>
        <v>0.69652777777777775</v>
      </c>
      <c r="E726">
        <f>'2017 Vincent'!AG732</f>
        <v>0.94166666666666676</v>
      </c>
      <c r="F726" s="187">
        <f>'2017 Vincent'!AH732</f>
        <v>0.24513888888888902</v>
      </c>
      <c r="G726" s="187">
        <f>'2017 Vincent'!AI732</f>
        <v>0.24513888888888902</v>
      </c>
      <c r="H726">
        <f>'2017 Vincent'!AJ732</f>
        <v>363</v>
      </c>
      <c r="I726">
        <f>'2017 Vincent'!AK732</f>
        <v>363</v>
      </c>
      <c r="J726" s="187">
        <f>'2017 Vincent'!AL732</f>
        <v>0</v>
      </c>
      <c r="L726"/>
    </row>
    <row r="727" spans="1:12" x14ac:dyDescent="0.25">
      <c r="A727" s="565">
        <f>'2017 Vincent'!AC733</f>
        <v>0</v>
      </c>
      <c r="B727">
        <f>'2017 Vincent'!AD733</f>
        <v>0</v>
      </c>
      <c r="C727">
        <f>'2017 Vincent'!AE733</f>
        <v>0</v>
      </c>
      <c r="D727">
        <f>'2017 Vincent'!AF733</f>
        <v>0</v>
      </c>
      <c r="E727">
        <f>'2017 Vincent'!AG733</f>
        <v>0</v>
      </c>
      <c r="F727" s="187">
        <f>'2017 Vincent'!AH733</f>
        <v>0</v>
      </c>
      <c r="G727" s="187">
        <f>'2017 Vincent'!AI733</f>
        <v>0</v>
      </c>
      <c r="H727">
        <f>'2017 Vincent'!AJ733</f>
        <v>0</v>
      </c>
      <c r="I727">
        <f>'2017 Vincent'!AK733</f>
        <v>0</v>
      </c>
      <c r="J727" s="187">
        <f>'2017 Vincent'!AL733</f>
        <v>0</v>
      </c>
      <c r="L727"/>
    </row>
    <row r="728" spans="1:12" x14ac:dyDescent="0.25">
      <c r="A728" s="565">
        <f>'2017 Vincent'!AC734</f>
        <v>364</v>
      </c>
      <c r="B728">
        <f>'2017 Vincent'!AD734</f>
        <v>30</v>
      </c>
      <c r="C728" t="str">
        <f>'2017 Vincent'!AE734</f>
        <v>Decembre</v>
      </c>
      <c r="D728">
        <f>'2017 Vincent'!AF734</f>
        <v>0.67499999999999993</v>
      </c>
      <c r="E728">
        <f>'2017 Vincent'!AG734</f>
        <v>0.91666666666666663</v>
      </c>
      <c r="F728" s="187">
        <f>'2017 Vincent'!AH734</f>
        <v>0.2416666666666667</v>
      </c>
      <c r="G728" s="187">
        <f>'2017 Vincent'!AI734</f>
        <v>0.2416666666666667</v>
      </c>
      <c r="H728">
        <f>'2017 Vincent'!AJ734</f>
        <v>364</v>
      </c>
      <c r="I728">
        <f>'2017 Vincent'!AK734</f>
        <v>364</v>
      </c>
      <c r="J728" s="187">
        <f>'2017 Vincent'!AL734</f>
        <v>0</v>
      </c>
      <c r="L728"/>
    </row>
    <row r="729" spans="1:12" x14ac:dyDescent="0.25">
      <c r="A729" s="565">
        <f>'2017 Vincent'!AC735</f>
        <v>0</v>
      </c>
      <c r="B729">
        <f>'2017 Vincent'!AD735</f>
        <v>0</v>
      </c>
      <c r="C729">
        <f>'2017 Vincent'!AE735</f>
        <v>0</v>
      </c>
      <c r="D729">
        <f>'2017 Vincent'!AF735</f>
        <v>0</v>
      </c>
      <c r="E729">
        <f>'2017 Vincent'!AG735</f>
        <v>0</v>
      </c>
      <c r="F729" s="187">
        <f>'2017 Vincent'!AH735</f>
        <v>0</v>
      </c>
      <c r="G729" s="187">
        <f>'2017 Vincent'!AI735</f>
        <v>0</v>
      </c>
      <c r="H729">
        <f>'2017 Vincent'!AJ735</f>
        <v>0</v>
      </c>
      <c r="I729">
        <f>'2017 Vincent'!AK735</f>
        <v>0</v>
      </c>
      <c r="J729" s="187">
        <f>'2017 Vincent'!AL735</f>
        <v>0</v>
      </c>
      <c r="L729"/>
    </row>
    <row r="730" spans="1:12" x14ac:dyDescent="0.25">
      <c r="A730" s="565">
        <f>'2017 Vincent'!AC736</f>
        <v>365</v>
      </c>
      <c r="B730">
        <f>'2017 Vincent'!AD736</f>
        <v>31</v>
      </c>
      <c r="C730" t="str">
        <f>'2017 Vincent'!AE736</f>
        <v>Decembre</v>
      </c>
      <c r="D730">
        <f>'2017 Vincent'!AF736</f>
        <v>0</v>
      </c>
      <c r="E730">
        <f>'2017 Vincent'!AG736</f>
        <v>0</v>
      </c>
      <c r="F730" s="187">
        <f>'2017 Vincent'!AH736</f>
        <v>0</v>
      </c>
      <c r="G730" s="187">
        <f>'2017 Vincent'!AI736</f>
        <v>0</v>
      </c>
      <c r="H730">
        <f>'2017 Vincent'!AJ736</f>
        <v>365</v>
      </c>
      <c r="I730">
        <f>'2017 Vincent'!AK736</f>
        <v>365</v>
      </c>
      <c r="J730" s="187">
        <f>'2017 Vincent'!AL736</f>
        <v>0</v>
      </c>
      <c r="L730"/>
    </row>
    <row r="731" spans="1:12" x14ac:dyDescent="0.25">
      <c r="A731" s="565">
        <f>'2017 Vincent'!AC737</f>
        <v>0</v>
      </c>
      <c r="B731">
        <f>'2017 Vincent'!AD737</f>
        <v>0</v>
      </c>
      <c r="C731">
        <f>'2017 Vincent'!AE737</f>
        <v>0</v>
      </c>
      <c r="D731">
        <f>'2017 Vincent'!AF737</f>
        <v>0</v>
      </c>
      <c r="E731">
        <f>'2017 Vincent'!AG737</f>
        <v>0</v>
      </c>
      <c r="F731" s="187">
        <f>'2017 Vincent'!AH737</f>
        <v>0</v>
      </c>
      <c r="G731" s="187">
        <f>'2017 Vincent'!AI737</f>
        <v>0</v>
      </c>
      <c r="H731">
        <f>'2017 Vincent'!AJ737</f>
        <v>0</v>
      </c>
      <c r="I731">
        <f>'2017 Vincent'!AK737</f>
        <v>0</v>
      </c>
      <c r="J731" s="187">
        <f>'2017 Vincent'!AL737</f>
        <v>0</v>
      </c>
      <c r="L731"/>
    </row>
    <row r="732" spans="1:12" x14ac:dyDescent="0.25">
      <c r="A732" s="565">
        <f>'2017 Vincent'!AC738</f>
        <v>366</v>
      </c>
      <c r="B732">
        <f>'2017 Vincent'!AD738</f>
        <v>29</v>
      </c>
      <c r="C732" t="str">
        <f>'2017 Vincent'!AE738</f>
        <v>février</v>
      </c>
      <c r="D732">
        <f>'2017 Vincent'!AF738</f>
        <v>0</v>
      </c>
      <c r="E732">
        <f>'2017 Vincent'!AG738</f>
        <v>0</v>
      </c>
      <c r="F732" s="187">
        <f>'2017 Vincent'!AH738</f>
        <v>0</v>
      </c>
      <c r="G732" s="187">
        <f>'2017 Vincent'!AI738</f>
        <v>0</v>
      </c>
      <c r="H732">
        <f>'2017 Vincent'!AJ738</f>
        <v>366</v>
      </c>
      <c r="I732">
        <f>'2017 Vincent'!AK738</f>
        <v>366</v>
      </c>
      <c r="J732" s="187">
        <f>'2017 Vincent'!AL738</f>
        <v>0</v>
      </c>
      <c r="L732"/>
    </row>
    <row r="733" spans="1:12" x14ac:dyDescent="0.25">
      <c r="A733" s="565">
        <f>'2017 Vincent'!AC739</f>
        <v>0</v>
      </c>
      <c r="B733">
        <f>'2017 Vincent'!AD739</f>
        <v>0</v>
      </c>
      <c r="C733">
        <f>'2017 Vincent'!AE739</f>
        <v>0</v>
      </c>
      <c r="D733">
        <f>'2017 Vincent'!AF739</f>
        <v>0</v>
      </c>
      <c r="E733">
        <f>'2017 Vincent'!AG739</f>
        <v>0</v>
      </c>
      <c r="F733" s="187">
        <f>'2017 Vincent'!AH739</f>
        <v>0</v>
      </c>
      <c r="G733" s="187">
        <f>'2017 Vincent'!AI739</f>
        <v>0</v>
      </c>
      <c r="H733">
        <f>'2017 Vincent'!AJ739</f>
        <v>0</v>
      </c>
      <c r="I733">
        <f>'2017 Vincent'!AK739</f>
        <v>0</v>
      </c>
      <c r="J733" s="187">
        <f>'2017 Vincent'!AL739</f>
        <v>0</v>
      </c>
      <c r="L733"/>
    </row>
    <row r="734" spans="1:12" x14ac:dyDescent="0.25">
      <c r="A734" s="565">
        <f>'2017 Vincent'!AC740</f>
        <v>0</v>
      </c>
      <c r="B734">
        <f>'2017 Vincent'!AD740</f>
        <v>0</v>
      </c>
      <c r="C734">
        <f>'2017 Vincent'!AE740</f>
        <v>0</v>
      </c>
      <c r="D734">
        <f>'2017 Vincent'!AF740</f>
        <v>0</v>
      </c>
      <c r="E734">
        <f>'2017 Vincent'!AG740</f>
        <v>0</v>
      </c>
      <c r="F734" s="187">
        <f>'2017 Vincent'!AH740</f>
        <v>0</v>
      </c>
      <c r="G734" s="187">
        <f>'2017 Vincent'!AI740</f>
        <v>0</v>
      </c>
      <c r="H734">
        <f>'2017 Vincent'!AJ740</f>
        <v>0</v>
      </c>
      <c r="I734">
        <f>'2017 Vincent'!AK740</f>
        <v>0</v>
      </c>
      <c r="J734" s="187">
        <f>'2017 Vincent'!AL740</f>
        <v>0</v>
      </c>
      <c r="L734"/>
    </row>
    <row r="735" spans="1:12" x14ac:dyDescent="0.25">
      <c r="A735" s="565">
        <f>'2017 Vincent'!AC741</f>
        <v>0</v>
      </c>
      <c r="B735">
        <f>'2017 Vincent'!AD741</f>
        <v>0</v>
      </c>
      <c r="C735">
        <f>'2017 Vincent'!AE741</f>
        <v>0</v>
      </c>
      <c r="D735">
        <f>'2017 Vincent'!AF741</f>
        <v>0</v>
      </c>
      <c r="E735">
        <f>'2017 Vincent'!AG741</f>
        <v>0</v>
      </c>
      <c r="F735" s="187">
        <f>'2017 Vincent'!AH741</f>
        <v>0</v>
      </c>
      <c r="G735" s="187">
        <f>'2017 Vincent'!AI741</f>
        <v>0</v>
      </c>
      <c r="H735">
        <f>'2017 Vincent'!AJ741</f>
        <v>0</v>
      </c>
      <c r="I735">
        <f>'2017 Vincent'!AK741</f>
        <v>0</v>
      </c>
      <c r="J735" s="187">
        <f>'2017 Vincent'!AL741</f>
        <v>0</v>
      </c>
      <c r="L735"/>
    </row>
    <row r="736" spans="1:12" x14ac:dyDescent="0.25">
      <c r="A736" s="565">
        <f>'2017 Vincent'!AC742</f>
        <v>0</v>
      </c>
      <c r="B736">
        <f>'2017 Vincent'!AD742</f>
        <v>0</v>
      </c>
      <c r="C736">
        <f>'2017 Vincent'!AE742</f>
        <v>0</v>
      </c>
      <c r="D736">
        <f>'2017 Vincent'!AF742</f>
        <v>0</v>
      </c>
      <c r="E736">
        <f>'2017 Vincent'!AG742</f>
        <v>0</v>
      </c>
      <c r="F736" s="187">
        <f>'2017 Vincent'!AH742</f>
        <v>0</v>
      </c>
      <c r="G736" s="187">
        <f>'2017 Vincent'!AI742</f>
        <v>0</v>
      </c>
      <c r="H736">
        <f>'2017 Vincent'!AJ742</f>
        <v>0</v>
      </c>
      <c r="I736">
        <f>'2017 Vincent'!AK742</f>
        <v>0</v>
      </c>
      <c r="J736" s="187">
        <f>'2017 Vincent'!AL742</f>
        <v>0</v>
      </c>
      <c r="L736"/>
    </row>
    <row r="737" spans="1:12" x14ac:dyDescent="0.25">
      <c r="A737" s="565">
        <f>'2017 Vincent'!AC743</f>
        <v>0</v>
      </c>
      <c r="B737">
        <f>'2017 Vincent'!AD743</f>
        <v>0</v>
      </c>
      <c r="C737">
        <f>'2017 Vincent'!AE743</f>
        <v>0</v>
      </c>
      <c r="D737">
        <f>'2017 Vincent'!AF743</f>
        <v>0</v>
      </c>
      <c r="E737">
        <f>'2017 Vincent'!AG743</f>
        <v>0</v>
      </c>
      <c r="F737" s="187">
        <f>'2017 Vincent'!AH743</f>
        <v>0</v>
      </c>
      <c r="G737" s="187">
        <f>'2017 Vincent'!AI743</f>
        <v>0</v>
      </c>
      <c r="H737">
        <f>'2017 Vincent'!AJ743</f>
        <v>0</v>
      </c>
      <c r="I737">
        <f>'2017 Vincent'!AK743</f>
        <v>0</v>
      </c>
      <c r="J737" s="187">
        <f>'2017 Vincent'!AL743</f>
        <v>0</v>
      </c>
      <c r="L737"/>
    </row>
    <row r="738" spans="1:12" x14ac:dyDescent="0.25">
      <c r="A738" s="565">
        <f>'2017 Vincent'!AC744</f>
        <v>0</v>
      </c>
      <c r="B738">
        <f>'2017 Vincent'!AD744</f>
        <v>0</v>
      </c>
      <c r="C738">
        <f>'2017 Vincent'!AE744</f>
        <v>0</v>
      </c>
      <c r="D738">
        <f>'2017 Vincent'!AF744</f>
        <v>0</v>
      </c>
      <c r="E738">
        <f>'2017 Vincent'!AG744</f>
        <v>0</v>
      </c>
      <c r="F738" s="187">
        <f>'2017 Vincent'!AH744</f>
        <v>0</v>
      </c>
      <c r="G738" s="187">
        <f>'2017 Vincent'!AI744</f>
        <v>0</v>
      </c>
      <c r="H738">
        <f>'2017 Vincent'!AJ744</f>
        <v>0</v>
      </c>
      <c r="I738">
        <f>'2017 Vincent'!AK744</f>
        <v>0</v>
      </c>
      <c r="J738" s="187">
        <f>'2017 Vincent'!AL744</f>
        <v>0</v>
      </c>
      <c r="L738"/>
    </row>
    <row r="739" spans="1:12" x14ac:dyDescent="0.25">
      <c r="A739" s="565">
        <f>'2017 Vincent'!AC745</f>
        <v>0</v>
      </c>
      <c r="B739">
        <f>'2017 Vincent'!AD745</f>
        <v>0</v>
      </c>
      <c r="C739">
        <f>'2017 Vincent'!AE745</f>
        <v>0</v>
      </c>
      <c r="D739">
        <f>'2017 Vincent'!AF745</f>
        <v>0</v>
      </c>
      <c r="E739">
        <f>'2017 Vincent'!AG745</f>
        <v>0</v>
      </c>
      <c r="F739" s="187">
        <f>'2017 Vincent'!AH745</f>
        <v>0</v>
      </c>
      <c r="G739" s="187">
        <f>'2017 Vincent'!AI745</f>
        <v>0</v>
      </c>
      <c r="H739">
        <f>'2017 Vincent'!AJ745</f>
        <v>0</v>
      </c>
      <c r="I739">
        <f>'2017 Vincent'!AK745</f>
        <v>0</v>
      </c>
      <c r="J739" s="187">
        <f>'2017 Vincent'!AL745</f>
        <v>0</v>
      </c>
      <c r="L739"/>
    </row>
    <row r="740" spans="1:12" x14ac:dyDescent="0.25">
      <c r="A740" s="565">
        <f>'2017 Vincent'!AC746</f>
        <v>0</v>
      </c>
      <c r="B740">
        <f>'2017 Vincent'!AD746</f>
        <v>0</v>
      </c>
      <c r="C740">
        <f>'2017 Vincent'!AE746</f>
        <v>0</v>
      </c>
      <c r="D740">
        <f>'2017 Vincent'!AF746</f>
        <v>0</v>
      </c>
      <c r="E740">
        <f>'2017 Vincent'!AG746</f>
        <v>0</v>
      </c>
      <c r="F740" s="187">
        <f>'2017 Vincent'!AH746</f>
        <v>0</v>
      </c>
      <c r="G740" s="187">
        <f>'2017 Vincent'!AI746</f>
        <v>0</v>
      </c>
      <c r="H740">
        <f>'2017 Vincent'!AJ746</f>
        <v>0</v>
      </c>
      <c r="I740">
        <f>'2017 Vincent'!AK746</f>
        <v>0</v>
      </c>
      <c r="J740" s="187">
        <f>'2017 Vincent'!AL746</f>
        <v>0</v>
      </c>
      <c r="L740"/>
    </row>
    <row r="741" spans="1:12" x14ac:dyDescent="0.25">
      <c r="A741" s="565">
        <f>'2017 Vincent'!AC747</f>
        <v>0</v>
      </c>
      <c r="B741">
        <f>'2017 Vincent'!AD747</f>
        <v>0</v>
      </c>
      <c r="C741">
        <f>'2017 Vincent'!AE747</f>
        <v>0</v>
      </c>
      <c r="D741">
        <f>'2017 Vincent'!AF747</f>
        <v>0</v>
      </c>
      <c r="E741">
        <f>'2017 Vincent'!AG747</f>
        <v>0</v>
      </c>
      <c r="F741" s="187">
        <f>'2017 Vincent'!AH747</f>
        <v>0</v>
      </c>
      <c r="G741" s="187">
        <f>'2017 Vincent'!AI747</f>
        <v>0</v>
      </c>
      <c r="H741">
        <f>'2017 Vincent'!AJ747</f>
        <v>0</v>
      </c>
      <c r="I741">
        <f>'2017 Vincent'!AK747</f>
        <v>0</v>
      </c>
      <c r="J741" s="187">
        <f>'2017 Vincent'!AL747</f>
        <v>0</v>
      </c>
      <c r="L741"/>
    </row>
    <row r="742" spans="1:12" x14ac:dyDescent="0.25">
      <c r="A742" s="565">
        <f>'2017 Vincent'!AC748</f>
        <v>0</v>
      </c>
      <c r="B742">
        <f>'2017 Vincent'!AD748</f>
        <v>0</v>
      </c>
      <c r="C742">
        <f>'2017 Vincent'!AE748</f>
        <v>0</v>
      </c>
      <c r="D742">
        <f>'2017 Vincent'!AF748</f>
        <v>0</v>
      </c>
      <c r="E742">
        <f>'2017 Vincent'!AG748</f>
        <v>0</v>
      </c>
      <c r="F742" s="187">
        <f>'2017 Vincent'!AH748</f>
        <v>0</v>
      </c>
      <c r="G742" s="187">
        <f>'2017 Vincent'!AI748</f>
        <v>0</v>
      </c>
      <c r="H742">
        <f>'2017 Vincent'!AJ748</f>
        <v>0</v>
      </c>
      <c r="I742">
        <f>'2017 Vincent'!AK748</f>
        <v>0</v>
      </c>
      <c r="J742" s="187">
        <f>'2017 Vincent'!AL748</f>
        <v>0</v>
      </c>
      <c r="L742"/>
    </row>
    <row r="743" spans="1:12" x14ac:dyDescent="0.25">
      <c r="A743" s="565">
        <f>'2017 Vincent'!AC749</f>
        <v>0</v>
      </c>
      <c r="B743">
        <f>'2017 Vincent'!AD749</f>
        <v>0</v>
      </c>
      <c r="C743">
        <f>'2017 Vincent'!AE749</f>
        <v>0</v>
      </c>
      <c r="D743">
        <f>'2017 Vincent'!AF749</f>
        <v>0</v>
      </c>
      <c r="E743">
        <f>'2017 Vincent'!AG749</f>
        <v>0</v>
      </c>
      <c r="F743" s="187">
        <f>'2017 Vincent'!AH749</f>
        <v>0</v>
      </c>
      <c r="G743" s="187">
        <f>'2017 Vincent'!AI749</f>
        <v>0</v>
      </c>
      <c r="H743">
        <f>'2017 Vincent'!AJ749</f>
        <v>0</v>
      </c>
      <c r="I743">
        <f>'2017 Vincent'!AK749</f>
        <v>0</v>
      </c>
      <c r="J743" s="187">
        <f>'2017 Vincent'!AL749</f>
        <v>0</v>
      </c>
      <c r="L743"/>
    </row>
    <row r="744" spans="1:12" x14ac:dyDescent="0.25">
      <c r="A744" s="565">
        <f>'2017 Vincent'!AC750</f>
        <v>0</v>
      </c>
      <c r="B744">
        <f>'2017 Vincent'!AD750</f>
        <v>0</v>
      </c>
      <c r="C744">
        <f>'2017 Vincent'!AE750</f>
        <v>0</v>
      </c>
      <c r="D744">
        <f>'2017 Vincent'!AF750</f>
        <v>0</v>
      </c>
      <c r="E744">
        <f>'2017 Vincent'!AG750</f>
        <v>0</v>
      </c>
      <c r="F744" s="187">
        <f>'2017 Vincent'!AH750</f>
        <v>0</v>
      </c>
      <c r="G744" s="187">
        <f>'2017 Vincent'!AI750</f>
        <v>0</v>
      </c>
      <c r="H744">
        <f>'2017 Vincent'!AJ750</f>
        <v>0</v>
      </c>
      <c r="I744">
        <f>'2017 Vincent'!AK750</f>
        <v>0</v>
      </c>
      <c r="J744" s="187">
        <f>'2017 Vincent'!AL750</f>
        <v>0</v>
      </c>
      <c r="L744"/>
    </row>
    <row r="745" spans="1:12" x14ac:dyDescent="0.25">
      <c r="A745" s="565">
        <f>'2017 Vincent'!AC751</f>
        <v>0</v>
      </c>
      <c r="B745">
        <f>'2017 Vincent'!AD751</f>
        <v>0</v>
      </c>
      <c r="C745">
        <f>'2017 Vincent'!AE751</f>
        <v>0</v>
      </c>
      <c r="D745">
        <f>'2017 Vincent'!AF751</f>
        <v>0</v>
      </c>
      <c r="E745">
        <f>'2017 Vincent'!AG751</f>
        <v>0</v>
      </c>
      <c r="F745" s="187">
        <f>'2017 Vincent'!AH751</f>
        <v>0</v>
      </c>
      <c r="G745" s="187">
        <f>'2017 Vincent'!AI751</f>
        <v>0</v>
      </c>
      <c r="H745">
        <f>'2017 Vincent'!AJ751</f>
        <v>0</v>
      </c>
      <c r="I745">
        <f>'2017 Vincent'!AK751</f>
        <v>0</v>
      </c>
      <c r="J745" s="187">
        <f>'2017 Vincent'!AL751</f>
        <v>0</v>
      </c>
      <c r="L745"/>
    </row>
    <row r="746" spans="1:12" x14ac:dyDescent="0.25">
      <c r="A746" s="565">
        <f>'2017 Vincent'!AC752</f>
        <v>0</v>
      </c>
      <c r="B746">
        <f>'2017 Vincent'!AD752</f>
        <v>0</v>
      </c>
      <c r="C746">
        <f>'2017 Vincent'!AE752</f>
        <v>0</v>
      </c>
      <c r="D746">
        <f>'2017 Vincent'!AF752</f>
        <v>0</v>
      </c>
      <c r="E746">
        <f>'2017 Vincent'!AG752</f>
        <v>0</v>
      </c>
      <c r="F746" s="187">
        <f>'2017 Vincent'!AH752</f>
        <v>0</v>
      </c>
      <c r="G746" s="187">
        <f>'2017 Vincent'!AI752</f>
        <v>0</v>
      </c>
      <c r="H746">
        <f>'2017 Vincent'!AJ752</f>
        <v>0</v>
      </c>
      <c r="I746">
        <f>'2017 Vincent'!AK752</f>
        <v>0</v>
      </c>
      <c r="J746" s="187">
        <f>'2017 Vincent'!AL752</f>
        <v>0</v>
      </c>
      <c r="L746"/>
    </row>
    <row r="747" spans="1:12" x14ac:dyDescent="0.25">
      <c r="A747" s="565">
        <f>'2017 Vincent'!AC753</f>
        <v>0</v>
      </c>
      <c r="B747">
        <f>'2017 Vincent'!AD753</f>
        <v>0</v>
      </c>
      <c r="C747">
        <f>'2017 Vincent'!AE753</f>
        <v>0</v>
      </c>
      <c r="D747">
        <f>'2017 Vincent'!AF753</f>
        <v>0</v>
      </c>
      <c r="E747">
        <f>'2017 Vincent'!AG753</f>
        <v>0</v>
      </c>
      <c r="F747" s="187">
        <f>'2017 Vincent'!AH753</f>
        <v>0</v>
      </c>
      <c r="G747" s="187">
        <f>'2017 Vincent'!AI753</f>
        <v>0</v>
      </c>
      <c r="H747">
        <f>'2017 Vincent'!AJ753</f>
        <v>0</v>
      </c>
      <c r="I747">
        <f>'2017 Vincent'!AK753</f>
        <v>0</v>
      </c>
      <c r="J747" s="187">
        <f>'2017 Vincent'!AL753</f>
        <v>0</v>
      </c>
      <c r="L747"/>
    </row>
    <row r="748" spans="1:12" x14ac:dyDescent="0.25">
      <c r="A748" s="565">
        <f>'2017 Vincent'!AC754</f>
        <v>0</v>
      </c>
      <c r="B748">
        <f>'2017 Vincent'!AD754</f>
        <v>0</v>
      </c>
      <c r="C748">
        <f>'2017 Vincent'!AE754</f>
        <v>0</v>
      </c>
      <c r="D748">
        <f>'2017 Vincent'!AF754</f>
        <v>0</v>
      </c>
      <c r="E748">
        <f>'2017 Vincent'!AG754</f>
        <v>0</v>
      </c>
      <c r="F748" s="187">
        <f>'2017 Vincent'!AH754</f>
        <v>0</v>
      </c>
      <c r="G748" s="187">
        <f>'2017 Vincent'!AI754</f>
        <v>0</v>
      </c>
      <c r="H748">
        <f>'2017 Vincent'!AJ754</f>
        <v>0</v>
      </c>
      <c r="I748">
        <f>'2017 Vincent'!AK754</f>
        <v>0</v>
      </c>
      <c r="J748" s="187">
        <f>'2017 Vincent'!AL754</f>
        <v>0</v>
      </c>
      <c r="L748"/>
    </row>
    <row r="749" spans="1:12" x14ac:dyDescent="0.25">
      <c r="A749" s="565">
        <f>'2017 Vincent'!AC755</f>
        <v>0</v>
      </c>
      <c r="B749">
        <f>'2017 Vincent'!AD755</f>
        <v>0</v>
      </c>
      <c r="C749">
        <f>'2017 Vincent'!AE755</f>
        <v>0</v>
      </c>
      <c r="D749">
        <f>'2017 Vincent'!AF755</f>
        <v>0</v>
      </c>
      <c r="E749">
        <f>'2017 Vincent'!AG755</f>
        <v>0</v>
      </c>
      <c r="F749" s="187">
        <f>'2017 Vincent'!AH755</f>
        <v>0</v>
      </c>
      <c r="G749" s="187">
        <f>'2017 Vincent'!AI755</f>
        <v>0</v>
      </c>
      <c r="H749">
        <f>'2017 Vincent'!AJ755</f>
        <v>0</v>
      </c>
      <c r="I749">
        <f>'2017 Vincent'!AK755</f>
        <v>0</v>
      </c>
      <c r="J749" s="187">
        <f>'2017 Vincent'!AL755</f>
        <v>0</v>
      </c>
      <c r="L749"/>
    </row>
    <row r="750" spans="1:12" x14ac:dyDescent="0.25">
      <c r="A750" s="565">
        <f>'2017 Vincent'!AC756</f>
        <v>0</v>
      </c>
      <c r="B750">
        <f>'2017 Vincent'!AD756</f>
        <v>0</v>
      </c>
      <c r="C750">
        <f>'2017 Vincent'!AE756</f>
        <v>0</v>
      </c>
      <c r="D750">
        <f>'2017 Vincent'!AF756</f>
        <v>0</v>
      </c>
      <c r="E750">
        <f>'2017 Vincent'!AG756</f>
        <v>0</v>
      </c>
      <c r="F750" s="187">
        <f>'2017 Vincent'!AH756</f>
        <v>0</v>
      </c>
      <c r="G750" s="187">
        <f>'2017 Vincent'!AI756</f>
        <v>0</v>
      </c>
      <c r="H750">
        <f>'2017 Vincent'!AJ756</f>
        <v>0</v>
      </c>
      <c r="I750">
        <f>'2017 Vincent'!AK756</f>
        <v>0</v>
      </c>
      <c r="J750" s="187">
        <f>'2017 Vincent'!AL756</f>
        <v>0</v>
      </c>
      <c r="L750"/>
    </row>
    <row r="751" spans="1:12" x14ac:dyDescent="0.25">
      <c r="A751" s="565">
        <f>'2017 Vincent'!AC757</f>
        <v>0</v>
      </c>
      <c r="B751">
        <f>'2017 Vincent'!AD757</f>
        <v>0</v>
      </c>
      <c r="C751">
        <f>'2017 Vincent'!AE757</f>
        <v>0</v>
      </c>
      <c r="D751">
        <f>'2017 Vincent'!AF757</f>
        <v>0</v>
      </c>
      <c r="E751">
        <f>'2017 Vincent'!AG757</f>
        <v>0</v>
      </c>
      <c r="F751" s="187">
        <f>'2017 Vincent'!AH757</f>
        <v>0</v>
      </c>
      <c r="G751" s="187">
        <f>'2017 Vincent'!AI757</f>
        <v>0</v>
      </c>
      <c r="H751">
        <f>'2017 Vincent'!AJ757</f>
        <v>0</v>
      </c>
      <c r="I751">
        <f>'2017 Vincent'!AK757</f>
        <v>0</v>
      </c>
      <c r="J751" s="187">
        <f>'2017 Vincent'!AL757</f>
        <v>0</v>
      </c>
      <c r="L751"/>
    </row>
    <row r="752" spans="1:12" x14ac:dyDescent="0.25">
      <c r="A752" s="565">
        <f>'2017 Vincent'!AC758</f>
        <v>0</v>
      </c>
      <c r="B752">
        <f>'2017 Vincent'!AD758</f>
        <v>0</v>
      </c>
      <c r="C752">
        <f>'2017 Vincent'!AE758</f>
        <v>0</v>
      </c>
      <c r="D752">
        <f>'2017 Vincent'!AF758</f>
        <v>0</v>
      </c>
      <c r="E752">
        <f>'2017 Vincent'!AG758</f>
        <v>0</v>
      </c>
      <c r="F752" s="187">
        <f>'2017 Vincent'!AH758</f>
        <v>0</v>
      </c>
      <c r="G752" s="187">
        <f>'2017 Vincent'!AI758</f>
        <v>0</v>
      </c>
      <c r="H752">
        <f>'2017 Vincent'!AJ758</f>
        <v>0</v>
      </c>
      <c r="I752">
        <f>'2017 Vincent'!AK758</f>
        <v>0</v>
      </c>
      <c r="J752" s="187">
        <f>'2017 Vincent'!AL758</f>
        <v>0</v>
      </c>
      <c r="L752"/>
    </row>
    <row r="753" spans="1:12" x14ac:dyDescent="0.25">
      <c r="A753" s="565">
        <f>'2017 Vincent'!AC759</f>
        <v>0</v>
      </c>
      <c r="B753">
        <f>'2017 Vincent'!AD759</f>
        <v>0</v>
      </c>
      <c r="C753">
        <f>'2017 Vincent'!AE759</f>
        <v>0</v>
      </c>
      <c r="D753">
        <f>'2017 Vincent'!AF759</f>
        <v>0</v>
      </c>
      <c r="E753">
        <f>'2017 Vincent'!AG759</f>
        <v>0</v>
      </c>
      <c r="F753" s="187">
        <f>'2017 Vincent'!AH759</f>
        <v>0</v>
      </c>
      <c r="G753" s="187">
        <f>'2017 Vincent'!AI759</f>
        <v>0</v>
      </c>
      <c r="H753">
        <f>'2017 Vincent'!AJ759</f>
        <v>0</v>
      </c>
      <c r="I753">
        <f>'2017 Vincent'!AK759</f>
        <v>0</v>
      </c>
      <c r="J753" s="187">
        <f>'2017 Vincent'!AL759</f>
        <v>0</v>
      </c>
      <c r="L753"/>
    </row>
    <row r="754" spans="1:12" x14ac:dyDescent="0.25">
      <c r="A754" s="565">
        <f>'2017 Vincent'!AC760</f>
        <v>0</v>
      </c>
      <c r="B754">
        <f>'2017 Vincent'!AD760</f>
        <v>0</v>
      </c>
      <c r="C754">
        <f>'2017 Vincent'!AE760</f>
        <v>0</v>
      </c>
      <c r="D754">
        <f>'2017 Vincent'!AF760</f>
        <v>0</v>
      </c>
      <c r="E754">
        <f>'2017 Vincent'!AG760</f>
        <v>0</v>
      </c>
      <c r="F754" s="187">
        <f>'2017 Vincent'!AH760</f>
        <v>0</v>
      </c>
      <c r="G754" s="187">
        <f>'2017 Vincent'!AI760</f>
        <v>0</v>
      </c>
      <c r="H754">
        <f>'2017 Vincent'!AJ760</f>
        <v>0</v>
      </c>
      <c r="I754">
        <f>'2017 Vincent'!AK760</f>
        <v>0</v>
      </c>
      <c r="J754" s="187">
        <f>'2017 Vincent'!AL760</f>
        <v>0</v>
      </c>
      <c r="L754"/>
    </row>
    <row r="755" spans="1:12" x14ac:dyDescent="0.25">
      <c r="A755" s="565">
        <f>'2017 Vincent'!AC761</f>
        <v>0</v>
      </c>
      <c r="B755">
        <f>'2017 Vincent'!AD761</f>
        <v>0</v>
      </c>
      <c r="C755">
        <f>'2017 Vincent'!AE761</f>
        <v>0</v>
      </c>
      <c r="D755">
        <f>'2017 Vincent'!AF761</f>
        <v>0</v>
      </c>
      <c r="E755">
        <f>'2017 Vincent'!AG761</f>
        <v>0</v>
      </c>
      <c r="F755" s="187">
        <f>'2017 Vincent'!AH761</f>
        <v>0</v>
      </c>
      <c r="G755" s="187">
        <f>'2017 Vincent'!AI761</f>
        <v>0</v>
      </c>
      <c r="H755">
        <f>'2017 Vincent'!AJ761</f>
        <v>0</v>
      </c>
      <c r="I755">
        <f>'2017 Vincent'!AK761</f>
        <v>0</v>
      </c>
      <c r="J755" s="187">
        <f>'2017 Vincent'!AL761</f>
        <v>0</v>
      </c>
      <c r="L755"/>
    </row>
    <row r="756" spans="1:12" x14ac:dyDescent="0.25">
      <c r="A756" s="565">
        <f>'2017 Vincent'!AC762</f>
        <v>0</v>
      </c>
      <c r="B756">
        <f>'2017 Vincent'!AD762</f>
        <v>0</v>
      </c>
      <c r="C756">
        <f>'2017 Vincent'!AE762</f>
        <v>0</v>
      </c>
      <c r="D756">
        <f>'2017 Vincent'!AF762</f>
        <v>0</v>
      </c>
      <c r="E756">
        <f>'2017 Vincent'!AG762</f>
        <v>0</v>
      </c>
      <c r="F756" s="187">
        <f>'2017 Vincent'!AH762</f>
        <v>0</v>
      </c>
      <c r="G756" s="187">
        <f>'2017 Vincent'!AI762</f>
        <v>0</v>
      </c>
      <c r="H756">
        <f>'2017 Vincent'!AJ762</f>
        <v>0</v>
      </c>
      <c r="I756">
        <f>'2017 Vincent'!AK762</f>
        <v>0</v>
      </c>
      <c r="J756" s="187">
        <f>'2017 Vincent'!AL762</f>
        <v>0</v>
      </c>
      <c r="L756"/>
    </row>
    <row r="757" spans="1:12" x14ac:dyDescent="0.25">
      <c r="A757" s="565">
        <f>'2017 Vincent'!AC763</f>
        <v>0</v>
      </c>
      <c r="B757">
        <f>'2017 Vincent'!AD763</f>
        <v>0</v>
      </c>
      <c r="C757">
        <f>'2017 Vincent'!AE763</f>
        <v>0</v>
      </c>
      <c r="D757">
        <f>'2017 Vincent'!AF763</f>
        <v>0</v>
      </c>
      <c r="E757">
        <f>'2017 Vincent'!AG763</f>
        <v>0</v>
      </c>
      <c r="F757" s="187">
        <f>'2017 Vincent'!AH763</f>
        <v>0</v>
      </c>
      <c r="G757" s="187">
        <f>'2017 Vincent'!AI763</f>
        <v>0</v>
      </c>
      <c r="H757">
        <f>'2017 Vincent'!AJ763</f>
        <v>0</v>
      </c>
      <c r="I757">
        <f>'2017 Vincent'!AK763</f>
        <v>0</v>
      </c>
      <c r="J757" s="187">
        <f>'2017 Vincent'!AL763</f>
        <v>0</v>
      </c>
      <c r="L757"/>
    </row>
    <row r="758" spans="1:12" x14ac:dyDescent="0.25">
      <c r="A758" s="565">
        <f>'2017 Vincent'!AC764</f>
        <v>0</v>
      </c>
      <c r="B758">
        <f>'2017 Vincent'!AD764</f>
        <v>0</v>
      </c>
      <c r="C758">
        <f>'2017 Vincent'!AE764</f>
        <v>0</v>
      </c>
      <c r="D758">
        <f>'2017 Vincent'!AF764</f>
        <v>0</v>
      </c>
      <c r="E758">
        <f>'2017 Vincent'!AG764</f>
        <v>0</v>
      </c>
      <c r="F758" s="187">
        <f>'2017 Vincent'!AH764</f>
        <v>0</v>
      </c>
      <c r="G758" s="187">
        <f>'2017 Vincent'!AI764</f>
        <v>0</v>
      </c>
      <c r="H758">
        <f>'2017 Vincent'!AJ764</f>
        <v>0</v>
      </c>
      <c r="I758">
        <f>'2017 Vincent'!AK764</f>
        <v>0</v>
      </c>
      <c r="J758" s="187">
        <f>'2017 Vincent'!AL764</f>
        <v>0</v>
      </c>
      <c r="L758"/>
    </row>
    <row r="759" spans="1:12" x14ac:dyDescent="0.25">
      <c r="A759" s="565">
        <f>'2017 Vincent'!AC765</f>
        <v>0</v>
      </c>
      <c r="B759">
        <f>'2017 Vincent'!AD765</f>
        <v>0</v>
      </c>
      <c r="C759">
        <f>'2017 Vincent'!AE765</f>
        <v>0</v>
      </c>
      <c r="D759">
        <f>'2017 Vincent'!AF765</f>
        <v>0</v>
      </c>
      <c r="E759">
        <f>'2017 Vincent'!AG765</f>
        <v>0</v>
      </c>
      <c r="F759" s="187">
        <f>'2017 Vincent'!AH765</f>
        <v>0</v>
      </c>
      <c r="G759" s="187">
        <f>'2017 Vincent'!AI765</f>
        <v>0</v>
      </c>
      <c r="H759">
        <f>'2017 Vincent'!AJ765</f>
        <v>0</v>
      </c>
      <c r="I759">
        <f>'2017 Vincent'!AK765</f>
        <v>0</v>
      </c>
      <c r="J759" s="187">
        <f>'2017 Vincent'!AL765</f>
        <v>0</v>
      </c>
      <c r="L759"/>
    </row>
    <row r="760" spans="1:12" x14ac:dyDescent="0.25">
      <c r="A760" s="565">
        <f>'2017 Vincent'!AC766</f>
        <v>0</v>
      </c>
      <c r="B760">
        <f>'2017 Vincent'!AD766</f>
        <v>0</v>
      </c>
      <c r="C760">
        <f>'2017 Vincent'!AE766</f>
        <v>0</v>
      </c>
      <c r="D760">
        <f>'2017 Vincent'!AF766</f>
        <v>0</v>
      </c>
      <c r="E760">
        <f>'2017 Vincent'!AG766</f>
        <v>0</v>
      </c>
      <c r="F760" s="187">
        <f>'2017 Vincent'!AH766</f>
        <v>0</v>
      </c>
      <c r="G760" s="187">
        <f>'2017 Vincent'!AI766</f>
        <v>0</v>
      </c>
      <c r="H760">
        <f>'2017 Vincent'!AJ766</f>
        <v>0</v>
      </c>
      <c r="I760">
        <f>'2017 Vincent'!AK766</f>
        <v>0</v>
      </c>
      <c r="J760" s="187">
        <f>'2017 Vincent'!AL766</f>
        <v>0</v>
      </c>
      <c r="L760"/>
    </row>
    <row r="761" spans="1:12" x14ac:dyDescent="0.25">
      <c r="A761" s="565">
        <f>'2017 Vincent'!AC767</f>
        <v>0</v>
      </c>
      <c r="B761">
        <f>'2017 Vincent'!AD767</f>
        <v>0</v>
      </c>
      <c r="C761">
        <f>'2017 Vincent'!AE767</f>
        <v>0</v>
      </c>
      <c r="D761">
        <f>'2017 Vincent'!AF767</f>
        <v>0</v>
      </c>
      <c r="E761">
        <f>'2017 Vincent'!AG767</f>
        <v>0</v>
      </c>
      <c r="F761" s="187">
        <f>'2017 Vincent'!AH767</f>
        <v>0</v>
      </c>
      <c r="G761" s="187">
        <f>'2017 Vincent'!AI767</f>
        <v>0</v>
      </c>
      <c r="H761">
        <f>'2017 Vincent'!AJ767</f>
        <v>0</v>
      </c>
      <c r="I761">
        <f>'2017 Vincent'!AK767</f>
        <v>0</v>
      </c>
      <c r="J761" s="187">
        <f>'2017 Vincent'!AL767</f>
        <v>0</v>
      </c>
      <c r="L761"/>
    </row>
    <row r="762" spans="1:12" x14ac:dyDescent="0.25">
      <c r="A762" s="565">
        <f>'2017 Vincent'!AC768</f>
        <v>0</v>
      </c>
      <c r="B762">
        <f>'2017 Vincent'!AD768</f>
        <v>0</v>
      </c>
      <c r="C762">
        <f>'2017 Vincent'!AE768</f>
        <v>0</v>
      </c>
      <c r="D762">
        <f>'2017 Vincent'!AF768</f>
        <v>0</v>
      </c>
      <c r="E762">
        <f>'2017 Vincent'!AG768</f>
        <v>0</v>
      </c>
      <c r="F762" s="187">
        <f>'2017 Vincent'!AH768</f>
        <v>0</v>
      </c>
      <c r="G762" s="187">
        <f>'2017 Vincent'!AI768</f>
        <v>0</v>
      </c>
      <c r="H762">
        <f>'2017 Vincent'!AJ768</f>
        <v>0</v>
      </c>
      <c r="I762">
        <f>'2017 Vincent'!AK768</f>
        <v>0</v>
      </c>
      <c r="J762" s="187">
        <f>'2017 Vincent'!AL768</f>
        <v>0</v>
      </c>
      <c r="L762"/>
    </row>
    <row r="763" spans="1:12" x14ac:dyDescent="0.25">
      <c r="A763" s="565">
        <f>'2017 Vincent'!AC769</f>
        <v>0</v>
      </c>
      <c r="B763">
        <f>'2017 Vincent'!AD769</f>
        <v>0</v>
      </c>
      <c r="C763">
        <f>'2017 Vincent'!AE769</f>
        <v>0</v>
      </c>
      <c r="D763">
        <f>'2017 Vincent'!AF769</f>
        <v>0</v>
      </c>
      <c r="E763">
        <f>'2017 Vincent'!AG769</f>
        <v>0</v>
      </c>
      <c r="F763" s="187">
        <f>'2017 Vincent'!AH769</f>
        <v>0</v>
      </c>
      <c r="G763" s="187">
        <f>'2017 Vincent'!AI769</f>
        <v>0</v>
      </c>
      <c r="H763">
        <f>'2017 Vincent'!AJ769</f>
        <v>0</v>
      </c>
      <c r="I763">
        <f>'2017 Vincent'!AK769</f>
        <v>0</v>
      </c>
      <c r="J763" s="187">
        <f>'2017 Vincent'!AL769</f>
        <v>0</v>
      </c>
      <c r="L763"/>
    </row>
    <row r="764" spans="1:12" x14ac:dyDescent="0.25">
      <c r="A764" s="565">
        <f>'2017 Vincent'!AC770</f>
        <v>0</v>
      </c>
      <c r="B764">
        <f>'2017 Vincent'!AD770</f>
        <v>0</v>
      </c>
      <c r="C764">
        <f>'2017 Vincent'!AE770</f>
        <v>0</v>
      </c>
      <c r="D764">
        <f>'2017 Vincent'!AF770</f>
        <v>0</v>
      </c>
      <c r="E764">
        <f>'2017 Vincent'!AG770</f>
        <v>0</v>
      </c>
      <c r="F764" s="187">
        <f>'2017 Vincent'!AH770</f>
        <v>0</v>
      </c>
      <c r="G764" s="187">
        <f>'2017 Vincent'!AI770</f>
        <v>0</v>
      </c>
      <c r="H764">
        <f>'2017 Vincent'!AJ770</f>
        <v>0</v>
      </c>
      <c r="I764">
        <f>'2017 Vincent'!AK770</f>
        <v>0</v>
      </c>
      <c r="J764" s="187">
        <f>'2017 Vincent'!AL770</f>
        <v>0</v>
      </c>
      <c r="L764"/>
    </row>
    <row r="765" spans="1:12" x14ac:dyDescent="0.25">
      <c r="A765" s="565">
        <f>'2017 Vincent'!AC771</f>
        <v>0</v>
      </c>
      <c r="B765">
        <f>'2017 Vincent'!AD771</f>
        <v>0</v>
      </c>
      <c r="C765">
        <f>'2017 Vincent'!AE771</f>
        <v>0</v>
      </c>
      <c r="D765">
        <f>'2017 Vincent'!AF771</f>
        <v>0</v>
      </c>
      <c r="E765">
        <f>'2017 Vincent'!AG771</f>
        <v>0</v>
      </c>
      <c r="F765" s="187">
        <f>'2017 Vincent'!AH771</f>
        <v>0</v>
      </c>
      <c r="G765" s="187">
        <f>'2017 Vincent'!AI771</f>
        <v>0</v>
      </c>
      <c r="H765">
        <f>'2017 Vincent'!AJ771</f>
        <v>0</v>
      </c>
      <c r="I765">
        <f>'2017 Vincent'!AK771</f>
        <v>0</v>
      </c>
      <c r="J765" s="187">
        <f>'2017 Vincent'!AL771</f>
        <v>0</v>
      </c>
      <c r="L765"/>
    </row>
    <row r="766" spans="1:12" x14ac:dyDescent="0.25">
      <c r="A766" s="565">
        <f>'2017 Vincent'!AC772</f>
        <v>0</v>
      </c>
      <c r="B766">
        <f>'2017 Vincent'!AD772</f>
        <v>0</v>
      </c>
      <c r="C766">
        <f>'2017 Vincent'!AE772</f>
        <v>0</v>
      </c>
      <c r="D766">
        <f>'2017 Vincent'!AF772</f>
        <v>0</v>
      </c>
      <c r="E766">
        <f>'2017 Vincent'!AG772</f>
        <v>0</v>
      </c>
      <c r="F766" s="187">
        <f>'2017 Vincent'!AH772</f>
        <v>0</v>
      </c>
      <c r="G766" s="187">
        <f>'2017 Vincent'!AI772</f>
        <v>0</v>
      </c>
      <c r="H766">
        <f>'2017 Vincent'!AJ772</f>
        <v>0</v>
      </c>
      <c r="I766">
        <f>'2017 Vincent'!AK772</f>
        <v>0</v>
      </c>
      <c r="J766" s="187">
        <f>'2017 Vincent'!AL772</f>
        <v>0</v>
      </c>
      <c r="L766"/>
    </row>
    <row r="767" spans="1:12" x14ac:dyDescent="0.25">
      <c r="A767" s="565">
        <f>'2017 Vincent'!AC773</f>
        <v>0</v>
      </c>
      <c r="B767">
        <f>'2017 Vincent'!AD773</f>
        <v>0</v>
      </c>
      <c r="C767">
        <f>'2017 Vincent'!AE773</f>
        <v>0</v>
      </c>
      <c r="D767">
        <f>'2017 Vincent'!AF773</f>
        <v>0</v>
      </c>
      <c r="E767">
        <f>'2017 Vincent'!AG773</f>
        <v>0</v>
      </c>
      <c r="F767" s="187">
        <f>'2017 Vincent'!AH773</f>
        <v>0</v>
      </c>
      <c r="G767" s="187">
        <f>'2017 Vincent'!AI773</f>
        <v>0</v>
      </c>
      <c r="H767">
        <f>'2017 Vincent'!AJ773</f>
        <v>0</v>
      </c>
      <c r="I767">
        <f>'2017 Vincent'!AK773</f>
        <v>0</v>
      </c>
      <c r="J767" s="187">
        <f>'2017 Vincent'!AL773</f>
        <v>0</v>
      </c>
      <c r="L767"/>
    </row>
    <row r="768" spans="1:12" x14ac:dyDescent="0.25">
      <c r="A768" s="565">
        <f>'2017 Vincent'!AC774</f>
        <v>0</v>
      </c>
      <c r="B768">
        <f>'2017 Vincent'!AD774</f>
        <v>0</v>
      </c>
      <c r="C768">
        <f>'2017 Vincent'!AE774</f>
        <v>0</v>
      </c>
      <c r="D768">
        <f>'2017 Vincent'!AF774</f>
        <v>0</v>
      </c>
      <c r="E768">
        <f>'2017 Vincent'!AG774</f>
        <v>0</v>
      </c>
      <c r="F768" s="187">
        <f>'2017 Vincent'!AH774</f>
        <v>0</v>
      </c>
      <c r="G768" s="187">
        <f>'2017 Vincent'!AI774</f>
        <v>0</v>
      </c>
      <c r="H768">
        <f>'2017 Vincent'!AJ774</f>
        <v>0</v>
      </c>
      <c r="I768">
        <f>'2017 Vincent'!AK774</f>
        <v>0</v>
      </c>
      <c r="J768" s="187">
        <f>'2017 Vincent'!AL774</f>
        <v>0</v>
      </c>
      <c r="L768"/>
    </row>
    <row r="769" spans="1:12" x14ac:dyDescent="0.25">
      <c r="A769" s="565">
        <f>'2017 Vincent'!AC775</f>
        <v>0</v>
      </c>
      <c r="B769">
        <f>'2017 Vincent'!AD775</f>
        <v>0</v>
      </c>
      <c r="C769">
        <f>'2017 Vincent'!AE775</f>
        <v>0</v>
      </c>
      <c r="D769">
        <f>'2017 Vincent'!AF775</f>
        <v>0</v>
      </c>
      <c r="E769">
        <f>'2017 Vincent'!AG775</f>
        <v>0</v>
      </c>
      <c r="F769" s="187">
        <f>'2017 Vincent'!AH775</f>
        <v>0</v>
      </c>
      <c r="G769" s="187">
        <f>'2017 Vincent'!AI775</f>
        <v>0</v>
      </c>
      <c r="H769">
        <f>'2017 Vincent'!AJ775</f>
        <v>0</v>
      </c>
      <c r="I769">
        <f>'2017 Vincent'!AK775</f>
        <v>0</v>
      </c>
      <c r="J769" s="187">
        <f>'2017 Vincent'!AL775</f>
        <v>0</v>
      </c>
      <c r="L769"/>
    </row>
    <row r="770" spans="1:12" x14ac:dyDescent="0.25">
      <c r="A770" s="565">
        <f>'2017 Vincent'!AC776</f>
        <v>0</v>
      </c>
      <c r="B770">
        <f>'2017 Vincent'!AD776</f>
        <v>0</v>
      </c>
      <c r="C770">
        <f>'2017 Vincent'!AE776</f>
        <v>0</v>
      </c>
      <c r="D770">
        <f>'2017 Vincent'!AF776</f>
        <v>0</v>
      </c>
      <c r="E770">
        <f>'2017 Vincent'!AG776</f>
        <v>0</v>
      </c>
      <c r="F770" s="187">
        <f>'2017 Vincent'!AH776</f>
        <v>0</v>
      </c>
      <c r="G770" s="187">
        <f>'2017 Vincent'!AI776</f>
        <v>0</v>
      </c>
      <c r="H770">
        <f>'2017 Vincent'!AJ776</f>
        <v>0</v>
      </c>
      <c r="I770">
        <f>'2017 Vincent'!AK776</f>
        <v>0</v>
      </c>
      <c r="J770" s="187">
        <f>'2017 Vincent'!AL776</f>
        <v>0</v>
      </c>
      <c r="L770"/>
    </row>
    <row r="771" spans="1:12" x14ac:dyDescent="0.25">
      <c r="A771" s="565">
        <f>'2017 Vincent'!AC777</f>
        <v>0</v>
      </c>
      <c r="B771">
        <f>'2017 Vincent'!AD777</f>
        <v>0</v>
      </c>
      <c r="C771">
        <f>'2017 Vincent'!AE777</f>
        <v>0</v>
      </c>
      <c r="D771">
        <f>'2017 Vincent'!AF777</f>
        <v>0</v>
      </c>
      <c r="E771">
        <f>'2017 Vincent'!AG777</f>
        <v>0</v>
      </c>
      <c r="F771" s="187">
        <f>'2017 Vincent'!AH777</f>
        <v>0</v>
      </c>
      <c r="G771" s="187">
        <f>'2017 Vincent'!AI777</f>
        <v>0</v>
      </c>
      <c r="H771">
        <f>'2017 Vincent'!AJ777</f>
        <v>0</v>
      </c>
      <c r="I771">
        <f>'2017 Vincent'!AK777</f>
        <v>0</v>
      </c>
      <c r="J771" s="187">
        <f>'2017 Vincent'!AL777</f>
        <v>0</v>
      </c>
      <c r="L771"/>
    </row>
    <row r="772" spans="1:12" x14ac:dyDescent="0.25">
      <c r="A772" s="565">
        <f>'2017 Vincent'!AC778</f>
        <v>0</v>
      </c>
      <c r="B772">
        <f>'2017 Vincent'!AD778</f>
        <v>0</v>
      </c>
      <c r="C772">
        <f>'2017 Vincent'!AE778</f>
        <v>0</v>
      </c>
      <c r="D772">
        <f>'2017 Vincent'!AF778</f>
        <v>0</v>
      </c>
      <c r="E772">
        <f>'2017 Vincent'!AG778</f>
        <v>0</v>
      </c>
      <c r="F772" s="187">
        <f>'2017 Vincent'!AH778</f>
        <v>0</v>
      </c>
      <c r="G772" s="187">
        <f>'2017 Vincent'!AI778</f>
        <v>0</v>
      </c>
      <c r="H772">
        <f>'2017 Vincent'!AJ778</f>
        <v>0</v>
      </c>
      <c r="I772">
        <f>'2017 Vincent'!AK778</f>
        <v>0</v>
      </c>
      <c r="J772" s="187">
        <f>'2017 Vincent'!AL778</f>
        <v>0</v>
      </c>
      <c r="L772"/>
    </row>
    <row r="773" spans="1:12" x14ac:dyDescent="0.25">
      <c r="A773" s="565">
        <f>'2017 Vincent'!AC779</f>
        <v>0</v>
      </c>
      <c r="B773">
        <f>'2017 Vincent'!AD779</f>
        <v>0</v>
      </c>
      <c r="C773">
        <f>'2017 Vincent'!AE779</f>
        <v>0</v>
      </c>
      <c r="D773">
        <f>'2017 Vincent'!AF779</f>
        <v>0</v>
      </c>
      <c r="E773">
        <f>'2017 Vincent'!AG779</f>
        <v>0</v>
      </c>
      <c r="F773" s="187">
        <f>'2017 Vincent'!AH779</f>
        <v>0</v>
      </c>
      <c r="G773" s="187">
        <f>'2017 Vincent'!AI779</f>
        <v>0</v>
      </c>
      <c r="H773">
        <f>'2017 Vincent'!AJ779</f>
        <v>0</v>
      </c>
      <c r="I773">
        <f>'2017 Vincent'!AK779</f>
        <v>0</v>
      </c>
      <c r="J773" s="187">
        <f>'2017 Vincent'!AL779</f>
        <v>0</v>
      </c>
      <c r="L773"/>
    </row>
    <row r="774" spans="1:12" x14ac:dyDescent="0.25">
      <c r="A774" s="565">
        <f>'2017 Vincent'!AC780</f>
        <v>0</v>
      </c>
      <c r="B774">
        <f>'2017 Vincent'!AD780</f>
        <v>0</v>
      </c>
      <c r="C774">
        <f>'2017 Vincent'!AE780</f>
        <v>0</v>
      </c>
      <c r="D774">
        <f>'2017 Vincent'!AF780</f>
        <v>0</v>
      </c>
      <c r="E774">
        <f>'2017 Vincent'!AG780</f>
        <v>0</v>
      </c>
      <c r="F774" s="187">
        <f>'2017 Vincent'!AH780</f>
        <v>0</v>
      </c>
      <c r="G774" s="187">
        <f>'2017 Vincent'!AI780</f>
        <v>0</v>
      </c>
      <c r="H774">
        <f>'2017 Vincent'!AJ780</f>
        <v>0</v>
      </c>
      <c r="I774">
        <f>'2017 Vincent'!AK780</f>
        <v>0</v>
      </c>
      <c r="J774" s="187">
        <f>'2017 Vincent'!AL780</f>
        <v>0</v>
      </c>
      <c r="L774"/>
    </row>
    <row r="775" spans="1:12" x14ac:dyDescent="0.25">
      <c r="A775" s="565">
        <f>'2017 Vincent'!AC781</f>
        <v>0</v>
      </c>
      <c r="B775">
        <f>'2017 Vincent'!AD781</f>
        <v>0</v>
      </c>
      <c r="C775">
        <f>'2017 Vincent'!AE781</f>
        <v>0</v>
      </c>
      <c r="D775">
        <f>'2017 Vincent'!AF781</f>
        <v>0</v>
      </c>
      <c r="E775">
        <f>'2017 Vincent'!AG781</f>
        <v>0</v>
      </c>
      <c r="F775" s="187">
        <f>'2017 Vincent'!AH781</f>
        <v>0</v>
      </c>
      <c r="G775" s="187">
        <f>'2017 Vincent'!AI781</f>
        <v>0</v>
      </c>
      <c r="H775">
        <f>'2017 Vincent'!AJ781</f>
        <v>0</v>
      </c>
      <c r="I775">
        <f>'2017 Vincent'!AK781</f>
        <v>0</v>
      </c>
      <c r="J775" s="187">
        <f>'2017 Vincent'!AL781</f>
        <v>0</v>
      </c>
      <c r="L775"/>
    </row>
    <row r="776" spans="1:12" x14ac:dyDescent="0.25">
      <c r="A776" s="565">
        <f>'2017 Vincent'!AC782</f>
        <v>0</v>
      </c>
      <c r="B776">
        <f>'2017 Vincent'!AD782</f>
        <v>0</v>
      </c>
      <c r="C776">
        <f>'2017 Vincent'!AE782</f>
        <v>0</v>
      </c>
      <c r="D776">
        <f>'2017 Vincent'!AF782</f>
        <v>0</v>
      </c>
      <c r="E776">
        <f>'2017 Vincent'!AG782</f>
        <v>0</v>
      </c>
      <c r="F776" s="187">
        <f>'2017 Vincent'!AH782</f>
        <v>0</v>
      </c>
      <c r="G776" s="187">
        <f>'2017 Vincent'!AI782</f>
        <v>0</v>
      </c>
      <c r="H776">
        <f>'2017 Vincent'!AJ782</f>
        <v>0</v>
      </c>
      <c r="I776">
        <f>'2017 Vincent'!AK782</f>
        <v>0</v>
      </c>
      <c r="J776" s="187">
        <f>'2017 Vincent'!AL782</f>
        <v>0</v>
      </c>
      <c r="L776"/>
    </row>
    <row r="777" spans="1:12" x14ac:dyDescent="0.25">
      <c r="A777" s="565">
        <f>'2017 Vincent'!AC783</f>
        <v>0</v>
      </c>
      <c r="B777">
        <f>'2017 Vincent'!AD783</f>
        <v>0</v>
      </c>
      <c r="C777">
        <f>'2017 Vincent'!AE783</f>
        <v>0</v>
      </c>
      <c r="D777">
        <f>'2017 Vincent'!AF783</f>
        <v>0</v>
      </c>
      <c r="E777">
        <f>'2017 Vincent'!AG783</f>
        <v>0</v>
      </c>
      <c r="F777" s="187">
        <f>'2017 Vincent'!AH783</f>
        <v>0</v>
      </c>
      <c r="G777" s="187">
        <f>'2017 Vincent'!AI783</f>
        <v>0</v>
      </c>
      <c r="H777">
        <f>'2017 Vincent'!AJ783</f>
        <v>0</v>
      </c>
      <c r="I777">
        <f>'2017 Vincent'!AK783</f>
        <v>0</v>
      </c>
      <c r="J777" s="187">
        <f>'2017 Vincent'!AL783</f>
        <v>0</v>
      </c>
      <c r="L777"/>
    </row>
    <row r="778" spans="1:12" x14ac:dyDescent="0.25">
      <c r="A778" s="565">
        <f>'2017 Vincent'!AC784</f>
        <v>0</v>
      </c>
      <c r="B778">
        <f>'2017 Vincent'!AD784</f>
        <v>0</v>
      </c>
      <c r="C778">
        <f>'2017 Vincent'!AE784</f>
        <v>0</v>
      </c>
      <c r="D778">
        <f>'2017 Vincent'!AF784</f>
        <v>0</v>
      </c>
      <c r="E778">
        <f>'2017 Vincent'!AG784</f>
        <v>0</v>
      </c>
      <c r="F778" s="187">
        <f>'2017 Vincent'!AH784</f>
        <v>0</v>
      </c>
      <c r="G778" s="187">
        <f>'2017 Vincent'!AI784</f>
        <v>0</v>
      </c>
      <c r="H778">
        <f>'2017 Vincent'!AJ784</f>
        <v>0</v>
      </c>
      <c r="I778">
        <f>'2017 Vincent'!AK784</f>
        <v>0</v>
      </c>
      <c r="J778" s="187">
        <f>'2017 Vincent'!AL784</f>
        <v>0</v>
      </c>
      <c r="L778"/>
    </row>
    <row r="779" spans="1:12" x14ac:dyDescent="0.25">
      <c r="A779" s="565">
        <f>'2017 Vincent'!AC785</f>
        <v>0</v>
      </c>
      <c r="B779">
        <f>'2017 Vincent'!AD785</f>
        <v>0</v>
      </c>
      <c r="C779">
        <f>'2017 Vincent'!AE785</f>
        <v>0</v>
      </c>
      <c r="D779">
        <f>'2017 Vincent'!AF785</f>
        <v>0</v>
      </c>
      <c r="E779">
        <f>'2017 Vincent'!AG785</f>
        <v>0</v>
      </c>
      <c r="F779" s="187">
        <f>'2017 Vincent'!AH785</f>
        <v>0</v>
      </c>
      <c r="G779" s="187">
        <f>'2017 Vincent'!AI785</f>
        <v>0</v>
      </c>
      <c r="H779">
        <f>'2017 Vincent'!AJ785</f>
        <v>0</v>
      </c>
      <c r="I779">
        <f>'2017 Vincent'!AK785</f>
        <v>0</v>
      </c>
      <c r="J779" s="187">
        <f>'2017 Vincent'!AL785</f>
        <v>0</v>
      </c>
      <c r="L779"/>
    </row>
    <row r="780" spans="1:12" x14ac:dyDescent="0.25">
      <c r="A780" s="565">
        <f>'2017 Vincent'!AC786</f>
        <v>0</v>
      </c>
      <c r="B780">
        <f>'2017 Vincent'!AD786</f>
        <v>0</v>
      </c>
      <c r="C780">
        <f>'2017 Vincent'!AE786</f>
        <v>0</v>
      </c>
      <c r="D780">
        <f>'2017 Vincent'!AF786</f>
        <v>0</v>
      </c>
      <c r="E780">
        <f>'2017 Vincent'!AG786</f>
        <v>0</v>
      </c>
      <c r="F780" s="187">
        <f>'2017 Vincent'!AH786</f>
        <v>0</v>
      </c>
      <c r="G780" s="187">
        <f>'2017 Vincent'!AI786</f>
        <v>0</v>
      </c>
      <c r="H780">
        <f>'2017 Vincent'!AJ786</f>
        <v>0</v>
      </c>
      <c r="I780">
        <f>'2017 Vincent'!AK786</f>
        <v>0</v>
      </c>
      <c r="J780" s="187">
        <f>'2017 Vincent'!AL786</f>
        <v>0</v>
      </c>
      <c r="L780"/>
    </row>
    <row r="781" spans="1:12" x14ac:dyDescent="0.25">
      <c r="A781" s="565">
        <f>'2017 Vincent'!AC787</f>
        <v>0</v>
      </c>
      <c r="B781">
        <f>'2017 Vincent'!AD787</f>
        <v>0</v>
      </c>
      <c r="C781">
        <f>'2017 Vincent'!AE787</f>
        <v>0</v>
      </c>
      <c r="D781">
        <f>'2017 Vincent'!AF787</f>
        <v>0</v>
      </c>
      <c r="E781">
        <f>'2017 Vincent'!AG787</f>
        <v>0</v>
      </c>
      <c r="F781" s="187">
        <f>'2017 Vincent'!AH787</f>
        <v>0</v>
      </c>
      <c r="G781" s="187">
        <f>'2017 Vincent'!AI787</f>
        <v>0</v>
      </c>
      <c r="H781">
        <f>'2017 Vincent'!AJ787</f>
        <v>0</v>
      </c>
      <c r="I781">
        <f>'2017 Vincent'!AK787</f>
        <v>0</v>
      </c>
      <c r="J781" s="187">
        <f>'2017 Vincent'!AL787</f>
        <v>0</v>
      </c>
      <c r="L781"/>
    </row>
    <row r="782" spans="1:12" x14ac:dyDescent="0.25">
      <c r="A782" s="565">
        <f>'2017 Vincent'!AC788</f>
        <v>0</v>
      </c>
      <c r="B782">
        <f>'2017 Vincent'!AD788</f>
        <v>0</v>
      </c>
      <c r="C782">
        <f>'2017 Vincent'!AE788</f>
        <v>0</v>
      </c>
      <c r="D782">
        <f>'2017 Vincent'!AF788</f>
        <v>0</v>
      </c>
      <c r="E782">
        <f>'2017 Vincent'!AG788</f>
        <v>0</v>
      </c>
      <c r="F782" s="187">
        <f>'2017 Vincent'!AH788</f>
        <v>0</v>
      </c>
      <c r="G782" s="187">
        <f>'2017 Vincent'!AI788</f>
        <v>0</v>
      </c>
      <c r="H782">
        <f>'2017 Vincent'!AJ788</f>
        <v>0</v>
      </c>
      <c r="I782">
        <f>'2017 Vincent'!AK788</f>
        <v>0</v>
      </c>
      <c r="J782" s="187">
        <f>'2017 Vincent'!AL788</f>
        <v>0</v>
      </c>
      <c r="L782"/>
    </row>
    <row r="783" spans="1:12" x14ac:dyDescent="0.25">
      <c r="A783" s="565">
        <f>'2017 Vincent'!AC789</f>
        <v>0</v>
      </c>
      <c r="B783">
        <f>'2017 Vincent'!AD789</f>
        <v>0</v>
      </c>
      <c r="C783">
        <f>'2017 Vincent'!AE789</f>
        <v>0</v>
      </c>
      <c r="D783">
        <f>'2017 Vincent'!AF789</f>
        <v>0</v>
      </c>
      <c r="E783">
        <f>'2017 Vincent'!AG789</f>
        <v>0</v>
      </c>
      <c r="F783" s="187">
        <f>'2017 Vincent'!AH789</f>
        <v>0</v>
      </c>
      <c r="G783" s="187">
        <f>'2017 Vincent'!AI789</f>
        <v>0</v>
      </c>
      <c r="H783">
        <f>'2017 Vincent'!AJ789</f>
        <v>0</v>
      </c>
      <c r="I783">
        <f>'2017 Vincent'!AK789</f>
        <v>0</v>
      </c>
      <c r="J783" s="187">
        <f>'2017 Vincent'!AL789</f>
        <v>0</v>
      </c>
      <c r="L783"/>
    </row>
    <row r="784" spans="1:12" x14ac:dyDescent="0.25">
      <c r="A784" s="565">
        <f>'2017 Vincent'!AC790</f>
        <v>0</v>
      </c>
      <c r="B784">
        <f>'2017 Vincent'!AD790</f>
        <v>0</v>
      </c>
      <c r="C784">
        <f>'2017 Vincent'!AE790</f>
        <v>0</v>
      </c>
      <c r="D784">
        <f>'2017 Vincent'!AF790</f>
        <v>0</v>
      </c>
      <c r="E784">
        <f>'2017 Vincent'!AG790</f>
        <v>0</v>
      </c>
      <c r="F784" s="187">
        <f>'2017 Vincent'!AH790</f>
        <v>0</v>
      </c>
      <c r="G784" s="187">
        <f>'2017 Vincent'!AI790</f>
        <v>0</v>
      </c>
      <c r="H784">
        <f>'2017 Vincent'!AJ790</f>
        <v>0</v>
      </c>
      <c r="I784">
        <f>'2017 Vincent'!AK790</f>
        <v>0</v>
      </c>
      <c r="J784" s="187">
        <f>'2017 Vincent'!AL790</f>
        <v>0</v>
      </c>
      <c r="L784"/>
    </row>
    <row r="785" spans="1:12" x14ac:dyDescent="0.25">
      <c r="A785" s="565">
        <f>'2017 Vincent'!AC791</f>
        <v>0</v>
      </c>
      <c r="B785">
        <f>'2017 Vincent'!AD791</f>
        <v>0</v>
      </c>
      <c r="C785">
        <f>'2017 Vincent'!AE791</f>
        <v>0</v>
      </c>
      <c r="D785">
        <f>'2017 Vincent'!AF791</f>
        <v>0</v>
      </c>
      <c r="E785">
        <f>'2017 Vincent'!AG791</f>
        <v>0</v>
      </c>
      <c r="F785" s="187">
        <f>'2017 Vincent'!AH791</f>
        <v>0</v>
      </c>
      <c r="G785" s="187">
        <f>'2017 Vincent'!AI791</f>
        <v>0</v>
      </c>
      <c r="H785">
        <f>'2017 Vincent'!AJ791</f>
        <v>0</v>
      </c>
      <c r="I785">
        <f>'2017 Vincent'!AK791</f>
        <v>0</v>
      </c>
      <c r="J785" s="187">
        <f>'2017 Vincent'!AL791</f>
        <v>0</v>
      </c>
      <c r="L785"/>
    </row>
    <row r="786" spans="1:12" x14ac:dyDescent="0.25">
      <c r="A786" s="565">
        <f>'2017 Vincent'!AC792</f>
        <v>0</v>
      </c>
      <c r="B786">
        <f>'2017 Vincent'!AD792</f>
        <v>0</v>
      </c>
      <c r="C786">
        <f>'2017 Vincent'!AE792</f>
        <v>0</v>
      </c>
      <c r="D786">
        <f>'2017 Vincent'!AF792</f>
        <v>0</v>
      </c>
      <c r="E786">
        <f>'2017 Vincent'!AG792</f>
        <v>0</v>
      </c>
      <c r="F786" s="187">
        <f>'2017 Vincent'!AH792</f>
        <v>0</v>
      </c>
      <c r="G786" s="187">
        <f>'2017 Vincent'!AI792</f>
        <v>0</v>
      </c>
      <c r="H786">
        <f>'2017 Vincent'!AJ792</f>
        <v>0</v>
      </c>
      <c r="I786">
        <f>'2017 Vincent'!AK792</f>
        <v>0</v>
      </c>
      <c r="J786" s="187">
        <f>'2017 Vincent'!AL792</f>
        <v>0</v>
      </c>
      <c r="L786"/>
    </row>
    <row r="787" spans="1:12" x14ac:dyDescent="0.25">
      <c r="A787" s="565">
        <f>'2017 Vincent'!AC793</f>
        <v>0</v>
      </c>
      <c r="B787">
        <f>'2017 Vincent'!AD793</f>
        <v>0</v>
      </c>
      <c r="C787">
        <f>'2017 Vincent'!AE793</f>
        <v>0</v>
      </c>
      <c r="D787">
        <f>'2017 Vincent'!AF793</f>
        <v>0</v>
      </c>
      <c r="E787">
        <f>'2017 Vincent'!AG793</f>
        <v>0</v>
      </c>
      <c r="F787" s="187">
        <f>'2017 Vincent'!AH793</f>
        <v>0</v>
      </c>
      <c r="G787" s="187">
        <f>'2017 Vincent'!AI793</f>
        <v>0</v>
      </c>
      <c r="H787">
        <f>'2017 Vincent'!AJ793</f>
        <v>0</v>
      </c>
      <c r="I787">
        <f>'2017 Vincent'!AK793</f>
        <v>0</v>
      </c>
      <c r="J787" s="187">
        <f>'2017 Vincent'!AL793</f>
        <v>0</v>
      </c>
      <c r="L787"/>
    </row>
    <row r="788" spans="1:12" x14ac:dyDescent="0.25">
      <c r="A788" s="565">
        <f>'2017 Vincent'!AC794</f>
        <v>0</v>
      </c>
      <c r="B788">
        <f>'2017 Vincent'!AD794</f>
        <v>0</v>
      </c>
      <c r="C788">
        <f>'2017 Vincent'!AE794</f>
        <v>0</v>
      </c>
      <c r="D788">
        <f>'2017 Vincent'!AF794</f>
        <v>0</v>
      </c>
      <c r="E788">
        <f>'2017 Vincent'!AG794</f>
        <v>0</v>
      </c>
      <c r="F788" s="187">
        <f>'2017 Vincent'!AH794</f>
        <v>0</v>
      </c>
      <c r="G788" s="187">
        <f>'2017 Vincent'!AI794</f>
        <v>0</v>
      </c>
      <c r="H788">
        <f>'2017 Vincent'!AJ794</f>
        <v>0</v>
      </c>
      <c r="I788">
        <f>'2017 Vincent'!AK794</f>
        <v>0</v>
      </c>
      <c r="J788" s="187">
        <f>'2017 Vincent'!AL794</f>
        <v>0</v>
      </c>
      <c r="L788"/>
    </row>
    <row r="789" spans="1:12" x14ac:dyDescent="0.25">
      <c r="A789" s="565">
        <f>'2017 Vincent'!AC795</f>
        <v>0</v>
      </c>
      <c r="B789">
        <f>'2017 Vincent'!AD795</f>
        <v>0</v>
      </c>
      <c r="C789">
        <f>'2017 Vincent'!AE795</f>
        <v>0</v>
      </c>
      <c r="D789">
        <f>'2017 Vincent'!AF795</f>
        <v>0</v>
      </c>
      <c r="E789">
        <f>'2017 Vincent'!AG795</f>
        <v>0</v>
      </c>
      <c r="F789" s="187">
        <f>'2017 Vincent'!AH795</f>
        <v>0</v>
      </c>
      <c r="G789" s="187">
        <f>'2017 Vincent'!AI795</f>
        <v>0</v>
      </c>
      <c r="H789">
        <f>'2017 Vincent'!AJ795</f>
        <v>0</v>
      </c>
      <c r="I789">
        <f>'2017 Vincent'!AK795</f>
        <v>0</v>
      </c>
      <c r="J789" s="187">
        <f>'2017 Vincent'!AL795</f>
        <v>0</v>
      </c>
      <c r="L789"/>
    </row>
    <row r="790" spans="1:12" x14ac:dyDescent="0.25">
      <c r="A790" s="565">
        <f>'2017 Vincent'!AC796</f>
        <v>0</v>
      </c>
      <c r="B790">
        <f>'2017 Vincent'!AD796</f>
        <v>0</v>
      </c>
      <c r="C790">
        <f>'2017 Vincent'!AE796</f>
        <v>0</v>
      </c>
      <c r="D790">
        <f>'2017 Vincent'!AF796</f>
        <v>0</v>
      </c>
      <c r="E790">
        <f>'2017 Vincent'!AG796</f>
        <v>0</v>
      </c>
      <c r="F790" s="187">
        <f>'2017 Vincent'!AH796</f>
        <v>0</v>
      </c>
      <c r="G790" s="187">
        <f>'2017 Vincent'!AI796</f>
        <v>0</v>
      </c>
      <c r="H790">
        <f>'2017 Vincent'!AJ796</f>
        <v>0</v>
      </c>
      <c r="I790">
        <f>'2017 Vincent'!AK796</f>
        <v>0</v>
      </c>
      <c r="J790" s="187">
        <f>'2017 Vincent'!AL796</f>
        <v>0</v>
      </c>
      <c r="L790"/>
    </row>
    <row r="791" spans="1:12" x14ac:dyDescent="0.25">
      <c r="A791" s="565">
        <f>'2017 Vincent'!AC797</f>
        <v>0</v>
      </c>
      <c r="B791">
        <f>'2017 Vincent'!AD797</f>
        <v>0</v>
      </c>
      <c r="C791">
        <f>'2017 Vincent'!AE797</f>
        <v>0</v>
      </c>
      <c r="D791">
        <f>'2017 Vincent'!AF797</f>
        <v>0</v>
      </c>
      <c r="E791">
        <f>'2017 Vincent'!AG797</f>
        <v>0</v>
      </c>
      <c r="F791" s="187">
        <f>'2017 Vincent'!AH797</f>
        <v>0</v>
      </c>
      <c r="G791" s="187">
        <f>'2017 Vincent'!AI797</f>
        <v>0</v>
      </c>
      <c r="H791">
        <f>'2017 Vincent'!AJ797</f>
        <v>0</v>
      </c>
      <c r="I791">
        <f>'2017 Vincent'!AK797</f>
        <v>0</v>
      </c>
      <c r="J791" s="187">
        <f>'2017 Vincent'!AL797</f>
        <v>0</v>
      </c>
      <c r="L791"/>
    </row>
    <row r="792" spans="1:12" x14ac:dyDescent="0.25">
      <c r="A792" s="565">
        <f>'2017 Vincent'!AC798</f>
        <v>0</v>
      </c>
      <c r="B792">
        <f>'2017 Vincent'!AD798</f>
        <v>0</v>
      </c>
      <c r="C792">
        <f>'2017 Vincent'!AE798</f>
        <v>0</v>
      </c>
      <c r="D792">
        <f>'2017 Vincent'!AF798</f>
        <v>0</v>
      </c>
      <c r="E792">
        <f>'2017 Vincent'!AG798</f>
        <v>0</v>
      </c>
      <c r="F792" s="187">
        <f>'2017 Vincent'!AH798</f>
        <v>0</v>
      </c>
      <c r="G792" s="187">
        <f>'2017 Vincent'!AI798</f>
        <v>0</v>
      </c>
      <c r="H792">
        <f>'2017 Vincent'!AJ798</f>
        <v>0</v>
      </c>
      <c r="I792">
        <f>'2017 Vincent'!AK798</f>
        <v>0</v>
      </c>
      <c r="J792" s="187">
        <f>'2017 Vincent'!AL798</f>
        <v>0</v>
      </c>
      <c r="L792"/>
    </row>
    <row r="793" spans="1:12" x14ac:dyDescent="0.25">
      <c r="A793" s="565">
        <f>'2017 Vincent'!AC799</f>
        <v>0</v>
      </c>
      <c r="B793">
        <f>'2017 Vincent'!AD799</f>
        <v>0</v>
      </c>
      <c r="C793">
        <f>'2017 Vincent'!AE799</f>
        <v>0</v>
      </c>
      <c r="D793">
        <f>'2017 Vincent'!AF799</f>
        <v>0</v>
      </c>
      <c r="E793">
        <f>'2017 Vincent'!AG799</f>
        <v>0</v>
      </c>
      <c r="F793" s="187">
        <f>'2017 Vincent'!AH799</f>
        <v>0</v>
      </c>
      <c r="G793" s="187">
        <f>'2017 Vincent'!AI799</f>
        <v>0</v>
      </c>
      <c r="H793">
        <f>'2017 Vincent'!AJ799</f>
        <v>0</v>
      </c>
      <c r="I793">
        <f>'2017 Vincent'!AK799</f>
        <v>0</v>
      </c>
      <c r="J793" s="187">
        <f>'2017 Vincent'!AL799</f>
        <v>0</v>
      </c>
      <c r="L793"/>
    </row>
    <row r="794" spans="1:12" x14ac:dyDescent="0.25">
      <c r="A794" s="565">
        <f>'2017 Vincent'!AC800</f>
        <v>0</v>
      </c>
      <c r="B794">
        <f>'2017 Vincent'!AD800</f>
        <v>0</v>
      </c>
      <c r="C794">
        <f>'2017 Vincent'!AE800</f>
        <v>0</v>
      </c>
      <c r="D794">
        <f>'2017 Vincent'!AF800</f>
        <v>0</v>
      </c>
      <c r="E794">
        <f>'2017 Vincent'!AG800</f>
        <v>0</v>
      </c>
      <c r="F794" s="187">
        <f>'2017 Vincent'!AH800</f>
        <v>0</v>
      </c>
      <c r="G794" s="187">
        <f>'2017 Vincent'!AI800</f>
        <v>0</v>
      </c>
      <c r="H794">
        <f>'2017 Vincent'!AJ800</f>
        <v>0</v>
      </c>
      <c r="I794">
        <f>'2017 Vincent'!AK800</f>
        <v>0</v>
      </c>
      <c r="J794" s="187">
        <f>'2017 Vincent'!AL800</f>
        <v>0</v>
      </c>
      <c r="L794"/>
    </row>
    <row r="795" spans="1:12" x14ac:dyDescent="0.25">
      <c r="A795" s="565">
        <f>'2017 Vincent'!AC801</f>
        <v>0</v>
      </c>
      <c r="B795">
        <f>'2017 Vincent'!AD801</f>
        <v>0</v>
      </c>
      <c r="C795">
        <f>'2017 Vincent'!AE801</f>
        <v>0</v>
      </c>
      <c r="D795">
        <f>'2017 Vincent'!AF801</f>
        <v>0</v>
      </c>
      <c r="E795">
        <f>'2017 Vincent'!AG801</f>
        <v>0</v>
      </c>
      <c r="F795" s="187">
        <f>'2017 Vincent'!AH801</f>
        <v>0</v>
      </c>
      <c r="G795" s="187">
        <f>'2017 Vincent'!AI801</f>
        <v>0</v>
      </c>
      <c r="H795">
        <f>'2017 Vincent'!AJ801</f>
        <v>0</v>
      </c>
      <c r="I795">
        <f>'2017 Vincent'!AK801</f>
        <v>0</v>
      </c>
      <c r="J795" s="187">
        <f>'2017 Vincent'!AL801</f>
        <v>0</v>
      </c>
      <c r="L795"/>
    </row>
    <row r="796" spans="1:12" x14ac:dyDescent="0.25">
      <c r="A796" s="565">
        <f>'2017 Vincent'!AC802</f>
        <v>0</v>
      </c>
      <c r="B796">
        <f>'2017 Vincent'!AD802</f>
        <v>0</v>
      </c>
      <c r="C796">
        <f>'2017 Vincent'!AE802</f>
        <v>0</v>
      </c>
      <c r="D796">
        <f>'2017 Vincent'!AF802</f>
        <v>0</v>
      </c>
      <c r="E796">
        <f>'2017 Vincent'!AG802</f>
        <v>0</v>
      </c>
      <c r="F796" s="187">
        <f>'2017 Vincent'!AH802</f>
        <v>0</v>
      </c>
      <c r="G796" s="187">
        <f>'2017 Vincent'!AI802</f>
        <v>0</v>
      </c>
      <c r="H796">
        <f>'2017 Vincent'!AJ802</f>
        <v>0</v>
      </c>
      <c r="I796">
        <f>'2017 Vincent'!AK802</f>
        <v>0</v>
      </c>
      <c r="J796" s="187">
        <f>'2017 Vincent'!AL802</f>
        <v>0</v>
      </c>
      <c r="L796"/>
    </row>
    <row r="797" spans="1:12" x14ac:dyDescent="0.25">
      <c r="A797" s="565">
        <f>'2017 Vincent'!AC803</f>
        <v>0</v>
      </c>
      <c r="B797">
        <f>'2017 Vincent'!AD803</f>
        <v>0</v>
      </c>
      <c r="C797">
        <f>'2017 Vincent'!AE803</f>
        <v>0</v>
      </c>
      <c r="D797">
        <f>'2017 Vincent'!AF803</f>
        <v>0</v>
      </c>
      <c r="E797">
        <f>'2017 Vincent'!AG803</f>
        <v>0</v>
      </c>
      <c r="F797" s="187">
        <f>'2017 Vincent'!AH803</f>
        <v>0</v>
      </c>
      <c r="G797" s="187">
        <f>'2017 Vincent'!AI803</f>
        <v>0</v>
      </c>
      <c r="H797">
        <f>'2017 Vincent'!AJ803</f>
        <v>0</v>
      </c>
      <c r="I797">
        <f>'2017 Vincent'!AK803</f>
        <v>0</v>
      </c>
      <c r="J797" s="187">
        <f>'2017 Vincent'!AL803</f>
        <v>0</v>
      </c>
      <c r="L797"/>
    </row>
    <row r="798" spans="1:12" x14ac:dyDescent="0.25">
      <c r="A798" s="565">
        <f>'2017 Vincent'!AC804</f>
        <v>0</v>
      </c>
      <c r="B798">
        <f>'2017 Vincent'!AD804</f>
        <v>0</v>
      </c>
      <c r="C798">
        <f>'2017 Vincent'!AE804</f>
        <v>0</v>
      </c>
      <c r="D798">
        <f>'2017 Vincent'!AF804</f>
        <v>0</v>
      </c>
      <c r="E798">
        <f>'2017 Vincent'!AG804</f>
        <v>0</v>
      </c>
      <c r="F798" s="187">
        <f>'2017 Vincent'!AH804</f>
        <v>0</v>
      </c>
      <c r="G798" s="187">
        <f>'2017 Vincent'!AI804</f>
        <v>0</v>
      </c>
      <c r="H798">
        <f>'2017 Vincent'!AJ804</f>
        <v>0</v>
      </c>
      <c r="I798">
        <f>'2017 Vincent'!AK804</f>
        <v>0</v>
      </c>
      <c r="J798" s="187">
        <f>'2017 Vincent'!AL804</f>
        <v>0</v>
      </c>
      <c r="L798"/>
    </row>
    <row r="799" spans="1:12" x14ac:dyDescent="0.25">
      <c r="A799" s="565">
        <f>'2017 Vincent'!AC805</f>
        <v>0</v>
      </c>
      <c r="B799">
        <f>'2017 Vincent'!AD805</f>
        <v>0</v>
      </c>
      <c r="C799">
        <f>'2017 Vincent'!AE805</f>
        <v>0</v>
      </c>
      <c r="D799">
        <f>'2017 Vincent'!AF805</f>
        <v>0</v>
      </c>
      <c r="E799">
        <f>'2017 Vincent'!AG805</f>
        <v>0</v>
      </c>
      <c r="F799" s="187">
        <f>'2017 Vincent'!AH805</f>
        <v>0</v>
      </c>
      <c r="G799" s="187">
        <f>'2017 Vincent'!AI805</f>
        <v>0</v>
      </c>
      <c r="H799">
        <f>'2017 Vincent'!AJ805</f>
        <v>0</v>
      </c>
      <c r="I799">
        <f>'2017 Vincent'!AK805</f>
        <v>0</v>
      </c>
      <c r="J799" s="187">
        <f>'2017 Vincent'!AL805</f>
        <v>0</v>
      </c>
      <c r="L799"/>
    </row>
    <row r="800" spans="1:12" x14ac:dyDescent="0.25">
      <c r="A800" s="565">
        <f>'2017 Vincent'!AC806</f>
        <v>0</v>
      </c>
      <c r="B800">
        <f>'2017 Vincent'!AD806</f>
        <v>0</v>
      </c>
      <c r="C800">
        <f>'2017 Vincent'!AE806</f>
        <v>0</v>
      </c>
      <c r="D800">
        <f>'2017 Vincent'!AF806</f>
        <v>0</v>
      </c>
      <c r="E800">
        <f>'2017 Vincent'!AG806</f>
        <v>0</v>
      </c>
      <c r="F800" s="187">
        <f>'2017 Vincent'!AH806</f>
        <v>0</v>
      </c>
      <c r="G800" s="187">
        <f>'2017 Vincent'!AI806</f>
        <v>0</v>
      </c>
      <c r="H800">
        <f>'2017 Vincent'!AJ806</f>
        <v>0</v>
      </c>
      <c r="I800">
        <f>'2017 Vincent'!AK806</f>
        <v>0</v>
      </c>
      <c r="J800" s="187">
        <f>'2017 Vincent'!AL806</f>
        <v>0</v>
      </c>
      <c r="L800"/>
    </row>
    <row r="801" spans="1:12" x14ac:dyDescent="0.25">
      <c r="A801" s="565">
        <f>'2017 Vincent'!AC807</f>
        <v>0</v>
      </c>
      <c r="B801">
        <f>'2017 Vincent'!AD807</f>
        <v>0</v>
      </c>
      <c r="C801">
        <f>'2017 Vincent'!AE807</f>
        <v>0</v>
      </c>
      <c r="D801">
        <f>'2017 Vincent'!AF807</f>
        <v>0</v>
      </c>
      <c r="E801">
        <f>'2017 Vincent'!AG807</f>
        <v>0</v>
      </c>
      <c r="F801" s="187">
        <f>'2017 Vincent'!AH807</f>
        <v>0</v>
      </c>
      <c r="G801" s="187">
        <f>'2017 Vincent'!AI807</f>
        <v>0</v>
      </c>
      <c r="H801">
        <f>'2017 Vincent'!AJ807</f>
        <v>0</v>
      </c>
      <c r="I801">
        <f>'2017 Vincent'!AK807</f>
        <v>0</v>
      </c>
      <c r="J801" s="187">
        <f>'2017 Vincent'!AL807</f>
        <v>0</v>
      </c>
      <c r="L801"/>
    </row>
    <row r="802" spans="1:12" x14ac:dyDescent="0.25">
      <c r="A802" s="565">
        <f>'2017 Vincent'!AC808</f>
        <v>0</v>
      </c>
      <c r="B802">
        <f>'2017 Vincent'!AD808</f>
        <v>0</v>
      </c>
      <c r="C802">
        <f>'2017 Vincent'!AE808</f>
        <v>0</v>
      </c>
      <c r="D802">
        <f>'2017 Vincent'!AF808</f>
        <v>0</v>
      </c>
      <c r="E802">
        <f>'2017 Vincent'!AG808</f>
        <v>0</v>
      </c>
      <c r="F802" s="187">
        <f>'2017 Vincent'!AH808</f>
        <v>0</v>
      </c>
      <c r="G802" s="187">
        <f>'2017 Vincent'!AI808</f>
        <v>0</v>
      </c>
      <c r="H802">
        <f>'2017 Vincent'!AJ808</f>
        <v>0</v>
      </c>
      <c r="I802">
        <f>'2017 Vincent'!AK808</f>
        <v>0</v>
      </c>
      <c r="J802" s="187">
        <f>'2017 Vincent'!AL808</f>
        <v>0</v>
      </c>
      <c r="L802"/>
    </row>
    <row r="803" spans="1:12" x14ac:dyDescent="0.25">
      <c r="A803" s="565">
        <f>'2017 Vincent'!AC809</f>
        <v>0</v>
      </c>
      <c r="B803">
        <f>'2017 Vincent'!AD809</f>
        <v>0</v>
      </c>
      <c r="C803">
        <f>'2017 Vincent'!AE809</f>
        <v>0</v>
      </c>
      <c r="D803">
        <f>'2017 Vincent'!AF809</f>
        <v>0</v>
      </c>
      <c r="E803">
        <f>'2017 Vincent'!AG809</f>
        <v>0</v>
      </c>
      <c r="F803" s="187">
        <f>'2017 Vincent'!AH809</f>
        <v>0</v>
      </c>
      <c r="G803" s="187">
        <f>'2017 Vincent'!AI809</f>
        <v>0</v>
      </c>
      <c r="H803">
        <f>'2017 Vincent'!AJ809</f>
        <v>0</v>
      </c>
      <c r="I803">
        <f>'2017 Vincent'!AK809</f>
        <v>0</v>
      </c>
      <c r="J803" s="187">
        <f>'2017 Vincent'!AL809</f>
        <v>0</v>
      </c>
      <c r="L803"/>
    </row>
    <row r="804" spans="1:12" x14ac:dyDescent="0.25">
      <c r="A804" s="565">
        <f>'2017 Vincent'!AC810</f>
        <v>0</v>
      </c>
      <c r="B804">
        <f>'2017 Vincent'!AD810</f>
        <v>0</v>
      </c>
      <c r="C804">
        <f>'2017 Vincent'!AE810</f>
        <v>0</v>
      </c>
      <c r="D804">
        <f>'2017 Vincent'!AF810</f>
        <v>0</v>
      </c>
      <c r="E804">
        <f>'2017 Vincent'!AG810</f>
        <v>0</v>
      </c>
      <c r="F804" s="187">
        <f>'2017 Vincent'!AH810</f>
        <v>0</v>
      </c>
      <c r="G804" s="187">
        <f>'2017 Vincent'!AI810</f>
        <v>0</v>
      </c>
      <c r="H804">
        <f>'2017 Vincent'!AJ810</f>
        <v>0</v>
      </c>
      <c r="I804">
        <f>'2017 Vincent'!AK810</f>
        <v>0</v>
      </c>
      <c r="J804" s="187">
        <f>'2017 Vincent'!AL810</f>
        <v>0</v>
      </c>
      <c r="L804"/>
    </row>
    <row r="805" spans="1:12" x14ac:dyDescent="0.25">
      <c r="A805" s="565">
        <f>'2017 Vincent'!AC811</f>
        <v>0</v>
      </c>
      <c r="B805">
        <f>'2017 Vincent'!AD811</f>
        <v>0</v>
      </c>
      <c r="C805">
        <f>'2017 Vincent'!AE811</f>
        <v>0</v>
      </c>
      <c r="D805">
        <f>'2017 Vincent'!AF811</f>
        <v>0</v>
      </c>
      <c r="E805">
        <f>'2017 Vincent'!AG811</f>
        <v>0</v>
      </c>
      <c r="F805" s="187">
        <f>'2017 Vincent'!AH811</f>
        <v>0</v>
      </c>
      <c r="G805" s="187">
        <f>'2017 Vincent'!AI811</f>
        <v>0</v>
      </c>
      <c r="H805">
        <f>'2017 Vincent'!AJ811</f>
        <v>0</v>
      </c>
      <c r="I805">
        <f>'2017 Vincent'!AK811</f>
        <v>0</v>
      </c>
      <c r="J805" s="187">
        <f>'2017 Vincent'!AL811</f>
        <v>0</v>
      </c>
      <c r="L805"/>
    </row>
    <row r="806" spans="1:12" x14ac:dyDescent="0.25">
      <c r="A806" s="565">
        <f>'2017 Vincent'!AC812</f>
        <v>0</v>
      </c>
      <c r="B806">
        <f>'2017 Vincent'!AD812</f>
        <v>0</v>
      </c>
      <c r="C806">
        <f>'2017 Vincent'!AE812</f>
        <v>0</v>
      </c>
      <c r="D806">
        <f>'2017 Vincent'!AF812</f>
        <v>0</v>
      </c>
      <c r="E806">
        <f>'2017 Vincent'!AG812</f>
        <v>0</v>
      </c>
      <c r="F806" s="187">
        <f>'2017 Vincent'!AH812</f>
        <v>0</v>
      </c>
      <c r="G806" s="187">
        <f>'2017 Vincent'!AI812</f>
        <v>0</v>
      </c>
      <c r="H806">
        <f>'2017 Vincent'!AJ812</f>
        <v>0</v>
      </c>
      <c r="I806">
        <f>'2017 Vincent'!AK812</f>
        <v>0</v>
      </c>
      <c r="J806" s="187">
        <f>'2017 Vincent'!AL812</f>
        <v>0</v>
      </c>
      <c r="L806"/>
    </row>
    <row r="807" spans="1:12" x14ac:dyDescent="0.25">
      <c r="A807" s="565">
        <f>'2017 Vincent'!AC813</f>
        <v>0</v>
      </c>
      <c r="B807">
        <f>'2017 Vincent'!AD813</f>
        <v>0</v>
      </c>
      <c r="C807">
        <f>'2017 Vincent'!AE813</f>
        <v>0</v>
      </c>
      <c r="D807">
        <f>'2017 Vincent'!AF813</f>
        <v>0</v>
      </c>
      <c r="E807">
        <f>'2017 Vincent'!AG813</f>
        <v>0</v>
      </c>
      <c r="F807" s="187">
        <f>'2017 Vincent'!AH813</f>
        <v>0</v>
      </c>
      <c r="G807" s="187">
        <f>'2017 Vincent'!AI813</f>
        <v>0</v>
      </c>
      <c r="H807">
        <f>'2017 Vincent'!AJ813</f>
        <v>0</v>
      </c>
      <c r="I807">
        <f>'2017 Vincent'!AK813</f>
        <v>0</v>
      </c>
      <c r="J807" s="187">
        <f>'2017 Vincent'!AL813</f>
        <v>0</v>
      </c>
      <c r="L807"/>
    </row>
    <row r="808" spans="1:12" x14ac:dyDescent="0.25">
      <c r="A808" s="565">
        <f>'2017 Vincent'!AC814</f>
        <v>0</v>
      </c>
      <c r="B808">
        <f>'2017 Vincent'!AD814</f>
        <v>0</v>
      </c>
      <c r="C808">
        <f>'2017 Vincent'!AE814</f>
        <v>0</v>
      </c>
      <c r="D808">
        <f>'2017 Vincent'!AF814</f>
        <v>0</v>
      </c>
      <c r="E808">
        <f>'2017 Vincent'!AG814</f>
        <v>0</v>
      </c>
      <c r="F808" s="187">
        <f>'2017 Vincent'!AH814</f>
        <v>0</v>
      </c>
      <c r="G808" s="187">
        <f>'2017 Vincent'!AI814</f>
        <v>0</v>
      </c>
      <c r="H808">
        <f>'2017 Vincent'!AJ814</f>
        <v>0</v>
      </c>
      <c r="I808">
        <f>'2017 Vincent'!AK814</f>
        <v>0</v>
      </c>
      <c r="J808" s="187">
        <f>'2017 Vincent'!AL814</f>
        <v>0</v>
      </c>
      <c r="L808"/>
    </row>
    <row r="809" spans="1:12" x14ac:dyDescent="0.25">
      <c r="A809" s="565">
        <f>'2017 Vincent'!AC815</f>
        <v>0</v>
      </c>
      <c r="B809">
        <f>'2017 Vincent'!AD815</f>
        <v>0</v>
      </c>
      <c r="C809">
        <f>'2017 Vincent'!AE815</f>
        <v>0</v>
      </c>
      <c r="D809">
        <f>'2017 Vincent'!AF815</f>
        <v>0</v>
      </c>
      <c r="E809">
        <f>'2017 Vincent'!AG815</f>
        <v>0</v>
      </c>
      <c r="F809" s="187">
        <f>'2017 Vincent'!AH815</f>
        <v>0</v>
      </c>
      <c r="G809" s="187">
        <f>'2017 Vincent'!AI815</f>
        <v>0</v>
      </c>
      <c r="H809">
        <f>'2017 Vincent'!AJ815</f>
        <v>0</v>
      </c>
      <c r="I809">
        <f>'2017 Vincent'!AK815</f>
        <v>0</v>
      </c>
      <c r="J809" s="187">
        <f>'2017 Vincent'!AL815</f>
        <v>0</v>
      </c>
      <c r="L809"/>
    </row>
    <row r="810" spans="1:12" x14ac:dyDescent="0.25">
      <c r="A810" s="565">
        <f>'2017 Vincent'!AC816</f>
        <v>0</v>
      </c>
      <c r="B810">
        <f>'2017 Vincent'!AD816</f>
        <v>0</v>
      </c>
      <c r="C810">
        <f>'2017 Vincent'!AE816</f>
        <v>0</v>
      </c>
      <c r="D810">
        <f>'2017 Vincent'!AF816</f>
        <v>0</v>
      </c>
      <c r="E810">
        <f>'2017 Vincent'!AG816</f>
        <v>0</v>
      </c>
      <c r="F810" s="187">
        <f>'2017 Vincent'!AH816</f>
        <v>0</v>
      </c>
      <c r="G810" s="187">
        <f>'2017 Vincent'!AI816</f>
        <v>0</v>
      </c>
      <c r="H810">
        <f>'2017 Vincent'!AJ816</f>
        <v>0</v>
      </c>
      <c r="I810">
        <f>'2017 Vincent'!AK816</f>
        <v>0</v>
      </c>
      <c r="J810" s="187">
        <f>'2017 Vincent'!AL816</f>
        <v>0</v>
      </c>
      <c r="L810"/>
    </row>
    <row r="811" spans="1:12" x14ac:dyDescent="0.25">
      <c r="A811" s="565">
        <f>'2017 Vincent'!AC817</f>
        <v>0</v>
      </c>
      <c r="B811">
        <f>'2017 Vincent'!AD817</f>
        <v>0</v>
      </c>
      <c r="C811">
        <f>'2017 Vincent'!AE817</f>
        <v>0</v>
      </c>
      <c r="D811">
        <f>'2017 Vincent'!AF817</f>
        <v>0</v>
      </c>
      <c r="E811">
        <f>'2017 Vincent'!AG817</f>
        <v>0</v>
      </c>
      <c r="F811" s="187">
        <f>'2017 Vincent'!AH817</f>
        <v>0</v>
      </c>
      <c r="G811" s="187">
        <f>'2017 Vincent'!AI817</f>
        <v>0</v>
      </c>
      <c r="H811">
        <f>'2017 Vincent'!AJ817</f>
        <v>0</v>
      </c>
      <c r="I811">
        <f>'2017 Vincent'!AK817</f>
        <v>0</v>
      </c>
      <c r="J811" s="187">
        <f>'2017 Vincent'!AL817</f>
        <v>0</v>
      </c>
      <c r="L811"/>
    </row>
    <row r="812" spans="1:12" x14ac:dyDescent="0.25">
      <c r="A812" s="565">
        <f>'2017 Vincent'!AC818</f>
        <v>0</v>
      </c>
      <c r="B812">
        <f>'2017 Vincent'!AD818</f>
        <v>0</v>
      </c>
      <c r="C812">
        <f>'2017 Vincent'!AE818</f>
        <v>0</v>
      </c>
      <c r="D812">
        <f>'2017 Vincent'!AF818</f>
        <v>0</v>
      </c>
      <c r="E812">
        <f>'2017 Vincent'!AG818</f>
        <v>0</v>
      </c>
      <c r="F812" s="187">
        <f>'2017 Vincent'!AH818</f>
        <v>0</v>
      </c>
      <c r="G812" s="187">
        <f>'2017 Vincent'!AI818</f>
        <v>0</v>
      </c>
      <c r="H812">
        <f>'2017 Vincent'!AJ818</f>
        <v>0</v>
      </c>
      <c r="I812">
        <f>'2017 Vincent'!AK818</f>
        <v>0</v>
      </c>
      <c r="J812" s="187">
        <f>'2017 Vincent'!AL818</f>
        <v>0</v>
      </c>
      <c r="L812"/>
    </row>
    <row r="813" spans="1:12" x14ac:dyDescent="0.25">
      <c r="A813" s="565">
        <f>'2017 Vincent'!AC819</f>
        <v>0</v>
      </c>
      <c r="B813">
        <f>'2017 Vincent'!AD819</f>
        <v>0</v>
      </c>
      <c r="C813">
        <f>'2017 Vincent'!AE819</f>
        <v>0</v>
      </c>
      <c r="D813">
        <f>'2017 Vincent'!AF819</f>
        <v>0</v>
      </c>
      <c r="E813">
        <f>'2017 Vincent'!AG819</f>
        <v>0</v>
      </c>
      <c r="F813" s="187">
        <f>'2017 Vincent'!AH819</f>
        <v>0</v>
      </c>
      <c r="G813" s="187">
        <f>'2017 Vincent'!AI819</f>
        <v>0</v>
      </c>
      <c r="H813">
        <f>'2017 Vincent'!AJ819</f>
        <v>0</v>
      </c>
      <c r="I813">
        <f>'2017 Vincent'!AK819</f>
        <v>0</v>
      </c>
      <c r="J813" s="187">
        <f>'2017 Vincent'!AL819</f>
        <v>0</v>
      </c>
      <c r="L813"/>
    </row>
    <row r="814" spans="1:12" x14ac:dyDescent="0.25">
      <c r="A814" s="565">
        <f>'2017 Vincent'!AC820</f>
        <v>0</v>
      </c>
      <c r="B814">
        <f>'2017 Vincent'!AD820</f>
        <v>0</v>
      </c>
      <c r="C814">
        <f>'2017 Vincent'!AE820</f>
        <v>0</v>
      </c>
      <c r="D814">
        <f>'2017 Vincent'!AF820</f>
        <v>0</v>
      </c>
      <c r="E814">
        <f>'2017 Vincent'!AG820</f>
        <v>0</v>
      </c>
      <c r="F814" s="187">
        <f>'2017 Vincent'!AH820</f>
        <v>0</v>
      </c>
      <c r="G814" s="187">
        <f>'2017 Vincent'!AI820</f>
        <v>0</v>
      </c>
      <c r="H814">
        <f>'2017 Vincent'!AJ820</f>
        <v>0</v>
      </c>
      <c r="I814">
        <f>'2017 Vincent'!AK820</f>
        <v>0</v>
      </c>
      <c r="J814" s="187">
        <f>'2017 Vincent'!AL820</f>
        <v>0</v>
      </c>
      <c r="L814"/>
    </row>
    <row r="815" spans="1:12" x14ac:dyDescent="0.25">
      <c r="A815" s="565">
        <f>'2017 Vincent'!AC821</f>
        <v>0</v>
      </c>
      <c r="B815">
        <f>'2017 Vincent'!AD821</f>
        <v>0</v>
      </c>
      <c r="C815">
        <f>'2017 Vincent'!AE821</f>
        <v>0</v>
      </c>
      <c r="D815">
        <f>'2017 Vincent'!AF821</f>
        <v>0</v>
      </c>
      <c r="E815">
        <f>'2017 Vincent'!AG821</f>
        <v>0</v>
      </c>
      <c r="F815" s="187">
        <f>'2017 Vincent'!AH821</f>
        <v>0</v>
      </c>
      <c r="G815" s="187">
        <f>'2017 Vincent'!AI821</f>
        <v>0</v>
      </c>
      <c r="H815">
        <f>'2017 Vincent'!AJ821</f>
        <v>0</v>
      </c>
      <c r="I815">
        <f>'2017 Vincent'!AK821</f>
        <v>0</v>
      </c>
      <c r="J815" s="187">
        <f>'2017 Vincent'!AL821</f>
        <v>0</v>
      </c>
      <c r="L815"/>
    </row>
    <row r="816" spans="1:12" x14ac:dyDescent="0.25">
      <c r="A816" s="565">
        <f>'2017 Vincent'!AC822</f>
        <v>0</v>
      </c>
      <c r="B816">
        <f>'2017 Vincent'!AD822</f>
        <v>0</v>
      </c>
      <c r="C816">
        <f>'2017 Vincent'!AE822</f>
        <v>0</v>
      </c>
      <c r="D816">
        <f>'2017 Vincent'!AF822</f>
        <v>0</v>
      </c>
      <c r="E816">
        <f>'2017 Vincent'!AG822</f>
        <v>0</v>
      </c>
      <c r="F816" s="187">
        <f>'2017 Vincent'!AH822</f>
        <v>0</v>
      </c>
      <c r="G816" s="187">
        <f>'2017 Vincent'!AI822</f>
        <v>0</v>
      </c>
      <c r="H816">
        <f>'2017 Vincent'!AJ822</f>
        <v>0</v>
      </c>
      <c r="I816">
        <f>'2017 Vincent'!AK822</f>
        <v>0</v>
      </c>
      <c r="J816" s="187">
        <f>'2017 Vincent'!AL822</f>
        <v>0</v>
      </c>
      <c r="L816"/>
    </row>
    <row r="817" spans="1:12" x14ac:dyDescent="0.25">
      <c r="A817" s="565">
        <f>'2017 Vincent'!AC823</f>
        <v>0</v>
      </c>
      <c r="B817">
        <f>'2017 Vincent'!AD823</f>
        <v>0</v>
      </c>
      <c r="C817">
        <f>'2017 Vincent'!AE823</f>
        <v>0</v>
      </c>
      <c r="D817">
        <f>'2017 Vincent'!AF823</f>
        <v>0</v>
      </c>
      <c r="E817">
        <f>'2017 Vincent'!AG823</f>
        <v>0</v>
      </c>
      <c r="F817" s="187">
        <f>'2017 Vincent'!AH823</f>
        <v>0</v>
      </c>
      <c r="G817" s="187">
        <f>'2017 Vincent'!AI823</f>
        <v>0</v>
      </c>
      <c r="H817">
        <f>'2017 Vincent'!AJ823</f>
        <v>0</v>
      </c>
      <c r="I817">
        <f>'2017 Vincent'!AK823</f>
        <v>0</v>
      </c>
      <c r="J817" s="187">
        <f>'2017 Vincent'!AL823</f>
        <v>0</v>
      </c>
      <c r="L817"/>
    </row>
    <row r="818" spans="1:12" x14ac:dyDescent="0.25">
      <c r="A818" s="565">
        <f>'2017 Vincent'!AC824</f>
        <v>0</v>
      </c>
      <c r="B818">
        <f>'2017 Vincent'!AD824</f>
        <v>0</v>
      </c>
      <c r="C818">
        <f>'2017 Vincent'!AE824</f>
        <v>0</v>
      </c>
      <c r="D818">
        <f>'2017 Vincent'!AF824</f>
        <v>0</v>
      </c>
      <c r="E818">
        <f>'2017 Vincent'!AG824</f>
        <v>0</v>
      </c>
      <c r="F818" s="187">
        <f>'2017 Vincent'!AH824</f>
        <v>0</v>
      </c>
      <c r="G818" s="187">
        <f>'2017 Vincent'!AI824</f>
        <v>0</v>
      </c>
      <c r="H818">
        <f>'2017 Vincent'!AJ824</f>
        <v>0</v>
      </c>
      <c r="I818">
        <f>'2017 Vincent'!AK824</f>
        <v>0</v>
      </c>
      <c r="J818" s="187">
        <f>'2017 Vincent'!AL824</f>
        <v>0</v>
      </c>
      <c r="L818"/>
    </row>
    <row r="819" spans="1:12" x14ac:dyDescent="0.25">
      <c r="A819" s="565">
        <f>'2017 Vincent'!AC825</f>
        <v>0</v>
      </c>
      <c r="B819">
        <f>'2017 Vincent'!AD825</f>
        <v>0</v>
      </c>
      <c r="C819">
        <f>'2017 Vincent'!AE825</f>
        <v>0</v>
      </c>
      <c r="D819">
        <f>'2017 Vincent'!AF825</f>
        <v>0</v>
      </c>
      <c r="E819">
        <f>'2017 Vincent'!AG825</f>
        <v>0</v>
      </c>
      <c r="F819" s="187">
        <f>'2017 Vincent'!AH825</f>
        <v>0</v>
      </c>
      <c r="G819" s="187">
        <f>'2017 Vincent'!AI825</f>
        <v>0</v>
      </c>
      <c r="H819">
        <f>'2017 Vincent'!AJ825</f>
        <v>0</v>
      </c>
      <c r="I819">
        <f>'2017 Vincent'!AK825</f>
        <v>0</v>
      </c>
      <c r="J819" s="187">
        <f>'2017 Vincent'!AL825</f>
        <v>0</v>
      </c>
      <c r="L819"/>
    </row>
    <row r="820" spans="1:12" x14ac:dyDescent="0.25">
      <c r="A820" s="565">
        <f>'2017 Vincent'!AC826</f>
        <v>0</v>
      </c>
      <c r="B820">
        <f>'2017 Vincent'!AD826</f>
        <v>0</v>
      </c>
      <c r="C820">
        <f>'2017 Vincent'!AE826</f>
        <v>0</v>
      </c>
      <c r="D820">
        <f>'2017 Vincent'!AF826</f>
        <v>0</v>
      </c>
      <c r="E820">
        <f>'2017 Vincent'!AG826</f>
        <v>0</v>
      </c>
      <c r="F820" s="187">
        <f>'2017 Vincent'!AH826</f>
        <v>0</v>
      </c>
      <c r="G820" s="187">
        <f>'2017 Vincent'!AI826</f>
        <v>0</v>
      </c>
      <c r="H820">
        <f>'2017 Vincent'!AJ826</f>
        <v>0</v>
      </c>
      <c r="I820">
        <f>'2017 Vincent'!AK826</f>
        <v>0</v>
      </c>
      <c r="J820" s="187">
        <f>'2017 Vincent'!AL826</f>
        <v>0</v>
      </c>
      <c r="L820"/>
    </row>
    <row r="821" spans="1:12" x14ac:dyDescent="0.25">
      <c r="A821" s="565">
        <f>'2017 Vincent'!AC827</f>
        <v>0</v>
      </c>
      <c r="B821">
        <f>'2017 Vincent'!AD827</f>
        <v>0</v>
      </c>
      <c r="C821">
        <f>'2017 Vincent'!AE827</f>
        <v>0</v>
      </c>
      <c r="D821">
        <f>'2017 Vincent'!AF827</f>
        <v>0</v>
      </c>
      <c r="E821">
        <f>'2017 Vincent'!AG827</f>
        <v>0</v>
      </c>
      <c r="F821" s="187">
        <f>'2017 Vincent'!AH827</f>
        <v>0</v>
      </c>
      <c r="G821" s="187">
        <f>'2017 Vincent'!AI827</f>
        <v>0</v>
      </c>
      <c r="H821">
        <f>'2017 Vincent'!AJ827</f>
        <v>0</v>
      </c>
      <c r="I821">
        <f>'2017 Vincent'!AK827</f>
        <v>0</v>
      </c>
      <c r="J821" s="187">
        <f>'2017 Vincent'!AL827</f>
        <v>0</v>
      </c>
      <c r="L821"/>
    </row>
    <row r="822" spans="1:12" x14ac:dyDescent="0.25">
      <c r="A822" s="565">
        <f>'2017 Vincent'!AC828</f>
        <v>0</v>
      </c>
      <c r="B822">
        <f>'2017 Vincent'!AD828</f>
        <v>0</v>
      </c>
      <c r="C822">
        <f>'2017 Vincent'!AE828</f>
        <v>0</v>
      </c>
      <c r="D822">
        <f>'2017 Vincent'!AF828</f>
        <v>0</v>
      </c>
      <c r="E822">
        <f>'2017 Vincent'!AG828</f>
        <v>0</v>
      </c>
      <c r="F822" s="187">
        <f>'2017 Vincent'!AH828</f>
        <v>0</v>
      </c>
      <c r="G822" s="187">
        <f>'2017 Vincent'!AI828</f>
        <v>0</v>
      </c>
      <c r="H822">
        <f>'2017 Vincent'!AJ828</f>
        <v>0</v>
      </c>
      <c r="I822">
        <f>'2017 Vincent'!AK828</f>
        <v>0</v>
      </c>
      <c r="J822" s="187">
        <f>'2017 Vincent'!AL828</f>
        <v>0</v>
      </c>
      <c r="L822"/>
    </row>
    <row r="823" spans="1:12" x14ac:dyDescent="0.25">
      <c r="A823" s="565">
        <f>'2017 Vincent'!AC829</f>
        <v>0</v>
      </c>
      <c r="B823">
        <f>'2017 Vincent'!AD829</f>
        <v>0</v>
      </c>
      <c r="C823">
        <f>'2017 Vincent'!AE829</f>
        <v>0</v>
      </c>
      <c r="D823">
        <f>'2017 Vincent'!AF829</f>
        <v>0</v>
      </c>
      <c r="E823">
        <f>'2017 Vincent'!AG829</f>
        <v>0</v>
      </c>
      <c r="F823" s="187">
        <f>'2017 Vincent'!AH829</f>
        <v>0</v>
      </c>
      <c r="G823" s="187">
        <f>'2017 Vincent'!AI829</f>
        <v>0</v>
      </c>
      <c r="H823">
        <f>'2017 Vincent'!AJ829</f>
        <v>0</v>
      </c>
      <c r="I823">
        <f>'2017 Vincent'!AK829</f>
        <v>0</v>
      </c>
      <c r="J823" s="187">
        <f>'2017 Vincent'!AL829</f>
        <v>0</v>
      </c>
      <c r="L823"/>
    </row>
    <row r="824" spans="1:12" x14ac:dyDescent="0.25">
      <c r="A824" s="565">
        <f>'2017 Vincent'!AC830</f>
        <v>0</v>
      </c>
      <c r="B824">
        <f>'2017 Vincent'!AD830</f>
        <v>0</v>
      </c>
      <c r="C824">
        <f>'2017 Vincent'!AE830</f>
        <v>0</v>
      </c>
      <c r="D824">
        <f>'2017 Vincent'!AF830</f>
        <v>0</v>
      </c>
      <c r="E824">
        <f>'2017 Vincent'!AG830</f>
        <v>0</v>
      </c>
      <c r="F824" s="187">
        <f>'2017 Vincent'!AH830</f>
        <v>0</v>
      </c>
      <c r="G824" s="187">
        <f>'2017 Vincent'!AI830</f>
        <v>0</v>
      </c>
      <c r="H824">
        <f>'2017 Vincent'!AJ830</f>
        <v>0</v>
      </c>
      <c r="I824">
        <f>'2017 Vincent'!AK830</f>
        <v>0</v>
      </c>
      <c r="J824" s="187">
        <f>'2017 Vincent'!AL830</f>
        <v>0</v>
      </c>
      <c r="L824"/>
    </row>
    <row r="825" spans="1:12" x14ac:dyDescent="0.25">
      <c r="A825" s="565">
        <f>'2017 Vincent'!AC831</f>
        <v>0</v>
      </c>
      <c r="B825">
        <f>'2017 Vincent'!AD831</f>
        <v>0</v>
      </c>
      <c r="C825">
        <f>'2017 Vincent'!AE831</f>
        <v>0</v>
      </c>
      <c r="D825">
        <f>'2017 Vincent'!AF831</f>
        <v>0</v>
      </c>
      <c r="E825">
        <f>'2017 Vincent'!AG831</f>
        <v>0</v>
      </c>
      <c r="F825" s="187">
        <f>'2017 Vincent'!AH831</f>
        <v>0</v>
      </c>
      <c r="G825" s="187">
        <f>'2017 Vincent'!AI831</f>
        <v>0</v>
      </c>
      <c r="H825">
        <f>'2017 Vincent'!AJ831</f>
        <v>0</v>
      </c>
      <c r="I825">
        <f>'2017 Vincent'!AK831</f>
        <v>0</v>
      </c>
      <c r="J825" s="187">
        <f>'2017 Vincent'!AL831</f>
        <v>0</v>
      </c>
      <c r="L825"/>
    </row>
    <row r="826" spans="1:12" x14ac:dyDescent="0.25">
      <c r="A826" s="565">
        <f>'2017 Vincent'!AC832</f>
        <v>0</v>
      </c>
      <c r="B826">
        <f>'2017 Vincent'!AD832</f>
        <v>0</v>
      </c>
      <c r="C826">
        <f>'2017 Vincent'!AE832</f>
        <v>0</v>
      </c>
      <c r="D826">
        <f>'2017 Vincent'!AF832</f>
        <v>0</v>
      </c>
      <c r="E826">
        <f>'2017 Vincent'!AG832</f>
        <v>0</v>
      </c>
      <c r="F826" s="187">
        <f>'2017 Vincent'!AH832</f>
        <v>0</v>
      </c>
      <c r="G826" s="187">
        <f>'2017 Vincent'!AI832</f>
        <v>0</v>
      </c>
      <c r="H826">
        <f>'2017 Vincent'!AJ832</f>
        <v>0</v>
      </c>
      <c r="I826">
        <f>'2017 Vincent'!AK832</f>
        <v>0</v>
      </c>
      <c r="J826" s="187">
        <f>'2017 Vincent'!AL832</f>
        <v>0</v>
      </c>
      <c r="L826"/>
    </row>
    <row r="827" spans="1:12" x14ac:dyDescent="0.25">
      <c r="A827" s="565">
        <f>'2017 Vincent'!AC833</f>
        <v>0</v>
      </c>
      <c r="B827">
        <f>'2017 Vincent'!AD833</f>
        <v>0</v>
      </c>
      <c r="C827">
        <f>'2017 Vincent'!AE833</f>
        <v>0</v>
      </c>
      <c r="D827">
        <f>'2017 Vincent'!AF833</f>
        <v>0</v>
      </c>
      <c r="E827">
        <f>'2017 Vincent'!AG833</f>
        <v>0</v>
      </c>
      <c r="F827" s="187">
        <f>'2017 Vincent'!AH833</f>
        <v>0</v>
      </c>
      <c r="G827" s="187">
        <f>'2017 Vincent'!AI833</f>
        <v>0</v>
      </c>
      <c r="H827">
        <f>'2017 Vincent'!AJ833</f>
        <v>0</v>
      </c>
      <c r="I827">
        <f>'2017 Vincent'!AK833</f>
        <v>0</v>
      </c>
      <c r="J827" s="187">
        <f>'2017 Vincent'!AL833</f>
        <v>0</v>
      </c>
      <c r="L827"/>
    </row>
    <row r="828" spans="1:12" x14ac:dyDescent="0.25">
      <c r="A828" s="565">
        <f>'2017 Vincent'!AC834</f>
        <v>0</v>
      </c>
      <c r="B828">
        <f>'2017 Vincent'!AD834</f>
        <v>0</v>
      </c>
      <c r="C828">
        <f>'2017 Vincent'!AE834</f>
        <v>0</v>
      </c>
      <c r="D828">
        <f>'2017 Vincent'!AF834</f>
        <v>0</v>
      </c>
      <c r="E828">
        <f>'2017 Vincent'!AG834</f>
        <v>0</v>
      </c>
      <c r="F828" s="187">
        <f>'2017 Vincent'!AH834</f>
        <v>0</v>
      </c>
      <c r="G828" s="187">
        <f>'2017 Vincent'!AI834</f>
        <v>0</v>
      </c>
      <c r="H828">
        <f>'2017 Vincent'!AJ834</f>
        <v>0</v>
      </c>
      <c r="I828">
        <f>'2017 Vincent'!AK834</f>
        <v>0</v>
      </c>
      <c r="J828" s="187">
        <f>'2017 Vincent'!AL834</f>
        <v>0</v>
      </c>
      <c r="L828"/>
    </row>
    <row r="829" spans="1:12" x14ac:dyDescent="0.25">
      <c r="A829" s="565">
        <f>'2017 Vincent'!AC835</f>
        <v>0</v>
      </c>
      <c r="B829">
        <f>'2017 Vincent'!AD835</f>
        <v>0</v>
      </c>
      <c r="C829">
        <f>'2017 Vincent'!AE835</f>
        <v>0</v>
      </c>
      <c r="D829">
        <f>'2017 Vincent'!AF835</f>
        <v>0</v>
      </c>
      <c r="E829">
        <f>'2017 Vincent'!AG835</f>
        <v>0</v>
      </c>
      <c r="F829" s="187">
        <f>'2017 Vincent'!AH835</f>
        <v>0</v>
      </c>
      <c r="G829" s="187">
        <f>'2017 Vincent'!AI835</f>
        <v>0</v>
      </c>
      <c r="H829">
        <f>'2017 Vincent'!AJ835</f>
        <v>0</v>
      </c>
      <c r="I829">
        <f>'2017 Vincent'!AK835</f>
        <v>0</v>
      </c>
      <c r="J829" s="187">
        <f>'2017 Vincent'!AL835</f>
        <v>0</v>
      </c>
      <c r="L829"/>
    </row>
    <row r="830" spans="1:12" x14ac:dyDescent="0.25">
      <c r="A830" s="565">
        <f>'2017 Vincent'!AC836</f>
        <v>0</v>
      </c>
      <c r="B830">
        <f>'2017 Vincent'!AD836</f>
        <v>0</v>
      </c>
      <c r="C830">
        <f>'2017 Vincent'!AE836</f>
        <v>0</v>
      </c>
      <c r="D830">
        <f>'2017 Vincent'!AF836</f>
        <v>0</v>
      </c>
      <c r="E830">
        <f>'2017 Vincent'!AG836</f>
        <v>0</v>
      </c>
      <c r="F830" s="187">
        <f>'2017 Vincent'!AH836</f>
        <v>0</v>
      </c>
      <c r="G830" s="187">
        <f>'2017 Vincent'!AI836</f>
        <v>0</v>
      </c>
      <c r="H830">
        <f>'2017 Vincent'!AJ836</f>
        <v>0</v>
      </c>
      <c r="I830">
        <f>'2017 Vincent'!AK836</f>
        <v>0</v>
      </c>
      <c r="J830" s="187">
        <f>'2017 Vincent'!AL836</f>
        <v>0</v>
      </c>
      <c r="L830"/>
    </row>
    <row r="831" spans="1:12" x14ac:dyDescent="0.25">
      <c r="A831" s="565">
        <f>'2017 Vincent'!AC837</f>
        <v>0</v>
      </c>
      <c r="B831">
        <f>'2017 Vincent'!AD837</f>
        <v>0</v>
      </c>
      <c r="C831">
        <f>'2017 Vincent'!AE837</f>
        <v>0</v>
      </c>
      <c r="D831">
        <f>'2017 Vincent'!AF837</f>
        <v>0</v>
      </c>
      <c r="E831">
        <f>'2017 Vincent'!AG837</f>
        <v>0</v>
      </c>
      <c r="F831" s="187">
        <f>'2017 Vincent'!AH837</f>
        <v>0</v>
      </c>
      <c r="G831" s="187">
        <f>'2017 Vincent'!AI837</f>
        <v>0</v>
      </c>
      <c r="H831">
        <f>'2017 Vincent'!AJ837</f>
        <v>0</v>
      </c>
      <c r="I831">
        <f>'2017 Vincent'!AK837</f>
        <v>0</v>
      </c>
      <c r="J831" s="187">
        <f>'2017 Vincent'!AL837</f>
        <v>0</v>
      </c>
      <c r="L831"/>
    </row>
    <row r="832" spans="1:12" x14ac:dyDescent="0.25">
      <c r="A832" s="565">
        <f>'2017 Vincent'!AC838</f>
        <v>0</v>
      </c>
      <c r="B832">
        <f>'2017 Vincent'!AD838</f>
        <v>0</v>
      </c>
      <c r="C832">
        <f>'2017 Vincent'!AE838</f>
        <v>0</v>
      </c>
      <c r="D832">
        <f>'2017 Vincent'!AF838</f>
        <v>0</v>
      </c>
      <c r="E832">
        <f>'2017 Vincent'!AG838</f>
        <v>0</v>
      </c>
      <c r="F832" s="187">
        <f>'2017 Vincent'!AH838</f>
        <v>0</v>
      </c>
      <c r="G832" s="187">
        <f>'2017 Vincent'!AI838</f>
        <v>0</v>
      </c>
      <c r="H832">
        <f>'2017 Vincent'!AJ838</f>
        <v>0</v>
      </c>
      <c r="I832">
        <f>'2017 Vincent'!AK838</f>
        <v>0</v>
      </c>
      <c r="J832" s="187">
        <f>'2017 Vincent'!AL838</f>
        <v>0</v>
      </c>
      <c r="L832"/>
    </row>
    <row r="833" spans="1:12" x14ac:dyDescent="0.25">
      <c r="A833" s="565">
        <f>'2017 Vincent'!AC839</f>
        <v>0</v>
      </c>
      <c r="B833">
        <f>'2017 Vincent'!AD839</f>
        <v>0</v>
      </c>
      <c r="C833">
        <f>'2017 Vincent'!AE839</f>
        <v>0</v>
      </c>
      <c r="D833">
        <f>'2017 Vincent'!AF839</f>
        <v>0</v>
      </c>
      <c r="E833">
        <f>'2017 Vincent'!AG839</f>
        <v>0</v>
      </c>
      <c r="F833" s="187">
        <f>'2017 Vincent'!AH839</f>
        <v>0</v>
      </c>
      <c r="G833" s="187">
        <f>'2017 Vincent'!AI839</f>
        <v>0</v>
      </c>
      <c r="H833">
        <f>'2017 Vincent'!AJ839</f>
        <v>0</v>
      </c>
      <c r="I833">
        <f>'2017 Vincent'!AK839</f>
        <v>0</v>
      </c>
      <c r="J833" s="187">
        <f>'2017 Vincent'!AL839</f>
        <v>0</v>
      </c>
      <c r="L833"/>
    </row>
    <row r="834" spans="1:12" x14ac:dyDescent="0.25">
      <c r="A834" s="565">
        <f>'2017 Vincent'!AC840</f>
        <v>0</v>
      </c>
      <c r="B834">
        <f>'2017 Vincent'!AD840</f>
        <v>0</v>
      </c>
      <c r="C834">
        <f>'2017 Vincent'!AE840</f>
        <v>0</v>
      </c>
      <c r="D834">
        <f>'2017 Vincent'!AF840</f>
        <v>0</v>
      </c>
      <c r="E834">
        <f>'2017 Vincent'!AG840</f>
        <v>0</v>
      </c>
      <c r="F834" s="187">
        <f>'2017 Vincent'!AH840</f>
        <v>0</v>
      </c>
      <c r="G834" s="187">
        <f>'2017 Vincent'!AI840</f>
        <v>0</v>
      </c>
      <c r="H834">
        <f>'2017 Vincent'!AJ840</f>
        <v>0</v>
      </c>
      <c r="I834">
        <f>'2017 Vincent'!AK840</f>
        <v>0</v>
      </c>
      <c r="J834" s="187">
        <f>'2017 Vincent'!AL840</f>
        <v>0</v>
      </c>
      <c r="L834"/>
    </row>
    <row r="835" spans="1:12" x14ac:dyDescent="0.25">
      <c r="A835" s="565">
        <f>'2017 Vincent'!AC841</f>
        <v>0</v>
      </c>
      <c r="B835">
        <f>'2017 Vincent'!AD841</f>
        <v>0</v>
      </c>
      <c r="C835">
        <f>'2017 Vincent'!AE841</f>
        <v>0</v>
      </c>
      <c r="D835">
        <f>'2017 Vincent'!AF841</f>
        <v>0</v>
      </c>
      <c r="E835">
        <f>'2017 Vincent'!AG841</f>
        <v>0</v>
      </c>
      <c r="F835" s="187">
        <f>'2017 Vincent'!AH841</f>
        <v>0</v>
      </c>
      <c r="G835" s="187">
        <f>'2017 Vincent'!AI841</f>
        <v>0</v>
      </c>
      <c r="H835">
        <f>'2017 Vincent'!AJ841</f>
        <v>0</v>
      </c>
      <c r="I835">
        <f>'2017 Vincent'!AK841</f>
        <v>0</v>
      </c>
      <c r="J835" s="187">
        <f>'2017 Vincent'!AL841</f>
        <v>0</v>
      </c>
      <c r="L835"/>
    </row>
    <row r="836" spans="1:12" x14ac:dyDescent="0.25">
      <c r="A836" s="565">
        <f>'2017 Vincent'!AC842</f>
        <v>0</v>
      </c>
      <c r="B836">
        <f>'2017 Vincent'!AD842</f>
        <v>0</v>
      </c>
      <c r="C836">
        <f>'2017 Vincent'!AE842</f>
        <v>0</v>
      </c>
      <c r="D836">
        <f>'2017 Vincent'!AF842</f>
        <v>0</v>
      </c>
      <c r="E836">
        <f>'2017 Vincent'!AG842</f>
        <v>0</v>
      </c>
      <c r="F836" s="187">
        <f>'2017 Vincent'!AH842</f>
        <v>0</v>
      </c>
      <c r="G836" s="187">
        <f>'2017 Vincent'!AI842</f>
        <v>0</v>
      </c>
      <c r="H836">
        <f>'2017 Vincent'!AJ842</f>
        <v>0</v>
      </c>
      <c r="I836">
        <f>'2017 Vincent'!AK842</f>
        <v>0</v>
      </c>
      <c r="J836" s="187">
        <f>'2017 Vincent'!AL842</f>
        <v>0</v>
      </c>
      <c r="L836"/>
    </row>
    <row r="837" spans="1:12" x14ac:dyDescent="0.25">
      <c r="A837" s="565">
        <f>'2017 Vincent'!AC843</f>
        <v>0</v>
      </c>
      <c r="B837">
        <f>'2017 Vincent'!AD843</f>
        <v>0</v>
      </c>
      <c r="C837">
        <f>'2017 Vincent'!AE843</f>
        <v>0</v>
      </c>
      <c r="D837">
        <f>'2017 Vincent'!AF843</f>
        <v>0</v>
      </c>
      <c r="E837">
        <f>'2017 Vincent'!AG843</f>
        <v>0</v>
      </c>
      <c r="F837" s="187">
        <f>'2017 Vincent'!AH843</f>
        <v>0</v>
      </c>
      <c r="G837" s="187">
        <f>'2017 Vincent'!AI843</f>
        <v>0</v>
      </c>
      <c r="H837">
        <f>'2017 Vincent'!AJ843</f>
        <v>0</v>
      </c>
      <c r="I837">
        <f>'2017 Vincent'!AK843</f>
        <v>0</v>
      </c>
      <c r="J837" s="187">
        <f>'2017 Vincent'!AL843</f>
        <v>0</v>
      </c>
      <c r="L837"/>
    </row>
    <row r="838" spans="1:12" x14ac:dyDescent="0.25">
      <c r="A838" s="565">
        <f>'2017 Vincent'!AC844</f>
        <v>0</v>
      </c>
      <c r="B838">
        <f>'2017 Vincent'!AD844</f>
        <v>0</v>
      </c>
      <c r="C838">
        <f>'2017 Vincent'!AE844</f>
        <v>0</v>
      </c>
      <c r="D838">
        <f>'2017 Vincent'!AF844</f>
        <v>0</v>
      </c>
      <c r="E838">
        <f>'2017 Vincent'!AG844</f>
        <v>0</v>
      </c>
      <c r="F838" s="187">
        <f>'2017 Vincent'!AH844</f>
        <v>0</v>
      </c>
      <c r="G838" s="187">
        <f>'2017 Vincent'!AI844</f>
        <v>0</v>
      </c>
      <c r="H838">
        <f>'2017 Vincent'!AJ844</f>
        <v>0</v>
      </c>
      <c r="I838">
        <f>'2017 Vincent'!AK844</f>
        <v>0</v>
      </c>
      <c r="J838" s="187">
        <f>'2017 Vincent'!AL844</f>
        <v>0</v>
      </c>
      <c r="L838"/>
    </row>
    <row r="839" spans="1:12" x14ac:dyDescent="0.25">
      <c r="A839" s="565">
        <f>'2017 Vincent'!AC845</f>
        <v>0</v>
      </c>
      <c r="B839">
        <f>'2017 Vincent'!AD845</f>
        <v>0</v>
      </c>
      <c r="C839">
        <f>'2017 Vincent'!AE845</f>
        <v>0</v>
      </c>
      <c r="D839">
        <f>'2017 Vincent'!AF845</f>
        <v>0</v>
      </c>
      <c r="E839">
        <f>'2017 Vincent'!AG845</f>
        <v>0</v>
      </c>
      <c r="F839" s="187">
        <f>'2017 Vincent'!AH845</f>
        <v>0</v>
      </c>
      <c r="G839" s="187">
        <f>'2017 Vincent'!AI845</f>
        <v>0</v>
      </c>
      <c r="H839">
        <f>'2017 Vincent'!AJ845</f>
        <v>0</v>
      </c>
      <c r="I839">
        <f>'2017 Vincent'!AK845</f>
        <v>0</v>
      </c>
      <c r="J839" s="187">
        <f>'2017 Vincent'!AL845</f>
        <v>0</v>
      </c>
      <c r="L839"/>
    </row>
    <row r="840" spans="1:12" x14ac:dyDescent="0.25">
      <c r="A840" s="565">
        <f>'2017 Vincent'!AC846</f>
        <v>0</v>
      </c>
      <c r="B840">
        <f>'2017 Vincent'!AD846</f>
        <v>0</v>
      </c>
      <c r="C840">
        <f>'2017 Vincent'!AE846</f>
        <v>0</v>
      </c>
      <c r="D840">
        <f>'2017 Vincent'!AF846</f>
        <v>0</v>
      </c>
      <c r="E840">
        <f>'2017 Vincent'!AG846</f>
        <v>0</v>
      </c>
      <c r="F840" s="187">
        <f>'2017 Vincent'!AH846</f>
        <v>0</v>
      </c>
      <c r="G840" s="187">
        <f>'2017 Vincent'!AI846</f>
        <v>0</v>
      </c>
      <c r="H840">
        <f>'2017 Vincent'!AJ846</f>
        <v>0</v>
      </c>
      <c r="I840">
        <f>'2017 Vincent'!AK846</f>
        <v>0</v>
      </c>
      <c r="J840" s="187">
        <f>'2017 Vincent'!AL846</f>
        <v>0</v>
      </c>
      <c r="L840"/>
    </row>
    <row r="841" spans="1:12" x14ac:dyDescent="0.25">
      <c r="A841" s="565">
        <f>'2017 Vincent'!AC847</f>
        <v>0</v>
      </c>
      <c r="B841">
        <f>'2017 Vincent'!AD847</f>
        <v>0</v>
      </c>
      <c r="C841">
        <f>'2017 Vincent'!AE847</f>
        <v>0</v>
      </c>
      <c r="D841">
        <f>'2017 Vincent'!AF847</f>
        <v>0</v>
      </c>
      <c r="E841">
        <f>'2017 Vincent'!AG847</f>
        <v>0</v>
      </c>
      <c r="F841" s="187">
        <f>'2017 Vincent'!AH847</f>
        <v>0</v>
      </c>
      <c r="G841" s="187">
        <f>'2017 Vincent'!AI847</f>
        <v>0</v>
      </c>
      <c r="H841">
        <f>'2017 Vincent'!AJ847</f>
        <v>0</v>
      </c>
      <c r="I841">
        <f>'2017 Vincent'!AK847</f>
        <v>0</v>
      </c>
      <c r="J841" s="187">
        <f>'2017 Vincent'!AL847</f>
        <v>0</v>
      </c>
      <c r="L841"/>
    </row>
    <row r="842" spans="1:12" x14ac:dyDescent="0.25">
      <c r="A842" s="565">
        <f>'2017 Vincent'!AC848</f>
        <v>0</v>
      </c>
      <c r="B842">
        <f>'2017 Vincent'!AD848</f>
        <v>0</v>
      </c>
      <c r="C842">
        <f>'2017 Vincent'!AE848</f>
        <v>0</v>
      </c>
      <c r="D842">
        <f>'2017 Vincent'!AF848</f>
        <v>0</v>
      </c>
      <c r="E842">
        <f>'2017 Vincent'!AG848</f>
        <v>0</v>
      </c>
      <c r="F842" s="187">
        <f>'2017 Vincent'!AH848</f>
        <v>0</v>
      </c>
      <c r="G842" s="187">
        <f>'2017 Vincent'!AI848</f>
        <v>0</v>
      </c>
      <c r="H842">
        <f>'2017 Vincent'!AJ848</f>
        <v>0</v>
      </c>
      <c r="I842">
        <f>'2017 Vincent'!AK848</f>
        <v>0</v>
      </c>
      <c r="J842" s="187">
        <f>'2017 Vincent'!AL848</f>
        <v>0</v>
      </c>
      <c r="L842"/>
    </row>
    <row r="843" spans="1:12" x14ac:dyDescent="0.25">
      <c r="A843" s="565">
        <f>'2017 Vincent'!AC849</f>
        <v>0</v>
      </c>
      <c r="B843">
        <f>'2017 Vincent'!AD849</f>
        <v>0</v>
      </c>
      <c r="C843">
        <f>'2017 Vincent'!AE849</f>
        <v>0</v>
      </c>
      <c r="D843">
        <f>'2017 Vincent'!AF849</f>
        <v>0</v>
      </c>
      <c r="E843">
        <f>'2017 Vincent'!AG849</f>
        <v>0</v>
      </c>
      <c r="F843" s="187">
        <f>'2017 Vincent'!AH849</f>
        <v>0</v>
      </c>
      <c r="G843" s="187">
        <f>'2017 Vincent'!AI849</f>
        <v>0</v>
      </c>
      <c r="H843">
        <f>'2017 Vincent'!AJ849</f>
        <v>0</v>
      </c>
      <c r="I843">
        <f>'2017 Vincent'!AK849</f>
        <v>0</v>
      </c>
      <c r="J843" s="187">
        <f>'2017 Vincent'!AL849</f>
        <v>0</v>
      </c>
      <c r="L843"/>
    </row>
    <row r="844" spans="1:12" x14ac:dyDescent="0.25">
      <c r="A844" s="565">
        <f>'2017 Vincent'!AC850</f>
        <v>0</v>
      </c>
      <c r="B844">
        <f>'2017 Vincent'!AD850</f>
        <v>0</v>
      </c>
      <c r="C844">
        <f>'2017 Vincent'!AE850</f>
        <v>0</v>
      </c>
      <c r="D844">
        <f>'2017 Vincent'!AF850</f>
        <v>0</v>
      </c>
      <c r="E844">
        <f>'2017 Vincent'!AG850</f>
        <v>0</v>
      </c>
      <c r="F844" s="187">
        <f>'2017 Vincent'!AH850</f>
        <v>0</v>
      </c>
      <c r="G844" s="187">
        <f>'2017 Vincent'!AI850</f>
        <v>0</v>
      </c>
      <c r="H844">
        <f>'2017 Vincent'!AJ850</f>
        <v>0</v>
      </c>
      <c r="I844">
        <f>'2017 Vincent'!AK850</f>
        <v>0</v>
      </c>
      <c r="J844" s="187">
        <f>'2017 Vincent'!AL850</f>
        <v>0</v>
      </c>
      <c r="L844"/>
    </row>
    <row r="845" spans="1:12" x14ac:dyDescent="0.25">
      <c r="A845" s="565">
        <f>'2017 Vincent'!AC851</f>
        <v>0</v>
      </c>
      <c r="B845">
        <f>'2017 Vincent'!AD851</f>
        <v>0</v>
      </c>
      <c r="C845">
        <f>'2017 Vincent'!AE851</f>
        <v>0</v>
      </c>
      <c r="D845">
        <f>'2017 Vincent'!AF851</f>
        <v>0</v>
      </c>
      <c r="E845">
        <f>'2017 Vincent'!AG851</f>
        <v>0</v>
      </c>
      <c r="F845" s="187">
        <f>'2017 Vincent'!AH851</f>
        <v>0</v>
      </c>
      <c r="G845" s="187">
        <f>'2017 Vincent'!AI851</f>
        <v>0</v>
      </c>
      <c r="H845">
        <f>'2017 Vincent'!AJ851</f>
        <v>0</v>
      </c>
      <c r="I845">
        <f>'2017 Vincent'!AK851</f>
        <v>0</v>
      </c>
      <c r="J845" s="187">
        <f>'2017 Vincent'!AL851</f>
        <v>0</v>
      </c>
      <c r="L845"/>
    </row>
    <row r="846" spans="1:12" x14ac:dyDescent="0.25">
      <c r="A846" s="565">
        <f>'2017 Vincent'!AC852</f>
        <v>0</v>
      </c>
      <c r="B846">
        <f>'2017 Vincent'!AD852</f>
        <v>0</v>
      </c>
      <c r="C846">
        <f>'2017 Vincent'!AE852</f>
        <v>0</v>
      </c>
      <c r="D846">
        <f>'2017 Vincent'!AF852</f>
        <v>0</v>
      </c>
      <c r="E846">
        <f>'2017 Vincent'!AG852</f>
        <v>0</v>
      </c>
      <c r="F846" s="187">
        <f>'2017 Vincent'!AH852</f>
        <v>0</v>
      </c>
      <c r="G846" s="187">
        <f>'2017 Vincent'!AI852</f>
        <v>0</v>
      </c>
      <c r="H846">
        <f>'2017 Vincent'!AJ852</f>
        <v>0</v>
      </c>
      <c r="I846">
        <f>'2017 Vincent'!AK852</f>
        <v>0</v>
      </c>
      <c r="J846" s="187">
        <f>'2017 Vincent'!AL852</f>
        <v>0</v>
      </c>
      <c r="L846"/>
    </row>
    <row r="847" spans="1:12" x14ac:dyDescent="0.25">
      <c r="A847" s="565">
        <f>'2017 Vincent'!AC853</f>
        <v>0</v>
      </c>
      <c r="B847">
        <f>'2017 Vincent'!AD853</f>
        <v>0</v>
      </c>
      <c r="C847">
        <f>'2017 Vincent'!AE853</f>
        <v>0</v>
      </c>
      <c r="D847">
        <f>'2017 Vincent'!AF853</f>
        <v>0</v>
      </c>
      <c r="E847">
        <f>'2017 Vincent'!AG853</f>
        <v>0</v>
      </c>
      <c r="F847" s="187">
        <f>'2017 Vincent'!AH853</f>
        <v>0</v>
      </c>
      <c r="G847" s="187">
        <f>'2017 Vincent'!AI853</f>
        <v>0</v>
      </c>
      <c r="H847">
        <f>'2017 Vincent'!AJ853</f>
        <v>0</v>
      </c>
      <c r="I847">
        <f>'2017 Vincent'!AK853</f>
        <v>0</v>
      </c>
      <c r="J847" s="187">
        <f>'2017 Vincent'!AL853</f>
        <v>0</v>
      </c>
      <c r="L847"/>
    </row>
    <row r="848" spans="1:12" x14ac:dyDescent="0.25">
      <c r="A848" s="565">
        <f>'2017 Vincent'!AC854</f>
        <v>0</v>
      </c>
      <c r="B848">
        <f>'2017 Vincent'!AD854</f>
        <v>0</v>
      </c>
      <c r="C848">
        <f>'2017 Vincent'!AE854</f>
        <v>0</v>
      </c>
      <c r="D848">
        <f>'2017 Vincent'!AF854</f>
        <v>0</v>
      </c>
      <c r="E848">
        <f>'2017 Vincent'!AG854</f>
        <v>0</v>
      </c>
      <c r="F848" s="187">
        <f>'2017 Vincent'!AH854</f>
        <v>0</v>
      </c>
      <c r="G848" s="187">
        <f>'2017 Vincent'!AI854</f>
        <v>0</v>
      </c>
      <c r="H848">
        <f>'2017 Vincent'!AJ854</f>
        <v>0</v>
      </c>
      <c r="I848">
        <f>'2017 Vincent'!AK854</f>
        <v>0</v>
      </c>
      <c r="J848" s="187">
        <f>'2017 Vincent'!AL854</f>
        <v>0</v>
      </c>
      <c r="L848"/>
    </row>
    <row r="849" spans="1:12" x14ac:dyDescent="0.25">
      <c r="A849" s="565">
        <f>'2017 Vincent'!AC855</f>
        <v>0</v>
      </c>
      <c r="B849">
        <f>'2017 Vincent'!AD855</f>
        <v>0</v>
      </c>
      <c r="C849">
        <f>'2017 Vincent'!AE855</f>
        <v>0</v>
      </c>
      <c r="D849">
        <f>'2017 Vincent'!AF855</f>
        <v>0</v>
      </c>
      <c r="E849">
        <f>'2017 Vincent'!AG855</f>
        <v>0</v>
      </c>
      <c r="F849" s="187">
        <f>'2017 Vincent'!AH855</f>
        <v>0</v>
      </c>
      <c r="G849" s="187">
        <f>'2017 Vincent'!AI855</f>
        <v>0</v>
      </c>
      <c r="H849">
        <f>'2017 Vincent'!AJ855</f>
        <v>0</v>
      </c>
      <c r="I849">
        <f>'2017 Vincent'!AK855</f>
        <v>0</v>
      </c>
      <c r="J849" s="187">
        <f>'2017 Vincent'!AL855</f>
        <v>0</v>
      </c>
      <c r="L849"/>
    </row>
    <row r="850" spans="1:12" x14ac:dyDescent="0.25">
      <c r="A850" s="565">
        <f>'2017 Vincent'!AC856</f>
        <v>0</v>
      </c>
      <c r="B850">
        <f>'2017 Vincent'!AD856</f>
        <v>0</v>
      </c>
      <c r="C850">
        <f>'2017 Vincent'!AE856</f>
        <v>0</v>
      </c>
      <c r="D850">
        <f>'2017 Vincent'!AF856</f>
        <v>0</v>
      </c>
      <c r="E850">
        <f>'2017 Vincent'!AG856</f>
        <v>0</v>
      </c>
      <c r="F850" s="187">
        <f>'2017 Vincent'!AH856</f>
        <v>0</v>
      </c>
      <c r="G850" s="187">
        <f>'2017 Vincent'!AI856</f>
        <v>0</v>
      </c>
      <c r="H850">
        <f>'2017 Vincent'!AJ856</f>
        <v>0</v>
      </c>
      <c r="I850">
        <f>'2017 Vincent'!AK856</f>
        <v>0</v>
      </c>
      <c r="J850" s="187">
        <f>'2017 Vincent'!AL856</f>
        <v>0</v>
      </c>
      <c r="L850"/>
    </row>
    <row r="851" spans="1:12" x14ac:dyDescent="0.25">
      <c r="A851" s="565">
        <f>'2017 Vincent'!AC857</f>
        <v>0</v>
      </c>
      <c r="B851">
        <f>'2017 Vincent'!AD857</f>
        <v>0</v>
      </c>
      <c r="C851">
        <f>'2017 Vincent'!AE857</f>
        <v>0</v>
      </c>
      <c r="D851">
        <f>'2017 Vincent'!AF857</f>
        <v>0</v>
      </c>
      <c r="E851">
        <f>'2017 Vincent'!AG857</f>
        <v>0</v>
      </c>
      <c r="F851" s="187">
        <f>'2017 Vincent'!AH857</f>
        <v>0</v>
      </c>
      <c r="G851" s="187">
        <f>'2017 Vincent'!AI857</f>
        <v>0</v>
      </c>
      <c r="H851">
        <f>'2017 Vincent'!AJ857</f>
        <v>0</v>
      </c>
      <c r="I851">
        <f>'2017 Vincent'!AK857</f>
        <v>0</v>
      </c>
      <c r="J851" s="187">
        <f>'2017 Vincent'!AL857</f>
        <v>0</v>
      </c>
      <c r="L851"/>
    </row>
    <row r="852" spans="1:12" x14ac:dyDescent="0.25">
      <c r="A852" s="565">
        <f>'2017 Vincent'!AC858</f>
        <v>0</v>
      </c>
      <c r="B852">
        <f>'2017 Vincent'!AD858</f>
        <v>0</v>
      </c>
      <c r="C852">
        <f>'2017 Vincent'!AE858</f>
        <v>0</v>
      </c>
      <c r="D852">
        <f>'2017 Vincent'!AF858</f>
        <v>0</v>
      </c>
      <c r="E852">
        <f>'2017 Vincent'!AG858</f>
        <v>0</v>
      </c>
      <c r="F852" s="187">
        <f>'2017 Vincent'!AH858</f>
        <v>0</v>
      </c>
      <c r="G852" s="187">
        <f>'2017 Vincent'!AI858</f>
        <v>0</v>
      </c>
      <c r="H852">
        <f>'2017 Vincent'!AJ858</f>
        <v>0</v>
      </c>
      <c r="I852">
        <f>'2017 Vincent'!AK858</f>
        <v>0</v>
      </c>
      <c r="J852" s="187">
        <f>'2017 Vincent'!AL858</f>
        <v>0</v>
      </c>
      <c r="L852"/>
    </row>
    <row r="853" spans="1:12" x14ac:dyDescent="0.25">
      <c r="A853" s="565">
        <f>'2017 Vincent'!AC859</f>
        <v>0</v>
      </c>
      <c r="B853">
        <f>'2017 Vincent'!AD859</f>
        <v>0</v>
      </c>
      <c r="C853">
        <f>'2017 Vincent'!AE859</f>
        <v>0</v>
      </c>
      <c r="D853">
        <f>'2017 Vincent'!AF859</f>
        <v>0</v>
      </c>
      <c r="E853">
        <f>'2017 Vincent'!AG859</f>
        <v>0</v>
      </c>
      <c r="F853" s="187">
        <f>'2017 Vincent'!AH859</f>
        <v>0</v>
      </c>
      <c r="G853" s="187">
        <f>'2017 Vincent'!AI859</f>
        <v>0</v>
      </c>
      <c r="H853">
        <f>'2017 Vincent'!AJ859</f>
        <v>0</v>
      </c>
      <c r="I853">
        <f>'2017 Vincent'!AK859</f>
        <v>0</v>
      </c>
      <c r="J853" s="187">
        <f>'2017 Vincent'!AL859</f>
        <v>0</v>
      </c>
      <c r="L853"/>
    </row>
    <row r="854" spans="1:12" x14ac:dyDescent="0.25">
      <c r="A854" s="565">
        <f>'2017 Vincent'!AC860</f>
        <v>0</v>
      </c>
      <c r="B854">
        <f>'2017 Vincent'!AD860</f>
        <v>0</v>
      </c>
      <c r="C854">
        <f>'2017 Vincent'!AE860</f>
        <v>0</v>
      </c>
      <c r="D854">
        <f>'2017 Vincent'!AF860</f>
        <v>0</v>
      </c>
      <c r="E854">
        <f>'2017 Vincent'!AG860</f>
        <v>0</v>
      </c>
      <c r="F854" s="187">
        <f>'2017 Vincent'!AH860</f>
        <v>0</v>
      </c>
      <c r="G854" s="187">
        <f>'2017 Vincent'!AI860</f>
        <v>0</v>
      </c>
      <c r="H854">
        <f>'2017 Vincent'!AJ860</f>
        <v>0</v>
      </c>
      <c r="I854">
        <f>'2017 Vincent'!AK860</f>
        <v>0</v>
      </c>
      <c r="J854" s="187">
        <f>'2017 Vincent'!AL860</f>
        <v>0</v>
      </c>
      <c r="L854"/>
    </row>
    <row r="855" spans="1:12" x14ac:dyDescent="0.25">
      <c r="A855" s="565">
        <f>'2017 Vincent'!AC861</f>
        <v>0</v>
      </c>
      <c r="B855">
        <f>'2017 Vincent'!AD861</f>
        <v>0</v>
      </c>
      <c r="C855">
        <f>'2017 Vincent'!AE861</f>
        <v>0</v>
      </c>
      <c r="D855">
        <f>'2017 Vincent'!AF861</f>
        <v>0</v>
      </c>
      <c r="E855">
        <f>'2017 Vincent'!AG861</f>
        <v>0</v>
      </c>
      <c r="F855" s="187">
        <f>'2017 Vincent'!AH861</f>
        <v>0</v>
      </c>
      <c r="G855" s="187">
        <f>'2017 Vincent'!AI861</f>
        <v>0</v>
      </c>
      <c r="H855">
        <f>'2017 Vincent'!AJ861</f>
        <v>0</v>
      </c>
      <c r="I855">
        <f>'2017 Vincent'!AK861</f>
        <v>0</v>
      </c>
      <c r="J855" s="187">
        <f>'2017 Vincent'!AL861</f>
        <v>0</v>
      </c>
      <c r="L855"/>
    </row>
    <row r="856" spans="1:12" x14ac:dyDescent="0.25">
      <c r="A856" s="565">
        <f>'2017 Vincent'!AC862</f>
        <v>0</v>
      </c>
      <c r="B856">
        <f>'2017 Vincent'!AD862</f>
        <v>0</v>
      </c>
      <c r="C856">
        <f>'2017 Vincent'!AE862</f>
        <v>0</v>
      </c>
      <c r="D856">
        <f>'2017 Vincent'!AF862</f>
        <v>0</v>
      </c>
      <c r="E856">
        <f>'2017 Vincent'!AG862</f>
        <v>0</v>
      </c>
      <c r="F856" s="187">
        <f>'2017 Vincent'!AH862</f>
        <v>0</v>
      </c>
      <c r="G856" s="187">
        <f>'2017 Vincent'!AI862</f>
        <v>0</v>
      </c>
      <c r="H856">
        <f>'2017 Vincent'!AJ862</f>
        <v>0</v>
      </c>
      <c r="I856">
        <f>'2017 Vincent'!AK862</f>
        <v>0</v>
      </c>
      <c r="J856" s="187">
        <f>'2017 Vincent'!AL862</f>
        <v>0</v>
      </c>
      <c r="L856"/>
    </row>
    <row r="857" spans="1:12" x14ac:dyDescent="0.25">
      <c r="A857" s="565">
        <f>'2017 Vincent'!AC863</f>
        <v>0</v>
      </c>
      <c r="B857">
        <f>'2017 Vincent'!AD863</f>
        <v>0</v>
      </c>
      <c r="C857">
        <f>'2017 Vincent'!AE863</f>
        <v>0</v>
      </c>
      <c r="D857">
        <f>'2017 Vincent'!AF863</f>
        <v>0</v>
      </c>
      <c r="E857">
        <f>'2017 Vincent'!AG863</f>
        <v>0</v>
      </c>
      <c r="F857" s="187">
        <f>'2017 Vincent'!AH863</f>
        <v>0</v>
      </c>
      <c r="G857" s="187">
        <f>'2017 Vincent'!AI863</f>
        <v>0</v>
      </c>
      <c r="H857">
        <f>'2017 Vincent'!AJ863</f>
        <v>0</v>
      </c>
      <c r="I857">
        <f>'2017 Vincent'!AK863</f>
        <v>0</v>
      </c>
      <c r="J857" s="187">
        <f>'2017 Vincent'!AL863</f>
        <v>0</v>
      </c>
      <c r="L857"/>
    </row>
    <row r="858" spans="1:12" x14ac:dyDescent="0.25">
      <c r="A858" s="565">
        <f>'2017 Vincent'!AC864</f>
        <v>0</v>
      </c>
      <c r="B858">
        <f>'2017 Vincent'!AD864</f>
        <v>0</v>
      </c>
      <c r="C858">
        <f>'2017 Vincent'!AE864</f>
        <v>0</v>
      </c>
      <c r="D858">
        <f>'2017 Vincent'!AF864</f>
        <v>0</v>
      </c>
      <c r="E858">
        <f>'2017 Vincent'!AG864</f>
        <v>0</v>
      </c>
      <c r="F858" s="187">
        <f>'2017 Vincent'!AH864</f>
        <v>0</v>
      </c>
      <c r="G858" s="187">
        <f>'2017 Vincent'!AI864</f>
        <v>0</v>
      </c>
      <c r="H858">
        <f>'2017 Vincent'!AJ864</f>
        <v>0</v>
      </c>
      <c r="I858">
        <f>'2017 Vincent'!AK864</f>
        <v>0</v>
      </c>
      <c r="J858" s="187">
        <f>'2017 Vincent'!AL864</f>
        <v>0</v>
      </c>
      <c r="L858"/>
    </row>
    <row r="859" spans="1:12" x14ac:dyDescent="0.25">
      <c r="A859" s="565">
        <f>'2017 Vincent'!AC865</f>
        <v>0</v>
      </c>
      <c r="B859">
        <f>'2017 Vincent'!AD865</f>
        <v>0</v>
      </c>
      <c r="C859">
        <f>'2017 Vincent'!AE865</f>
        <v>0</v>
      </c>
      <c r="D859">
        <f>'2017 Vincent'!AF865</f>
        <v>0</v>
      </c>
      <c r="E859">
        <f>'2017 Vincent'!AG865</f>
        <v>0</v>
      </c>
      <c r="F859" s="187">
        <f>'2017 Vincent'!AH865</f>
        <v>0</v>
      </c>
      <c r="G859" s="187">
        <f>'2017 Vincent'!AI865</f>
        <v>0</v>
      </c>
      <c r="H859">
        <f>'2017 Vincent'!AJ865</f>
        <v>0</v>
      </c>
      <c r="I859">
        <f>'2017 Vincent'!AK865</f>
        <v>0</v>
      </c>
      <c r="J859" s="187">
        <f>'2017 Vincent'!AL865</f>
        <v>0</v>
      </c>
      <c r="L859"/>
    </row>
    <row r="860" spans="1:12" x14ac:dyDescent="0.25">
      <c r="A860" s="565">
        <f>'2017 Vincent'!AC866</f>
        <v>0</v>
      </c>
      <c r="B860">
        <f>'2017 Vincent'!AD866</f>
        <v>0</v>
      </c>
      <c r="C860">
        <f>'2017 Vincent'!AE866</f>
        <v>0</v>
      </c>
      <c r="D860">
        <f>'2017 Vincent'!AF866</f>
        <v>0</v>
      </c>
      <c r="E860">
        <f>'2017 Vincent'!AG866</f>
        <v>0</v>
      </c>
      <c r="F860" s="187">
        <f>'2017 Vincent'!AH866</f>
        <v>0</v>
      </c>
      <c r="G860" s="187">
        <f>'2017 Vincent'!AI866</f>
        <v>0</v>
      </c>
      <c r="H860">
        <f>'2017 Vincent'!AJ866</f>
        <v>0</v>
      </c>
      <c r="I860">
        <f>'2017 Vincent'!AK866</f>
        <v>0</v>
      </c>
      <c r="J860" s="187">
        <f>'2017 Vincent'!AL866</f>
        <v>0</v>
      </c>
      <c r="L860"/>
    </row>
    <row r="861" spans="1:12" x14ac:dyDescent="0.25">
      <c r="A861" s="565">
        <f>'2017 Vincent'!AC867</f>
        <v>0</v>
      </c>
      <c r="B861">
        <f>'2017 Vincent'!AD867</f>
        <v>0</v>
      </c>
      <c r="C861">
        <f>'2017 Vincent'!AE867</f>
        <v>0</v>
      </c>
      <c r="D861">
        <f>'2017 Vincent'!AF867</f>
        <v>0</v>
      </c>
      <c r="E861">
        <f>'2017 Vincent'!AG867</f>
        <v>0</v>
      </c>
      <c r="F861" s="187">
        <f>'2017 Vincent'!AH867</f>
        <v>0</v>
      </c>
      <c r="G861" s="187">
        <f>'2017 Vincent'!AI867</f>
        <v>0</v>
      </c>
      <c r="H861">
        <f>'2017 Vincent'!AJ867</f>
        <v>0</v>
      </c>
      <c r="I861">
        <f>'2017 Vincent'!AK867</f>
        <v>0</v>
      </c>
      <c r="J861" s="187">
        <f>'2017 Vincent'!AL867</f>
        <v>0</v>
      </c>
      <c r="L861"/>
    </row>
    <row r="862" spans="1:12" x14ac:dyDescent="0.25">
      <c r="A862" s="565">
        <f>'2017 Vincent'!AC868</f>
        <v>0</v>
      </c>
      <c r="B862">
        <f>'2017 Vincent'!AD868</f>
        <v>0</v>
      </c>
      <c r="C862">
        <f>'2017 Vincent'!AE868</f>
        <v>0</v>
      </c>
      <c r="D862">
        <f>'2017 Vincent'!AF868</f>
        <v>0</v>
      </c>
      <c r="E862">
        <f>'2017 Vincent'!AG868</f>
        <v>0</v>
      </c>
      <c r="F862" s="187">
        <f>'2017 Vincent'!AH868</f>
        <v>0</v>
      </c>
      <c r="G862" s="187">
        <f>'2017 Vincent'!AI868</f>
        <v>0</v>
      </c>
      <c r="H862">
        <f>'2017 Vincent'!AJ868</f>
        <v>0</v>
      </c>
      <c r="I862">
        <f>'2017 Vincent'!AK868</f>
        <v>0</v>
      </c>
      <c r="J862" s="187">
        <f>'2017 Vincent'!AL868</f>
        <v>0</v>
      </c>
      <c r="L862"/>
    </row>
    <row r="863" spans="1:12" x14ac:dyDescent="0.25">
      <c r="A863" s="565">
        <f>'2017 Vincent'!AC869</f>
        <v>0</v>
      </c>
      <c r="B863">
        <f>'2017 Vincent'!AD869</f>
        <v>0</v>
      </c>
      <c r="C863">
        <f>'2017 Vincent'!AE869</f>
        <v>0</v>
      </c>
      <c r="D863">
        <f>'2017 Vincent'!AF869</f>
        <v>0</v>
      </c>
      <c r="E863">
        <f>'2017 Vincent'!AG869</f>
        <v>0</v>
      </c>
      <c r="F863" s="187">
        <f>'2017 Vincent'!AH869</f>
        <v>0</v>
      </c>
      <c r="G863" s="187">
        <f>'2017 Vincent'!AI869</f>
        <v>0</v>
      </c>
      <c r="H863">
        <f>'2017 Vincent'!AJ869</f>
        <v>0</v>
      </c>
      <c r="I863">
        <f>'2017 Vincent'!AK869</f>
        <v>0</v>
      </c>
      <c r="J863" s="187">
        <f>'2017 Vincent'!AL869</f>
        <v>0</v>
      </c>
      <c r="L863"/>
    </row>
    <row r="864" spans="1:12" x14ac:dyDescent="0.25">
      <c r="A864" s="565">
        <f>'2017 Vincent'!AC870</f>
        <v>0</v>
      </c>
      <c r="B864">
        <f>'2017 Vincent'!AD870</f>
        <v>0</v>
      </c>
      <c r="C864">
        <f>'2017 Vincent'!AE870</f>
        <v>0</v>
      </c>
      <c r="D864">
        <f>'2017 Vincent'!AF870</f>
        <v>0</v>
      </c>
      <c r="E864">
        <f>'2017 Vincent'!AG870</f>
        <v>0</v>
      </c>
      <c r="F864" s="187">
        <f>'2017 Vincent'!AH870</f>
        <v>0</v>
      </c>
      <c r="G864" s="187">
        <f>'2017 Vincent'!AI870</f>
        <v>0</v>
      </c>
      <c r="H864">
        <f>'2017 Vincent'!AJ870</f>
        <v>0</v>
      </c>
      <c r="I864">
        <f>'2017 Vincent'!AK870</f>
        <v>0</v>
      </c>
      <c r="J864" s="187">
        <f>'2017 Vincent'!AL870</f>
        <v>0</v>
      </c>
      <c r="L864"/>
    </row>
    <row r="865" spans="1:12" x14ac:dyDescent="0.25">
      <c r="A865" s="565">
        <f>'2017 Vincent'!AC871</f>
        <v>0</v>
      </c>
      <c r="B865">
        <f>'2017 Vincent'!AD871</f>
        <v>0</v>
      </c>
      <c r="C865">
        <f>'2017 Vincent'!AE871</f>
        <v>0</v>
      </c>
      <c r="D865">
        <f>'2017 Vincent'!AF871</f>
        <v>0</v>
      </c>
      <c r="E865">
        <f>'2017 Vincent'!AG871</f>
        <v>0</v>
      </c>
      <c r="F865" s="187">
        <f>'2017 Vincent'!AH871</f>
        <v>0</v>
      </c>
      <c r="G865" s="187">
        <f>'2017 Vincent'!AI871</f>
        <v>0</v>
      </c>
      <c r="H865">
        <f>'2017 Vincent'!AJ871</f>
        <v>0</v>
      </c>
      <c r="I865">
        <f>'2017 Vincent'!AK871</f>
        <v>0</v>
      </c>
      <c r="J865" s="187">
        <f>'2017 Vincent'!AL871</f>
        <v>0</v>
      </c>
      <c r="L865"/>
    </row>
    <row r="866" spans="1:12" x14ac:dyDescent="0.25">
      <c r="A866" s="565">
        <f>'2017 Vincent'!AC872</f>
        <v>0</v>
      </c>
      <c r="B866">
        <f>'2017 Vincent'!AD872</f>
        <v>0</v>
      </c>
      <c r="C866">
        <f>'2017 Vincent'!AE872</f>
        <v>0</v>
      </c>
      <c r="D866">
        <f>'2017 Vincent'!AF872</f>
        <v>0</v>
      </c>
      <c r="E866">
        <f>'2017 Vincent'!AG872</f>
        <v>0</v>
      </c>
      <c r="F866" s="187">
        <f>'2017 Vincent'!AH872</f>
        <v>0</v>
      </c>
      <c r="G866" s="187">
        <f>'2017 Vincent'!AI872</f>
        <v>0</v>
      </c>
      <c r="H866">
        <f>'2017 Vincent'!AJ872</f>
        <v>0</v>
      </c>
      <c r="I866">
        <f>'2017 Vincent'!AK872</f>
        <v>0</v>
      </c>
      <c r="J866" s="187">
        <f>'2017 Vincent'!AL872</f>
        <v>0</v>
      </c>
      <c r="L866"/>
    </row>
    <row r="867" spans="1:12" x14ac:dyDescent="0.25">
      <c r="A867" s="565">
        <f>'2017 Vincent'!AC873</f>
        <v>0</v>
      </c>
      <c r="B867">
        <f>'2017 Vincent'!AD873</f>
        <v>0</v>
      </c>
      <c r="C867">
        <f>'2017 Vincent'!AE873</f>
        <v>0</v>
      </c>
      <c r="D867">
        <f>'2017 Vincent'!AF873</f>
        <v>0</v>
      </c>
      <c r="E867">
        <f>'2017 Vincent'!AG873</f>
        <v>0</v>
      </c>
      <c r="F867" s="187">
        <f>'2017 Vincent'!AH873</f>
        <v>0</v>
      </c>
      <c r="G867" s="187">
        <f>'2017 Vincent'!AI873</f>
        <v>0</v>
      </c>
      <c r="H867">
        <f>'2017 Vincent'!AJ873</f>
        <v>0</v>
      </c>
      <c r="I867">
        <f>'2017 Vincent'!AK873</f>
        <v>0</v>
      </c>
      <c r="J867" s="187">
        <f>'2017 Vincent'!AL873</f>
        <v>0</v>
      </c>
      <c r="L867"/>
    </row>
    <row r="868" spans="1:12" x14ac:dyDescent="0.25">
      <c r="A868" s="565">
        <f>'2017 Vincent'!AC874</f>
        <v>0</v>
      </c>
      <c r="B868">
        <f>'2017 Vincent'!AD874</f>
        <v>0</v>
      </c>
      <c r="C868">
        <f>'2017 Vincent'!AE874</f>
        <v>0</v>
      </c>
      <c r="D868">
        <f>'2017 Vincent'!AF874</f>
        <v>0</v>
      </c>
      <c r="E868">
        <f>'2017 Vincent'!AG874</f>
        <v>0</v>
      </c>
      <c r="F868" s="187">
        <f>'2017 Vincent'!AH874</f>
        <v>0</v>
      </c>
      <c r="G868" s="187">
        <f>'2017 Vincent'!AI874</f>
        <v>0</v>
      </c>
      <c r="H868">
        <f>'2017 Vincent'!AJ874</f>
        <v>0</v>
      </c>
      <c r="I868">
        <f>'2017 Vincent'!AK874</f>
        <v>0</v>
      </c>
      <c r="J868" s="187">
        <f>'2017 Vincent'!AL874</f>
        <v>0</v>
      </c>
      <c r="L868"/>
    </row>
    <row r="869" spans="1:12" x14ac:dyDescent="0.25">
      <c r="A869" s="565">
        <f>'2017 Vincent'!AC875</f>
        <v>0</v>
      </c>
      <c r="B869">
        <f>'2017 Vincent'!AD875</f>
        <v>0</v>
      </c>
      <c r="C869">
        <f>'2017 Vincent'!AE875</f>
        <v>0</v>
      </c>
      <c r="D869">
        <f>'2017 Vincent'!AF875</f>
        <v>0</v>
      </c>
      <c r="E869">
        <f>'2017 Vincent'!AG875</f>
        <v>0</v>
      </c>
      <c r="F869" s="187">
        <f>'2017 Vincent'!AH875</f>
        <v>0</v>
      </c>
      <c r="G869" s="187">
        <f>'2017 Vincent'!AI875</f>
        <v>0</v>
      </c>
      <c r="H869">
        <f>'2017 Vincent'!AJ875</f>
        <v>0</v>
      </c>
      <c r="I869">
        <f>'2017 Vincent'!AK875</f>
        <v>0</v>
      </c>
      <c r="J869" s="187">
        <f>'2017 Vincent'!AL875</f>
        <v>0</v>
      </c>
      <c r="L869"/>
    </row>
    <row r="870" spans="1:12" x14ac:dyDescent="0.25">
      <c r="A870" s="565">
        <f>'2017 Vincent'!AC876</f>
        <v>0</v>
      </c>
      <c r="B870">
        <f>'2017 Vincent'!AD876</f>
        <v>0</v>
      </c>
      <c r="C870">
        <f>'2017 Vincent'!AE876</f>
        <v>0</v>
      </c>
      <c r="D870">
        <f>'2017 Vincent'!AF876</f>
        <v>0</v>
      </c>
      <c r="E870">
        <f>'2017 Vincent'!AG876</f>
        <v>0</v>
      </c>
      <c r="F870" s="187">
        <f>'2017 Vincent'!AH876</f>
        <v>0</v>
      </c>
      <c r="G870" s="187">
        <f>'2017 Vincent'!AI876</f>
        <v>0</v>
      </c>
      <c r="H870">
        <f>'2017 Vincent'!AJ876</f>
        <v>0</v>
      </c>
      <c r="I870">
        <f>'2017 Vincent'!AK876</f>
        <v>0</v>
      </c>
      <c r="J870" s="187">
        <f>'2017 Vincent'!AL876</f>
        <v>0</v>
      </c>
      <c r="L870"/>
    </row>
    <row r="871" spans="1:12" x14ac:dyDescent="0.25">
      <c r="A871" s="565">
        <f>'2017 Vincent'!AC877</f>
        <v>0</v>
      </c>
      <c r="B871">
        <f>'2017 Vincent'!AD877</f>
        <v>0</v>
      </c>
      <c r="C871">
        <f>'2017 Vincent'!AE877</f>
        <v>0</v>
      </c>
      <c r="D871">
        <f>'2017 Vincent'!AF877</f>
        <v>0</v>
      </c>
      <c r="E871">
        <f>'2017 Vincent'!AG877</f>
        <v>0</v>
      </c>
      <c r="F871" s="187">
        <f>'2017 Vincent'!AH877</f>
        <v>0</v>
      </c>
      <c r="G871" s="187">
        <f>'2017 Vincent'!AI877</f>
        <v>0</v>
      </c>
      <c r="H871">
        <f>'2017 Vincent'!AJ877</f>
        <v>0</v>
      </c>
      <c r="I871">
        <f>'2017 Vincent'!AK877</f>
        <v>0</v>
      </c>
      <c r="J871" s="187">
        <f>'2017 Vincent'!AL877</f>
        <v>0</v>
      </c>
      <c r="L871"/>
    </row>
    <row r="872" spans="1:12" x14ac:dyDescent="0.25">
      <c r="A872" s="565">
        <f>'2017 Vincent'!AC878</f>
        <v>0</v>
      </c>
      <c r="B872">
        <f>'2017 Vincent'!AD878</f>
        <v>0</v>
      </c>
      <c r="C872">
        <f>'2017 Vincent'!AE878</f>
        <v>0</v>
      </c>
      <c r="D872">
        <f>'2017 Vincent'!AF878</f>
        <v>0</v>
      </c>
      <c r="E872">
        <f>'2017 Vincent'!AG878</f>
        <v>0</v>
      </c>
      <c r="F872" s="187">
        <f>'2017 Vincent'!AH878</f>
        <v>0</v>
      </c>
      <c r="G872" s="187">
        <f>'2017 Vincent'!AI878</f>
        <v>0</v>
      </c>
      <c r="H872">
        <f>'2017 Vincent'!AJ878</f>
        <v>0</v>
      </c>
      <c r="I872">
        <f>'2017 Vincent'!AK878</f>
        <v>0</v>
      </c>
      <c r="J872" s="187">
        <f>'2017 Vincent'!AL878</f>
        <v>0</v>
      </c>
      <c r="L872"/>
    </row>
    <row r="873" spans="1:12" x14ac:dyDescent="0.25">
      <c r="A873" s="565">
        <f>'2017 Vincent'!AC879</f>
        <v>0</v>
      </c>
      <c r="B873">
        <f>'2017 Vincent'!AD879</f>
        <v>0</v>
      </c>
      <c r="C873">
        <f>'2017 Vincent'!AE879</f>
        <v>0</v>
      </c>
      <c r="D873">
        <f>'2017 Vincent'!AF879</f>
        <v>0</v>
      </c>
      <c r="E873">
        <f>'2017 Vincent'!AG879</f>
        <v>0</v>
      </c>
      <c r="F873" s="187">
        <f>'2017 Vincent'!AH879</f>
        <v>0</v>
      </c>
      <c r="G873" s="187">
        <f>'2017 Vincent'!AI879</f>
        <v>0</v>
      </c>
      <c r="H873">
        <f>'2017 Vincent'!AJ879</f>
        <v>0</v>
      </c>
      <c r="I873">
        <f>'2017 Vincent'!AK879</f>
        <v>0</v>
      </c>
      <c r="J873" s="187">
        <f>'2017 Vincent'!AL879</f>
        <v>0</v>
      </c>
      <c r="L873"/>
    </row>
    <row r="874" spans="1:12" x14ac:dyDescent="0.25">
      <c r="A874" s="565">
        <f>'2017 Vincent'!AC880</f>
        <v>0</v>
      </c>
      <c r="B874">
        <f>'2017 Vincent'!AD880</f>
        <v>0</v>
      </c>
      <c r="C874">
        <f>'2017 Vincent'!AE880</f>
        <v>0</v>
      </c>
      <c r="D874">
        <f>'2017 Vincent'!AF880</f>
        <v>0</v>
      </c>
      <c r="E874">
        <f>'2017 Vincent'!AG880</f>
        <v>0</v>
      </c>
      <c r="F874" s="187">
        <f>'2017 Vincent'!AH880</f>
        <v>0</v>
      </c>
      <c r="G874" s="187">
        <f>'2017 Vincent'!AI880</f>
        <v>0</v>
      </c>
      <c r="H874">
        <f>'2017 Vincent'!AJ880</f>
        <v>0</v>
      </c>
      <c r="I874">
        <f>'2017 Vincent'!AK880</f>
        <v>0</v>
      </c>
      <c r="J874" s="187">
        <f>'2017 Vincent'!AL880</f>
        <v>0</v>
      </c>
      <c r="L874"/>
    </row>
    <row r="875" spans="1:12" x14ac:dyDescent="0.25">
      <c r="A875" s="565">
        <f>'2017 Vincent'!AC881</f>
        <v>0</v>
      </c>
      <c r="B875">
        <f>'2017 Vincent'!AD881</f>
        <v>0</v>
      </c>
      <c r="C875">
        <f>'2017 Vincent'!AE881</f>
        <v>0</v>
      </c>
      <c r="D875">
        <f>'2017 Vincent'!AF881</f>
        <v>0</v>
      </c>
      <c r="E875">
        <f>'2017 Vincent'!AG881</f>
        <v>0</v>
      </c>
      <c r="F875" s="187">
        <f>'2017 Vincent'!AH881</f>
        <v>0</v>
      </c>
      <c r="G875" s="187">
        <f>'2017 Vincent'!AI881</f>
        <v>0</v>
      </c>
      <c r="H875">
        <f>'2017 Vincent'!AJ881</f>
        <v>0</v>
      </c>
      <c r="I875">
        <f>'2017 Vincent'!AK881</f>
        <v>0</v>
      </c>
      <c r="J875" s="187">
        <f>'2017 Vincent'!AL881</f>
        <v>0</v>
      </c>
      <c r="L875"/>
    </row>
    <row r="876" spans="1:12" x14ac:dyDescent="0.25">
      <c r="A876" s="565">
        <f>'2017 Vincent'!AC882</f>
        <v>0</v>
      </c>
      <c r="B876">
        <f>'2017 Vincent'!AD882</f>
        <v>0</v>
      </c>
      <c r="C876">
        <f>'2017 Vincent'!AE882</f>
        <v>0</v>
      </c>
      <c r="D876">
        <f>'2017 Vincent'!AF882</f>
        <v>0</v>
      </c>
      <c r="E876">
        <f>'2017 Vincent'!AG882</f>
        <v>0</v>
      </c>
      <c r="F876" s="187">
        <f>'2017 Vincent'!AH882</f>
        <v>0</v>
      </c>
      <c r="G876" s="187">
        <f>'2017 Vincent'!AI882</f>
        <v>0</v>
      </c>
      <c r="H876">
        <f>'2017 Vincent'!AJ882</f>
        <v>0</v>
      </c>
      <c r="I876">
        <f>'2017 Vincent'!AK882</f>
        <v>0</v>
      </c>
      <c r="J876" s="187">
        <f>'2017 Vincent'!AL882</f>
        <v>0</v>
      </c>
      <c r="L876"/>
    </row>
    <row r="877" spans="1:12" x14ac:dyDescent="0.25">
      <c r="A877" s="565">
        <f>'2017 Vincent'!AC883</f>
        <v>0</v>
      </c>
      <c r="B877">
        <f>'2017 Vincent'!AD883</f>
        <v>0</v>
      </c>
      <c r="C877">
        <f>'2017 Vincent'!AE883</f>
        <v>0</v>
      </c>
      <c r="D877">
        <f>'2017 Vincent'!AF883</f>
        <v>0</v>
      </c>
      <c r="E877">
        <f>'2017 Vincent'!AG883</f>
        <v>0</v>
      </c>
      <c r="F877" s="187">
        <f>'2017 Vincent'!AH883</f>
        <v>0</v>
      </c>
      <c r="G877" s="187">
        <f>'2017 Vincent'!AI883</f>
        <v>0</v>
      </c>
      <c r="H877">
        <f>'2017 Vincent'!AJ883</f>
        <v>0</v>
      </c>
      <c r="I877">
        <f>'2017 Vincent'!AK883</f>
        <v>0</v>
      </c>
      <c r="J877" s="187">
        <f>'2017 Vincent'!AL883</f>
        <v>0</v>
      </c>
      <c r="L877"/>
    </row>
    <row r="878" spans="1:12" x14ac:dyDescent="0.25">
      <c r="A878" s="565">
        <f>'2017 Vincent'!AC884</f>
        <v>0</v>
      </c>
      <c r="B878">
        <f>'2017 Vincent'!AD884</f>
        <v>0</v>
      </c>
      <c r="C878">
        <f>'2017 Vincent'!AE884</f>
        <v>0</v>
      </c>
      <c r="D878">
        <f>'2017 Vincent'!AF884</f>
        <v>0</v>
      </c>
      <c r="E878">
        <f>'2017 Vincent'!AG884</f>
        <v>0</v>
      </c>
      <c r="F878" s="187">
        <f>'2017 Vincent'!AH884</f>
        <v>0</v>
      </c>
      <c r="G878" s="187">
        <f>'2017 Vincent'!AI884</f>
        <v>0</v>
      </c>
      <c r="H878">
        <f>'2017 Vincent'!AJ884</f>
        <v>0</v>
      </c>
      <c r="I878">
        <f>'2017 Vincent'!AK884</f>
        <v>0</v>
      </c>
      <c r="J878" s="187">
        <f>'2017 Vincent'!AL884</f>
        <v>0</v>
      </c>
      <c r="L878"/>
    </row>
    <row r="879" spans="1:12" x14ac:dyDescent="0.25">
      <c r="A879" s="565">
        <f>'2017 Vincent'!AC885</f>
        <v>0</v>
      </c>
      <c r="B879">
        <f>'2017 Vincent'!AD885</f>
        <v>0</v>
      </c>
      <c r="C879">
        <f>'2017 Vincent'!AE885</f>
        <v>0</v>
      </c>
      <c r="D879">
        <f>'2017 Vincent'!AF885</f>
        <v>0</v>
      </c>
      <c r="E879">
        <f>'2017 Vincent'!AG885</f>
        <v>0</v>
      </c>
      <c r="F879" s="187">
        <f>'2017 Vincent'!AH885</f>
        <v>0</v>
      </c>
      <c r="G879" s="187">
        <f>'2017 Vincent'!AI885</f>
        <v>0</v>
      </c>
      <c r="H879">
        <f>'2017 Vincent'!AJ885</f>
        <v>0</v>
      </c>
      <c r="I879">
        <f>'2017 Vincent'!AK885</f>
        <v>0</v>
      </c>
      <c r="J879" s="187">
        <f>'2017 Vincent'!AL885</f>
        <v>0</v>
      </c>
      <c r="L879"/>
    </row>
    <row r="880" spans="1:12" x14ac:dyDescent="0.25">
      <c r="A880" s="565">
        <f>'2017 Vincent'!AC886</f>
        <v>0</v>
      </c>
      <c r="B880">
        <f>'2017 Vincent'!AD886</f>
        <v>0</v>
      </c>
      <c r="C880">
        <f>'2017 Vincent'!AE886</f>
        <v>0</v>
      </c>
      <c r="D880">
        <f>'2017 Vincent'!AF886</f>
        <v>0</v>
      </c>
      <c r="E880">
        <f>'2017 Vincent'!AG886</f>
        <v>0</v>
      </c>
      <c r="F880" s="187">
        <f>'2017 Vincent'!AH886</f>
        <v>0</v>
      </c>
      <c r="G880" s="187">
        <f>'2017 Vincent'!AI886</f>
        <v>0</v>
      </c>
      <c r="H880">
        <f>'2017 Vincent'!AJ886</f>
        <v>0</v>
      </c>
      <c r="I880">
        <f>'2017 Vincent'!AK886</f>
        <v>0</v>
      </c>
      <c r="J880" s="187">
        <f>'2017 Vincent'!AL886</f>
        <v>0</v>
      </c>
      <c r="L880"/>
    </row>
    <row r="881" spans="1:12" x14ac:dyDescent="0.25">
      <c r="A881" s="565">
        <f>'2017 Vincent'!AC887</f>
        <v>0</v>
      </c>
      <c r="B881">
        <f>'2017 Vincent'!AD887</f>
        <v>0</v>
      </c>
      <c r="C881">
        <f>'2017 Vincent'!AE887</f>
        <v>0</v>
      </c>
      <c r="D881">
        <f>'2017 Vincent'!AF887</f>
        <v>0</v>
      </c>
      <c r="E881">
        <f>'2017 Vincent'!AG887</f>
        <v>0</v>
      </c>
      <c r="F881" s="187">
        <f>'2017 Vincent'!AH887</f>
        <v>0</v>
      </c>
      <c r="G881" s="187">
        <f>'2017 Vincent'!AI887</f>
        <v>0</v>
      </c>
      <c r="H881">
        <f>'2017 Vincent'!AJ887</f>
        <v>0</v>
      </c>
      <c r="I881">
        <f>'2017 Vincent'!AK887</f>
        <v>0</v>
      </c>
      <c r="J881" s="187">
        <f>'2017 Vincent'!AL887</f>
        <v>0</v>
      </c>
      <c r="L881"/>
    </row>
    <row r="882" spans="1:12" x14ac:dyDescent="0.25">
      <c r="A882" s="565">
        <f>'2017 Vincent'!AC888</f>
        <v>0</v>
      </c>
      <c r="B882">
        <f>'2017 Vincent'!AD888</f>
        <v>0</v>
      </c>
      <c r="C882">
        <f>'2017 Vincent'!AE888</f>
        <v>0</v>
      </c>
      <c r="D882">
        <f>'2017 Vincent'!AF888</f>
        <v>0</v>
      </c>
      <c r="E882">
        <f>'2017 Vincent'!AG888</f>
        <v>0</v>
      </c>
      <c r="F882" s="187">
        <f>'2017 Vincent'!AH888</f>
        <v>0</v>
      </c>
      <c r="G882" s="187">
        <f>'2017 Vincent'!AI888</f>
        <v>0</v>
      </c>
      <c r="H882">
        <f>'2017 Vincent'!AJ888</f>
        <v>0</v>
      </c>
      <c r="I882">
        <f>'2017 Vincent'!AK888</f>
        <v>0</v>
      </c>
      <c r="J882" s="187">
        <f>'2017 Vincent'!AL888</f>
        <v>0</v>
      </c>
      <c r="L882"/>
    </row>
    <row r="883" spans="1:12" x14ac:dyDescent="0.25">
      <c r="A883" s="565">
        <f>'2017 Vincent'!AC889</f>
        <v>0</v>
      </c>
      <c r="B883">
        <f>'2017 Vincent'!AD889</f>
        <v>0</v>
      </c>
      <c r="C883">
        <f>'2017 Vincent'!AE889</f>
        <v>0</v>
      </c>
      <c r="D883">
        <f>'2017 Vincent'!AF889</f>
        <v>0</v>
      </c>
      <c r="E883">
        <f>'2017 Vincent'!AG889</f>
        <v>0</v>
      </c>
      <c r="F883" s="187">
        <f>'2017 Vincent'!AH889</f>
        <v>0</v>
      </c>
      <c r="G883" s="187">
        <f>'2017 Vincent'!AI889</f>
        <v>0</v>
      </c>
      <c r="H883">
        <f>'2017 Vincent'!AJ889</f>
        <v>0</v>
      </c>
      <c r="I883">
        <f>'2017 Vincent'!AK889</f>
        <v>0</v>
      </c>
      <c r="J883" s="187">
        <f>'2017 Vincent'!AL889</f>
        <v>0</v>
      </c>
      <c r="L883"/>
    </row>
    <row r="884" spans="1:12" x14ac:dyDescent="0.25">
      <c r="A884" s="565">
        <f>'2017 Vincent'!AC890</f>
        <v>0</v>
      </c>
      <c r="B884">
        <f>'2017 Vincent'!AD890</f>
        <v>0</v>
      </c>
      <c r="C884">
        <f>'2017 Vincent'!AE890</f>
        <v>0</v>
      </c>
      <c r="D884">
        <f>'2017 Vincent'!AF890</f>
        <v>0</v>
      </c>
      <c r="E884">
        <f>'2017 Vincent'!AG890</f>
        <v>0</v>
      </c>
      <c r="F884" s="187">
        <f>'2017 Vincent'!AH890</f>
        <v>0</v>
      </c>
      <c r="G884" s="187">
        <f>'2017 Vincent'!AI890</f>
        <v>0</v>
      </c>
      <c r="H884">
        <f>'2017 Vincent'!AJ890</f>
        <v>0</v>
      </c>
      <c r="I884">
        <f>'2017 Vincent'!AK890</f>
        <v>0</v>
      </c>
      <c r="J884" s="187">
        <f>'2017 Vincent'!AL890</f>
        <v>0</v>
      </c>
      <c r="L884"/>
    </row>
    <row r="885" spans="1:12" x14ac:dyDescent="0.25">
      <c r="A885" s="565">
        <f>'2017 Vincent'!AC891</f>
        <v>0</v>
      </c>
      <c r="B885">
        <f>'2017 Vincent'!AD891</f>
        <v>0</v>
      </c>
      <c r="C885">
        <f>'2017 Vincent'!AE891</f>
        <v>0</v>
      </c>
      <c r="D885">
        <f>'2017 Vincent'!AF891</f>
        <v>0</v>
      </c>
      <c r="E885">
        <f>'2017 Vincent'!AG891</f>
        <v>0</v>
      </c>
      <c r="F885" s="187">
        <f>'2017 Vincent'!AH891</f>
        <v>0</v>
      </c>
      <c r="G885" s="187">
        <f>'2017 Vincent'!AI891</f>
        <v>0</v>
      </c>
      <c r="H885">
        <f>'2017 Vincent'!AJ891</f>
        <v>0</v>
      </c>
      <c r="I885">
        <f>'2017 Vincent'!AK891</f>
        <v>0</v>
      </c>
      <c r="J885" s="187">
        <f>'2017 Vincent'!AL891</f>
        <v>0</v>
      </c>
      <c r="L885"/>
    </row>
    <row r="886" spans="1:12" x14ac:dyDescent="0.25">
      <c r="A886" s="565">
        <f>'2017 Vincent'!AC892</f>
        <v>0</v>
      </c>
      <c r="B886">
        <f>'2017 Vincent'!AD892</f>
        <v>0</v>
      </c>
      <c r="C886">
        <f>'2017 Vincent'!AE892</f>
        <v>0</v>
      </c>
      <c r="D886">
        <f>'2017 Vincent'!AF892</f>
        <v>0</v>
      </c>
      <c r="E886">
        <f>'2017 Vincent'!AG892</f>
        <v>0</v>
      </c>
      <c r="F886" s="187">
        <f>'2017 Vincent'!AH892</f>
        <v>0</v>
      </c>
      <c r="G886" s="187">
        <f>'2017 Vincent'!AI892</f>
        <v>0</v>
      </c>
      <c r="H886">
        <f>'2017 Vincent'!AJ892</f>
        <v>0</v>
      </c>
      <c r="I886">
        <f>'2017 Vincent'!AK892</f>
        <v>0</v>
      </c>
      <c r="J886" s="187">
        <f>'2017 Vincent'!AL892</f>
        <v>0</v>
      </c>
      <c r="L886"/>
    </row>
    <row r="887" spans="1:12" x14ac:dyDescent="0.25">
      <c r="A887" s="565">
        <f>'2017 Vincent'!AC893</f>
        <v>0</v>
      </c>
      <c r="B887">
        <f>'2017 Vincent'!AD893</f>
        <v>0</v>
      </c>
      <c r="C887">
        <f>'2017 Vincent'!AE893</f>
        <v>0</v>
      </c>
      <c r="D887">
        <f>'2017 Vincent'!AF893</f>
        <v>0</v>
      </c>
      <c r="E887">
        <f>'2017 Vincent'!AG893</f>
        <v>0</v>
      </c>
      <c r="F887" s="187">
        <f>'2017 Vincent'!AH893</f>
        <v>0</v>
      </c>
      <c r="G887" s="187">
        <f>'2017 Vincent'!AI893</f>
        <v>0</v>
      </c>
      <c r="H887">
        <f>'2017 Vincent'!AJ893</f>
        <v>0</v>
      </c>
      <c r="I887">
        <f>'2017 Vincent'!AK893</f>
        <v>0</v>
      </c>
      <c r="J887" s="187">
        <f>'2017 Vincent'!AL893</f>
        <v>0</v>
      </c>
      <c r="L887"/>
    </row>
    <row r="888" spans="1:12" x14ac:dyDescent="0.25">
      <c r="A888" s="565">
        <f>'2017 Vincent'!AC894</f>
        <v>0</v>
      </c>
      <c r="B888">
        <f>'2017 Vincent'!AD894</f>
        <v>0</v>
      </c>
      <c r="C888">
        <f>'2017 Vincent'!AE894</f>
        <v>0</v>
      </c>
      <c r="D888">
        <f>'2017 Vincent'!AF894</f>
        <v>0</v>
      </c>
      <c r="E888">
        <f>'2017 Vincent'!AG894</f>
        <v>0</v>
      </c>
      <c r="F888" s="187">
        <f>'2017 Vincent'!AH894</f>
        <v>0</v>
      </c>
      <c r="G888" s="187">
        <f>'2017 Vincent'!AI894</f>
        <v>0</v>
      </c>
      <c r="H888">
        <f>'2017 Vincent'!AJ894</f>
        <v>0</v>
      </c>
      <c r="I888">
        <f>'2017 Vincent'!AK894</f>
        <v>0</v>
      </c>
      <c r="J888" s="187">
        <f>'2017 Vincent'!AL894</f>
        <v>0</v>
      </c>
      <c r="L888"/>
    </row>
    <row r="889" spans="1:12" x14ac:dyDescent="0.25">
      <c r="A889" s="565">
        <f>'2017 Vincent'!AC895</f>
        <v>0</v>
      </c>
      <c r="B889">
        <f>'2017 Vincent'!AD895</f>
        <v>0</v>
      </c>
      <c r="C889">
        <f>'2017 Vincent'!AE895</f>
        <v>0</v>
      </c>
      <c r="D889">
        <f>'2017 Vincent'!AF895</f>
        <v>0</v>
      </c>
      <c r="E889">
        <f>'2017 Vincent'!AG895</f>
        <v>0</v>
      </c>
      <c r="F889" s="187">
        <f>'2017 Vincent'!AH895</f>
        <v>0</v>
      </c>
      <c r="G889" s="187">
        <f>'2017 Vincent'!AI895</f>
        <v>0</v>
      </c>
      <c r="H889">
        <f>'2017 Vincent'!AJ895</f>
        <v>0</v>
      </c>
      <c r="I889">
        <f>'2017 Vincent'!AK895</f>
        <v>0</v>
      </c>
      <c r="J889" s="187">
        <f>'2017 Vincent'!AL895</f>
        <v>0</v>
      </c>
      <c r="L889"/>
    </row>
    <row r="890" spans="1:12" x14ac:dyDescent="0.25">
      <c r="A890" s="565">
        <f>'2017 Vincent'!AC896</f>
        <v>0</v>
      </c>
      <c r="B890">
        <f>'2017 Vincent'!AD896</f>
        <v>0</v>
      </c>
      <c r="C890">
        <f>'2017 Vincent'!AE896</f>
        <v>0</v>
      </c>
      <c r="D890">
        <f>'2017 Vincent'!AF896</f>
        <v>0</v>
      </c>
      <c r="E890">
        <f>'2017 Vincent'!AG896</f>
        <v>0</v>
      </c>
      <c r="F890" s="187">
        <f>'2017 Vincent'!AH896</f>
        <v>0</v>
      </c>
      <c r="G890" s="187">
        <f>'2017 Vincent'!AI896</f>
        <v>0</v>
      </c>
      <c r="H890">
        <f>'2017 Vincent'!AJ896</f>
        <v>0</v>
      </c>
      <c r="I890">
        <f>'2017 Vincent'!AK896</f>
        <v>0</v>
      </c>
      <c r="J890" s="187">
        <f>'2017 Vincent'!AL896</f>
        <v>0</v>
      </c>
      <c r="L890"/>
    </row>
    <row r="891" spans="1:12" x14ac:dyDescent="0.25">
      <c r="A891" s="565">
        <f>'2017 Vincent'!AC897</f>
        <v>0</v>
      </c>
      <c r="B891">
        <f>'2017 Vincent'!AD897</f>
        <v>0</v>
      </c>
      <c r="C891">
        <f>'2017 Vincent'!AE897</f>
        <v>0</v>
      </c>
      <c r="D891">
        <f>'2017 Vincent'!AF897</f>
        <v>0</v>
      </c>
      <c r="E891">
        <f>'2017 Vincent'!AG897</f>
        <v>0</v>
      </c>
      <c r="F891" s="187">
        <f>'2017 Vincent'!AH897</f>
        <v>0</v>
      </c>
      <c r="G891" s="187">
        <f>'2017 Vincent'!AI897</f>
        <v>0</v>
      </c>
      <c r="H891">
        <f>'2017 Vincent'!AJ897</f>
        <v>0</v>
      </c>
      <c r="I891">
        <f>'2017 Vincent'!AK897</f>
        <v>0</v>
      </c>
      <c r="J891" s="187">
        <f>'2017 Vincent'!AL897</f>
        <v>0</v>
      </c>
      <c r="L891"/>
    </row>
    <row r="892" spans="1:12" x14ac:dyDescent="0.25">
      <c r="A892" s="565">
        <f>'2017 Vincent'!AC898</f>
        <v>0</v>
      </c>
      <c r="B892">
        <f>'2017 Vincent'!AD898</f>
        <v>0</v>
      </c>
      <c r="C892">
        <f>'2017 Vincent'!AE898</f>
        <v>0</v>
      </c>
      <c r="D892">
        <f>'2017 Vincent'!AF898</f>
        <v>0</v>
      </c>
      <c r="E892">
        <f>'2017 Vincent'!AG898</f>
        <v>0</v>
      </c>
      <c r="F892" s="187">
        <f>'2017 Vincent'!AH898</f>
        <v>0</v>
      </c>
      <c r="G892" s="187">
        <f>'2017 Vincent'!AI898</f>
        <v>0</v>
      </c>
      <c r="H892">
        <f>'2017 Vincent'!AJ898</f>
        <v>0</v>
      </c>
      <c r="I892">
        <f>'2017 Vincent'!AK898</f>
        <v>0</v>
      </c>
      <c r="J892" s="187">
        <f>'2017 Vincent'!AL898</f>
        <v>0</v>
      </c>
      <c r="L892"/>
    </row>
    <row r="893" spans="1:12" x14ac:dyDescent="0.25">
      <c r="A893" s="565">
        <f>'2017 Vincent'!AC899</f>
        <v>0</v>
      </c>
      <c r="B893">
        <f>'2017 Vincent'!AD899</f>
        <v>0</v>
      </c>
      <c r="C893">
        <f>'2017 Vincent'!AE899</f>
        <v>0</v>
      </c>
      <c r="D893">
        <f>'2017 Vincent'!AF899</f>
        <v>0</v>
      </c>
      <c r="E893">
        <f>'2017 Vincent'!AG899</f>
        <v>0</v>
      </c>
      <c r="F893" s="187">
        <f>'2017 Vincent'!AH899</f>
        <v>0</v>
      </c>
      <c r="G893" s="187">
        <f>'2017 Vincent'!AI899</f>
        <v>0</v>
      </c>
      <c r="H893">
        <f>'2017 Vincent'!AJ899</f>
        <v>0</v>
      </c>
      <c r="I893">
        <f>'2017 Vincent'!AK899</f>
        <v>0</v>
      </c>
      <c r="J893" s="187">
        <f>'2017 Vincent'!AL899</f>
        <v>0</v>
      </c>
      <c r="L893"/>
    </row>
    <row r="894" spans="1:12" x14ac:dyDescent="0.25">
      <c r="A894" s="565">
        <f>'2017 Vincent'!AC900</f>
        <v>0</v>
      </c>
      <c r="B894">
        <f>'2017 Vincent'!AD900</f>
        <v>0</v>
      </c>
      <c r="C894">
        <f>'2017 Vincent'!AE900</f>
        <v>0</v>
      </c>
      <c r="D894">
        <f>'2017 Vincent'!AF900</f>
        <v>0</v>
      </c>
      <c r="E894">
        <f>'2017 Vincent'!AG900</f>
        <v>0</v>
      </c>
      <c r="F894" s="187">
        <f>'2017 Vincent'!AH900</f>
        <v>0</v>
      </c>
      <c r="G894" s="187">
        <f>'2017 Vincent'!AI900</f>
        <v>0</v>
      </c>
      <c r="H894">
        <f>'2017 Vincent'!AJ900</f>
        <v>0</v>
      </c>
      <c r="I894">
        <f>'2017 Vincent'!AK900</f>
        <v>0</v>
      </c>
      <c r="J894" s="187">
        <f>'2017 Vincent'!AL900</f>
        <v>0</v>
      </c>
      <c r="L894"/>
    </row>
    <row r="895" spans="1:12" x14ac:dyDescent="0.25">
      <c r="A895" s="565">
        <f>'2017 Vincent'!AC901</f>
        <v>0</v>
      </c>
      <c r="B895">
        <f>'2017 Vincent'!AD901</f>
        <v>0</v>
      </c>
      <c r="C895">
        <f>'2017 Vincent'!AE901</f>
        <v>0</v>
      </c>
      <c r="D895">
        <f>'2017 Vincent'!AF901</f>
        <v>0</v>
      </c>
      <c r="E895">
        <f>'2017 Vincent'!AG901</f>
        <v>0</v>
      </c>
      <c r="F895" s="187">
        <f>'2017 Vincent'!AH901</f>
        <v>0</v>
      </c>
      <c r="G895" s="187">
        <f>'2017 Vincent'!AI901</f>
        <v>0</v>
      </c>
      <c r="H895">
        <f>'2017 Vincent'!AJ901</f>
        <v>0</v>
      </c>
      <c r="I895">
        <f>'2017 Vincent'!AK901</f>
        <v>0</v>
      </c>
      <c r="J895" s="187">
        <f>'2017 Vincent'!AL901</f>
        <v>0</v>
      </c>
      <c r="L895"/>
    </row>
    <row r="896" spans="1:12" x14ac:dyDescent="0.25">
      <c r="A896" s="565">
        <f>'2017 Vincent'!AC902</f>
        <v>0</v>
      </c>
      <c r="B896">
        <f>'2017 Vincent'!AD902</f>
        <v>0</v>
      </c>
      <c r="C896">
        <f>'2017 Vincent'!AE902</f>
        <v>0</v>
      </c>
      <c r="D896">
        <f>'2017 Vincent'!AF902</f>
        <v>0</v>
      </c>
      <c r="E896">
        <f>'2017 Vincent'!AG902</f>
        <v>0</v>
      </c>
      <c r="F896" s="187">
        <f>'2017 Vincent'!AH902</f>
        <v>0</v>
      </c>
      <c r="G896" s="187">
        <f>'2017 Vincent'!AI902</f>
        <v>0</v>
      </c>
      <c r="H896">
        <f>'2017 Vincent'!AJ902</f>
        <v>0</v>
      </c>
      <c r="I896">
        <f>'2017 Vincent'!AK902</f>
        <v>0</v>
      </c>
      <c r="J896" s="187">
        <f>'2017 Vincent'!AL902</f>
        <v>0</v>
      </c>
      <c r="L896"/>
    </row>
    <row r="897" spans="1:12" x14ac:dyDescent="0.25">
      <c r="A897" s="565">
        <f>'2017 Vincent'!AC903</f>
        <v>0</v>
      </c>
      <c r="B897">
        <f>'2017 Vincent'!AD903</f>
        <v>0</v>
      </c>
      <c r="C897">
        <f>'2017 Vincent'!AE903</f>
        <v>0</v>
      </c>
      <c r="D897">
        <f>'2017 Vincent'!AF903</f>
        <v>0</v>
      </c>
      <c r="E897">
        <f>'2017 Vincent'!AG903</f>
        <v>0</v>
      </c>
      <c r="F897" s="187">
        <f>'2017 Vincent'!AH903</f>
        <v>0</v>
      </c>
      <c r="G897" s="187">
        <f>'2017 Vincent'!AI903</f>
        <v>0</v>
      </c>
      <c r="H897">
        <f>'2017 Vincent'!AJ903</f>
        <v>0</v>
      </c>
      <c r="I897">
        <f>'2017 Vincent'!AK903</f>
        <v>0</v>
      </c>
      <c r="J897" s="187">
        <f>'2017 Vincent'!AL903</f>
        <v>0</v>
      </c>
      <c r="L897"/>
    </row>
    <row r="898" spans="1:12" x14ac:dyDescent="0.25">
      <c r="A898" s="565">
        <f>'2017 Vincent'!AC904</f>
        <v>0</v>
      </c>
      <c r="B898">
        <f>'2017 Vincent'!AD904</f>
        <v>0</v>
      </c>
      <c r="C898">
        <f>'2017 Vincent'!AE904</f>
        <v>0</v>
      </c>
      <c r="D898">
        <f>'2017 Vincent'!AF904</f>
        <v>0</v>
      </c>
      <c r="E898">
        <f>'2017 Vincent'!AG904</f>
        <v>0</v>
      </c>
      <c r="F898" s="187">
        <f>'2017 Vincent'!AH904</f>
        <v>0</v>
      </c>
      <c r="G898" s="187">
        <f>'2017 Vincent'!AI904</f>
        <v>0</v>
      </c>
      <c r="H898">
        <f>'2017 Vincent'!AJ904</f>
        <v>0</v>
      </c>
      <c r="I898">
        <f>'2017 Vincent'!AK904</f>
        <v>0</v>
      </c>
      <c r="J898" s="187">
        <f>'2017 Vincent'!AL904</f>
        <v>0</v>
      </c>
      <c r="L898"/>
    </row>
    <row r="899" spans="1:12" x14ac:dyDescent="0.25">
      <c r="A899" s="565">
        <f>'2017 Vincent'!AC905</f>
        <v>0</v>
      </c>
      <c r="B899">
        <f>'2017 Vincent'!AD905</f>
        <v>0</v>
      </c>
      <c r="C899">
        <f>'2017 Vincent'!AE905</f>
        <v>0</v>
      </c>
      <c r="D899">
        <f>'2017 Vincent'!AF905</f>
        <v>0</v>
      </c>
      <c r="E899">
        <f>'2017 Vincent'!AG905</f>
        <v>0</v>
      </c>
      <c r="F899" s="187">
        <f>'2017 Vincent'!AH905</f>
        <v>0</v>
      </c>
      <c r="G899" s="187">
        <f>'2017 Vincent'!AI905</f>
        <v>0</v>
      </c>
      <c r="H899">
        <f>'2017 Vincent'!AJ905</f>
        <v>0</v>
      </c>
      <c r="I899">
        <f>'2017 Vincent'!AK905</f>
        <v>0</v>
      </c>
      <c r="J899" s="187">
        <f>'2017 Vincent'!AL905</f>
        <v>0</v>
      </c>
      <c r="L899"/>
    </row>
    <row r="900" spans="1:12" x14ac:dyDescent="0.25">
      <c r="A900" s="565">
        <f>'2017 Vincent'!AC906</f>
        <v>0</v>
      </c>
      <c r="B900">
        <f>'2017 Vincent'!AD906</f>
        <v>0</v>
      </c>
      <c r="C900">
        <f>'2017 Vincent'!AE906</f>
        <v>0</v>
      </c>
      <c r="D900">
        <f>'2017 Vincent'!AF906</f>
        <v>0</v>
      </c>
      <c r="E900">
        <f>'2017 Vincent'!AG906</f>
        <v>0</v>
      </c>
      <c r="F900" s="187">
        <f>'2017 Vincent'!AH906</f>
        <v>0</v>
      </c>
      <c r="G900" s="187">
        <f>'2017 Vincent'!AI906</f>
        <v>0</v>
      </c>
      <c r="H900">
        <f>'2017 Vincent'!AJ906</f>
        <v>0</v>
      </c>
      <c r="I900">
        <f>'2017 Vincent'!AK906</f>
        <v>0</v>
      </c>
      <c r="J900" s="187">
        <f>'2017 Vincent'!AL906</f>
        <v>0</v>
      </c>
      <c r="L900"/>
    </row>
    <row r="901" spans="1:12" x14ac:dyDescent="0.25">
      <c r="A901" s="565">
        <f>'2017 Vincent'!AC907</f>
        <v>0</v>
      </c>
      <c r="B901">
        <f>'2017 Vincent'!AD907</f>
        <v>0</v>
      </c>
      <c r="C901">
        <f>'2017 Vincent'!AE907</f>
        <v>0</v>
      </c>
      <c r="D901">
        <f>'2017 Vincent'!AF907</f>
        <v>0</v>
      </c>
      <c r="E901">
        <f>'2017 Vincent'!AG907</f>
        <v>0</v>
      </c>
      <c r="F901" s="187">
        <f>'2017 Vincent'!AH907</f>
        <v>0</v>
      </c>
      <c r="G901" s="187">
        <f>'2017 Vincent'!AI907</f>
        <v>0</v>
      </c>
      <c r="H901">
        <f>'2017 Vincent'!AJ907</f>
        <v>0</v>
      </c>
      <c r="I901">
        <f>'2017 Vincent'!AK907</f>
        <v>0</v>
      </c>
      <c r="J901" s="187">
        <f>'2017 Vincent'!AL907</f>
        <v>0</v>
      </c>
      <c r="L901"/>
    </row>
    <row r="902" spans="1:12" x14ac:dyDescent="0.25">
      <c r="A902" s="565">
        <f>'2017 Vincent'!AC908</f>
        <v>0</v>
      </c>
      <c r="B902">
        <f>'2017 Vincent'!AD908</f>
        <v>0</v>
      </c>
      <c r="C902">
        <f>'2017 Vincent'!AE908</f>
        <v>0</v>
      </c>
      <c r="D902">
        <f>'2017 Vincent'!AF908</f>
        <v>0</v>
      </c>
      <c r="E902">
        <f>'2017 Vincent'!AG908</f>
        <v>0</v>
      </c>
      <c r="F902" s="187">
        <f>'2017 Vincent'!AH908</f>
        <v>0</v>
      </c>
      <c r="G902" s="187">
        <f>'2017 Vincent'!AI908</f>
        <v>0</v>
      </c>
      <c r="H902">
        <f>'2017 Vincent'!AJ908</f>
        <v>0</v>
      </c>
      <c r="I902">
        <f>'2017 Vincent'!AK908</f>
        <v>0</v>
      </c>
      <c r="J902" s="187">
        <f>'2017 Vincent'!AL908</f>
        <v>0</v>
      </c>
      <c r="L902"/>
    </row>
    <row r="903" spans="1:12" x14ac:dyDescent="0.25">
      <c r="A903" s="565">
        <f>'2017 Vincent'!AC909</f>
        <v>0</v>
      </c>
      <c r="B903">
        <f>'2017 Vincent'!AD909</f>
        <v>0</v>
      </c>
      <c r="C903">
        <f>'2017 Vincent'!AE909</f>
        <v>0</v>
      </c>
      <c r="D903">
        <f>'2017 Vincent'!AF909</f>
        <v>0</v>
      </c>
      <c r="E903">
        <f>'2017 Vincent'!AG909</f>
        <v>0</v>
      </c>
      <c r="F903" s="187">
        <f>'2017 Vincent'!AH909</f>
        <v>0</v>
      </c>
      <c r="G903" s="187">
        <f>'2017 Vincent'!AI909</f>
        <v>0</v>
      </c>
      <c r="H903">
        <f>'2017 Vincent'!AJ909</f>
        <v>0</v>
      </c>
      <c r="I903">
        <f>'2017 Vincent'!AK909</f>
        <v>0</v>
      </c>
      <c r="J903" s="187">
        <f>'2017 Vincent'!AL909</f>
        <v>0</v>
      </c>
      <c r="L903"/>
    </row>
    <row r="904" spans="1:12" x14ac:dyDescent="0.25">
      <c r="A904" s="565">
        <f>'2017 Vincent'!AC910</f>
        <v>0</v>
      </c>
      <c r="B904">
        <f>'2017 Vincent'!AD910</f>
        <v>0</v>
      </c>
      <c r="C904">
        <f>'2017 Vincent'!AE910</f>
        <v>0</v>
      </c>
      <c r="D904">
        <f>'2017 Vincent'!AF910</f>
        <v>0</v>
      </c>
      <c r="E904">
        <f>'2017 Vincent'!AG910</f>
        <v>0</v>
      </c>
      <c r="F904" s="187">
        <f>'2017 Vincent'!AH910</f>
        <v>0</v>
      </c>
      <c r="G904" s="187">
        <f>'2017 Vincent'!AI910</f>
        <v>0</v>
      </c>
      <c r="H904">
        <f>'2017 Vincent'!AJ910</f>
        <v>0</v>
      </c>
      <c r="I904">
        <f>'2017 Vincent'!AK910</f>
        <v>0</v>
      </c>
      <c r="J904" s="187">
        <f>'2017 Vincent'!AL910</f>
        <v>0</v>
      </c>
      <c r="L904"/>
    </row>
    <row r="905" spans="1:12" x14ac:dyDescent="0.25">
      <c r="A905" s="565">
        <f>'2017 Vincent'!AC911</f>
        <v>0</v>
      </c>
      <c r="B905">
        <f>'2017 Vincent'!AD911</f>
        <v>0</v>
      </c>
      <c r="C905">
        <f>'2017 Vincent'!AE911</f>
        <v>0</v>
      </c>
      <c r="D905">
        <f>'2017 Vincent'!AF911</f>
        <v>0</v>
      </c>
      <c r="E905">
        <f>'2017 Vincent'!AG911</f>
        <v>0</v>
      </c>
      <c r="F905" s="187">
        <f>'2017 Vincent'!AH911</f>
        <v>0</v>
      </c>
      <c r="G905" s="187">
        <f>'2017 Vincent'!AI911</f>
        <v>0</v>
      </c>
      <c r="H905">
        <f>'2017 Vincent'!AJ911</f>
        <v>0</v>
      </c>
      <c r="I905">
        <f>'2017 Vincent'!AK911</f>
        <v>0</v>
      </c>
      <c r="J905" s="187">
        <f>'2017 Vincent'!AL911</f>
        <v>0</v>
      </c>
      <c r="L905"/>
    </row>
    <row r="906" spans="1:12" x14ac:dyDescent="0.25">
      <c r="A906" s="565">
        <f>'2017 Vincent'!AC912</f>
        <v>0</v>
      </c>
      <c r="B906">
        <f>'2017 Vincent'!AD912</f>
        <v>0</v>
      </c>
      <c r="C906">
        <f>'2017 Vincent'!AE912</f>
        <v>0</v>
      </c>
      <c r="D906">
        <f>'2017 Vincent'!AF912</f>
        <v>0</v>
      </c>
      <c r="E906">
        <f>'2017 Vincent'!AG912</f>
        <v>0</v>
      </c>
      <c r="F906" s="187">
        <f>'2017 Vincent'!AH912</f>
        <v>0</v>
      </c>
      <c r="G906" s="187">
        <f>'2017 Vincent'!AI912</f>
        <v>0</v>
      </c>
      <c r="H906">
        <f>'2017 Vincent'!AJ912</f>
        <v>0</v>
      </c>
      <c r="I906">
        <f>'2017 Vincent'!AK912</f>
        <v>0</v>
      </c>
      <c r="J906" s="187">
        <f>'2017 Vincent'!AL912</f>
        <v>0</v>
      </c>
      <c r="L906"/>
    </row>
    <row r="907" spans="1:12" x14ac:dyDescent="0.25">
      <c r="A907" s="565">
        <f>'2017 Vincent'!AC913</f>
        <v>0</v>
      </c>
      <c r="B907">
        <f>'2017 Vincent'!AD913</f>
        <v>0</v>
      </c>
      <c r="C907">
        <f>'2017 Vincent'!AE913</f>
        <v>0</v>
      </c>
      <c r="D907">
        <f>'2017 Vincent'!AF913</f>
        <v>0</v>
      </c>
      <c r="E907">
        <f>'2017 Vincent'!AG913</f>
        <v>0</v>
      </c>
      <c r="F907" s="187">
        <f>'2017 Vincent'!AH913</f>
        <v>0</v>
      </c>
      <c r="G907" s="187">
        <f>'2017 Vincent'!AI913</f>
        <v>0</v>
      </c>
      <c r="H907">
        <f>'2017 Vincent'!AJ913</f>
        <v>0</v>
      </c>
      <c r="I907">
        <f>'2017 Vincent'!AK913</f>
        <v>0</v>
      </c>
      <c r="J907" s="187">
        <f>'2017 Vincent'!AL913</f>
        <v>0</v>
      </c>
      <c r="L907"/>
    </row>
    <row r="908" spans="1:12" x14ac:dyDescent="0.25">
      <c r="A908" s="565">
        <f>'2017 Vincent'!AC914</f>
        <v>0</v>
      </c>
      <c r="B908">
        <f>'2017 Vincent'!AD914</f>
        <v>0</v>
      </c>
      <c r="C908">
        <f>'2017 Vincent'!AE914</f>
        <v>0</v>
      </c>
      <c r="D908">
        <f>'2017 Vincent'!AF914</f>
        <v>0</v>
      </c>
      <c r="E908">
        <f>'2017 Vincent'!AG914</f>
        <v>0</v>
      </c>
      <c r="F908" s="187">
        <f>'2017 Vincent'!AH914</f>
        <v>0</v>
      </c>
      <c r="G908" s="187">
        <f>'2017 Vincent'!AI914</f>
        <v>0</v>
      </c>
      <c r="H908">
        <f>'2017 Vincent'!AJ914</f>
        <v>0</v>
      </c>
      <c r="I908">
        <f>'2017 Vincent'!AK914</f>
        <v>0</v>
      </c>
      <c r="J908" s="187">
        <f>'2017 Vincent'!AL914</f>
        <v>0</v>
      </c>
      <c r="L908"/>
    </row>
    <row r="909" spans="1:12" x14ac:dyDescent="0.25">
      <c r="A909" s="565">
        <f>'2017 Vincent'!AC915</f>
        <v>0</v>
      </c>
      <c r="B909">
        <f>'2017 Vincent'!AD915</f>
        <v>0</v>
      </c>
      <c r="C909">
        <f>'2017 Vincent'!AE915</f>
        <v>0</v>
      </c>
      <c r="D909">
        <f>'2017 Vincent'!AF915</f>
        <v>0</v>
      </c>
      <c r="E909">
        <f>'2017 Vincent'!AG915</f>
        <v>0</v>
      </c>
      <c r="F909" s="187">
        <f>'2017 Vincent'!AH915</f>
        <v>0</v>
      </c>
      <c r="G909" s="187">
        <f>'2017 Vincent'!AI915</f>
        <v>0</v>
      </c>
      <c r="H909">
        <f>'2017 Vincent'!AJ915</f>
        <v>0</v>
      </c>
      <c r="I909">
        <f>'2017 Vincent'!AK915</f>
        <v>0</v>
      </c>
      <c r="J909" s="187">
        <f>'2017 Vincent'!AL915</f>
        <v>0</v>
      </c>
      <c r="L909"/>
    </row>
    <row r="910" spans="1:12" x14ac:dyDescent="0.25">
      <c r="A910" s="565">
        <f>'2017 Vincent'!AC916</f>
        <v>0</v>
      </c>
      <c r="B910">
        <f>'2017 Vincent'!AD916</f>
        <v>0</v>
      </c>
      <c r="C910">
        <f>'2017 Vincent'!AE916</f>
        <v>0</v>
      </c>
      <c r="D910">
        <f>'2017 Vincent'!AF916</f>
        <v>0</v>
      </c>
      <c r="E910">
        <f>'2017 Vincent'!AG916</f>
        <v>0</v>
      </c>
      <c r="F910" s="187">
        <f>'2017 Vincent'!AH916</f>
        <v>0</v>
      </c>
      <c r="G910" s="187">
        <f>'2017 Vincent'!AI916</f>
        <v>0</v>
      </c>
      <c r="H910">
        <f>'2017 Vincent'!AJ916</f>
        <v>0</v>
      </c>
      <c r="I910">
        <f>'2017 Vincent'!AK916</f>
        <v>0</v>
      </c>
      <c r="J910" s="187">
        <f>'2017 Vincent'!AL916</f>
        <v>0</v>
      </c>
      <c r="L910"/>
    </row>
    <row r="911" spans="1:12" x14ac:dyDescent="0.25">
      <c r="A911" s="565">
        <f>'2017 Vincent'!AC917</f>
        <v>0</v>
      </c>
      <c r="B911">
        <f>'2017 Vincent'!AD917</f>
        <v>0</v>
      </c>
      <c r="C911">
        <f>'2017 Vincent'!AE917</f>
        <v>0</v>
      </c>
      <c r="D911">
        <f>'2017 Vincent'!AF917</f>
        <v>0</v>
      </c>
      <c r="E911">
        <f>'2017 Vincent'!AG917</f>
        <v>0</v>
      </c>
      <c r="F911" s="187">
        <f>'2017 Vincent'!AH917</f>
        <v>0</v>
      </c>
      <c r="G911" s="187">
        <f>'2017 Vincent'!AI917</f>
        <v>0</v>
      </c>
      <c r="H911">
        <f>'2017 Vincent'!AJ917</f>
        <v>0</v>
      </c>
      <c r="I911">
        <f>'2017 Vincent'!AK917</f>
        <v>0</v>
      </c>
      <c r="J911" s="187">
        <f>'2017 Vincent'!AL917</f>
        <v>0</v>
      </c>
      <c r="L911"/>
    </row>
    <row r="912" spans="1:12" x14ac:dyDescent="0.25">
      <c r="A912" s="565">
        <f>'2017 Vincent'!AC918</f>
        <v>0</v>
      </c>
      <c r="B912">
        <f>'2017 Vincent'!AD918</f>
        <v>0</v>
      </c>
      <c r="C912">
        <f>'2017 Vincent'!AE918</f>
        <v>0</v>
      </c>
      <c r="D912">
        <f>'2017 Vincent'!AF918</f>
        <v>0</v>
      </c>
      <c r="E912">
        <f>'2017 Vincent'!AG918</f>
        <v>0</v>
      </c>
      <c r="F912" s="187">
        <f>'2017 Vincent'!AH918</f>
        <v>0</v>
      </c>
      <c r="G912" s="187">
        <f>'2017 Vincent'!AI918</f>
        <v>0</v>
      </c>
      <c r="H912">
        <f>'2017 Vincent'!AJ918</f>
        <v>0</v>
      </c>
      <c r="I912">
        <f>'2017 Vincent'!AK918</f>
        <v>0</v>
      </c>
      <c r="J912" s="187">
        <f>'2017 Vincent'!AL918</f>
        <v>0</v>
      </c>
      <c r="L912"/>
    </row>
    <row r="913" spans="1:12" x14ac:dyDescent="0.25">
      <c r="A913" s="565">
        <f>'2017 Vincent'!AC919</f>
        <v>0</v>
      </c>
      <c r="B913">
        <f>'2017 Vincent'!AD919</f>
        <v>0</v>
      </c>
      <c r="C913">
        <f>'2017 Vincent'!AE919</f>
        <v>0</v>
      </c>
      <c r="D913">
        <f>'2017 Vincent'!AF919</f>
        <v>0</v>
      </c>
      <c r="E913">
        <f>'2017 Vincent'!AG919</f>
        <v>0</v>
      </c>
      <c r="F913" s="187">
        <f>'2017 Vincent'!AH919</f>
        <v>0</v>
      </c>
      <c r="G913" s="187">
        <f>'2017 Vincent'!AI919</f>
        <v>0</v>
      </c>
      <c r="H913">
        <f>'2017 Vincent'!AJ919</f>
        <v>0</v>
      </c>
      <c r="I913">
        <f>'2017 Vincent'!AK919</f>
        <v>0</v>
      </c>
      <c r="J913" s="187">
        <f>'2017 Vincent'!AL919</f>
        <v>0</v>
      </c>
      <c r="L913"/>
    </row>
    <row r="914" spans="1:12" x14ac:dyDescent="0.25">
      <c r="A914" s="565">
        <f>'2017 Vincent'!AC920</f>
        <v>0</v>
      </c>
      <c r="B914">
        <f>'2017 Vincent'!AD920</f>
        <v>0</v>
      </c>
      <c r="C914">
        <f>'2017 Vincent'!AE920</f>
        <v>0</v>
      </c>
      <c r="D914">
        <f>'2017 Vincent'!AF920</f>
        <v>0</v>
      </c>
      <c r="E914">
        <f>'2017 Vincent'!AG920</f>
        <v>0</v>
      </c>
      <c r="F914" s="187">
        <f>'2017 Vincent'!AH920</f>
        <v>0</v>
      </c>
      <c r="G914" s="187">
        <f>'2017 Vincent'!AI920</f>
        <v>0</v>
      </c>
      <c r="H914">
        <f>'2017 Vincent'!AJ920</f>
        <v>0</v>
      </c>
      <c r="I914">
        <f>'2017 Vincent'!AK920</f>
        <v>0</v>
      </c>
      <c r="J914" s="187">
        <f>'2017 Vincent'!AL920</f>
        <v>0</v>
      </c>
      <c r="L914"/>
    </row>
    <row r="915" spans="1:12" x14ac:dyDescent="0.25">
      <c r="A915" s="565">
        <f>'2017 Vincent'!AC921</f>
        <v>0</v>
      </c>
      <c r="B915">
        <f>'2017 Vincent'!AD921</f>
        <v>0</v>
      </c>
      <c r="C915">
        <f>'2017 Vincent'!AE921</f>
        <v>0</v>
      </c>
      <c r="D915">
        <f>'2017 Vincent'!AF921</f>
        <v>0</v>
      </c>
      <c r="E915">
        <f>'2017 Vincent'!AG921</f>
        <v>0</v>
      </c>
      <c r="F915" s="187">
        <f>'2017 Vincent'!AH921</f>
        <v>0</v>
      </c>
      <c r="G915" s="187">
        <f>'2017 Vincent'!AI921</f>
        <v>0</v>
      </c>
      <c r="H915">
        <f>'2017 Vincent'!AJ921</f>
        <v>0</v>
      </c>
      <c r="I915">
        <f>'2017 Vincent'!AK921</f>
        <v>0</v>
      </c>
      <c r="J915" s="187">
        <f>'2017 Vincent'!AL921</f>
        <v>0</v>
      </c>
      <c r="L915"/>
    </row>
    <row r="916" spans="1:12" x14ac:dyDescent="0.25">
      <c r="A916" s="565">
        <f>'2017 Vincent'!AC922</f>
        <v>0</v>
      </c>
      <c r="B916">
        <f>'2017 Vincent'!AD922</f>
        <v>0</v>
      </c>
      <c r="C916">
        <f>'2017 Vincent'!AE922</f>
        <v>0</v>
      </c>
      <c r="D916">
        <f>'2017 Vincent'!AF922</f>
        <v>0</v>
      </c>
      <c r="E916">
        <f>'2017 Vincent'!AG922</f>
        <v>0</v>
      </c>
      <c r="F916" s="187">
        <f>'2017 Vincent'!AH922</f>
        <v>0</v>
      </c>
      <c r="G916" s="187">
        <f>'2017 Vincent'!AI922</f>
        <v>0</v>
      </c>
      <c r="H916">
        <f>'2017 Vincent'!AJ922</f>
        <v>0</v>
      </c>
      <c r="I916">
        <f>'2017 Vincent'!AK922</f>
        <v>0</v>
      </c>
      <c r="J916" s="187">
        <f>'2017 Vincent'!AL922</f>
        <v>0</v>
      </c>
      <c r="L916"/>
    </row>
    <row r="917" spans="1:12" x14ac:dyDescent="0.25">
      <c r="A917" s="565">
        <f>'2017 Vincent'!AC923</f>
        <v>0</v>
      </c>
      <c r="B917">
        <f>'2017 Vincent'!AD923</f>
        <v>0</v>
      </c>
      <c r="C917">
        <f>'2017 Vincent'!AE923</f>
        <v>0</v>
      </c>
      <c r="D917">
        <f>'2017 Vincent'!AF923</f>
        <v>0</v>
      </c>
      <c r="E917">
        <f>'2017 Vincent'!AG923</f>
        <v>0</v>
      </c>
      <c r="F917" s="187">
        <f>'2017 Vincent'!AH923</f>
        <v>0</v>
      </c>
      <c r="G917" s="187">
        <f>'2017 Vincent'!AI923</f>
        <v>0</v>
      </c>
      <c r="H917">
        <f>'2017 Vincent'!AJ923</f>
        <v>0</v>
      </c>
      <c r="I917">
        <f>'2017 Vincent'!AK923</f>
        <v>0</v>
      </c>
      <c r="J917" s="187">
        <f>'2017 Vincent'!AL923</f>
        <v>0</v>
      </c>
      <c r="L917"/>
    </row>
    <row r="918" spans="1:12" x14ac:dyDescent="0.25">
      <c r="A918" s="565">
        <f>'2017 Vincent'!AC924</f>
        <v>0</v>
      </c>
      <c r="B918">
        <f>'2017 Vincent'!AD924</f>
        <v>0</v>
      </c>
      <c r="C918">
        <f>'2017 Vincent'!AE924</f>
        <v>0</v>
      </c>
      <c r="D918">
        <f>'2017 Vincent'!AF924</f>
        <v>0</v>
      </c>
      <c r="E918">
        <f>'2017 Vincent'!AG924</f>
        <v>0</v>
      </c>
      <c r="F918" s="187">
        <f>'2017 Vincent'!AH924</f>
        <v>0</v>
      </c>
      <c r="G918" s="187">
        <f>'2017 Vincent'!AI924</f>
        <v>0</v>
      </c>
      <c r="H918">
        <f>'2017 Vincent'!AJ924</f>
        <v>0</v>
      </c>
      <c r="I918">
        <f>'2017 Vincent'!AK924</f>
        <v>0</v>
      </c>
      <c r="J918" s="187">
        <f>'2017 Vincent'!AL924</f>
        <v>0</v>
      </c>
      <c r="L918"/>
    </row>
    <row r="919" spans="1:12" x14ac:dyDescent="0.25">
      <c r="A919" s="565">
        <f>'2017 Vincent'!AC925</f>
        <v>0</v>
      </c>
      <c r="B919">
        <f>'2017 Vincent'!AD925</f>
        <v>0</v>
      </c>
      <c r="C919">
        <f>'2017 Vincent'!AE925</f>
        <v>0</v>
      </c>
      <c r="D919">
        <f>'2017 Vincent'!AF925</f>
        <v>0</v>
      </c>
      <c r="E919">
        <f>'2017 Vincent'!AG925</f>
        <v>0</v>
      </c>
      <c r="F919" s="187">
        <f>'2017 Vincent'!AH925</f>
        <v>0</v>
      </c>
      <c r="G919" s="187">
        <f>'2017 Vincent'!AI925</f>
        <v>0</v>
      </c>
      <c r="H919">
        <f>'2017 Vincent'!AJ925</f>
        <v>0</v>
      </c>
      <c r="I919">
        <f>'2017 Vincent'!AK925</f>
        <v>0</v>
      </c>
      <c r="J919" s="187">
        <f>'2017 Vincent'!AL925</f>
        <v>0</v>
      </c>
      <c r="L919"/>
    </row>
    <row r="920" spans="1:12" x14ac:dyDescent="0.25">
      <c r="A920" s="565">
        <f>'2017 Vincent'!AC926</f>
        <v>0</v>
      </c>
      <c r="B920">
        <f>'2017 Vincent'!AD926</f>
        <v>0</v>
      </c>
      <c r="C920">
        <f>'2017 Vincent'!AE926</f>
        <v>0</v>
      </c>
      <c r="D920">
        <f>'2017 Vincent'!AF926</f>
        <v>0</v>
      </c>
      <c r="E920">
        <f>'2017 Vincent'!AG926</f>
        <v>0</v>
      </c>
      <c r="F920" s="187">
        <f>'2017 Vincent'!AH926</f>
        <v>0</v>
      </c>
      <c r="G920" s="187">
        <f>'2017 Vincent'!AI926</f>
        <v>0</v>
      </c>
      <c r="H920">
        <f>'2017 Vincent'!AJ926</f>
        <v>0</v>
      </c>
      <c r="I920">
        <f>'2017 Vincent'!AK926</f>
        <v>0</v>
      </c>
      <c r="J920" s="187">
        <f>'2017 Vincent'!AL926</f>
        <v>0</v>
      </c>
      <c r="L920"/>
    </row>
    <row r="921" spans="1:12" x14ac:dyDescent="0.25">
      <c r="A921" s="565">
        <f>'2017 Vincent'!AC927</f>
        <v>0</v>
      </c>
      <c r="B921">
        <f>'2017 Vincent'!AD927</f>
        <v>0</v>
      </c>
      <c r="C921">
        <f>'2017 Vincent'!AE927</f>
        <v>0</v>
      </c>
      <c r="D921">
        <f>'2017 Vincent'!AF927</f>
        <v>0</v>
      </c>
      <c r="E921">
        <f>'2017 Vincent'!AG927</f>
        <v>0</v>
      </c>
      <c r="F921" s="187">
        <f>'2017 Vincent'!AH927</f>
        <v>0</v>
      </c>
      <c r="G921" s="187">
        <f>'2017 Vincent'!AI927</f>
        <v>0</v>
      </c>
      <c r="H921">
        <f>'2017 Vincent'!AJ927</f>
        <v>0</v>
      </c>
      <c r="I921">
        <f>'2017 Vincent'!AK927</f>
        <v>0</v>
      </c>
      <c r="J921" s="187">
        <f>'2017 Vincent'!AL927</f>
        <v>0</v>
      </c>
      <c r="L921"/>
    </row>
    <row r="922" spans="1:12" x14ac:dyDescent="0.25">
      <c r="A922" s="565">
        <f>'2017 Vincent'!AC928</f>
        <v>0</v>
      </c>
      <c r="B922">
        <f>'2017 Vincent'!AD928</f>
        <v>0</v>
      </c>
      <c r="C922">
        <f>'2017 Vincent'!AE928</f>
        <v>0</v>
      </c>
      <c r="D922">
        <f>'2017 Vincent'!AF928</f>
        <v>0</v>
      </c>
      <c r="E922">
        <f>'2017 Vincent'!AG928</f>
        <v>0</v>
      </c>
      <c r="F922" s="187">
        <f>'2017 Vincent'!AH928</f>
        <v>0</v>
      </c>
      <c r="G922" s="187">
        <f>'2017 Vincent'!AI928</f>
        <v>0</v>
      </c>
      <c r="H922">
        <f>'2017 Vincent'!AJ928</f>
        <v>0</v>
      </c>
      <c r="I922">
        <f>'2017 Vincent'!AK928</f>
        <v>0</v>
      </c>
      <c r="J922" s="187">
        <f>'2017 Vincent'!AL928</f>
        <v>0</v>
      </c>
      <c r="L922"/>
    </row>
    <row r="923" spans="1:12" x14ac:dyDescent="0.25">
      <c r="A923" s="565">
        <f>'2017 Vincent'!AC929</f>
        <v>0</v>
      </c>
      <c r="B923">
        <f>'2017 Vincent'!AD929</f>
        <v>0</v>
      </c>
      <c r="C923">
        <f>'2017 Vincent'!AE929</f>
        <v>0</v>
      </c>
      <c r="D923">
        <f>'2017 Vincent'!AF929</f>
        <v>0</v>
      </c>
      <c r="E923">
        <f>'2017 Vincent'!AG929</f>
        <v>0</v>
      </c>
      <c r="F923" s="187">
        <f>'2017 Vincent'!AH929</f>
        <v>0</v>
      </c>
      <c r="G923" s="187">
        <f>'2017 Vincent'!AI929</f>
        <v>0</v>
      </c>
      <c r="H923">
        <f>'2017 Vincent'!AJ929</f>
        <v>0</v>
      </c>
      <c r="I923">
        <f>'2017 Vincent'!AK929</f>
        <v>0</v>
      </c>
      <c r="J923" s="187">
        <f>'2017 Vincent'!AL929</f>
        <v>0</v>
      </c>
      <c r="L923"/>
    </row>
    <row r="924" spans="1:12" x14ac:dyDescent="0.25">
      <c r="A924" s="565">
        <f>'2017 Vincent'!AC930</f>
        <v>0</v>
      </c>
      <c r="B924">
        <f>'2017 Vincent'!AD930</f>
        <v>0</v>
      </c>
      <c r="C924">
        <f>'2017 Vincent'!AE930</f>
        <v>0</v>
      </c>
      <c r="D924">
        <f>'2017 Vincent'!AF930</f>
        <v>0</v>
      </c>
      <c r="E924">
        <f>'2017 Vincent'!AG930</f>
        <v>0</v>
      </c>
      <c r="F924" s="187">
        <f>'2017 Vincent'!AH930</f>
        <v>0</v>
      </c>
      <c r="G924" s="187">
        <f>'2017 Vincent'!AI930</f>
        <v>0</v>
      </c>
      <c r="H924">
        <f>'2017 Vincent'!AJ930</f>
        <v>0</v>
      </c>
      <c r="I924">
        <f>'2017 Vincent'!AK930</f>
        <v>0</v>
      </c>
      <c r="J924" s="187">
        <f>'2017 Vincent'!AL930</f>
        <v>0</v>
      </c>
      <c r="L924"/>
    </row>
    <row r="925" spans="1:12" x14ac:dyDescent="0.25">
      <c r="A925" s="565">
        <f>'2017 Vincent'!AC931</f>
        <v>0</v>
      </c>
      <c r="B925">
        <f>'2017 Vincent'!AD931</f>
        <v>0</v>
      </c>
      <c r="C925">
        <f>'2017 Vincent'!AE931</f>
        <v>0</v>
      </c>
      <c r="D925">
        <f>'2017 Vincent'!AF931</f>
        <v>0</v>
      </c>
      <c r="E925">
        <f>'2017 Vincent'!AG931</f>
        <v>0</v>
      </c>
      <c r="F925" s="187">
        <f>'2017 Vincent'!AH931</f>
        <v>0</v>
      </c>
      <c r="G925" s="187">
        <f>'2017 Vincent'!AI931</f>
        <v>0</v>
      </c>
      <c r="H925">
        <f>'2017 Vincent'!AJ931</f>
        <v>0</v>
      </c>
      <c r="I925">
        <f>'2017 Vincent'!AK931</f>
        <v>0</v>
      </c>
      <c r="J925" s="187">
        <f>'2017 Vincent'!AL931</f>
        <v>0</v>
      </c>
      <c r="L925"/>
    </row>
    <row r="926" spans="1:12" x14ac:dyDescent="0.25">
      <c r="A926" s="565">
        <f>'2017 Vincent'!AC932</f>
        <v>0</v>
      </c>
      <c r="B926">
        <f>'2017 Vincent'!AD932</f>
        <v>0</v>
      </c>
      <c r="C926">
        <f>'2017 Vincent'!AE932</f>
        <v>0</v>
      </c>
      <c r="D926">
        <f>'2017 Vincent'!AF932</f>
        <v>0</v>
      </c>
      <c r="E926">
        <f>'2017 Vincent'!AG932</f>
        <v>0</v>
      </c>
      <c r="F926" s="187">
        <f>'2017 Vincent'!AH932</f>
        <v>0</v>
      </c>
      <c r="G926" s="187">
        <f>'2017 Vincent'!AI932</f>
        <v>0</v>
      </c>
      <c r="H926">
        <f>'2017 Vincent'!AJ932</f>
        <v>0</v>
      </c>
      <c r="I926">
        <f>'2017 Vincent'!AK932</f>
        <v>0</v>
      </c>
      <c r="J926" s="187">
        <f>'2017 Vincent'!AL932</f>
        <v>0</v>
      </c>
      <c r="L926"/>
    </row>
    <row r="927" spans="1:12" x14ac:dyDescent="0.25">
      <c r="A927" s="565">
        <f>'2017 Vincent'!AC933</f>
        <v>0</v>
      </c>
      <c r="B927">
        <f>'2017 Vincent'!AD933</f>
        <v>0</v>
      </c>
      <c r="C927">
        <f>'2017 Vincent'!AE933</f>
        <v>0</v>
      </c>
      <c r="D927">
        <f>'2017 Vincent'!AF933</f>
        <v>0</v>
      </c>
      <c r="E927">
        <f>'2017 Vincent'!AG933</f>
        <v>0</v>
      </c>
      <c r="F927" s="187">
        <f>'2017 Vincent'!AH933</f>
        <v>0</v>
      </c>
      <c r="G927" s="187">
        <f>'2017 Vincent'!AI933</f>
        <v>0</v>
      </c>
      <c r="H927">
        <f>'2017 Vincent'!AJ933</f>
        <v>0</v>
      </c>
      <c r="I927">
        <f>'2017 Vincent'!AK933</f>
        <v>0</v>
      </c>
      <c r="J927" s="187">
        <f>'2017 Vincent'!AL933</f>
        <v>0</v>
      </c>
      <c r="L927"/>
    </row>
    <row r="928" spans="1:12" x14ac:dyDescent="0.25">
      <c r="A928" s="565">
        <f>'2017 Vincent'!AC934</f>
        <v>0</v>
      </c>
      <c r="B928">
        <f>'2017 Vincent'!AD934</f>
        <v>0</v>
      </c>
      <c r="C928">
        <f>'2017 Vincent'!AE934</f>
        <v>0</v>
      </c>
      <c r="D928">
        <f>'2017 Vincent'!AF934</f>
        <v>0</v>
      </c>
      <c r="E928">
        <f>'2017 Vincent'!AG934</f>
        <v>0</v>
      </c>
      <c r="F928" s="187">
        <f>'2017 Vincent'!AH934</f>
        <v>0</v>
      </c>
      <c r="G928" s="187">
        <f>'2017 Vincent'!AI934</f>
        <v>0</v>
      </c>
      <c r="H928">
        <f>'2017 Vincent'!AJ934</f>
        <v>0</v>
      </c>
      <c r="I928">
        <f>'2017 Vincent'!AK934</f>
        <v>0</v>
      </c>
      <c r="J928" s="187">
        <f>'2017 Vincent'!AL934</f>
        <v>0</v>
      </c>
      <c r="L928"/>
    </row>
    <row r="929" spans="1:12" x14ac:dyDescent="0.25">
      <c r="A929" s="565">
        <f>'2017 Vincent'!AC935</f>
        <v>0</v>
      </c>
      <c r="B929">
        <f>'2017 Vincent'!AD935</f>
        <v>0</v>
      </c>
      <c r="C929">
        <f>'2017 Vincent'!AE935</f>
        <v>0</v>
      </c>
      <c r="D929">
        <f>'2017 Vincent'!AF935</f>
        <v>0</v>
      </c>
      <c r="E929">
        <f>'2017 Vincent'!AG935</f>
        <v>0</v>
      </c>
      <c r="F929" s="187">
        <f>'2017 Vincent'!AH935</f>
        <v>0</v>
      </c>
      <c r="G929" s="187">
        <f>'2017 Vincent'!AI935</f>
        <v>0</v>
      </c>
      <c r="H929">
        <f>'2017 Vincent'!AJ935</f>
        <v>0</v>
      </c>
      <c r="I929">
        <f>'2017 Vincent'!AK935</f>
        <v>0</v>
      </c>
      <c r="J929" s="187">
        <f>'2017 Vincent'!AL935</f>
        <v>0</v>
      </c>
      <c r="L929"/>
    </row>
    <row r="930" spans="1:12" x14ac:dyDescent="0.25">
      <c r="A930" s="565">
        <f>'2017 Vincent'!AC936</f>
        <v>0</v>
      </c>
      <c r="B930">
        <f>'2017 Vincent'!AD936</f>
        <v>0</v>
      </c>
      <c r="C930">
        <f>'2017 Vincent'!AE936</f>
        <v>0</v>
      </c>
      <c r="D930">
        <f>'2017 Vincent'!AF936</f>
        <v>0</v>
      </c>
      <c r="E930">
        <f>'2017 Vincent'!AG936</f>
        <v>0</v>
      </c>
      <c r="F930" s="187">
        <f>'2017 Vincent'!AH936</f>
        <v>0</v>
      </c>
      <c r="G930" s="187">
        <f>'2017 Vincent'!AI936</f>
        <v>0</v>
      </c>
      <c r="H930">
        <f>'2017 Vincent'!AJ936</f>
        <v>0</v>
      </c>
      <c r="I930">
        <f>'2017 Vincent'!AK936</f>
        <v>0</v>
      </c>
      <c r="J930" s="187">
        <f>'2017 Vincent'!AL936</f>
        <v>0</v>
      </c>
      <c r="L930"/>
    </row>
    <row r="931" spans="1:12" x14ac:dyDescent="0.25">
      <c r="A931" s="565">
        <f>'2017 Vincent'!AC937</f>
        <v>0</v>
      </c>
      <c r="B931">
        <f>'2017 Vincent'!AD937</f>
        <v>0</v>
      </c>
      <c r="C931">
        <f>'2017 Vincent'!AE937</f>
        <v>0</v>
      </c>
      <c r="D931">
        <f>'2017 Vincent'!AF937</f>
        <v>0</v>
      </c>
      <c r="E931">
        <f>'2017 Vincent'!AG937</f>
        <v>0</v>
      </c>
      <c r="F931" s="187">
        <f>'2017 Vincent'!AH937</f>
        <v>0</v>
      </c>
      <c r="G931" s="187">
        <f>'2017 Vincent'!AI937</f>
        <v>0</v>
      </c>
      <c r="H931">
        <f>'2017 Vincent'!AJ937</f>
        <v>0</v>
      </c>
      <c r="I931">
        <f>'2017 Vincent'!AK937</f>
        <v>0</v>
      </c>
      <c r="J931" s="187">
        <f>'2017 Vincent'!AL937</f>
        <v>0</v>
      </c>
      <c r="L931"/>
    </row>
    <row r="932" spans="1:12" x14ac:dyDescent="0.25">
      <c r="A932" s="565">
        <f>'2017 Vincent'!AC938</f>
        <v>0</v>
      </c>
      <c r="B932">
        <f>'2017 Vincent'!AD938</f>
        <v>0</v>
      </c>
      <c r="C932">
        <f>'2017 Vincent'!AE938</f>
        <v>0</v>
      </c>
      <c r="D932">
        <f>'2017 Vincent'!AF938</f>
        <v>0</v>
      </c>
      <c r="E932">
        <f>'2017 Vincent'!AG938</f>
        <v>0</v>
      </c>
      <c r="F932" s="187">
        <f>'2017 Vincent'!AH938</f>
        <v>0</v>
      </c>
      <c r="G932" s="187">
        <f>'2017 Vincent'!AI938</f>
        <v>0</v>
      </c>
      <c r="H932">
        <f>'2017 Vincent'!AJ938</f>
        <v>0</v>
      </c>
      <c r="I932">
        <f>'2017 Vincent'!AK938</f>
        <v>0</v>
      </c>
      <c r="J932" s="187">
        <f>'2017 Vincent'!AL938</f>
        <v>0</v>
      </c>
      <c r="L932"/>
    </row>
    <row r="933" spans="1:12" x14ac:dyDescent="0.25">
      <c r="A933" s="565">
        <f>'2017 Vincent'!AC939</f>
        <v>0</v>
      </c>
      <c r="B933">
        <f>'2017 Vincent'!AD939</f>
        <v>0</v>
      </c>
      <c r="C933">
        <f>'2017 Vincent'!AE939</f>
        <v>0</v>
      </c>
      <c r="D933">
        <f>'2017 Vincent'!AF939</f>
        <v>0</v>
      </c>
      <c r="E933">
        <f>'2017 Vincent'!AG939</f>
        <v>0</v>
      </c>
      <c r="F933" s="187">
        <f>'2017 Vincent'!AH939</f>
        <v>0</v>
      </c>
      <c r="G933" s="187">
        <f>'2017 Vincent'!AI939</f>
        <v>0</v>
      </c>
      <c r="H933">
        <f>'2017 Vincent'!AJ939</f>
        <v>0</v>
      </c>
      <c r="I933">
        <f>'2017 Vincent'!AK939</f>
        <v>0</v>
      </c>
      <c r="J933" s="187">
        <f>'2017 Vincent'!AL939</f>
        <v>0</v>
      </c>
      <c r="L933"/>
    </row>
    <row r="934" spans="1:12" x14ac:dyDescent="0.25">
      <c r="A934" s="565">
        <f>'2017 Vincent'!AC940</f>
        <v>0</v>
      </c>
      <c r="B934">
        <f>'2017 Vincent'!AD940</f>
        <v>0</v>
      </c>
      <c r="C934">
        <f>'2017 Vincent'!AE940</f>
        <v>0</v>
      </c>
      <c r="D934">
        <f>'2017 Vincent'!AF940</f>
        <v>0</v>
      </c>
      <c r="E934">
        <f>'2017 Vincent'!AG940</f>
        <v>0</v>
      </c>
      <c r="F934" s="187">
        <f>'2017 Vincent'!AH940</f>
        <v>0</v>
      </c>
      <c r="G934" s="187">
        <f>'2017 Vincent'!AI940</f>
        <v>0</v>
      </c>
      <c r="H934">
        <f>'2017 Vincent'!AJ940</f>
        <v>0</v>
      </c>
      <c r="I934">
        <f>'2017 Vincent'!AK940</f>
        <v>0</v>
      </c>
      <c r="J934" s="187">
        <f>'2017 Vincent'!AL940</f>
        <v>0</v>
      </c>
      <c r="L934"/>
    </row>
    <row r="935" spans="1:12" x14ac:dyDescent="0.25">
      <c r="A935" s="565">
        <f>'2017 Vincent'!AC941</f>
        <v>0</v>
      </c>
      <c r="B935">
        <f>'2017 Vincent'!AD941</f>
        <v>0</v>
      </c>
      <c r="C935">
        <f>'2017 Vincent'!AE941</f>
        <v>0</v>
      </c>
      <c r="D935">
        <f>'2017 Vincent'!AF941</f>
        <v>0</v>
      </c>
      <c r="E935">
        <f>'2017 Vincent'!AG941</f>
        <v>0</v>
      </c>
      <c r="F935" s="187">
        <f>'2017 Vincent'!AH941</f>
        <v>0</v>
      </c>
      <c r="G935" s="187">
        <f>'2017 Vincent'!AI941</f>
        <v>0</v>
      </c>
      <c r="H935">
        <f>'2017 Vincent'!AJ941</f>
        <v>0</v>
      </c>
      <c r="I935">
        <f>'2017 Vincent'!AK941</f>
        <v>0</v>
      </c>
      <c r="J935" s="187">
        <f>'2017 Vincent'!AL941</f>
        <v>0</v>
      </c>
      <c r="L935"/>
    </row>
    <row r="936" spans="1:12" x14ac:dyDescent="0.25">
      <c r="A936" s="565">
        <f>'2017 Vincent'!AC942</f>
        <v>0</v>
      </c>
      <c r="B936">
        <f>'2017 Vincent'!AD942</f>
        <v>0</v>
      </c>
      <c r="C936">
        <f>'2017 Vincent'!AE942</f>
        <v>0</v>
      </c>
      <c r="D936">
        <f>'2017 Vincent'!AF942</f>
        <v>0</v>
      </c>
      <c r="E936">
        <f>'2017 Vincent'!AG942</f>
        <v>0</v>
      </c>
      <c r="F936" s="187">
        <f>'2017 Vincent'!AH942</f>
        <v>0</v>
      </c>
      <c r="G936" s="187">
        <f>'2017 Vincent'!AI942</f>
        <v>0</v>
      </c>
      <c r="H936">
        <f>'2017 Vincent'!AJ942</f>
        <v>0</v>
      </c>
      <c r="I936">
        <f>'2017 Vincent'!AK942</f>
        <v>0</v>
      </c>
      <c r="J936" s="187">
        <f>'2017 Vincent'!AL942</f>
        <v>0</v>
      </c>
      <c r="L936"/>
    </row>
    <row r="937" spans="1:12" x14ac:dyDescent="0.25">
      <c r="A937" s="565">
        <f>'2017 Vincent'!AC943</f>
        <v>0</v>
      </c>
      <c r="B937">
        <f>'2017 Vincent'!AD943</f>
        <v>0</v>
      </c>
      <c r="C937">
        <f>'2017 Vincent'!AE943</f>
        <v>0</v>
      </c>
      <c r="D937">
        <f>'2017 Vincent'!AF943</f>
        <v>0</v>
      </c>
      <c r="E937">
        <f>'2017 Vincent'!AG943</f>
        <v>0</v>
      </c>
      <c r="F937" s="187">
        <f>'2017 Vincent'!AH943</f>
        <v>0</v>
      </c>
      <c r="G937" s="187">
        <f>'2017 Vincent'!AI943</f>
        <v>0</v>
      </c>
      <c r="H937">
        <f>'2017 Vincent'!AJ943</f>
        <v>0</v>
      </c>
      <c r="I937">
        <f>'2017 Vincent'!AK943</f>
        <v>0</v>
      </c>
      <c r="J937" s="187">
        <f>'2017 Vincent'!AL943</f>
        <v>0</v>
      </c>
      <c r="L937"/>
    </row>
    <row r="938" spans="1:12" x14ac:dyDescent="0.25">
      <c r="A938" s="565">
        <f>'2017 Vincent'!AC944</f>
        <v>0</v>
      </c>
      <c r="B938">
        <f>'2017 Vincent'!AD944</f>
        <v>0</v>
      </c>
      <c r="C938">
        <f>'2017 Vincent'!AE944</f>
        <v>0</v>
      </c>
      <c r="D938">
        <f>'2017 Vincent'!AF944</f>
        <v>0</v>
      </c>
      <c r="E938">
        <f>'2017 Vincent'!AG944</f>
        <v>0</v>
      </c>
      <c r="F938" s="187">
        <f>'2017 Vincent'!AH944</f>
        <v>0</v>
      </c>
      <c r="G938" s="187">
        <f>'2017 Vincent'!AI944</f>
        <v>0</v>
      </c>
      <c r="H938">
        <f>'2017 Vincent'!AJ944</f>
        <v>0</v>
      </c>
      <c r="I938">
        <f>'2017 Vincent'!AK944</f>
        <v>0</v>
      </c>
      <c r="J938" s="187">
        <f>'2017 Vincent'!AL944</f>
        <v>0</v>
      </c>
      <c r="L938"/>
    </row>
    <row r="939" spans="1:12" x14ac:dyDescent="0.25">
      <c r="A939" s="565">
        <f>'2017 Vincent'!AC945</f>
        <v>0</v>
      </c>
      <c r="B939">
        <f>'2017 Vincent'!AD945</f>
        <v>0</v>
      </c>
      <c r="C939">
        <f>'2017 Vincent'!AE945</f>
        <v>0</v>
      </c>
      <c r="D939">
        <f>'2017 Vincent'!AF945</f>
        <v>0</v>
      </c>
      <c r="E939">
        <f>'2017 Vincent'!AG945</f>
        <v>0</v>
      </c>
      <c r="F939" s="187">
        <f>'2017 Vincent'!AH945</f>
        <v>0</v>
      </c>
      <c r="G939" s="187">
        <f>'2017 Vincent'!AI945</f>
        <v>0</v>
      </c>
      <c r="H939">
        <f>'2017 Vincent'!AJ945</f>
        <v>0</v>
      </c>
      <c r="I939">
        <f>'2017 Vincent'!AK945</f>
        <v>0</v>
      </c>
      <c r="J939" s="187">
        <f>'2017 Vincent'!AL945</f>
        <v>0</v>
      </c>
      <c r="L939"/>
    </row>
    <row r="940" spans="1:12" x14ac:dyDescent="0.25">
      <c r="A940" s="565">
        <f>'2017 Vincent'!AC946</f>
        <v>0</v>
      </c>
      <c r="B940">
        <f>'2017 Vincent'!AD946</f>
        <v>0</v>
      </c>
      <c r="C940">
        <f>'2017 Vincent'!AE946</f>
        <v>0</v>
      </c>
      <c r="D940">
        <f>'2017 Vincent'!AF946</f>
        <v>0</v>
      </c>
      <c r="E940">
        <f>'2017 Vincent'!AG946</f>
        <v>0</v>
      </c>
      <c r="F940" s="187">
        <f>'2017 Vincent'!AH946</f>
        <v>0</v>
      </c>
      <c r="G940" s="187">
        <f>'2017 Vincent'!AI946</f>
        <v>0</v>
      </c>
      <c r="H940">
        <f>'2017 Vincent'!AJ946</f>
        <v>0</v>
      </c>
      <c r="I940">
        <f>'2017 Vincent'!AK946</f>
        <v>0</v>
      </c>
      <c r="J940" s="187">
        <f>'2017 Vincent'!AL946</f>
        <v>0</v>
      </c>
      <c r="L940"/>
    </row>
    <row r="941" spans="1:12" x14ac:dyDescent="0.25">
      <c r="A941" s="565">
        <f>'2017 Vincent'!AC947</f>
        <v>0</v>
      </c>
      <c r="B941">
        <f>'2017 Vincent'!AD947</f>
        <v>0</v>
      </c>
      <c r="C941">
        <f>'2017 Vincent'!AE947</f>
        <v>0</v>
      </c>
      <c r="D941">
        <f>'2017 Vincent'!AF947</f>
        <v>0</v>
      </c>
      <c r="E941">
        <f>'2017 Vincent'!AG947</f>
        <v>0</v>
      </c>
      <c r="F941" s="187">
        <f>'2017 Vincent'!AH947</f>
        <v>0</v>
      </c>
      <c r="G941" s="187">
        <f>'2017 Vincent'!AI947</f>
        <v>0</v>
      </c>
      <c r="H941">
        <f>'2017 Vincent'!AJ947</f>
        <v>0</v>
      </c>
      <c r="I941">
        <f>'2017 Vincent'!AK947</f>
        <v>0</v>
      </c>
      <c r="J941" s="187">
        <f>'2017 Vincent'!AL947</f>
        <v>0</v>
      </c>
      <c r="L941"/>
    </row>
    <row r="942" spans="1:12" x14ac:dyDescent="0.25">
      <c r="A942" s="565">
        <f>'2017 Vincent'!AC948</f>
        <v>0</v>
      </c>
      <c r="B942">
        <f>'2017 Vincent'!AD948</f>
        <v>0</v>
      </c>
      <c r="C942">
        <f>'2017 Vincent'!AE948</f>
        <v>0</v>
      </c>
      <c r="D942">
        <f>'2017 Vincent'!AF948</f>
        <v>0</v>
      </c>
      <c r="E942">
        <f>'2017 Vincent'!AG948</f>
        <v>0</v>
      </c>
      <c r="F942" s="187">
        <f>'2017 Vincent'!AH948</f>
        <v>0</v>
      </c>
      <c r="G942" s="187">
        <f>'2017 Vincent'!AI948</f>
        <v>0</v>
      </c>
      <c r="H942">
        <f>'2017 Vincent'!AJ948</f>
        <v>0</v>
      </c>
      <c r="I942">
        <f>'2017 Vincent'!AK948</f>
        <v>0</v>
      </c>
      <c r="J942" s="187">
        <f>'2017 Vincent'!AL948</f>
        <v>0</v>
      </c>
      <c r="L942"/>
    </row>
    <row r="943" spans="1:12" x14ac:dyDescent="0.25">
      <c r="A943" s="565">
        <f>'2017 Vincent'!AC949</f>
        <v>0</v>
      </c>
      <c r="B943">
        <f>'2017 Vincent'!AD949</f>
        <v>0</v>
      </c>
      <c r="C943">
        <f>'2017 Vincent'!AE949</f>
        <v>0</v>
      </c>
      <c r="D943">
        <f>'2017 Vincent'!AF949</f>
        <v>0</v>
      </c>
      <c r="E943">
        <f>'2017 Vincent'!AG949</f>
        <v>0</v>
      </c>
      <c r="F943" s="187">
        <f>'2017 Vincent'!AH949</f>
        <v>0</v>
      </c>
      <c r="G943" s="187">
        <f>'2017 Vincent'!AI949</f>
        <v>0</v>
      </c>
      <c r="H943">
        <f>'2017 Vincent'!AJ949</f>
        <v>0</v>
      </c>
      <c r="I943">
        <f>'2017 Vincent'!AK949</f>
        <v>0</v>
      </c>
      <c r="J943" s="187">
        <f>'2017 Vincent'!AL949</f>
        <v>0</v>
      </c>
      <c r="L943"/>
    </row>
    <row r="944" spans="1:12" x14ac:dyDescent="0.25">
      <c r="A944" s="565">
        <f>'2017 Vincent'!AC950</f>
        <v>0</v>
      </c>
      <c r="B944">
        <f>'2017 Vincent'!AD950</f>
        <v>0</v>
      </c>
      <c r="C944">
        <f>'2017 Vincent'!AE950</f>
        <v>0</v>
      </c>
      <c r="D944">
        <f>'2017 Vincent'!AF950</f>
        <v>0</v>
      </c>
      <c r="E944">
        <f>'2017 Vincent'!AG950</f>
        <v>0</v>
      </c>
      <c r="F944" s="187">
        <f>'2017 Vincent'!AH950</f>
        <v>0</v>
      </c>
      <c r="G944" s="187">
        <f>'2017 Vincent'!AI950</f>
        <v>0</v>
      </c>
      <c r="H944">
        <f>'2017 Vincent'!AJ950</f>
        <v>0</v>
      </c>
      <c r="I944">
        <f>'2017 Vincent'!AK950</f>
        <v>0</v>
      </c>
      <c r="J944" s="187">
        <f>'2017 Vincent'!AL950</f>
        <v>0</v>
      </c>
      <c r="L944"/>
    </row>
    <row r="945" spans="1:12" x14ac:dyDescent="0.25">
      <c r="A945" s="565">
        <f>'2017 Vincent'!AC951</f>
        <v>0</v>
      </c>
      <c r="B945">
        <f>'2017 Vincent'!AD951</f>
        <v>0</v>
      </c>
      <c r="C945">
        <f>'2017 Vincent'!AE951</f>
        <v>0</v>
      </c>
      <c r="D945">
        <f>'2017 Vincent'!AF951</f>
        <v>0</v>
      </c>
      <c r="E945">
        <f>'2017 Vincent'!AG951</f>
        <v>0</v>
      </c>
      <c r="F945" s="187">
        <f>'2017 Vincent'!AH951</f>
        <v>0</v>
      </c>
      <c r="G945" s="187">
        <f>'2017 Vincent'!AI951</f>
        <v>0</v>
      </c>
      <c r="H945">
        <f>'2017 Vincent'!AJ951</f>
        <v>0</v>
      </c>
      <c r="I945">
        <f>'2017 Vincent'!AK951</f>
        <v>0</v>
      </c>
      <c r="J945" s="187">
        <f>'2017 Vincent'!AL951</f>
        <v>0</v>
      </c>
      <c r="L945"/>
    </row>
    <row r="946" spans="1:12" x14ac:dyDescent="0.25">
      <c r="A946" s="565">
        <f>'2017 Vincent'!AC952</f>
        <v>0</v>
      </c>
      <c r="B946">
        <f>'2017 Vincent'!AD952</f>
        <v>0</v>
      </c>
      <c r="C946">
        <f>'2017 Vincent'!AE952</f>
        <v>0</v>
      </c>
      <c r="D946">
        <f>'2017 Vincent'!AF952</f>
        <v>0</v>
      </c>
      <c r="E946">
        <f>'2017 Vincent'!AG952</f>
        <v>0</v>
      </c>
      <c r="F946" s="187">
        <f>'2017 Vincent'!AH952</f>
        <v>0</v>
      </c>
      <c r="G946" s="187">
        <f>'2017 Vincent'!AI952</f>
        <v>0</v>
      </c>
      <c r="H946">
        <f>'2017 Vincent'!AJ952</f>
        <v>0</v>
      </c>
      <c r="I946">
        <f>'2017 Vincent'!AK952</f>
        <v>0</v>
      </c>
      <c r="J946" s="187">
        <f>'2017 Vincent'!AL952</f>
        <v>0</v>
      </c>
      <c r="L946"/>
    </row>
    <row r="947" spans="1:12" x14ac:dyDescent="0.25">
      <c r="A947" s="565">
        <f>'2017 Vincent'!AC953</f>
        <v>0</v>
      </c>
      <c r="B947">
        <f>'2017 Vincent'!AD953</f>
        <v>0</v>
      </c>
      <c r="C947">
        <f>'2017 Vincent'!AE953</f>
        <v>0</v>
      </c>
      <c r="D947">
        <f>'2017 Vincent'!AF953</f>
        <v>0</v>
      </c>
      <c r="E947">
        <f>'2017 Vincent'!AG953</f>
        <v>0</v>
      </c>
      <c r="F947" s="187">
        <f>'2017 Vincent'!AH953</f>
        <v>0</v>
      </c>
      <c r="G947" s="187">
        <f>'2017 Vincent'!AI953</f>
        <v>0</v>
      </c>
      <c r="H947">
        <f>'2017 Vincent'!AJ953</f>
        <v>0</v>
      </c>
      <c r="I947">
        <f>'2017 Vincent'!AK953</f>
        <v>0</v>
      </c>
      <c r="J947" s="187">
        <f>'2017 Vincent'!AL953</f>
        <v>0</v>
      </c>
      <c r="L947"/>
    </row>
    <row r="948" spans="1:12" x14ac:dyDescent="0.25">
      <c r="A948" s="565">
        <f>'2017 Vincent'!AC954</f>
        <v>0</v>
      </c>
      <c r="B948">
        <f>'2017 Vincent'!AD954</f>
        <v>0</v>
      </c>
      <c r="C948">
        <f>'2017 Vincent'!AE954</f>
        <v>0</v>
      </c>
      <c r="D948">
        <f>'2017 Vincent'!AF954</f>
        <v>0</v>
      </c>
      <c r="E948">
        <f>'2017 Vincent'!AG954</f>
        <v>0</v>
      </c>
      <c r="F948" s="187">
        <f>'2017 Vincent'!AH954</f>
        <v>0</v>
      </c>
      <c r="G948" s="187">
        <f>'2017 Vincent'!AI954</f>
        <v>0</v>
      </c>
      <c r="H948">
        <f>'2017 Vincent'!AJ954</f>
        <v>0</v>
      </c>
      <c r="I948">
        <f>'2017 Vincent'!AK954</f>
        <v>0</v>
      </c>
      <c r="J948" s="187">
        <f>'2017 Vincent'!AL954</f>
        <v>0</v>
      </c>
      <c r="L948"/>
    </row>
    <row r="949" spans="1:12" x14ac:dyDescent="0.25">
      <c r="A949" s="565">
        <f>'2017 Vincent'!AC955</f>
        <v>0</v>
      </c>
      <c r="B949">
        <f>'2017 Vincent'!AD955</f>
        <v>0</v>
      </c>
      <c r="C949">
        <f>'2017 Vincent'!AE955</f>
        <v>0</v>
      </c>
      <c r="D949">
        <f>'2017 Vincent'!AF955</f>
        <v>0</v>
      </c>
      <c r="E949">
        <f>'2017 Vincent'!AG955</f>
        <v>0</v>
      </c>
      <c r="F949" s="187">
        <f>'2017 Vincent'!AH955</f>
        <v>0</v>
      </c>
      <c r="G949" s="187">
        <f>'2017 Vincent'!AI955</f>
        <v>0</v>
      </c>
      <c r="H949">
        <f>'2017 Vincent'!AJ955</f>
        <v>0</v>
      </c>
      <c r="I949">
        <f>'2017 Vincent'!AK955</f>
        <v>0</v>
      </c>
      <c r="J949" s="187">
        <f>'2017 Vincent'!AL955</f>
        <v>0</v>
      </c>
      <c r="L949"/>
    </row>
    <row r="950" spans="1:12" x14ac:dyDescent="0.25">
      <c r="A950" s="565">
        <f>'2017 Vincent'!AC956</f>
        <v>0</v>
      </c>
      <c r="B950">
        <f>'2017 Vincent'!AD956</f>
        <v>0</v>
      </c>
      <c r="C950">
        <f>'2017 Vincent'!AE956</f>
        <v>0</v>
      </c>
      <c r="D950">
        <f>'2017 Vincent'!AF956</f>
        <v>0</v>
      </c>
      <c r="E950">
        <f>'2017 Vincent'!AG956</f>
        <v>0</v>
      </c>
      <c r="F950" s="187">
        <f>'2017 Vincent'!AH956</f>
        <v>0</v>
      </c>
      <c r="G950" s="187">
        <f>'2017 Vincent'!AI956</f>
        <v>0</v>
      </c>
      <c r="H950">
        <f>'2017 Vincent'!AJ956</f>
        <v>0</v>
      </c>
      <c r="I950">
        <f>'2017 Vincent'!AK956</f>
        <v>0</v>
      </c>
      <c r="J950" s="187">
        <f>'2017 Vincent'!AL956</f>
        <v>0</v>
      </c>
      <c r="L950"/>
    </row>
    <row r="951" spans="1:12" x14ac:dyDescent="0.25">
      <c r="A951" s="565">
        <f>'2017 Vincent'!AC957</f>
        <v>0</v>
      </c>
      <c r="B951">
        <f>'2017 Vincent'!AD957</f>
        <v>0</v>
      </c>
      <c r="C951">
        <f>'2017 Vincent'!AE957</f>
        <v>0</v>
      </c>
      <c r="D951">
        <f>'2017 Vincent'!AF957</f>
        <v>0</v>
      </c>
      <c r="E951">
        <f>'2017 Vincent'!AG957</f>
        <v>0</v>
      </c>
      <c r="F951" s="187">
        <f>'2017 Vincent'!AH957</f>
        <v>0</v>
      </c>
      <c r="G951" s="187">
        <f>'2017 Vincent'!AI957</f>
        <v>0</v>
      </c>
      <c r="H951">
        <f>'2017 Vincent'!AJ957</f>
        <v>0</v>
      </c>
      <c r="I951">
        <f>'2017 Vincent'!AK957</f>
        <v>0</v>
      </c>
      <c r="J951" s="187">
        <f>'2017 Vincent'!AL957</f>
        <v>0</v>
      </c>
      <c r="L951"/>
    </row>
    <row r="952" spans="1:12" x14ac:dyDescent="0.25">
      <c r="A952" s="565">
        <f>'2017 Vincent'!AC958</f>
        <v>0</v>
      </c>
      <c r="B952">
        <f>'2017 Vincent'!AD958</f>
        <v>0</v>
      </c>
      <c r="C952">
        <f>'2017 Vincent'!AE958</f>
        <v>0</v>
      </c>
      <c r="D952">
        <f>'2017 Vincent'!AF958</f>
        <v>0</v>
      </c>
      <c r="E952">
        <f>'2017 Vincent'!AG958</f>
        <v>0</v>
      </c>
      <c r="F952" s="187">
        <f>'2017 Vincent'!AH958</f>
        <v>0</v>
      </c>
      <c r="G952" s="187">
        <f>'2017 Vincent'!AI958</f>
        <v>0</v>
      </c>
      <c r="H952">
        <f>'2017 Vincent'!AJ958</f>
        <v>0</v>
      </c>
      <c r="I952">
        <f>'2017 Vincent'!AK958</f>
        <v>0</v>
      </c>
      <c r="J952" s="187">
        <f>'2017 Vincent'!AL958</f>
        <v>0</v>
      </c>
      <c r="L952"/>
    </row>
    <row r="953" spans="1:12" x14ac:dyDescent="0.25">
      <c r="A953" s="565">
        <f>'2017 Vincent'!AC959</f>
        <v>0</v>
      </c>
      <c r="B953">
        <f>'2017 Vincent'!AD959</f>
        <v>0</v>
      </c>
      <c r="C953">
        <f>'2017 Vincent'!AE959</f>
        <v>0</v>
      </c>
      <c r="D953">
        <f>'2017 Vincent'!AF959</f>
        <v>0</v>
      </c>
      <c r="E953">
        <f>'2017 Vincent'!AG959</f>
        <v>0</v>
      </c>
      <c r="F953" s="187">
        <f>'2017 Vincent'!AH959</f>
        <v>0</v>
      </c>
      <c r="G953" s="187">
        <f>'2017 Vincent'!AI959</f>
        <v>0</v>
      </c>
      <c r="H953">
        <f>'2017 Vincent'!AJ959</f>
        <v>0</v>
      </c>
      <c r="I953">
        <f>'2017 Vincent'!AK959</f>
        <v>0</v>
      </c>
      <c r="J953" s="187">
        <f>'2017 Vincent'!AL959</f>
        <v>0</v>
      </c>
      <c r="L953"/>
    </row>
    <row r="954" spans="1:12" x14ac:dyDescent="0.25">
      <c r="A954" s="565">
        <f>'2017 Vincent'!AC960</f>
        <v>0</v>
      </c>
      <c r="B954">
        <f>'2017 Vincent'!AD960</f>
        <v>0</v>
      </c>
      <c r="C954">
        <f>'2017 Vincent'!AE960</f>
        <v>0</v>
      </c>
      <c r="D954">
        <f>'2017 Vincent'!AF960</f>
        <v>0</v>
      </c>
      <c r="E954">
        <f>'2017 Vincent'!AG960</f>
        <v>0</v>
      </c>
      <c r="F954" s="187">
        <f>'2017 Vincent'!AH960</f>
        <v>0</v>
      </c>
      <c r="G954" s="187">
        <f>'2017 Vincent'!AI960</f>
        <v>0</v>
      </c>
      <c r="H954">
        <f>'2017 Vincent'!AJ960</f>
        <v>0</v>
      </c>
      <c r="I954">
        <f>'2017 Vincent'!AK960</f>
        <v>0</v>
      </c>
      <c r="J954" s="187">
        <f>'2017 Vincent'!AL960</f>
        <v>0</v>
      </c>
      <c r="L954"/>
    </row>
    <row r="955" spans="1:12" x14ac:dyDescent="0.25">
      <c r="A955" s="565">
        <f>'2017 Vincent'!AC961</f>
        <v>0</v>
      </c>
      <c r="B955">
        <f>'2017 Vincent'!AD961</f>
        <v>0</v>
      </c>
      <c r="C955">
        <f>'2017 Vincent'!AE961</f>
        <v>0</v>
      </c>
      <c r="D955">
        <f>'2017 Vincent'!AF961</f>
        <v>0</v>
      </c>
      <c r="E955">
        <f>'2017 Vincent'!AG961</f>
        <v>0</v>
      </c>
      <c r="F955" s="187">
        <f>'2017 Vincent'!AH961</f>
        <v>0</v>
      </c>
      <c r="G955" s="187">
        <f>'2017 Vincent'!AI961</f>
        <v>0</v>
      </c>
      <c r="H955">
        <f>'2017 Vincent'!AJ961</f>
        <v>0</v>
      </c>
      <c r="I955">
        <f>'2017 Vincent'!AK961</f>
        <v>0</v>
      </c>
      <c r="J955" s="187">
        <f>'2017 Vincent'!AL961</f>
        <v>0</v>
      </c>
      <c r="L955"/>
    </row>
    <row r="956" spans="1:12" x14ac:dyDescent="0.25">
      <c r="A956" s="565">
        <f>'2017 Vincent'!AC962</f>
        <v>0</v>
      </c>
      <c r="B956">
        <f>'2017 Vincent'!AD962</f>
        <v>0</v>
      </c>
      <c r="C956">
        <f>'2017 Vincent'!AE962</f>
        <v>0</v>
      </c>
      <c r="D956">
        <f>'2017 Vincent'!AF962</f>
        <v>0</v>
      </c>
      <c r="E956">
        <f>'2017 Vincent'!AG962</f>
        <v>0</v>
      </c>
      <c r="F956" s="187">
        <f>'2017 Vincent'!AH962</f>
        <v>0</v>
      </c>
      <c r="G956" s="187">
        <f>'2017 Vincent'!AI962</f>
        <v>0</v>
      </c>
      <c r="H956">
        <f>'2017 Vincent'!AJ962</f>
        <v>0</v>
      </c>
      <c r="I956">
        <f>'2017 Vincent'!AK962</f>
        <v>0</v>
      </c>
      <c r="J956" s="187">
        <f>'2017 Vincent'!AL962</f>
        <v>0</v>
      </c>
      <c r="L956"/>
    </row>
    <row r="957" spans="1:12" x14ac:dyDescent="0.25">
      <c r="A957" s="565">
        <f>'2017 Vincent'!AC963</f>
        <v>0</v>
      </c>
      <c r="B957">
        <f>'2017 Vincent'!AD963</f>
        <v>0</v>
      </c>
      <c r="C957">
        <f>'2017 Vincent'!AE963</f>
        <v>0</v>
      </c>
      <c r="D957">
        <f>'2017 Vincent'!AF963</f>
        <v>0</v>
      </c>
      <c r="E957">
        <f>'2017 Vincent'!AG963</f>
        <v>0</v>
      </c>
      <c r="F957" s="187">
        <f>'2017 Vincent'!AH963</f>
        <v>0</v>
      </c>
      <c r="G957" s="187">
        <f>'2017 Vincent'!AI963</f>
        <v>0</v>
      </c>
      <c r="H957">
        <f>'2017 Vincent'!AJ963</f>
        <v>0</v>
      </c>
      <c r="I957">
        <f>'2017 Vincent'!AK963</f>
        <v>0</v>
      </c>
      <c r="J957" s="187">
        <f>'2017 Vincent'!AL963</f>
        <v>0</v>
      </c>
      <c r="L957"/>
    </row>
    <row r="958" spans="1:12" x14ac:dyDescent="0.25">
      <c r="A958" s="565">
        <f>'2017 Vincent'!AC964</f>
        <v>0</v>
      </c>
      <c r="B958">
        <f>'2017 Vincent'!AD964</f>
        <v>0</v>
      </c>
      <c r="C958">
        <f>'2017 Vincent'!AE964</f>
        <v>0</v>
      </c>
      <c r="D958">
        <f>'2017 Vincent'!AF964</f>
        <v>0</v>
      </c>
      <c r="E958">
        <f>'2017 Vincent'!AG964</f>
        <v>0</v>
      </c>
      <c r="F958" s="187">
        <f>'2017 Vincent'!AH964</f>
        <v>0</v>
      </c>
      <c r="G958" s="187">
        <f>'2017 Vincent'!AI964</f>
        <v>0</v>
      </c>
      <c r="H958">
        <f>'2017 Vincent'!AJ964</f>
        <v>0</v>
      </c>
      <c r="I958">
        <f>'2017 Vincent'!AK964</f>
        <v>0</v>
      </c>
      <c r="J958" s="187">
        <f>'2017 Vincent'!AL964</f>
        <v>0</v>
      </c>
      <c r="L958"/>
    </row>
    <row r="959" spans="1:12" x14ac:dyDescent="0.25">
      <c r="A959" s="565">
        <f>'2017 Vincent'!AC965</f>
        <v>0</v>
      </c>
      <c r="B959">
        <f>'2017 Vincent'!AD965</f>
        <v>0</v>
      </c>
      <c r="C959">
        <f>'2017 Vincent'!AE965</f>
        <v>0</v>
      </c>
      <c r="D959">
        <f>'2017 Vincent'!AF965</f>
        <v>0</v>
      </c>
      <c r="E959">
        <f>'2017 Vincent'!AG965</f>
        <v>0</v>
      </c>
      <c r="F959" s="187">
        <f>'2017 Vincent'!AH965</f>
        <v>0</v>
      </c>
      <c r="G959" s="187">
        <f>'2017 Vincent'!AI965</f>
        <v>0</v>
      </c>
      <c r="H959">
        <f>'2017 Vincent'!AJ965</f>
        <v>0</v>
      </c>
      <c r="I959">
        <f>'2017 Vincent'!AK965</f>
        <v>0</v>
      </c>
      <c r="J959" s="187">
        <f>'2017 Vincent'!AL965</f>
        <v>0</v>
      </c>
      <c r="L959"/>
    </row>
    <row r="960" spans="1:12" x14ac:dyDescent="0.25">
      <c r="A960" s="565">
        <f>'2017 Vincent'!AC966</f>
        <v>0</v>
      </c>
      <c r="B960">
        <f>'2017 Vincent'!AD966</f>
        <v>0</v>
      </c>
      <c r="C960">
        <f>'2017 Vincent'!AE966</f>
        <v>0</v>
      </c>
      <c r="D960">
        <f>'2017 Vincent'!AF966</f>
        <v>0</v>
      </c>
      <c r="E960">
        <f>'2017 Vincent'!AG966</f>
        <v>0</v>
      </c>
      <c r="F960" s="187">
        <f>'2017 Vincent'!AH966</f>
        <v>0</v>
      </c>
      <c r="G960" s="187">
        <f>'2017 Vincent'!AI966</f>
        <v>0</v>
      </c>
      <c r="H960">
        <f>'2017 Vincent'!AJ966</f>
        <v>0</v>
      </c>
      <c r="I960">
        <f>'2017 Vincent'!AK966</f>
        <v>0</v>
      </c>
      <c r="J960" s="187">
        <f>'2017 Vincent'!AL966</f>
        <v>0</v>
      </c>
      <c r="L960"/>
    </row>
    <row r="961" spans="1:12" x14ac:dyDescent="0.25">
      <c r="A961" s="565">
        <f>'2017 Vincent'!AC967</f>
        <v>0</v>
      </c>
      <c r="B961">
        <f>'2017 Vincent'!AD967</f>
        <v>0</v>
      </c>
      <c r="C961">
        <f>'2017 Vincent'!AE967</f>
        <v>0</v>
      </c>
      <c r="D961">
        <f>'2017 Vincent'!AF967</f>
        <v>0</v>
      </c>
      <c r="E961">
        <f>'2017 Vincent'!AG967</f>
        <v>0</v>
      </c>
      <c r="F961" s="187">
        <f>'2017 Vincent'!AH967</f>
        <v>0</v>
      </c>
      <c r="G961" s="187">
        <f>'2017 Vincent'!AI967</f>
        <v>0</v>
      </c>
      <c r="H961">
        <f>'2017 Vincent'!AJ967</f>
        <v>0</v>
      </c>
      <c r="I961">
        <f>'2017 Vincent'!AK967</f>
        <v>0</v>
      </c>
      <c r="J961" s="187">
        <f>'2017 Vincent'!AL967</f>
        <v>0</v>
      </c>
      <c r="L961"/>
    </row>
    <row r="962" spans="1:12" x14ac:dyDescent="0.25">
      <c r="A962" s="565">
        <f>'2017 Vincent'!AC968</f>
        <v>0</v>
      </c>
      <c r="B962">
        <f>'2017 Vincent'!AD968</f>
        <v>0</v>
      </c>
      <c r="C962">
        <f>'2017 Vincent'!AE968</f>
        <v>0</v>
      </c>
      <c r="D962">
        <f>'2017 Vincent'!AF968</f>
        <v>0</v>
      </c>
      <c r="E962">
        <f>'2017 Vincent'!AG968</f>
        <v>0</v>
      </c>
      <c r="F962" s="187">
        <f>'2017 Vincent'!AH968</f>
        <v>0</v>
      </c>
      <c r="G962" s="187">
        <f>'2017 Vincent'!AI968</f>
        <v>0</v>
      </c>
      <c r="H962">
        <f>'2017 Vincent'!AJ968</f>
        <v>0</v>
      </c>
      <c r="I962">
        <f>'2017 Vincent'!AK968</f>
        <v>0</v>
      </c>
      <c r="J962" s="187">
        <f>'2017 Vincent'!AL968</f>
        <v>0</v>
      </c>
      <c r="L962"/>
    </row>
    <row r="963" spans="1:12" x14ac:dyDescent="0.25">
      <c r="A963" s="565">
        <f>'2017 Vincent'!AC969</f>
        <v>0</v>
      </c>
      <c r="B963">
        <f>'2017 Vincent'!AD969</f>
        <v>0</v>
      </c>
      <c r="C963">
        <f>'2017 Vincent'!AE969</f>
        <v>0</v>
      </c>
      <c r="D963">
        <f>'2017 Vincent'!AF969</f>
        <v>0</v>
      </c>
      <c r="E963">
        <f>'2017 Vincent'!AG969</f>
        <v>0</v>
      </c>
      <c r="F963" s="187">
        <f>'2017 Vincent'!AH969</f>
        <v>0</v>
      </c>
      <c r="G963" s="187">
        <f>'2017 Vincent'!AI969</f>
        <v>0</v>
      </c>
      <c r="H963">
        <f>'2017 Vincent'!AJ969</f>
        <v>0</v>
      </c>
      <c r="I963">
        <f>'2017 Vincent'!AK969</f>
        <v>0</v>
      </c>
      <c r="J963" s="187">
        <f>'2017 Vincent'!AL969</f>
        <v>0</v>
      </c>
      <c r="L963"/>
    </row>
    <row r="964" spans="1:12" x14ac:dyDescent="0.25">
      <c r="A964" s="565">
        <f>'2017 Vincent'!AC970</f>
        <v>0</v>
      </c>
      <c r="B964">
        <f>'2017 Vincent'!AD970</f>
        <v>0</v>
      </c>
      <c r="C964">
        <f>'2017 Vincent'!AE970</f>
        <v>0</v>
      </c>
      <c r="D964">
        <f>'2017 Vincent'!AF970</f>
        <v>0</v>
      </c>
      <c r="E964">
        <f>'2017 Vincent'!AG970</f>
        <v>0</v>
      </c>
      <c r="F964" s="187">
        <f>'2017 Vincent'!AH970</f>
        <v>0</v>
      </c>
      <c r="G964" s="187">
        <f>'2017 Vincent'!AI970</f>
        <v>0</v>
      </c>
      <c r="H964">
        <f>'2017 Vincent'!AJ970</f>
        <v>0</v>
      </c>
      <c r="I964">
        <f>'2017 Vincent'!AK970</f>
        <v>0</v>
      </c>
      <c r="J964" s="187">
        <f>'2017 Vincent'!AL970</f>
        <v>0</v>
      </c>
      <c r="L964"/>
    </row>
    <row r="965" spans="1:12" x14ac:dyDescent="0.25">
      <c r="A965" s="565">
        <f>'2017 Vincent'!AC971</f>
        <v>0</v>
      </c>
      <c r="B965">
        <f>'2017 Vincent'!AD971</f>
        <v>0</v>
      </c>
      <c r="C965">
        <f>'2017 Vincent'!AE971</f>
        <v>0</v>
      </c>
      <c r="D965">
        <f>'2017 Vincent'!AF971</f>
        <v>0</v>
      </c>
      <c r="E965">
        <f>'2017 Vincent'!AG971</f>
        <v>0</v>
      </c>
      <c r="F965" s="187">
        <f>'2017 Vincent'!AH971</f>
        <v>0</v>
      </c>
      <c r="G965" s="187">
        <f>'2017 Vincent'!AI971</f>
        <v>0</v>
      </c>
      <c r="H965">
        <f>'2017 Vincent'!AJ971</f>
        <v>0</v>
      </c>
      <c r="I965">
        <f>'2017 Vincent'!AK971</f>
        <v>0</v>
      </c>
      <c r="J965" s="187">
        <f>'2017 Vincent'!AL971</f>
        <v>0</v>
      </c>
      <c r="L965"/>
    </row>
    <row r="966" spans="1:12" x14ac:dyDescent="0.25">
      <c r="A966" s="565">
        <f>'2017 Vincent'!AC972</f>
        <v>0</v>
      </c>
      <c r="B966">
        <f>'2017 Vincent'!AD972</f>
        <v>0</v>
      </c>
      <c r="C966">
        <f>'2017 Vincent'!AE972</f>
        <v>0</v>
      </c>
      <c r="D966">
        <f>'2017 Vincent'!AF972</f>
        <v>0</v>
      </c>
      <c r="E966">
        <f>'2017 Vincent'!AG972</f>
        <v>0</v>
      </c>
      <c r="F966" s="187">
        <f>'2017 Vincent'!AH972</f>
        <v>0</v>
      </c>
      <c r="G966" s="187">
        <f>'2017 Vincent'!AI972</f>
        <v>0</v>
      </c>
      <c r="H966">
        <f>'2017 Vincent'!AJ972</f>
        <v>0</v>
      </c>
      <c r="I966">
        <f>'2017 Vincent'!AK972</f>
        <v>0</v>
      </c>
      <c r="J966" s="187">
        <f>'2017 Vincent'!AL972</f>
        <v>0</v>
      </c>
      <c r="L966"/>
    </row>
    <row r="967" spans="1:12" x14ac:dyDescent="0.25">
      <c r="A967" s="565">
        <f>'2017 Vincent'!AC973</f>
        <v>0</v>
      </c>
      <c r="B967">
        <f>'2017 Vincent'!AD973</f>
        <v>0</v>
      </c>
      <c r="C967">
        <f>'2017 Vincent'!AE973</f>
        <v>0</v>
      </c>
      <c r="D967">
        <f>'2017 Vincent'!AF973</f>
        <v>0</v>
      </c>
      <c r="E967">
        <f>'2017 Vincent'!AG973</f>
        <v>0</v>
      </c>
      <c r="F967" s="187">
        <f>'2017 Vincent'!AH973</f>
        <v>0</v>
      </c>
      <c r="G967" s="187">
        <f>'2017 Vincent'!AI973</f>
        <v>0</v>
      </c>
      <c r="H967">
        <f>'2017 Vincent'!AJ973</f>
        <v>0</v>
      </c>
      <c r="I967">
        <f>'2017 Vincent'!AK973</f>
        <v>0</v>
      </c>
      <c r="J967" s="187">
        <f>'2017 Vincent'!AL973</f>
        <v>0</v>
      </c>
      <c r="L967"/>
    </row>
    <row r="968" spans="1:12" x14ac:dyDescent="0.25">
      <c r="A968" s="565">
        <f>'2017 Vincent'!AC974</f>
        <v>0</v>
      </c>
      <c r="B968">
        <f>'2017 Vincent'!AD974</f>
        <v>0</v>
      </c>
      <c r="C968">
        <f>'2017 Vincent'!AE974</f>
        <v>0</v>
      </c>
      <c r="D968">
        <f>'2017 Vincent'!AF974</f>
        <v>0</v>
      </c>
      <c r="E968">
        <f>'2017 Vincent'!AG974</f>
        <v>0</v>
      </c>
      <c r="F968" s="187">
        <f>'2017 Vincent'!AH974</f>
        <v>0</v>
      </c>
      <c r="G968" s="187">
        <f>'2017 Vincent'!AI974</f>
        <v>0</v>
      </c>
      <c r="H968">
        <f>'2017 Vincent'!AJ974</f>
        <v>0</v>
      </c>
      <c r="I968">
        <f>'2017 Vincent'!AK974</f>
        <v>0</v>
      </c>
      <c r="J968" s="187">
        <f>'2017 Vincent'!AL974</f>
        <v>0</v>
      </c>
      <c r="L968"/>
    </row>
    <row r="969" spans="1:12" x14ac:dyDescent="0.25">
      <c r="L969"/>
    </row>
    <row r="970" spans="1:12" x14ac:dyDescent="0.25">
      <c r="L970"/>
    </row>
    <row r="971" spans="1:12" x14ac:dyDescent="0.25">
      <c r="L971"/>
    </row>
    <row r="972" spans="1:12" x14ac:dyDescent="0.25">
      <c r="L972"/>
    </row>
    <row r="973" spans="1:12" x14ac:dyDescent="0.25">
      <c r="L973"/>
    </row>
    <row r="974" spans="1:12" x14ac:dyDescent="0.25">
      <c r="L974"/>
    </row>
    <row r="975" spans="1:12" x14ac:dyDescent="0.25">
      <c r="L975"/>
    </row>
    <row r="976" spans="1:12" x14ac:dyDescent="0.25">
      <c r="L976"/>
    </row>
    <row r="977" spans="12:12" x14ac:dyDescent="0.25">
      <c r="L977"/>
    </row>
    <row r="978" spans="12:12" x14ac:dyDescent="0.25">
      <c r="L978"/>
    </row>
    <row r="979" spans="12:12" x14ac:dyDescent="0.25">
      <c r="L979"/>
    </row>
    <row r="980" spans="12:12" x14ac:dyDescent="0.25">
      <c r="L980"/>
    </row>
    <row r="981" spans="12:12" x14ac:dyDescent="0.25">
      <c r="L981"/>
    </row>
    <row r="982" spans="12:12" x14ac:dyDescent="0.25">
      <c r="L982"/>
    </row>
    <row r="983" spans="12:12" x14ac:dyDescent="0.25">
      <c r="L983"/>
    </row>
    <row r="984" spans="12:12" x14ac:dyDescent="0.25">
      <c r="L984"/>
    </row>
    <row r="985" spans="12:12" x14ac:dyDescent="0.25">
      <c r="L985"/>
    </row>
    <row r="986" spans="12:12" x14ac:dyDescent="0.25">
      <c r="L986"/>
    </row>
    <row r="987" spans="12:12" x14ac:dyDescent="0.25">
      <c r="L987"/>
    </row>
    <row r="988" spans="12:12" x14ac:dyDescent="0.25">
      <c r="L988"/>
    </row>
    <row r="989" spans="12:12" x14ac:dyDescent="0.25">
      <c r="L989"/>
    </row>
    <row r="990" spans="12:12" x14ac:dyDescent="0.25">
      <c r="L990"/>
    </row>
    <row r="991" spans="12:12" x14ac:dyDescent="0.25">
      <c r="L991"/>
    </row>
    <row r="992" spans="12:12" x14ac:dyDescent="0.25">
      <c r="L992"/>
    </row>
    <row r="993" spans="12:12" x14ac:dyDescent="0.25">
      <c r="L993"/>
    </row>
    <row r="994" spans="12:12" x14ac:dyDescent="0.25">
      <c r="L994"/>
    </row>
    <row r="995" spans="12:12" x14ac:dyDescent="0.25">
      <c r="L995"/>
    </row>
    <row r="996" spans="12:12" x14ac:dyDescent="0.25">
      <c r="L996"/>
    </row>
    <row r="997" spans="12:12" x14ac:dyDescent="0.25">
      <c r="L997"/>
    </row>
    <row r="998" spans="12:12" x14ac:dyDescent="0.25">
      <c r="L998"/>
    </row>
    <row r="999" spans="12:12" x14ac:dyDescent="0.25">
      <c r="L999"/>
    </row>
    <row r="1000" spans="12:12" x14ac:dyDescent="0.25">
      <c r="L1000"/>
    </row>
    <row r="1001" spans="12:12" x14ac:dyDescent="0.25">
      <c r="L1001"/>
    </row>
    <row r="1002" spans="12:12" x14ac:dyDescent="0.25">
      <c r="L1002"/>
    </row>
    <row r="1003" spans="12:12" x14ac:dyDescent="0.25">
      <c r="L1003"/>
    </row>
    <row r="1004" spans="12:12" x14ac:dyDescent="0.25">
      <c r="L1004"/>
    </row>
    <row r="1005" spans="12:12" x14ac:dyDescent="0.25">
      <c r="L1005"/>
    </row>
    <row r="1006" spans="12:12" x14ac:dyDescent="0.25">
      <c r="L1006"/>
    </row>
    <row r="1007" spans="12:12" x14ac:dyDescent="0.25">
      <c r="L1007"/>
    </row>
    <row r="1008" spans="12:12" x14ac:dyDescent="0.25">
      <c r="L1008"/>
    </row>
    <row r="1009" spans="12:12" x14ac:dyDescent="0.25">
      <c r="L1009"/>
    </row>
    <row r="1010" spans="12:12" x14ac:dyDescent="0.25">
      <c r="L1010"/>
    </row>
    <row r="1011" spans="12:12" x14ac:dyDescent="0.25">
      <c r="L1011"/>
    </row>
    <row r="1012" spans="12:12" x14ac:dyDescent="0.25">
      <c r="L1012"/>
    </row>
    <row r="1013" spans="12:12" x14ac:dyDescent="0.25">
      <c r="L1013"/>
    </row>
    <row r="1014" spans="12:12" x14ac:dyDescent="0.25">
      <c r="L1014"/>
    </row>
    <row r="1015" spans="12:12" x14ac:dyDescent="0.25">
      <c r="L1015"/>
    </row>
    <row r="1016" spans="12:12" x14ac:dyDescent="0.25">
      <c r="L1016"/>
    </row>
    <row r="1017" spans="12:12" x14ac:dyDescent="0.25">
      <c r="L1017"/>
    </row>
    <row r="1018" spans="12:12" x14ac:dyDescent="0.25">
      <c r="L1018"/>
    </row>
    <row r="1019" spans="12:12" x14ac:dyDescent="0.25">
      <c r="L1019"/>
    </row>
    <row r="1020" spans="12:12" x14ac:dyDescent="0.25">
      <c r="L1020"/>
    </row>
    <row r="1021" spans="12:12" x14ac:dyDescent="0.25">
      <c r="L1021"/>
    </row>
    <row r="1022" spans="12:12" x14ac:dyDescent="0.25">
      <c r="L1022"/>
    </row>
    <row r="1023" spans="12:12" x14ac:dyDescent="0.25">
      <c r="L1023"/>
    </row>
    <row r="1024" spans="12:12" x14ac:dyDescent="0.25">
      <c r="L1024"/>
    </row>
    <row r="1025" spans="12:12" x14ac:dyDescent="0.25">
      <c r="L1025"/>
    </row>
    <row r="1026" spans="12:12" x14ac:dyDescent="0.25">
      <c r="L1026"/>
    </row>
    <row r="1027" spans="12:12" x14ac:dyDescent="0.25">
      <c r="L1027"/>
    </row>
    <row r="1028" spans="12:12" x14ac:dyDescent="0.25">
      <c r="L1028"/>
    </row>
    <row r="1029" spans="12:12" x14ac:dyDescent="0.25">
      <c r="L1029"/>
    </row>
    <row r="1030" spans="12:12" x14ac:dyDescent="0.25">
      <c r="L1030"/>
    </row>
    <row r="1031" spans="12:12" x14ac:dyDescent="0.25">
      <c r="L1031"/>
    </row>
    <row r="1032" spans="12:12" x14ac:dyDescent="0.25">
      <c r="L1032"/>
    </row>
    <row r="1033" spans="12:12" x14ac:dyDescent="0.25">
      <c r="L1033"/>
    </row>
    <row r="1034" spans="12:12" x14ac:dyDescent="0.25">
      <c r="L1034"/>
    </row>
    <row r="1035" spans="12:12" x14ac:dyDescent="0.25">
      <c r="L1035"/>
    </row>
    <row r="1036" spans="12:12" x14ac:dyDescent="0.25">
      <c r="L1036"/>
    </row>
    <row r="1037" spans="12:12" x14ac:dyDescent="0.25">
      <c r="L1037"/>
    </row>
    <row r="1038" spans="12:12" x14ac:dyDescent="0.25">
      <c r="L1038"/>
    </row>
    <row r="1039" spans="12:12" x14ac:dyDescent="0.25">
      <c r="L1039"/>
    </row>
    <row r="1040" spans="12:12" x14ac:dyDescent="0.25">
      <c r="L1040"/>
    </row>
    <row r="1041" spans="12:12" x14ac:dyDescent="0.25">
      <c r="L1041"/>
    </row>
    <row r="1042" spans="12:12" x14ac:dyDescent="0.25">
      <c r="L1042"/>
    </row>
    <row r="1043" spans="12:12" x14ac:dyDescent="0.25">
      <c r="L1043"/>
    </row>
    <row r="1044" spans="12:12" x14ac:dyDescent="0.25">
      <c r="L1044"/>
    </row>
    <row r="1045" spans="12:12" x14ac:dyDescent="0.25">
      <c r="L1045"/>
    </row>
    <row r="1046" spans="12:12" x14ac:dyDescent="0.25">
      <c r="L1046"/>
    </row>
    <row r="1047" spans="12:12" x14ac:dyDescent="0.25">
      <c r="L1047"/>
    </row>
    <row r="1048" spans="12:12" x14ac:dyDescent="0.25">
      <c r="L1048"/>
    </row>
    <row r="1049" spans="12:12" x14ac:dyDescent="0.25">
      <c r="L1049"/>
    </row>
    <row r="1050" spans="12:12" x14ac:dyDescent="0.25">
      <c r="L1050"/>
    </row>
    <row r="1051" spans="12:12" x14ac:dyDescent="0.25">
      <c r="L1051"/>
    </row>
    <row r="1052" spans="12:12" x14ac:dyDescent="0.25">
      <c r="L1052"/>
    </row>
    <row r="1053" spans="12:12" x14ac:dyDescent="0.25">
      <c r="L1053"/>
    </row>
    <row r="1054" spans="12:12" x14ac:dyDescent="0.25">
      <c r="L1054"/>
    </row>
    <row r="1055" spans="12:12" x14ac:dyDescent="0.25">
      <c r="L1055"/>
    </row>
    <row r="1056" spans="12:12" x14ac:dyDescent="0.25">
      <c r="L1056"/>
    </row>
    <row r="1057" spans="12:12" x14ac:dyDescent="0.25">
      <c r="L1057"/>
    </row>
    <row r="1058" spans="12:12" x14ac:dyDescent="0.25">
      <c r="L1058"/>
    </row>
    <row r="1059" spans="12:12" x14ac:dyDescent="0.25">
      <c r="L1059"/>
    </row>
    <row r="1060" spans="12:12" x14ac:dyDescent="0.25">
      <c r="L1060"/>
    </row>
    <row r="1061" spans="12:12" x14ac:dyDescent="0.25">
      <c r="L1061"/>
    </row>
    <row r="1062" spans="12:12" x14ac:dyDescent="0.25">
      <c r="L1062"/>
    </row>
    <row r="1063" spans="12:12" x14ac:dyDescent="0.25">
      <c r="L1063"/>
    </row>
    <row r="1064" spans="12:12" x14ac:dyDescent="0.25">
      <c r="L1064"/>
    </row>
    <row r="1065" spans="12:12" x14ac:dyDescent="0.25">
      <c r="L1065"/>
    </row>
    <row r="1066" spans="12:12" x14ac:dyDescent="0.25">
      <c r="L1066"/>
    </row>
    <row r="1067" spans="12:12" x14ac:dyDescent="0.25">
      <c r="L1067"/>
    </row>
    <row r="1068" spans="12:12" x14ac:dyDescent="0.25">
      <c r="L1068"/>
    </row>
    <row r="1069" spans="12:12" x14ac:dyDescent="0.25">
      <c r="L1069"/>
    </row>
    <row r="1070" spans="12:12" x14ac:dyDescent="0.25">
      <c r="L1070"/>
    </row>
    <row r="1071" spans="12:12" x14ac:dyDescent="0.25">
      <c r="L1071"/>
    </row>
    <row r="1072" spans="12:12" x14ac:dyDescent="0.25">
      <c r="L1072"/>
    </row>
    <row r="1073" spans="12:12" x14ac:dyDescent="0.25">
      <c r="L1073"/>
    </row>
    <row r="1074" spans="12:12" x14ac:dyDescent="0.25">
      <c r="L1074"/>
    </row>
    <row r="1075" spans="12:12" x14ac:dyDescent="0.25">
      <c r="L1075"/>
    </row>
    <row r="1076" spans="12:12" x14ac:dyDescent="0.25">
      <c r="L1076"/>
    </row>
    <row r="1077" spans="12:12" x14ac:dyDescent="0.25">
      <c r="L1077"/>
    </row>
    <row r="1078" spans="12:12" x14ac:dyDescent="0.25">
      <c r="L1078"/>
    </row>
    <row r="1079" spans="12:12" x14ac:dyDescent="0.25">
      <c r="L1079"/>
    </row>
    <row r="1080" spans="12:12" x14ac:dyDescent="0.25">
      <c r="L1080"/>
    </row>
    <row r="1081" spans="12:12" x14ac:dyDescent="0.25">
      <c r="L1081"/>
    </row>
    <row r="1082" spans="12:12" x14ac:dyDescent="0.25">
      <c r="L1082"/>
    </row>
    <row r="1083" spans="12:12" x14ac:dyDescent="0.25">
      <c r="L1083"/>
    </row>
    <row r="1084" spans="12:12" x14ac:dyDescent="0.25">
      <c r="L1084"/>
    </row>
    <row r="1085" spans="12:12" x14ac:dyDescent="0.25">
      <c r="L1085"/>
    </row>
    <row r="1086" spans="12:12" x14ac:dyDescent="0.25">
      <c r="L1086"/>
    </row>
    <row r="1087" spans="12:12" x14ac:dyDescent="0.25">
      <c r="L1087"/>
    </row>
    <row r="1088" spans="12:12" x14ac:dyDescent="0.25">
      <c r="L1088"/>
    </row>
    <row r="1089" spans="12:12" x14ac:dyDescent="0.25">
      <c r="L1089"/>
    </row>
    <row r="1090" spans="12:12" x14ac:dyDescent="0.25">
      <c r="L1090"/>
    </row>
    <row r="1091" spans="12:12" x14ac:dyDescent="0.25">
      <c r="L1091"/>
    </row>
    <row r="1092" spans="12:12" x14ac:dyDescent="0.25">
      <c r="L1092"/>
    </row>
    <row r="1093" spans="12:12" x14ac:dyDescent="0.25">
      <c r="L1093"/>
    </row>
    <row r="1094" spans="12:12" x14ac:dyDescent="0.25">
      <c r="L1094"/>
    </row>
    <row r="1095" spans="12:12" x14ac:dyDescent="0.25">
      <c r="L1095"/>
    </row>
    <row r="1096" spans="12:12" x14ac:dyDescent="0.25">
      <c r="L1096"/>
    </row>
    <row r="1097" spans="12:12" x14ac:dyDescent="0.25">
      <c r="L1097"/>
    </row>
    <row r="1098" spans="12:12" x14ac:dyDescent="0.25">
      <c r="L1098"/>
    </row>
    <row r="1099" spans="12:12" x14ac:dyDescent="0.25">
      <c r="L1099"/>
    </row>
    <row r="1100" spans="12:12" x14ac:dyDescent="0.25">
      <c r="L1100"/>
    </row>
    <row r="1101" spans="12:12" x14ac:dyDescent="0.25">
      <c r="L1101"/>
    </row>
    <row r="1102" spans="12:12" x14ac:dyDescent="0.25">
      <c r="L1102"/>
    </row>
    <row r="1103" spans="12:12" x14ac:dyDescent="0.25">
      <c r="L1103"/>
    </row>
    <row r="1104" spans="12:12" x14ac:dyDescent="0.25">
      <c r="L1104"/>
    </row>
    <row r="1105" spans="12:12" x14ac:dyDescent="0.25">
      <c r="L1105"/>
    </row>
    <row r="1106" spans="12:12" x14ac:dyDescent="0.25">
      <c r="L1106"/>
    </row>
    <row r="1107" spans="12:12" x14ac:dyDescent="0.25">
      <c r="L1107"/>
    </row>
    <row r="1108" spans="12:12" x14ac:dyDescent="0.25">
      <c r="L1108"/>
    </row>
    <row r="1109" spans="12:12" x14ac:dyDescent="0.25">
      <c r="L1109"/>
    </row>
    <row r="1110" spans="12:12" x14ac:dyDescent="0.25">
      <c r="L1110"/>
    </row>
    <row r="1111" spans="12:12" x14ac:dyDescent="0.25">
      <c r="L1111"/>
    </row>
    <row r="1112" spans="12:12" x14ac:dyDescent="0.25">
      <c r="L1112"/>
    </row>
    <row r="1113" spans="12:12" x14ac:dyDescent="0.25">
      <c r="L1113"/>
    </row>
    <row r="1114" spans="12:12" x14ac:dyDescent="0.25">
      <c r="L1114"/>
    </row>
    <row r="1115" spans="12:12" x14ac:dyDescent="0.25">
      <c r="L1115"/>
    </row>
    <row r="1116" spans="12:12" x14ac:dyDescent="0.25">
      <c r="L1116"/>
    </row>
    <row r="1117" spans="12:12" x14ac:dyDescent="0.25">
      <c r="L1117"/>
    </row>
    <row r="1118" spans="12:12" x14ac:dyDescent="0.25">
      <c r="L1118"/>
    </row>
    <row r="1119" spans="12:12" x14ac:dyDescent="0.25">
      <c r="L1119"/>
    </row>
    <row r="1120" spans="12:12" x14ac:dyDescent="0.25">
      <c r="L1120"/>
    </row>
    <row r="1121" spans="12:12" x14ac:dyDescent="0.25">
      <c r="L1121"/>
    </row>
    <row r="1122" spans="12:12" x14ac:dyDescent="0.25">
      <c r="L1122"/>
    </row>
    <row r="1123" spans="12:12" x14ac:dyDescent="0.25">
      <c r="L1123"/>
    </row>
    <row r="1124" spans="12:12" x14ac:dyDescent="0.25">
      <c r="L1124"/>
    </row>
    <row r="1125" spans="12:12" x14ac:dyDescent="0.25">
      <c r="L1125"/>
    </row>
    <row r="1126" spans="12:12" x14ac:dyDescent="0.25">
      <c r="L1126"/>
    </row>
    <row r="1127" spans="12:12" x14ac:dyDescent="0.25">
      <c r="L1127"/>
    </row>
    <row r="1128" spans="12:12" x14ac:dyDescent="0.25">
      <c r="L1128"/>
    </row>
    <row r="1129" spans="12:12" x14ac:dyDescent="0.25">
      <c r="L1129"/>
    </row>
    <row r="1130" spans="12:12" x14ac:dyDescent="0.25">
      <c r="L1130"/>
    </row>
    <row r="1131" spans="12:12" x14ac:dyDescent="0.25">
      <c r="L1131"/>
    </row>
    <row r="1132" spans="12:12" x14ac:dyDescent="0.25">
      <c r="L1132"/>
    </row>
    <row r="1133" spans="12:12" x14ac:dyDescent="0.25">
      <c r="L1133"/>
    </row>
    <row r="1134" spans="12:12" x14ac:dyDescent="0.25">
      <c r="L1134"/>
    </row>
    <row r="1135" spans="12:12" x14ac:dyDescent="0.25">
      <c r="L1135"/>
    </row>
    <row r="1136" spans="12:12" x14ac:dyDescent="0.25">
      <c r="L1136"/>
    </row>
    <row r="1137" spans="12:12" x14ac:dyDescent="0.25">
      <c r="L1137"/>
    </row>
    <row r="1138" spans="12:12" x14ac:dyDescent="0.25">
      <c r="L1138"/>
    </row>
    <row r="1139" spans="12:12" x14ac:dyDescent="0.25">
      <c r="L1139"/>
    </row>
    <row r="1140" spans="12:12" x14ac:dyDescent="0.25">
      <c r="L1140"/>
    </row>
    <row r="1141" spans="12:12" x14ac:dyDescent="0.25">
      <c r="L1141"/>
    </row>
    <row r="1142" spans="12:12" x14ac:dyDescent="0.25">
      <c r="L1142"/>
    </row>
    <row r="1143" spans="12:12" x14ac:dyDescent="0.25">
      <c r="L1143"/>
    </row>
    <row r="1144" spans="12:12" x14ac:dyDescent="0.25">
      <c r="L1144"/>
    </row>
    <row r="1145" spans="12:12" x14ac:dyDescent="0.25">
      <c r="L1145"/>
    </row>
    <row r="1146" spans="12:12" x14ac:dyDescent="0.25">
      <c r="L1146"/>
    </row>
    <row r="1147" spans="12:12" x14ac:dyDescent="0.25">
      <c r="L1147"/>
    </row>
    <row r="1148" spans="12:12" x14ac:dyDescent="0.25">
      <c r="L1148"/>
    </row>
    <row r="1149" spans="12:12" x14ac:dyDescent="0.25">
      <c r="L1149"/>
    </row>
    <row r="1150" spans="12:12" x14ac:dyDescent="0.25">
      <c r="L1150"/>
    </row>
    <row r="1151" spans="12:12" x14ac:dyDescent="0.25">
      <c r="L1151"/>
    </row>
    <row r="1152" spans="12:12" x14ac:dyDescent="0.25">
      <c r="L1152"/>
    </row>
    <row r="1153" spans="12:12" x14ac:dyDescent="0.25">
      <c r="L1153"/>
    </row>
    <row r="1154" spans="12:12" x14ac:dyDescent="0.25">
      <c r="L1154"/>
    </row>
    <row r="1155" spans="12:12" x14ac:dyDescent="0.25">
      <c r="L1155"/>
    </row>
    <row r="1156" spans="12:12" x14ac:dyDescent="0.25">
      <c r="L1156"/>
    </row>
    <row r="1157" spans="12:12" x14ac:dyDescent="0.25">
      <c r="L1157"/>
    </row>
    <row r="1158" spans="12:12" x14ac:dyDescent="0.25">
      <c r="L1158"/>
    </row>
    <row r="1159" spans="12:12" x14ac:dyDescent="0.25">
      <c r="L1159"/>
    </row>
    <row r="1160" spans="12:12" x14ac:dyDescent="0.25">
      <c r="L1160"/>
    </row>
    <row r="1161" spans="12:12" x14ac:dyDescent="0.25">
      <c r="L1161"/>
    </row>
    <row r="1162" spans="12:12" x14ac:dyDescent="0.25">
      <c r="L1162"/>
    </row>
    <row r="1163" spans="12:12" x14ac:dyDescent="0.25">
      <c r="L1163"/>
    </row>
    <row r="1164" spans="12:12" x14ac:dyDescent="0.25">
      <c r="L1164"/>
    </row>
    <row r="1165" spans="12:12" x14ac:dyDescent="0.25">
      <c r="L1165"/>
    </row>
    <row r="1166" spans="12:12" x14ac:dyDescent="0.25">
      <c r="L1166"/>
    </row>
    <row r="1167" spans="12:12" x14ac:dyDescent="0.25">
      <c r="L1167"/>
    </row>
    <row r="1168" spans="12:12" x14ac:dyDescent="0.25">
      <c r="L1168"/>
    </row>
    <row r="1169" spans="12:12" x14ac:dyDescent="0.25">
      <c r="L1169"/>
    </row>
    <row r="1170" spans="12:12" x14ac:dyDescent="0.25">
      <c r="L1170"/>
    </row>
    <row r="1171" spans="12:12" x14ac:dyDescent="0.25">
      <c r="L1171"/>
    </row>
    <row r="1172" spans="12:12" x14ac:dyDescent="0.25">
      <c r="L1172"/>
    </row>
    <row r="1173" spans="12:12" x14ac:dyDescent="0.25">
      <c r="L1173"/>
    </row>
    <row r="1174" spans="12:12" x14ac:dyDescent="0.25">
      <c r="L1174"/>
    </row>
    <row r="1175" spans="12:12" x14ac:dyDescent="0.25">
      <c r="L1175"/>
    </row>
    <row r="1176" spans="12:12" x14ac:dyDescent="0.25">
      <c r="L1176"/>
    </row>
    <row r="1177" spans="12:12" x14ac:dyDescent="0.25">
      <c r="L1177"/>
    </row>
    <row r="1178" spans="12:12" x14ac:dyDescent="0.25">
      <c r="L1178"/>
    </row>
    <row r="1179" spans="12:12" x14ac:dyDescent="0.25">
      <c r="L1179"/>
    </row>
    <row r="1180" spans="12:12" x14ac:dyDescent="0.25">
      <c r="L1180"/>
    </row>
    <row r="1181" spans="12:12" x14ac:dyDescent="0.25">
      <c r="L1181"/>
    </row>
  </sheetData>
  <pageMargins left="0.7" right="0.7" top="0.75" bottom="0.75" header="0.3" footer="0.3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2016 Vincent</vt:lpstr>
      <vt:lpstr>2017 Vincent</vt:lpstr>
      <vt:lpstr>2017 olivier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</dc:creator>
  <cp:lastModifiedBy>SEBASTIEN</cp:lastModifiedBy>
  <dcterms:created xsi:type="dcterms:W3CDTF">2017-09-22T11:44:25Z</dcterms:created>
  <dcterms:modified xsi:type="dcterms:W3CDTF">2017-11-03T12:58:19Z</dcterms:modified>
</cp:coreProperties>
</file>