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19BAF47E-54D0-4801-B1D1-52C181A34BC2}" xr6:coauthVersionLast="45" xr6:coauthVersionMax="45" xr10:uidLastSave="{00000000-0000-0000-0000-000000000000}"/>
  <bookViews>
    <workbookView xWindow="-120" yWindow="-120" windowWidth="29040" windowHeight="15840" activeTab="1" xr2:uid="{811B53D0-13CE-4E6A-B537-F5F8A41334FD}"/>
  </bookViews>
  <sheets>
    <sheet name="Accueil" sheetId="1" r:id="rId1"/>
    <sheet name="TDB" sheetId="3" r:id="rId2"/>
    <sheet name="Base_stat" sheetId="5" r:id="rId3"/>
    <sheet name="TCD" sheetId="6" r:id="rId4"/>
  </sheets>
  <definedNames>
    <definedName name="DonnéesExternes_1" localSheetId="2" hidden="1">Base_stat!$A$1:$K$5</definedName>
    <definedName name="Segment_Bénéficiaires">#N/A</definedName>
  </definedNames>
  <calcPr calcId="181029"/>
  <pivotCaches>
    <pivotCache cacheId="33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9" i="1" l="1"/>
  <c r="G18" i="1" l="1"/>
  <c r="J18" i="1" s="1"/>
  <c r="G17" i="1"/>
  <c r="H17" i="1" s="1"/>
  <c r="J17" i="1" l="1"/>
  <c r="I17" i="1"/>
  <c r="I18" i="1"/>
  <c r="H18" i="1"/>
  <c r="K18" i="1"/>
  <c r="K17" i="1"/>
  <c r="D9" i="1" l="1"/>
  <c r="G9" i="1" s="1"/>
  <c r="D10" i="1"/>
  <c r="D11" i="1"/>
  <c r="D12" i="1"/>
  <c r="D14" i="1"/>
  <c r="D15" i="1"/>
  <c r="D16" i="1"/>
  <c r="D17" i="1"/>
  <c r="D18" i="1"/>
  <c r="D13" i="1"/>
  <c r="O10" i="1"/>
  <c r="L17" i="1"/>
  <c r="L18" i="1"/>
  <c r="F17" i="1"/>
  <c r="F18" i="1"/>
  <c r="H9" i="1" l="1"/>
  <c r="J9" i="1"/>
  <c r="I9" i="1"/>
  <c r="E12" i="1"/>
  <c r="G12" i="1" s="1"/>
  <c r="J12" i="1" l="1"/>
  <c r="H12" i="1"/>
  <c r="I12" i="1"/>
  <c r="F12" i="1"/>
  <c r="F9" i="1"/>
  <c r="E16" i="1"/>
  <c r="O8" i="1"/>
  <c r="O9" i="1" s="1"/>
  <c r="E14" i="1"/>
  <c r="G14" i="1" s="1"/>
  <c r="E10" i="1"/>
  <c r="G10" i="1" s="1"/>
  <c r="E11" i="1"/>
  <c r="G11" i="1" s="1"/>
  <c r="E18" i="1"/>
  <c r="E15" i="1"/>
  <c r="G15" i="1" s="1"/>
  <c r="E17" i="1"/>
  <c r="E13" i="1"/>
  <c r="G13" i="1" s="1"/>
  <c r="F16" i="1" l="1"/>
  <c r="G16" i="1"/>
  <c r="J15" i="1"/>
  <c r="H15" i="1"/>
  <c r="I15" i="1"/>
  <c r="J14" i="1"/>
  <c r="I14" i="1"/>
  <c r="H14" i="1"/>
  <c r="I13" i="1"/>
  <c r="H13" i="1"/>
  <c r="J13" i="1"/>
  <c r="J11" i="1"/>
  <c r="I11" i="1"/>
  <c r="H11" i="1"/>
  <c r="I10" i="1"/>
  <c r="H10" i="1"/>
  <c r="J10" i="1"/>
  <c r="F15" i="1"/>
  <c r="F14" i="1"/>
  <c r="F13" i="1"/>
  <c r="F11" i="1"/>
  <c r="F10" i="1"/>
  <c r="H16" i="1" l="1"/>
  <c r="K16" i="1" s="1"/>
  <c r="L16" i="1" s="1"/>
  <c r="J16" i="1"/>
  <c r="I16" i="1"/>
  <c r="K11" i="1"/>
  <c r="L11" i="1" s="1"/>
  <c r="K10" i="1"/>
  <c r="L10" i="1" s="1"/>
  <c r="K9" i="1"/>
  <c r="K15" i="1"/>
  <c r="L15" i="1" s="1"/>
  <c r="K14" i="1"/>
  <c r="K12" i="1" l="1"/>
  <c r="L12" i="1" s="1"/>
  <c r="K13" i="1"/>
  <c r="L13" i="1" s="1"/>
  <c r="L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SAVARD Jean-Charles</author>
  </authors>
  <commentList>
    <comment ref="C7" authorId="0" shapeId="0" xr:uid="{42D086D4-B0F9-4D31-B8FB-93183FC292A2}">
      <text>
        <r>
          <rPr>
            <b/>
            <u/>
            <sz val="14"/>
            <color indexed="81"/>
            <rFont val="Calibri Light"/>
            <family val="2"/>
            <scheme val="major"/>
          </rPr>
          <t>Jean-Charles SAVARD</t>
        </r>
        <r>
          <rPr>
            <sz val="14"/>
            <color indexed="81"/>
            <rFont val="Calibri Light"/>
            <family val="2"/>
            <scheme val="major"/>
          </rPr>
          <t xml:space="preserve"> :
Si c'est en couleur, alors il manque un pourcentage dans la colonne Taux et/ou le nombre dé bénéficiaires n'est pas correct.
Le nombre de bénéfiaires ayant un pourcentage de taux attribué est affiché en cellule O10.
</t>
        </r>
      </text>
    </comment>
    <comment ref="B8" authorId="0" shapeId="0" xr:uid="{908343A4-4C4B-4C8E-BD64-5ABE24B508AA}">
      <text>
        <r>
          <rPr>
            <b/>
            <u/>
            <sz val="14"/>
            <color indexed="81"/>
            <rFont val="Calibri Light"/>
            <family val="2"/>
            <scheme val="major"/>
          </rPr>
          <t>Jean-Charles SAVARD</t>
        </r>
        <r>
          <rPr>
            <sz val="14"/>
            <color indexed="81"/>
            <rFont val="Calibri Light"/>
            <family val="2"/>
            <scheme val="major"/>
          </rPr>
          <t xml:space="preserve"> :
Mettre le nom du bénéficiaire désiré dans chaque case.
</t>
        </r>
        <r>
          <rPr>
            <b/>
            <u/>
            <sz val="14"/>
            <color indexed="81"/>
            <rFont val="Calibri Light"/>
            <family val="2"/>
            <scheme val="major"/>
          </rPr>
          <t xml:space="preserve">N.B. </t>
        </r>
        <r>
          <rPr>
            <sz val="14"/>
            <color indexed="81"/>
            <rFont val="Calibri Light"/>
            <family val="2"/>
            <scheme val="major"/>
          </rPr>
          <t xml:space="preserve">: si </t>
        </r>
        <r>
          <rPr>
            <b/>
            <u/>
            <sz val="14"/>
            <color indexed="81"/>
            <rFont val="Calibri Light"/>
            <family val="2"/>
            <scheme val="major"/>
          </rPr>
          <t>marié(e)</t>
        </r>
        <r>
          <rPr>
            <sz val="14"/>
            <color indexed="81"/>
            <rFont val="Calibri Light"/>
            <family val="2"/>
            <scheme val="major"/>
          </rPr>
          <t xml:space="preserve"> ou </t>
        </r>
        <r>
          <rPr>
            <b/>
            <u/>
            <sz val="14"/>
            <color indexed="81"/>
            <rFont val="Calibri Light"/>
            <family val="2"/>
            <scheme val="major"/>
          </rPr>
          <t>pascsé(s)</t>
        </r>
        <r>
          <rPr>
            <sz val="14"/>
            <color indexed="81"/>
            <rFont val="Calibri Light"/>
            <family val="2"/>
            <scheme val="major"/>
          </rPr>
          <t xml:space="preserve"> , écrire :
- Epoux
- Epouse
- PACS
La fiscalité appliquée sera alors automatiquement mise à 0 € dans la colonne K.
</t>
        </r>
      </text>
    </comment>
    <comment ref="C8" authorId="0" shapeId="0" xr:uid="{83B57D6D-A1DB-4D20-9C70-40C84CE6EE1C}">
      <text>
        <r>
          <rPr>
            <b/>
            <u/>
            <sz val="14"/>
            <color indexed="81"/>
            <rFont val="Calibri Light"/>
            <family val="2"/>
            <scheme val="major"/>
          </rPr>
          <t>Jean-Charles SAVARD</t>
        </r>
        <r>
          <rPr>
            <sz val="14"/>
            <color indexed="81"/>
            <rFont val="Calibri Light"/>
            <family val="2"/>
            <scheme val="major"/>
          </rPr>
          <t xml:space="preserve"> :
Si la colonne apparait en couleur, alors la répartition en pourcentage ne fait pas 100%. 
Le manque ou surplus est affiché en cellule O9.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09CD8C-1493-4BBB-AF2B-FC7748749A1B}" keepAlive="1" name="Requête - Base_stat" description="Connexion à la requête « Base_stat » dans le classeur." type="5" refreshedVersion="6" background="1" saveData="1">
    <dbPr connection="Provider=Microsoft.Mashup.OleDb.1;Data Source=$Workbook$;Location=Base_stat;Extended Properties=&quot;&quot;" command="SELECT * FROM [Base_stat]"/>
  </connection>
</connections>
</file>

<file path=xl/sharedStrings.xml><?xml version="1.0" encoding="utf-8"?>
<sst xmlns="http://schemas.openxmlformats.org/spreadsheetml/2006/main" count="71" uniqueCount="40">
  <si>
    <t>Nom</t>
  </si>
  <si>
    <t>Prénom</t>
  </si>
  <si>
    <t>Nombre de bénéficiaire(s)</t>
  </si>
  <si>
    <t>Capital Total Investi</t>
  </si>
  <si>
    <t>De</t>
  </si>
  <si>
    <t>à</t>
  </si>
  <si>
    <t>Taux</t>
  </si>
  <si>
    <t>Somme des %</t>
  </si>
  <si>
    <t>Nombre de bénéficiaires</t>
  </si>
  <si>
    <t>% Manquant</t>
  </si>
  <si>
    <t>Base Taxable €</t>
  </si>
  <si>
    <t>Abattement Légal Disponible</t>
  </si>
  <si>
    <t>Bénéficiaires</t>
  </si>
  <si>
    <t>Civilité</t>
  </si>
  <si>
    <t>Monsieur</t>
  </si>
  <si>
    <t>Fiscalité appliquée par tranche</t>
  </si>
  <si>
    <t>Fiscalité totale</t>
  </si>
  <si>
    <t>Capital en cas de décès AVANT fiscalité</t>
  </si>
  <si>
    <t>Étiquettes de lignes</t>
  </si>
  <si>
    <t>Total général</t>
  </si>
  <si>
    <t>Somme de Taux</t>
  </si>
  <si>
    <t>Abattement RESTANT à exploiter</t>
  </si>
  <si>
    <t>Capital reçu suite fiscalité</t>
  </si>
  <si>
    <t>Fiscalité = 20%</t>
  </si>
  <si>
    <t>Fiscalité = 31,25%</t>
  </si>
  <si>
    <t>Si abattement non consommé, fiscalité = 0</t>
  </si>
  <si>
    <t>Entre 0 € et 700.000 €, Fiscalité = 20%</t>
  </si>
  <si>
    <t>&gt; à 700.000 €, Fiscalité = 31,25%</t>
  </si>
  <si>
    <t>DUPONT</t>
  </si>
  <si>
    <r>
      <t xml:space="preserve">Abattement </t>
    </r>
    <r>
      <rPr>
        <b/>
        <sz val="16"/>
        <color rgb="FFFF0000"/>
        <rFont val="Calibri Light"/>
        <family val="2"/>
        <scheme val="major"/>
      </rPr>
      <t>RESTANT</t>
    </r>
    <r>
      <rPr>
        <b/>
        <sz val="16"/>
        <color theme="1"/>
        <rFont val="Calibri Light"/>
        <family val="2"/>
        <scheme val="major"/>
      </rPr>
      <t xml:space="preserve"> à exploiter</t>
    </r>
  </si>
  <si>
    <r>
      <t xml:space="preserve">Capital en cas de décès </t>
    </r>
    <r>
      <rPr>
        <b/>
        <u/>
        <sz val="16"/>
        <color theme="1"/>
        <rFont val="Calibri Light"/>
        <family val="2"/>
        <scheme val="major"/>
      </rPr>
      <t>AVANT</t>
    </r>
    <r>
      <rPr>
        <b/>
        <sz val="16"/>
        <color theme="1"/>
        <rFont val="Calibri Light"/>
        <family val="2"/>
        <scheme val="major"/>
      </rPr>
      <t xml:space="preserve"> fiscalité</t>
    </r>
  </si>
  <si>
    <r>
      <t xml:space="preserve">Capital reçu </t>
    </r>
    <r>
      <rPr>
        <b/>
        <u/>
        <sz val="20"/>
        <color theme="1"/>
        <rFont val="Calibri Light"/>
        <family val="2"/>
        <scheme val="major"/>
      </rPr>
      <t>APR</t>
    </r>
    <r>
      <rPr>
        <b/>
        <u/>
        <sz val="20"/>
        <color theme="1"/>
        <rFont val="Calibri Light"/>
        <family val="2"/>
      </rPr>
      <t>ÈS</t>
    </r>
    <r>
      <rPr>
        <b/>
        <sz val="20"/>
        <color theme="1"/>
        <rFont val="Calibri Light"/>
        <family val="2"/>
        <scheme val="major"/>
      </rPr>
      <t xml:space="preserve"> fiscalité</t>
    </r>
  </si>
  <si>
    <t>Capital reçu APRÈS fiscalité</t>
  </si>
  <si>
    <t>Jacques</t>
  </si>
  <si>
    <t>ARNAUD</t>
  </si>
  <si>
    <t>FRED</t>
  </si>
  <si>
    <r>
      <t xml:space="preserve">Simulateur pour tous les versements effectués en Assurance Vie AVANT 70 ans 
(Article 990i du CGI) 
</t>
    </r>
    <r>
      <rPr>
        <b/>
        <u/>
        <sz val="20"/>
        <color theme="1"/>
        <rFont val="Calibri Light"/>
        <family val="2"/>
        <scheme val="major"/>
      </rPr>
      <t>Contrats Post 1991</t>
    </r>
    <r>
      <rPr>
        <b/>
        <sz val="20"/>
        <color theme="1"/>
        <rFont val="Calibri Light"/>
        <family val="2"/>
        <scheme val="major"/>
      </rPr>
      <t xml:space="preserve"> - </t>
    </r>
    <r>
      <rPr>
        <b/>
        <u/>
        <sz val="20"/>
        <color theme="1"/>
        <rFont val="Calibri Light"/>
        <family val="2"/>
        <scheme val="major"/>
      </rPr>
      <t>Versements après 1998</t>
    </r>
    <r>
      <rPr>
        <b/>
        <sz val="20"/>
        <color theme="1"/>
        <rFont val="Calibri Light"/>
        <family val="2"/>
        <scheme val="major"/>
      </rPr>
      <t xml:space="preserve"> - </t>
    </r>
    <r>
      <rPr>
        <b/>
        <u/>
        <sz val="20"/>
        <color theme="1"/>
        <rFont val="Calibri Light"/>
        <family val="2"/>
        <scheme val="major"/>
      </rPr>
      <t>Clause bénéficiaire non démembrée</t>
    </r>
  </si>
  <si>
    <t>aaa</t>
  </si>
  <si>
    <t>bbb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</si>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</sst>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_-* #,##0.00\ [$€-40C]_-;\-* #,##0.00\ [$€-40C]_-;_-* &quot;-&quot;??\ [$€-40C]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u/>
      <sz val="14"/>
      <color indexed="81"/>
      <name val="Calibri Light"/>
      <family val="2"/>
      <scheme val="major"/>
    </font>
    <font>
      <sz val="14"/>
      <color indexed="81"/>
      <name val="Calibri Light"/>
      <family val="2"/>
      <scheme val="major"/>
    </font>
    <font>
      <b/>
      <sz val="14"/>
      <color theme="3" tint="-0.249977111117893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u/>
      <sz val="16"/>
      <color theme="1"/>
      <name val="Calibri Light"/>
      <family val="2"/>
      <scheme val="major"/>
    </font>
    <font>
      <b/>
      <sz val="16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sz val="18"/>
      <name val="Calibri Light"/>
      <family val="2"/>
      <scheme val="major"/>
    </font>
    <font>
      <b/>
      <sz val="20"/>
      <name val="Calibri Light"/>
      <family val="2"/>
      <scheme val="major"/>
    </font>
    <font>
      <b/>
      <sz val="16"/>
      <color rgb="FFFF0000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b/>
      <u/>
      <sz val="20"/>
      <color theme="1"/>
      <name val="Calibri Light"/>
      <family val="2"/>
      <scheme val="major"/>
    </font>
    <font>
      <b/>
      <u/>
      <sz val="20"/>
      <color theme="1"/>
      <name val="Calibri Light"/>
      <family val="2"/>
    </font>
    <font>
      <b/>
      <sz val="26"/>
      <color theme="1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left"/>
    </xf>
    <xf numFmtId="9" fontId="14" fillId="0" borderId="0" xfId="0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8" fontId="0" fillId="0" borderId="0" xfId="0" applyNumberFormat="1" applyAlignment="1">
      <alignment horizontal="center" vertical="center" wrapText="1"/>
    </xf>
    <xf numFmtId="0" fontId="2" fillId="0" borderId="0" xfId="0" applyFont="1" applyAlignment="1" applyProtection="1">
      <alignment vertical="center"/>
    </xf>
    <xf numFmtId="0" fontId="7" fillId="10" borderId="2" xfId="0" applyFont="1" applyFill="1" applyBorder="1" applyAlignment="1" applyProtection="1">
      <alignment horizontal="left" vertical="center" wrapText="1"/>
    </xf>
    <xf numFmtId="0" fontId="7" fillId="10" borderId="5" xfId="0" applyFont="1" applyFill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/>
    </xf>
    <xf numFmtId="165" fontId="3" fillId="0" borderId="1" xfId="1" applyNumberFormat="1" applyFont="1" applyBorder="1" applyAlignment="1" applyProtection="1">
      <alignment horizontal="center" vertical="center"/>
    </xf>
    <xf numFmtId="9" fontId="3" fillId="0" borderId="1" xfId="0" applyNumberFormat="1" applyFont="1" applyBorder="1" applyAlignment="1" applyProtection="1">
      <alignment horizontal="center" vertical="center"/>
    </xf>
    <xf numFmtId="10" fontId="3" fillId="0" borderId="1" xfId="0" applyNumberFormat="1" applyFont="1" applyBorder="1" applyAlignment="1" applyProtection="1">
      <alignment horizontal="center" vertical="center"/>
    </xf>
    <xf numFmtId="0" fontId="7" fillId="10" borderId="8" xfId="0" applyFont="1" applyFill="1" applyBorder="1" applyAlignment="1" applyProtection="1">
      <alignment horizontal="left" vertical="center" wrapText="1"/>
    </xf>
    <xf numFmtId="0" fontId="12" fillId="8" borderId="23" xfId="0" applyFont="1" applyFill="1" applyBorder="1" applyAlignment="1" applyProtection="1">
      <alignment horizontal="center" vertical="center" wrapText="1"/>
    </xf>
    <xf numFmtId="0" fontId="12" fillId="12" borderId="24" xfId="0" applyFont="1" applyFill="1" applyBorder="1" applyAlignment="1" applyProtection="1">
      <alignment horizontal="center" vertical="center" wrapText="1"/>
    </xf>
    <xf numFmtId="0" fontId="8" fillId="13" borderId="24" xfId="0" applyFont="1" applyFill="1" applyBorder="1" applyAlignment="1" applyProtection="1">
      <alignment horizontal="center" vertical="center" wrapText="1"/>
    </xf>
    <xf numFmtId="0" fontId="8" fillId="7" borderId="24" xfId="0" applyFont="1" applyFill="1" applyBorder="1" applyAlignment="1" applyProtection="1">
      <alignment horizontal="center" vertical="center" wrapText="1"/>
    </xf>
    <xf numFmtId="0" fontId="8" fillId="11" borderId="24" xfId="0" applyFont="1" applyFill="1" applyBorder="1" applyAlignment="1" applyProtection="1">
      <alignment horizontal="center" vertical="center" wrapText="1"/>
    </xf>
    <xf numFmtId="0" fontId="20" fillId="9" borderId="24" xfId="0" applyFont="1" applyFill="1" applyBorder="1" applyAlignment="1" applyProtection="1">
      <alignment horizontal="center" vertical="center" wrapText="1"/>
    </xf>
    <xf numFmtId="0" fontId="16" fillId="0" borderId="24" xfId="0" applyFont="1" applyBorder="1" applyAlignment="1" applyProtection="1">
      <alignment horizontal="center" vertical="center" wrapText="1"/>
    </xf>
    <xf numFmtId="0" fontId="12" fillId="8" borderId="24" xfId="0" applyFont="1" applyFill="1" applyBorder="1" applyAlignment="1" applyProtection="1">
      <alignment horizontal="center" vertical="center" wrapText="1"/>
    </xf>
    <xf numFmtId="0" fontId="12" fillId="13" borderId="25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/>
    </xf>
    <xf numFmtId="164" fontId="12" fillId="13" borderId="15" xfId="0" applyNumberFormat="1" applyFont="1" applyFill="1" applyBorder="1" applyAlignment="1" applyProtection="1">
      <alignment vertical="center" wrapText="1"/>
    </xf>
    <xf numFmtId="164" fontId="8" fillId="0" borderId="15" xfId="0" applyNumberFormat="1" applyFont="1" applyFill="1" applyBorder="1" applyAlignment="1" applyProtection="1">
      <alignment vertical="center" wrapText="1"/>
    </xf>
    <xf numFmtId="164" fontId="12" fillId="11" borderId="15" xfId="0" applyNumberFormat="1" applyFont="1" applyFill="1" applyBorder="1" applyAlignment="1" applyProtection="1">
      <alignment horizontal="right" vertical="center" wrapText="1"/>
    </xf>
    <xf numFmtId="164" fontId="8" fillId="9" borderId="15" xfId="0" applyNumberFormat="1" applyFont="1" applyFill="1" applyBorder="1" applyAlignment="1" applyProtection="1">
      <alignment horizontal="right" vertical="center" wrapText="1"/>
    </xf>
    <xf numFmtId="164" fontId="11" fillId="6" borderId="15" xfId="0" applyNumberFormat="1" applyFont="1" applyFill="1" applyBorder="1" applyAlignment="1" applyProtection="1">
      <alignment horizontal="right" vertical="center" wrapText="1"/>
    </xf>
    <xf numFmtId="164" fontId="17" fillId="6" borderId="15" xfId="0" applyNumberFormat="1" applyFont="1" applyFill="1" applyBorder="1" applyAlignment="1" applyProtection="1">
      <alignment horizontal="right" vertical="center" wrapText="1"/>
    </xf>
    <xf numFmtId="164" fontId="20" fillId="8" borderId="15" xfId="0" applyNumberFormat="1" applyFont="1" applyFill="1" applyBorder="1" applyAlignment="1" applyProtection="1">
      <alignment horizontal="right" vertical="center" wrapText="1"/>
    </xf>
    <xf numFmtId="164" fontId="12" fillId="13" borderId="16" xfId="0" applyNumberFormat="1" applyFont="1" applyFill="1" applyBorder="1" applyAlignment="1" applyProtection="1">
      <alignment horizontal="right" vertical="center" wrapText="1"/>
    </xf>
    <xf numFmtId="0" fontId="4" fillId="3" borderId="1" xfId="0" applyFont="1" applyFill="1" applyBorder="1" applyAlignment="1" applyProtection="1">
      <alignment horizontal="center" vertical="center"/>
    </xf>
    <xf numFmtId="164" fontId="12" fillId="13" borderId="18" xfId="0" applyNumberFormat="1" applyFont="1" applyFill="1" applyBorder="1" applyAlignment="1" applyProtection="1">
      <alignment vertical="center" wrapText="1"/>
    </xf>
    <xf numFmtId="164" fontId="8" fillId="0" borderId="18" xfId="0" applyNumberFormat="1" applyFont="1" applyFill="1" applyBorder="1" applyAlignment="1" applyProtection="1">
      <alignment vertical="center" wrapText="1"/>
    </xf>
    <xf numFmtId="164" fontId="12" fillId="11" borderId="18" xfId="0" applyNumberFormat="1" applyFont="1" applyFill="1" applyBorder="1" applyAlignment="1" applyProtection="1">
      <alignment horizontal="right" vertical="center" wrapText="1"/>
    </xf>
    <xf numFmtId="164" fontId="10" fillId="9" borderId="18" xfId="0" applyNumberFormat="1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right" vertical="center" wrapText="1"/>
    </xf>
    <xf numFmtId="164" fontId="20" fillId="8" borderId="18" xfId="0" applyNumberFormat="1" applyFont="1" applyFill="1" applyBorder="1" applyAlignment="1" applyProtection="1">
      <alignment horizontal="right" vertical="center" wrapText="1"/>
    </xf>
    <xf numFmtId="164" fontId="12" fillId="13" borderId="19" xfId="0" applyNumberFormat="1" applyFont="1" applyFill="1" applyBorder="1" applyAlignment="1" applyProtection="1">
      <alignment horizontal="right" vertical="center" wrapText="1"/>
    </xf>
    <xf numFmtId="164" fontId="8" fillId="9" borderId="18" xfId="0" applyNumberFormat="1" applyFont="1" applyFill="1" applyBorder="1" applyAlignment="1" applyProtection="1">
      <alignment horizontal="right" vertical="center" wrapText="1"/>
    </xf>
    <xf numFmtId="164" fontId="4" fillId="0" borderId="18" xfId="0" applyNumberFormat="1" applyFont="1" applyFill="1" applyBorder="1" applyAlignment="1" applyProtection="1">
      <alignment vertical="center" wrapText="1"/>
    </xf>
    <xf numFmtId="164" fontId="8" fillId="11" borderId="18" xfId="0" applyNumberFormat="1" applyFont="1" applyFill="1" applyBorder="1" applyAlignment="1" applyProtection="1">
      <alignment horizontal="right" vertical="center" wrapText="1"/>
    </xf>
    <xf numFmtId="164" fontId="12" fillId="13" borderId="21" xfId="0" applyNumberFormat="1" applyFont="1" applyFill="1" applyBorder="1" applyAlignment="1" applyProtection="1">
      <alignment vertical="center" wrapText="1"/>
    </xf>
    <xf numFmtId="164" fontId="4" fillId="0" borderId="21" xfId="0" applyNumberFormat="1" applyFont="1" applyFill="1" applyBorder="1" applyAlignment="1" applyProtection="1">
      <alignment vertical="center" wrapText="1"/>
    </xf>
    <xf numFmtId="164" fontId="8" fillId="11" borderId="21" xfId="0" applyNumberFormat="1" applyFont="1" applyFill="1" applyBorder="1" applyAlignment="1" applyProtection="1">
      <alignment horizontal="right" vertical="center" wrapText="1"/>
    </xf>
    <xf numFmtId="164" fontId="8" fillId="9" borderId="21" xfId="0" applyNumberFormat="1" applyFont="1" applyFill="1" applyBorder="1" applyAlignment="1" applyProtection="1">
      <alignment horizontal="right" vertical="center" wrapText="1"/>
    </xf>
    <xf numFmtId="164" fontId="11" fillId="6" borderId="21" xfId="0" applyNumberFormat="1" applyFont="1" applyFill="1" applyBorder="1" applyAlignment="1" applyProtection="1">
      <alignment horizontal="right" vertical="center" wrapText="1"/>
    </xf>
    <xf numFmtId="164" fontId="20" fillId="8" borderId="21" xfId="0" applyNumberFormat="1" applyFont="1" applyFill="1" applyBorder="1" applyAlignment="1" applyProtection="1">
      <alignment horizontal="right" vertical="center" wrapText="1"/>
    </xf>
    <xf numFmtId="164" fontId="12" fillId="13" borderId="22" xfId="0" applyNumberFormat="1" applyFont="1" applyFill="1" applyBorder="1" applyAlignment="1" applyProtection="1">
      <alignment horizontal="right" vertical="center" wrapText="1"/>
    </xf>
    <xf numFmtId="10" fontId="2" fillId="0" borderId="0" xfId="0" applyNumberFormat="1" applyFont="1" applyAlignment="1" applyProtection="1">
      <alignment vertical="center"/>
    </xf>
    <xf numFmtId="0" fontId="18" fillId="8" borderId="14" xfId="0" applyFont="1" applyFill="1" applyBorder="1" applyAlignment="1" applyProtection="1">
      <alignment vertical="center" wrapText="1"/>
      <protection locked="0"/>
    </xf>
    <xf numFmtId="0" fontId="18" fillId="8" borderId="17" xfId="0" applyFont="1" applyFill="1" applyBorder="1" applyAlignment="1" applyProtection="1">
      <alignment vertical="center" wrapText="1"/>
      <protection locked="0"/>
    </xf>
    <xf numFmtId="0" fontId="18" fillId="8" borderId="20" xfId="0" applyFont="1" applyFill="1" applyBorder="1" applyAlignment="1" applyProtection="1">
      <alignment vertical="center" wrapText="1"/>
      <protection locked="0"/>
    </xf>
    <xf numFmtId="10" fontId="12" fillId="0" borderId="15" xfId="0" applyNumberFormat="1" applyFont="1" applyFill="1" applyBorder="1" applyAlignment="1" applyProtection="1">
      <alignment vertical="center" wrapText="1"/>
      <protection locked="0"/>
    </xf>
    <xf numFmtId="10" fontId="12" fillId="0" borderId="18" xfId="0" applyNumberFormat="1" applyFont="1" applyFill="1" applyBorder="1" applyAlignment="1" applyProtection="1">
      <alignment vertical="center" wrapText="1"/>
      <protection locked="0"/>
    </xf>
    <xf numFmtId="10" fontId="12" fillId="0" borderId="21" xfId="0" applyNumberFormat="1" applyFont="1" applyFill="1" applyBorder="1" applyAlignment="1" applyProtection="1">
      <alignment vertical="center" wrapText="1"/>
      <protection locked="0"/>
    </xf>
    <xf numFmtId="10" fontId="8" fillId="0" borderId="1" xfId="0" applyNumberFormat="1" applyFont="1" applyBorder="1" applyAlignment="1" applyProtection="1">
      <alignment horizontal="center" vertical="center"/>
    </xf>
    <xf numFmtId="10" fontId="8" fillId="14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21" fillId="6" borderId="11" xfId="0" applyFont="1" applyFill="1" applyBorder="1" applyAlignment="1" applyProtection="1">
      <alignment horizontal="center" vertical="center" wrapText="1"/>
    </xf>
    <xf numFmtId="0" fontId="21" fillId="6" borderId="12" xfId="0" applyFont="1" applyFill="1" applyBorder="1" applyAlignment="1" applyProtection="1">
      <alignment horizontal="center" vertical="center" wrapText="1"/>
    </xf>
    <xf numFmtId="0" fontId="21" fillId="6" borderId="13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164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164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Font="1" applyFill="1" applyBorder="1" applyAlignment="1" applyProtection="1">
      <alignment horizontal="center" vertical="center" wrapText="1"/>
      <protection locked="0"/>
    </xf>
    <xf numFmtId="0" fontId="8" fillId="5" borderId="10" xfId="0" applyFont="1" applyFill="1" applyBorder="1" applyAlignment="1" applyProtection="1">
      <alignment horizontal="center" vertical="center" wrapText="1"/>
      <protection locked="0"/>
    </xf>
    <xf numFmtId="0" fontId="23" fillId="0" borderId="26" xfId="0" applyFont="1" applyBorder="1" applyAlignment="1" applyProtection="1">
      <alignment horizontal="center" vertical="center" wrapText="1"/>
    </xf>
    <xf numFmtId="0" fontId="23" fillId="0" borderId="27" xfId="0" applyFont="1" applyBorder="1" applyAlignment="1" applyProtection="1">
      <alignment horizontal="center" vertical="center" wrapText="1"/>
    </xf>
    <xf numFmtId="0" fontId="23" fillId="0" borderId="28" xfId="0" applyFont="1" applyBorder="1" applyAlignment="1" applyProtection="1">
      <alignment horizontal="center" vertical="center" wrapText="1"/>
    </xf>
    <xf numFmtId="0" fontId="23" fillId="0" borderId="29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23" fillId="0" borderId="30" xfId="0" applyFont="1" applyBorder="1" applyAlignment="1" applyProtection="1">
      <alignment horizontal="center" vertical="center" wrapText="1"/>
    </xf>
    <xf numFmtId="0" fontId="23" fillId="0" borderId="31" xfId="0" applyFont="1" applyBorder="1" applyAlignment="1" applyProtection="1">
      <alignment horizontal="center" vertical="center" wrapText="1"/>
    </xf>
    <xf numFmtId="0" fontId="23" fillId="0" borderId="32" xfId="0" applyFont="1" applyBorder="1" applyAlignment="1" applyProtection="1">
      <alignment horizontal="center" vertical="center" wrapText="1"/>
    </xf>
    <xf numFmtId="0" fontId="23" fillId="0" borderId="33" xfId="0" applyFont="1" applyBorder="1" applyAlignment="1" applyProtection="1">
      <alignment horizontal="center" vertical="center" wrapText="1"/>
    </xf>
  </cellXfs>
  <cellStyles count="2">
    <cellStyle name="Milliers" xfId="1" builtinId="3"/>
    <cellStyle name="Normal" xfId="0" builtinId="0"/>
  </cellStyles>
  <dxfs count="5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2" formatCode="#,##0.00\ &quot;€&quot;;[Red]\-#,##0.00\ &quot;€&quot;"/>
    </dxf>
    <dxf>
      <numFmt numFmtId="166" formatCode="_-* #,##0.00\ [$€-40C]_-;\-* #,##0.00\ [$€-40C]_-;_-* &quot;-&quot;??\ [$€-40C]_-;_-@_-"/>
    </dxf>
    <dxf>
      <alignment wrapText="1"/>
    </dxf>
    <dxf>
      <alignment horizontal="center"/>
    </dxf>
    <dxf>
      <alignment vertical="center"/>
    </dxf>
    <dxf>
      <numFmt numFmtId="34" formatCode="_-* #,##0.00\ &quot;€&quot;_-;\-* #,##0.00\ &quot;€&quot;_-;_-* &quot;-&quot;??\ &quot;€&quot;_-;_-@_-"/>
    </dxf>
    <dxf>
      <font>
        <sz val="14"/>
      </font>
    </dxf>
    <dxf>
      <font>
        <sz val="14"/>
      </font>
    </dxf>
    <dxf>
      <alignment horizontal="center"/>
    </dxf>
    <dxf>
      <alignment vertical="center"/>
    </dxf>
    <dxf>
      <numFmt numFmtId="13" formatCode="0%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horizontal="center"/>
    </dxf>
    <dxf>
      <alignment vertical="center"/>
    </dxf>
    <dxf>
      <numFmt numFmtId="34" formatCode="_-* #,##0.00\ &quot;€&quot;_-;\-* #,##0.00\ &quot;€&quot;_-;_-* &quot;-&quot;??\ &quot;€&quot;_-;_-@_-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7" tint="-0.249977111117893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/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92D050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00B0F0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FFC000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7" tint="-0.249977111117893"/>
        </patternFill>
      </fill>
      <alignment horizontal="general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4" formatCode="0.00%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 Light"/>
        <family val="2"/>
        <scheme val="major"/>
      </font>
      <fill>
        <patternFill patternType="solid">
          <fgColor indexed="64"/>
          <bgColor rgb="FF92D050"/>
        </patternFill>
      </fill>
      <alignment horizontal="general" vertical="center" textRotation="0" wrapText="1" indent="0" justifyLastLine="0" shrinkToFit="0" readingOrder="0"/>
      <border diagonalUp="0" diagonalDown="0">
        <left/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0" hidden="0"/>
    </dxf>
    <dxf>
      <border>
        <top style="dashed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1" hidden="0"/>
    </dxf>
    <dxf>
      <border>
        <bottom style="medium">
          <color indexed="64"/>
        </bottom>
      </border>
    </dxf>
    <dxf>
      <border diagonalUp="0" diagonalDown="0">
        <left style="mediumDashDotDot">
          <color indexed="64"/>
        </left>
        <right style="mediumDashDotDot">
          <color indexed="64"/>
        </right>
        <top/>
        <bottom/>
        <vertical style="mediumDashDotDot">
          <color indexed="64"/>
        </vertical>
        <horizontal/>
      </border>
      <protection locked="1" hidden="0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Asssurance Vie - Version Finale Bis.xlsm]TCD!Tableau croisé dynamique5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Répartition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27D-447A-9E74-37245A60247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27D-447A-9E74-37245A60247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8BEC-4AC5-A5A9-1BD69F19D86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8BEC-4AC5-A5A9-1BD69F19D86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TCD!$A$4:$A$8</c:f>
              <c:strCache>
                <c:ptCount val="4"/>
                <c:pt idx="0">
                  <c:v>aaa</c:v>
                </c:pt>
                <c:pt idx="1">
                  <c:v>bbb</c:v>
                </c:pt>
                <c:pt idx="2">
                  <c:v>ARNAUD</c:v>
                </c:pt>
                <c:pt idx="3">
                  <c:v>FRED</c:v>
                </c:pt>
              </c:strCache>
            </c:strRef>
          </c:cat>
          <c:val>
            <c:numRef>
              <c:f>TCD!$B$4:$B$8</c:f>
              <c:numCache>
                <c:formatCode>0%</c:formatCode>
                <c:ptCount val="4"/>
                <c:pt idx="0">
                  <c:v>0.1</c:v>
                </c:pt>
                <c:pt idx="1">
                  <c:v>0.25</c:v>
                </c:pt>
                <c:pt idx="2">
                  <c:v>0.5</c:v>
                </c:pt>
                <c:pt idx="3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7D-447A-9E74-37245A60247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Asssurance Vie - Version Finale Bis.xlsm]TCD!Tableau croisé dynamique6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chemeClr val="tx1"/>
                </a:solidFill>
              </a:rPr>
              <a:t>Fiscalité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rgbClr val="FFC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layout>
            <c:manualLayout>
              <c:x val="-4.3233387910258265E-17"/>
              <c:y val="-3.586640188915221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rgbClr val="00206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TCD!$E$3</c:f>
              <c:strCache>
                <c:ptCount val="1"/>
                <c:pt idx="0">
                  <c:v>Fiscalité = 20%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TCD!$D$4:$D$8</c:f>
              <c:strCache>
                <c:ptCount val="4"/>
                <c:pt idx="0">
                  <c:v>aaa</c:v>
                </c:pt>
                <c:pt idx="1">
                  <c:v>bbb</c:v>
                </c:pt>
                <c:pt idx="2">
                  <c:v>ARNAUD</c:v>
                </c:pt>
                <c:pt idx="3">
                  <c:v>FRED</c:v>
                </c:pt>
              </c:strCache>
            </c:strRef>
          </c:cat>
          <c:val>
            <c:numRef>
              <c:f>TCD!$E$4:$E$8</c:f>
              <c:numCache>
                <c:formatCode>_-* #\ ##0.00\ [$€-40C]_-;\-* #\ ##0.00\ [$€-40C]_-;_-* "-"??\ [$€-40C]_-;_-@_-</c:formatCode>
                <c:ptCount val="4"/>
                <c:pt idx="0">
                  <c:v>29500</c:v>
                </c:pt>
                <c:pt idx="1">
                  <c:v>119500</c:v>
                </c:pt>
                <c:pt idx="2">
                  <c:v>140000</c:v>
                </c:pt>
                <c:pt idx="3">
                  <c:v>59500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99-4968-BEC9-2FE0DAC46BBF}"/>
            </c:ext>
          </c:extLst>
        </c:ser>
        <c:ser>
          <c:idx val="1"/>
          <c:order val="1"/>
          <c:tx>
            <c:strRef>
              <c:f>TCD!$F$3</c:f>
              <c:strCache>
                <c:ptCount val="1"/>
                <c:pt idx="0">
                  <c:v>Fiscalité = 31,25%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TCD!$D$4:$D$8</c:f>
              <c:strCache>
                <c:ptCount val="4"/>
                <c:pt idx="0">
                  <c:v>aaa</c:v>
                </c:pt>
                <c:pt idx="1">
                  <c:v>bbb</c:v>
                </c:pt>
                <c:pt idx="2">
                  <c:v>ARNAUD</c:v>
                </c:pt>
                <c:pt idx="3">
                  <c:v>FRED</c:v>
                </c:pt>
              </c:strCache>
            </c:strRef>
          </c:cat>
          <c:val>
            <c:numRef>
              <c:f>TCD!$F$4:$F$8</c:f>
              <c:numCache>
                <c:formatCode>"€"#,##0.00_);[Red]\("€"#,##0.00\)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202343.75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99-4968-BEC9-2FE0DAC46B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74187824"/>
        <c:axId val="576394304"/>
        <c:axId val="0"/>
      </c:bar3DChart>
      <c:catAx>
        <c:axId val="57418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394304"/>
        <c:crosses val="autoZero"/>
        <c:auto val="1"/>
        <c:lblAlgn val="ctr"/>
        <c:lblOffset val="100"/>
        <c:noMultiLvlLbl val="0"/>
      </c:catAx>
      <c:valAx>
        <c:axId val="57639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[$€-40C]_-;\-* #\ ##0.00\ [$€-40C]_-;_-* &quot;-&quot;??\ [$€-40C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8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4">
        <a:lumMod val="5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Asssurance Vie - Version Finale Bis.xlsm]TCD!Tableau croisé dynamique7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cap="none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en-US" sz="2400">
                <a:solidFill>
                  <a:schemeClr val="tx1"/>
                </a:solidFill>
              </a:rPr>
              <a:t>Capital reçu après fiscalité (Hors</a:t>
            </a:r>
            <a:r>
              <a:rPr lang="en-US" sz="2400" baseline="0">
                <a:solidFill>
                  <a:schemeClr val="tx1"/>
                </a:solidFill>
              </a:rPr>
              <a:t> P.S.)</a:t>
            </a:r>
            <a:endParaRPr lang="en-US" sz="2400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cap="none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TCD!$I$3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TCD!$H$4:$H$8</c:f>
              <c:strCache>
                <c:ptCount val="4"/>
                <c:pt idx="0">
                  <c:v>aaa</c:v>
                </c:pt>
                <c:pt idx="1">
                  <c:v>bbb</c:v>
                </c:pt>
                <c:pt idx="2">
                  <c:v>ARNAUD</c:v>
                </c:pt>
                <c:pt idx="3">
                  <c:v>FRED</c:v>
                </c:pt>
              </c:strCache>
            </c:strRef>
          </c:cat>
          <c:val>
            <c:numRef>
              <c:f>TCD!$I$4:$I$8</c:f>
              <c:numCache>
                <c:formatCode>_("€"* #,##0.00_);_("€"* \(#,##0.00\);_("€"* "-"??_);_(@_)</c:formatCode>
                <c:ptCount val="4"/>
                <c:pt idx="0">
                  <c:v>270500</c:v>
                </c:pt>
                <c:pt idx="1">
                  <c:v>630500</c:v>
                </c:pt>
                <c:pt idx="2">
                  <c:v>1157656.25</c:v>
                </c:pt>
                <c:pt idx="3">
                  <c:v>390500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78-4CBF-93E3-6394496C936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54380752"/>
        <c:axId val="300179600"/>
      </c:barChart>
      <c:catAx>
        <c:axId val="354380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cap="none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179600"/>
        <c:crosses val="autoZero"/>
        <c:auto val="1"/>
        <c:lblAlgn val="ctr"/>
        <c:lblOffset val="100"/>
        <c:noMultiLvlLbl val="0"/>
      </c:catAx>
      <c:valAx>
        <c:axId val="30017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80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9813237" cy="945572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973658" cy="194309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Accueil!C7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999510" y="1588076"/>
          <a:ext cx="1117023" cy="32558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78D41DAD-97C3-491D-8D3E-8E6A55C57914}" type="TxLink">
            <a:rPr lang="en-US" sz="16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4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Accueil!C6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561358" y="1214870"/>
          <a:ext cx="1536124" cy="32558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D10237C6-7AB9-47DD-B903-B1EFAC532B46}" type="TxLink">
            <a:rPr lang="en-US" sz="16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r"/>
            <a:t>3 000 000,00 €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24395"/>
          <a:ext cx="2075584" cy="325582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588077"/>
          <a:ext cx="2504209" cy="316057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6</xdr:row>
      <xdr:rowOff>1039</xdr:rowOff>
    </xdr:to>
    <xdr:sp macro="" textlink="Accueil!C4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825211" y="726497"/>
          <a:ext cx="2894734" cy="36558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fld id="{CF034CB9-BB43-4F63-8D81-75FE8E784DFF}" type="TxLink">
            <a:rPr lang="en-US" sz="20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DUPONT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Accueil!C3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101436" y="238992"/>
          <a:ext cx="2227984" cy="363682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03074296-CB9F-4298-B096-0FD0920D5506}" type="TxLink">
            <a:rPr lang="en-US" sz="20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Monsieur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76200</xdr:colOff>
      <xdr:row>13</xdr:row>
      <xdr:rowOff>171450</xdr:rowOff>
    </xdr:from>
    <xdr:to>
      <xdr:col>5</xdr:col>
      <xdr:colOff>171450</xdr:colOff>
      <xdr:row>30</xdr:row>
      <xdr:rowOff>171450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31E3E848-AFBF-4485-9A66-1CD91E8E70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304799</xdr:colOff>
      <xdr:row>11</xdr:row>
      <xdr:rowOff>104776</xdr:rowOff>
    </xdr:from>
    <xdr:to>
      <xdr:col>12</xdr:col>
      <xdr:colOff>142875</xdr:colOff>
      <xdr:row>34</xdr:row>
      <xdr:rowOff>147638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5D129402-F84D-496B-BBE5-4DA3912BD1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295275</xdr:colOff>
      <xdr:row>11</xdr:row>
      <xdr:rowOff>95250</xdr:rowOff>
    </xdr:from>
    <xdr:to>
      <xdr:col>21</xdr:col>
      <xdr:colOff>642651</xdr:colOff>
      <xdr:row>34</xdr:row>
      <xdr:rowOff>133350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250599DF-6508-4FB6-A1EB-598C293B08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47624</xdr:colOff>
      <xdr:row>0</xdr:row>
      <xdr:rowOff>171451</xdr:rowOff>
    </xdr:from>
    <xdr:to>
      <xdr:col>11</xdr:col>
      <xdr:colOff>314325</xdr:colOff>
      <xdr:row>10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Bénéficiaires">
              <a:extLst>
                <a:ext uri="{FF2B5EF4-FFF2-40B4-BE49-F238E27FC236}">
                  <a16:creationId xmlns:a16="http://schemas.microsoft.com/office/drawing/2014/main" id="{2D408C9B-692A-4B89-A3CA-738EAE37E4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19624" y="171451"/>
              <a:ext cx="4076701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495300</xdr:colOff>
      <xdr:row>1</xdr:row>
      <xdr:rowOff>9525</xdr:rowOff>
    </xdr:from>
    <xdr:to>
      <xdr:col>18</xdr:col>
      <xdr:colOff>409575</xdr:colOff>
      <xdr:row>4</xdr:row>
      <xdr:rowOff>171450</xdr:rowOff>
    </xdr:to>
    <xdr:sp macro="[0]!rafrai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BC39109-87C5-45D0-8ED4-FD74838D53EA}"/>
            </a:ext>
          </a:extLst>
        </xdr:cNvPr>
        <xdr:cNvSpPr/>
      </xdr:nvSpPr>
      <xdr:spPr>
        <a:xfrm>
          <a:off x="11163300" y="200025"/>
          <a:ext cx="2962275" cy="7334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Actualiser les données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64.572259722219" createdVersion="6" refreshedVersion="6" minRefreshableVersion="3" recordCount="4" xr:uid="{B40AAE84-A60F-4D49-B725-0D7C209AE274}">
  <cacheSource type="worksheet">
    <worksheetSource name="Base_stat"/>
  </cacheSource>
  <cacheFields count="11">
    <cacheField name="Bénéficiaires" numFmtId="0">
      <sharedItems containsBlank="1" count="28">
        <s v="ARNAUD"/>
        <s v="FRED"/>
        <s v="aaa"/>
        <s v="bbb"/>
        <s v="Pierre" u="1"/>
        <m u="1"/>
        <s v="hhh" u="1"/>
        <s v="Bertrand" u="1"/>
        <s v="ggg" u="1"/>
        <s v="FFF" u="1"/>
        <s v="Sophie" u="1"/>
        <s v="EEE" u="1"/>
        <s v="Chloé" u="1"/>
        <s v="DDD" u="1"/>
        <s v="Epoux" u="1"/>
        <s v="CCC" u="1"/>
        <s v="C" u="1"/>
        <s v="Bénéficiaire 1" u="1"/>
        <s v="A" u="1"/>
        <s v="Martin" u="1"/>
        <s v="Jacques" u="1"/>
        <s v="Paul" u="1"/>
        <s v="LION" u="1"/>
        <s v="CARO" u="1"/>
        <s v="Axel" u="1"/>
        <s v="Epouse" u="1"/>
        <s v="Agathe" u="1"/>
        <s v="B" u="1"/>
      </sharedItems>
    </cacheField>
    <cacheField name="Taux" numFmtId="0">
      <sharedItems containsSemiMixedTypes="0" containsString="0" containsNumber="1" minValue="0.1" maxValue="0.5"/>
    </cacheField>
    <cacheField name="Capital en cas de décès AVANT fiscalité" numFmtId="0">
      <sharedItems containsSemiMixedTypes="0" containsString="0" containsNumber="1" containsInteger="1" minValue="300000" maxValue="1500000"/>
    </cacheField>
    <cacheField name="Abattement Légal Disponible" numFmtId="0">
      <sharedItems containsSemiMixedTypes="0" containsString="0" containsNumber="1" containsInteger="1" minValue="152500" maxValue="152500"/>
    </cacheField>
    <cacheField name="Abattement RESTANT à exploiter" numFmtId="0">
      <sharedItems containsSemiMixedTypes="0" containsString="0" containsNumber="1" containsInteger="1" minValue="0" maxValue="0"/>
    </cacheField>
    <cacheField name="Base Taxable €" numFmtId="0">
      <sharedItems containsSemiMixedTypes="0" containsString="0" containsNumber="1" containsInteger="1" minValue="147500" maxValue="1347500"/>
    </cacheField>
    <cacheField name="Si abattement non consommé, fiscalité = 0" numFmtId="0">
      <sharedItems containsSemiMixedTypes="0" containsString="0" containsNumber="1" containsInteger="1" minValue="0" maxValue="0"/>
    </cacheField>
    <cacheField name="Entre 0 € et 700.000 €, Fiscalité = 20%" numFmtId="0">
      <sharedItems containsSemiMixedTypes="0" containsString="0" containsNumber="1" containsInteger="1" minValue="29500" maxValue="140000"/>
    </cacheField>
    <cacheField name="&gt; à 700.000 €, Fiscalité = 31,25%" numFmtId="0">
      <sharedItems containsMixedTypes="1" containsNumber="1" minValue="202343.75" maxValue="202343.75"/>
    </cacheField>
    <cacheField name="Fiscalité totale" numFmtId="0">
      <sharedItems containsSemiMixedTypes="0" containsString="0" containsNumber="1" minValue="29500" maxValue="342343.75"/>
    </cacheField>
    <cacheField name="Capital reçu APRÈS fiscalité" numFmtId="0">
      <sharedItems containsSemiMixedTypes="0" containsString="0" containsNumber="1" minValue="270500" maxValue="1157656.25"/>
    </cacheField>
  </cacheFields>
  <extLst>
    <ext xmlns:x14="http://schemas.microsoft.com/office/spreadsheetml/2009/9/main" uri="{725AE2AE-9491-48be-B2B4-4EB974FC3084}">
      <x14:pivotCacheDefinition pivotCacheId="187675199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0.5"/>
    <n v="1500000"/>
    <n v="152500"/>
    <n v="0"/>
    <n v="1347500"/>
    <n v="0"/>
    <n v="140000"/>
    <n v="202343.75"/>
    <n v="342343.75"/>
    <n v="1157656.25"/>
  </r>
  <r>
    <x v="1"/>
    <n v="0.15"/>
    <n v="450000"/>
    <n v="152500"/>
    <n v="0"/>
    <n v="297500"/>
    <n v="0"/>
    <n v="59500"/>
    <s v=""/>
    <n v="59500"/>
    <n v="390500"/>
  </r>
  <r>
    <x v="2"/>
    <n v="0.1"/>
    <n v="300000"/>
    <n v="152500"/>
    <n v="0"/>
    <n v="147500"/>
    <n v="0"/>
    <n v="29500"/>
    <s v=""/>
    <n v="29500"/>
    <n v="270500"/>
  </r>
  <r>
    <x v="3"/>
    <n v="0.25"/>
    <n v="750000"/>
    <n v="152500"/>
    <n v="0"/>
    <n v="597500"/>
    <n v="0"/>
    <n v="119500"/>
    <s v=""/>
    <n v="119500"/>
    <n v="630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133F6A-AF42-4632-9A05-F7876A9A70AD}" name="Tableau croisé dynamique6" cacheId="33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D3:F8" firstHeaderRow="0" firstDataRow="1" firstDataCol="1"/>
  <pivotFields count="11">
    <pivotField axis="axisRow" showAll="0">
      <items count="29">
        <item m="1" x="21"/>
        <item m="1" x="4"/>
        <item m="1" x="5"/>
        <item m="1" x="18"/>
        <item m="1" x="27"/>
        <item m="1" x="16"/>
        <item m="1" x="22"/>
        <item m="1" x="25"/>
        <item m="1" x="20"/>
        <item m="1" x="10"/>
        <item x="2"/>
        <item x="3"/>
        <item m="1" x="15"/>
        <item m="1" x="13"/>
        <item m="1" x="14"/>
        <item m="1" x="24"/>
        <item m="1" x="7"/>
        <item m="1" x="26"/>
        <item m="1" x="11"/>
        <item m="1" x="9"/>
        <item m="1" x="8"/>
        <item m="1" x="6"/>
        <item m="1" x="17"/>
        <item m="1" x="19"/>
        <item m="1" x="12"/>
        <item x="0"/>
        <item x="1"/>
        <item m="1" x="2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5">
    <i>
      <x v="10"/>
    </i>
    <i>
      <x v="11"/>
    </i>
    <i>
      <x v="25"/>
    </i>
    <i>
      <x v="26"/>
    </i>
    <i t="grand">
      <x/>
    </i>
  </rowItems>
  <colFields count="1">
    <field x="-2"/>
  </colFields>
  <colItems count="2">
    <i>
      <x/>
    </i>
    <i i="1">
      <x v="1"/>
    </i>
  </colItems>
  <dataFields count="2">
    <dataField name="Fiscalité = 20%" fld="7" baseField="0" baseItem="0"/>
    <dataField name="Fiscalité = 31,25%" fld="8" baseField="0" baseItem="0" numFmtId="8"/>
  </dataFields>
  <formats count="12">
    <format dxfId="19">
      <pivotArea outline="0" collapsedLevelsAreSubtotals="1" fieldPosition="0"/>
    </format>
    <format dxfId="18">
      <pivotArea outline="0" collapsedLevelsAreSubtotals="1" fieldPosition="0"/>
    </format>
    <format dxfId="17">
      <pivotArea outline="0" collapsedLevelsAreSubtotals="1" fieldPosition="0"/>
    </format>
    <format dxfId="16">
      <pivotArea outline="0" collapsedLevelsAreSubtotals="1" fieldPosition="0"/>
    </format>
    <format dxfId="15">
      <pivotArea outline="0" collapsedLevelsAreSubtotals="1" fieldPosition="0"/>
    </format>
    <format dxfId="14">
      <pivotArea outline="0" fieldPosition="0">
        <references count="1">
          <reference field="4294967294" count="1">
            <x v="1"/>
          </reference>
        </references>
      </pivotArea>
    </format>
    <format dxfId="13">
      <pivotArea field="0" type="button" dataOnly="0" labelOnly="1" outline="0" axis="axisRow" fieldPosition="0"/>
    </format>
    <format dxfId="1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">
      <pivotArea field="0" type="button" dataOnly="0" labelOnly="1" outline="0" axis="axisRow" fieldPosition="0"/>
    </format>
    <format dxfId="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">
      <pivotArea field="0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3"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CA4F72-831F-4705-BD0A-14B8C44E1B35}" name="Tableau croisé dynamique5" cacheId="33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5">
  <location ref="A3:B8" firstHeaderRow="1" firstDataRow="1" firstDataCol="1"/>
  <pivotFields count="11">
    <pivotField axis="axisRow" showAll="0">
      <items count="29">
        <item m="1" x="21"/>
        <item m="1" x="4"/>
        <item m="1" x="5"/>
        <item m="1" x="18"/>
        <item m="1" x="27"/>
        <item m="1" x="16"/>
        <item m="1" x="22"/>
        <item m="1" x="25"/>
        <item m="1" x="20"/>
        <item m="1" x="10"/>
        <item x="2"/>
        <item x="3"/>
        <item m="1" x="15"/>
        <item m="1" x="13"/>
        <item m="1" x="14"/>
        <item m="1" x="24"/>
        <item m="1" x="7"/>
        <item m="1" x="26"/>
        <item m="1" x="11"/>
        <item m="1" x="9"/>
        <item m="1" x="8"/>
        <item m="1" x="6"/>
        <item m="1" x="17"/>
        <item m="1" x="19"/>
        <item m="1" x="12"/>
        <item x="0"/>
        <item x="1"/>
        <item m="1" x="2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5">
    <i>
      <x v="10"/>
    </i>
    <i>
      <x v="11"/>
    </i>
    <i>
      <x v="25"/>
    </i>
    <i>
      <x v="26"/>
    </i>
    <i t="grand">
      <x/>
    </i>
  </rowItems>
  <colItems count="1">
    <i/>
  </colItems>
  <dataFields count="1">
    <dataField name="Somme de Taux" fld="1" baseField="0" baseItem="0" numFmtId="9"/>
  </dataFields>
  <formats count="5">
    <format dxfId="24">
      <pivotArea outline="0" collapsedLevelsAreSubtotals="1" fieldPosition="0"/>
    </format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collapsedLevelsAreSubtotals="1" fieldPosition="0">
        <references count="1">
          <reference field="0" count="0"/>
        </references>
      </pivotArea>
    </format>
    <format dxfId="20">
      <pivotArea dataOnly="0" labelOnly="1" fieldPosition="0">
        <references count="1">
          <reference field="0" count="0"/>
        </references>
      </pivotArea>
    </format>
  </formats>
  <chartFormats count="16"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4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4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4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4" format="14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4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4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4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4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4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TableStyleInfo name="PivotStyleLight1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50DCC-5C09-447F-9830-E3840A69CF50}" name="Tableau croisé dynamique7" cacheId="33" dataPosition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H3:I8" firstHeaderRow="1" firstDataRow="1" firstDataCol="1"/>
  <pivotFields count="11">
    <pivotField axis="axisRow" showAll="0">
      <items count="29">
        <item m="1" x="21"/>
        <item m="1" x="4"/>
        <item m="1" x="5"/>
        <item m="1" x="18"/>
        <item m="1" x="27"/>
        <item m="1" x="16"/>
        <item m="1" x="22"/>
        <item m="1" x="25"/>
        <item m="1" x="20"/>
        <item m="1" x="10"/>
        <item x="2"/>
        <item x="3"/>
        <item m="1" x="15"/>
        <item m="1" x="13"/>
        <item m="1" x="14"/>
        <item m="1" x="24"/>
        <item m="1" x="7"/>
        <item m="1" x="26"/>
        <item m="1" x="11"/>
        <item m="1" x="9"/>
        <item m="1" x="8"/>
        <item m="1" x="6"/>
        <item m="1" x="17"/>
        <item m="1" x="19"/>
        <item m="1" x="12"/>
        <item x="0"/>
        <item x="1"/>
        <item m="1"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5">
    <i>
      <x v="10"/>
    </i>
    <i>
      <x v="11"/>
    </i>
    <i>
      <x v="25"/>
    </i>
    <i>
      <x v="26"/>
    </i>
    <i t="grand">
      <x/>
    </i>
  </rowItems>
  <colItems count="1">
    <i/>
  </colItems>
  <dataFields count="1">
    <dataField name="Capital reçu suite fiscalité" fld="10" baseField="0" baseItem="0"/>
  </dataFields>
  <formats count="9">
    <format dxfId="33">
      <pivotArea outline="0" collapsedLevelsAreSubtotals="1" fieldPosition="0"/>
    </format>
    <format dxfId="32">
      <pivotArea outline="0" collapsedLevelsAreSubtotals="1" fieldPosition="0"/>
    </format>
    <format dxfId="31">
      <pivotArea outline="0" collapsedLevelsAreSubtotals="1" fieldPosition="0"/>
    </format>
    <format dxfId="30">
      <pivotArea field="0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8">
      <pivotArea field="0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6">
      <pivotArea field="0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1C96B7-DF6D-4ABD-9905-5C65404221DE}" autoFormatId="16" applyNumberFormats="0" applyBorderFormats="0" applyFontFormats="0" applyPatternFormats="0" applyAlignmentFormats="0" applyWidthHeightFormats="0">
  <queryTableRefresh nextId="24">
    <queryTableFields count="11">
      <queryTableField id="1" name="Bénéficiaires" tableColumnId="12"/>
      <queryTableField id="2" name="Taux" tableColumnId="2"/>
      <queryTableField id="3" name="Capital en cas de décès AVANT fiscalité" tableColumnId="3"/>
      <queryTableField id="4" name="Abattement Légal Disponible" tableColumnId="4"/>
      <queryTableField id="5" name="Abattement RESTANT à exploiter" tableColumnId="5"/>
      <queryTableField id="6" name="Base Taxable €" tableColumnId="6"/>
      <queryTableField id="18" name="Si abattement non consommé, fiscalité = 0" tableColumnId="9"/>
      <queryTableField id="19" name="Entre 0 € et 700.000 €, Fiscalité = 20%" tableColumnId="13"/>
      <queryTableField id="20" name="&gt; à 700.000 €, Fiscalité = 31,25%" tableColumnId="14"/>
      <queryTableField id="10" name="Fiscalité totale" tableColumnId="10"/>
      <queryTableField id="11" name="Capital reçu après fiscalité" tableColumnId="1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D13B5D6-9D68-4E95-9979-FB4EBAA1AAA8}" sourceName="Bénéficiaires">
  <pivotTables>
    <pivotTable tabId="6" name="Tableau croisé dynamique5"/>
    <pivotTable tabId="6" name="Tableau croisé dynamique6"/>
    <pivotTable tabId="6" name="Tableau croisé dynamique7"/>
  </pivotTables>
  <data>
    <tabular pivotCacheId="1876751993" showMissing="0">
      <items count="28">
        <i x="2" s="1"/>
        <i x="0" s="1"/>
        <i x="3" s="1"/>
        <i x="1" s="1"/>
        <i x="18" s="1" nd="1"/>
        <i x="26" s="1" nd="1"/>
        <i x="24" s="1" nd="1"/>
        <i x="27" s="1" nd="1"/>
        <i x="17" s="1" nd="1"/>
        <i x="7" s="1" nd="1"/>
        <i x="16" s="1" nd="1"/>
        <i x="23" s="1" nd="1"/>
        <i x="15" s="1" nd="1"/>
        <i x="12" s="1" nd="1"/>
        <i x="13" s="1" nd="1"/>
        <i x="11" s="1" nd="1"/>
        <i x="25" s="1" nd="1"/>
        <i x="14" s="1" nd="1"/>
        <i x="9" s="1" nd="1"/>
        <i x="8" s="1" nd="1"/>
        <i x="6" s="1" nd="1"/>
        <i x="20" s="1" nd="1"/>
        <i x="22" s="1" nd="1"/>
        <i x="19" s="1" nd="1"/>
        <i x="21" s="1" nd="1"/>
        <i x="4" s="1" nd="1"/>
        <i x="10" s="1" nd="1"/>
        <i x="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501E0672-6FC1-4461-B2C9-20FDF3FCA4E3}" cache="Segment_Bénéficiaires" caption="Bénéficiaires" columnCount="2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94898A-C4EF-4BB3-B840-F9DEE4020F58}" name="Tableau1" displayName="Tableau1" ref="B8:L18" totalsRowShown="0" headerRowDxfId="50" dataDxfId="48" headerRowBorderDxfId="49" tableBorderDxfId="47" totalsRowBorderDxfId="46">
  <autoFilter ref="B8:L18" xr:uid="{510E89E0-2E85-473A-B690-97B47C5670C6}"/>
  <tableColumns count="11">
    <tableColumn id="1" xr3:uid="{BBD6511B-8B93-4CAC-B929-7874AE7639AB}" name="Bénéficiaires" dataDxfId="45"/>
    <tableColumn id="2" xr3:uid="{0359E847-7651-499F-A1A6-482B7E678238}" name="Taux" dataDxfId="44"/>
    <tableColumn id="3" xr3:uid="{4999FEAE-B42B-4D34-841D-270369B87577}" name="Capital en cas de décès AVANT fiscalité" dataDxfId="43">
      <calculatedColumnFormula>IF(C9=0%,0,$C$6*C9)</calculatedColumnFormula>
    </tableColumn>
    <tableColumn id="4" xr3:uid="{2EBFAB59-8688-4037-B820-C6D9234FE1E0}" name="Abattement Légal Disponible" dataDxfId="42">
      <calculatedColumnFormula>IF(C9="","",152500)</calculatedColumnFormula>
    </tableColumn>
    <tableColumn id="5" xr3:uid="{88BA5758-5274-4142-85C6-62A8F7E505F4}" name="Abattement RESTANT à exploiter" dataDxfId="41">
      <calculatedColumnFormula>IF(C9=0%,"",IF((E9-D9)&lt;=0,0,E9-D9))</calculatedColumnFormula>
    </tableColumn>
    <tableColumn id="6" xr3:uid="{E5CCA961-3340-4EBD-9A8E-225FCEDE6F5D}" name="Base Taxable €" dataDxfId="40">
      <calculatedColumnFormula>IF(C9=0%,"",IF(D9-E9&lt;0,"Néant",D9-E9))</calculatedColumnFormula>
    </tableColumn>
    <tableColumn id="7" xr3:uid="{F9C7B6BF-C92E-4287-9191-278A37B84CF4}" name="Si abattement non consommé, fiscalité = 0" dataDxfId="39">
      <calculatedColumnFormula>IF(OR(C9=0%,G9="Néant"),"",IF(G9&lt;=0,0,0))</calculatedColumnFormula>
    </tableColumn>
    <tableColumn id="8" xr3:uid="{1687DD40-E276-464E-9CEF-9F2623DF167F}" name="Entre 0 € et 700.000 €, Fiscalité = 20%" dataDxfId="38"/>
    <tableColumn id="9" xr3:uid="{A1A88005-925E-45C6-A1CF-482AA6B9FE2E}" name="&gt; à 700.000 €, Fiscalité = 31,25%" dataDxfId="37">
      <calculatedColumnFormula>IF(OR(C9=0%,G9="Néant"),"",IF(G9&gt;$O$5,(G9-$O$5)*$P$6,""))</calculatedColumnFormula>
    </tableColumn>
    <tableColumn id="10" xr3:uid="{7817882E-5DC7-4016-B1FD-05B63A1CF96D}" name="Fiscalité totale" dataDxfId="36">
      <calculatedColumnFormula>IF(OR(B9="Epoux",B9="Epouse",B9="Partenaire de pacs"),0,IF(C9=0%,"",SUM(H9:J9)))</calculatedColumnFormula>
    </tableColumn>
    <tableColumn id="11" xr3:uid="{7F6B7140-9E2A-4B56-9B82-C93E8C0BD98F}" name="Capital reçu APRÈS fiscalité" dataDxfId="35">
      <calculatedColumnFormula>IF(C9=0%,"",D9-K9)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96595E-91FD-4204-AA8B-15921AA2C065}" name="Base_stat" displayName="Base_stat" ref="A1:K5" tableType="queryTable" totalsRowShown="0" headerRowDxfId="34">
  <autoFilter ref="A1:K5" xr:uid="{62153F38-FAEB-43DA-A82E-7FAF32F5187C}"/>
  <tableColumns count="11">
    <tableColumn id="12" xr3:uid="{62B9BD77-C58D-4125-A426-5296A633994B}" uniqueName="12" name="Bénéficiaires" queryTableFieldId="1" dataDxfId="7"/>
    <tableColumn id="2" xr3:uid="{52177514-2F85-4FDC-8D5F-B39FBF7729EF}" uniqueName="2" name="Taux" queryTableFieldId="2" dataDxfId="6"/>
    <tableColumn id="3" xr3:uid="{6C374B53-1704-4DDF-82F1-F5BF7550FF31}" uniqueName="3" name="Capital en cas de décès AVANT fiscalité" queryTableFieldId="3" dataDxfId="5"/>
    <tableColumn id="4" xr3:uid="{AFFEDA42-C641-4915-870C-5C705C7A6073}" uniqueName="4" name="Abattement Légal Disponible" queryTableFieldId="4" dataDxfId="4"/>
    <tableColumn id="5" xr3:uid="{F10DBEA5-C007-4887-81E7-41C464FCEC3A}" uniqueName="5" name="Abattement RESTANT à exploiter" queryTableFieldId="5" dataDxfId="3"/>
    <tableColumn id="6" xr3:uid="{43D9B67E-1768-459D-B4DF-76189103A75F}" uniqueName="6" name="Base Taxable €" queryTableFieldId="6" dataDxfId="2"/>
    <tableColumn id="9" xr3:uid="{1D6B4E7A-7481-4B80-A4F7-23C4D25EDF58}" uniqueName="9" name="Si abattement non consommé, fiscalité = 0" queryTableFieldId="18"/>
    <tableColumn id="13" xr3:uid="{2A4DFE22-03B6-461D-A1D2-7054761ADE34}" uniqueName="13" name="Entre 0 € et 700.000 €, Fiscalité = 20%" queryTableFieldId="19"/>
    <tableColumn id="14" xr3:uid="{93C03444-A41B-4B2B-B2D1-DB5DEF6BEDD6}" uniqueName="14" name="&gt; à 700.000 €, Fiscalité = 31,25%" queryTableFieldId="20"/>
    <tableColumn id="10" xr3:uid="{2A4A357A-AAF6-41DF-BBCD-0F71E9658E7E}" uniqueName="10" name="Fiscalité totale" queryTableFieldId="10" dataDxfId="1"/>
    <tableColumn id="11" xr3:uid="{ADFB1E34-D0F8-4FC2-9BC2-91126535F909}" uniqueName="11" name="Capital reçu APRÈS fiscalité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zoomScale="67" zoomScaleNormal="70" workbookViewId="0">
      <selection activeCell="E6" sqref="E6"/>
    </sheetView>
  </sheetViews>
  <sheetFormatPr baseColWidth="10" defaultColWidth="11.5703125" defaultRowHeight="15" zeroHeight="1" x14ac:dyDescent="0.25"/>
  <cols>
    <col min="1" max="1" width="7.140625" style="13" customWidth="1"/>
    <col min="2" max="2" width="25" style="13" customWidth="1"/>
    <col min="3" max="3" width="19.140625" style="13" customWidth="1"/>
    <col min="4" max="4" width="33.7109375" style="13" customWidth="1"/>
    <col min="5" max="5" width="23.140625" style="13" customWidth="1"/>
    <col min="6" max="6" width="26.7109375" style="13" customWidth="1"/>
    <col min="7" max="7" width="24.42578125" style="13" customWidth="1"/>
    <col min="8" max="8" width="22.140625" style="13" customWidth="1"/>
    <col min="9" max="9" width="29.42578125" style="13" customWidth="1"/>
    <col min="10" max="10" width="22.140625" style="13" customWidth="1"/>
    <col min="11" max="11" width="23.85546875" style="13" customWidth="1"/>
    <col min="12" max="12" width="35.5703125" style="13" customWidth="1"/>
    <col min="13" max="13" width="7.28515625" style="13" customWidth="1"/>
    <col min="14" max="14" width="32.42578125" style="13" customWidth="1"/>
    <col min="15" max="15" width="16.5703125" style="13" customWidth="1"/>
    <col min="16" max="16" width="15.85546875" style="13" customWidth="1"/>
    <col min="17" max="17" width="5.5703125" style="13" customWidth="1"/>
    <col min="18" max="19" width="25.7109375" style="13" customWidth="1"/>
    <col min="20" max="16384" width="11.5703125" style="13"/>
  </cols>
  <sheetData>
    <row r="1" spans="2:16" ht="13.5" customHeight="1" x14ac:dyDescent="0.25"/>
    <row r="2" spans="2:16" ht="15.75" thickBot="1" x14ac:dyDescent="0.3"/>
    <row r="3" spans="2:16" ht="55.5" customHeight="1" thickTop="1" x14ac:dyDescent="0.25">
      <c r="B3" s="14" t="s">
        <v>13</v>
      </c>
      <c r="C3" s="72" t="s">
        <v>14</v>
      </c>
      <c r="D3" s="73"/>
      <c r="F3" s="80" t="s">
        <v>36</v>
      </c>
      <c r="G3" s="81"/>
      <c r="H3" s="81"/>
      <c r="I3" s="81"/>
      <c r="J3" s="81"/>
      <c r="K3" s="81"/>
      <c r="L3" s="82"/>
    </row>
    <row r="4" spans="2:16" ht="41.25" customHeight="1" x14ac:dyDescent="0.25">
      <c r="B4" s="15" t="s">
        <v>0</v>
      </c>
      <c r="C4" s="74" t="s">
        <v>28</v>
      </c>
      <c r="D4" s="75"/>
      <c r="F4" s="83"/>
      <c r="G4" s="84"/>
      <c r="H4" s="84"/>
      <c r="I4" s="84"/>
      <c r="J4" s="84"/>
      <c r="K4" s="84"/>
      <c r="L4" s="85"/>
      <c r="N4" s="16" t="s">
        <v>4</v>
      </c>
      <c r="O4" s="16" t="s">
        <v>5</v>
      </c>
      <c r="P4" s="16" t="s">
        <v>6</v>
      </c>
    </row>
    <row r="5" spans="2:16" ht="43.5" customHeight="1" thickBot="1" x14ac:dyDescent="0.3">
      <c r="B5" s="15" t="s">
        <v>1</v>
      </c>
      <c r="C5" s="74" t="s">
        <v>33</v>
      </c>
      <c r="D5" s="75"/>
      <c r="F5" s="86"/>
      <c r="G5" s="87"/>
      <c r="H5" s="87"/>
      <c r="I5" s="87"/>
      <c r="J5" s="87"/>
      <c r="K5" s="87"/>
      <c r="L5" s="88"/>
      <c r="N5" s="17">
        <v>0</v>
      </c>
      <c r="O5" s="17">
        <v>700000</v>
      </c>
      <c r="P5" s="18">
        <v>0.2</v>
      </c>
    </row>
    <row r="6" spans="2:16" ht="45.75" customHeight="1" thickTop="1" thickBot="1" x14ac:dyDescent="0.3">
      <c r="B6" s="15" t="s">
        <v>3</v>
      </c>
      <c r="C6" s="76">
        <v>3000000</v>
      </c>
      <c r="D6" s="77"/>
      <c r="N6" s="17">
        <v>700000</v>
      </c>
      <c r="O6" s="17"/>
      <c r="P6" s="19">
        <v>0.3125</v>
      </c>
    </row>
    <row r="7" spans="2:16" ht="43.9" customHeight="1" thickBot="1" x14ac:dyDescent="0.3">
      <c r="B7" s="20" t="s">
        <v>2</v>
      </c>
      <c r="C7" s="78">
        <v>4</v>
      </c>
      <c r="D7" s="79"/>
      <c r="H7" s="67" t="s">
        <v>15</v>
      </c>
      <c r="I7" s="68"/>
      <c r="J7" s="69"/>
    </row>
    <row r="8" spans="2:16" ht="75.75" customHeight="1" thickBot="1" x14ac:dyDescent="0.3">
      <c r="B8" s="21" t="s">
        <v>12</v>
      </c>
      <c r="C8" s="22" t="s">
        <v>6</v>
      </c>
      <c r="D8" s="23" t="s">
        <v>30</v>
      </c>
      <c r="E8" s="24" t="s">
        <v>11</v>
      </c>
      <c r="F8" s="25" t="s">
        <v>29</v>
      </c>
      <c r="G8" s="26" t="s">
        <v>10</v>
      </c>
      <c r="H8" s="27" t="s">
        <v>25</v>
      </c>
      <c r="I8" s="27" t="s">
        <v>26</v>
      </c>
      <c r="J8" s="27" t="s">
        <v>27</v>
      </c>
      <c r="K8" s="28" t="s">
        <v>16</v>
      </c>
      <c r="L8" s="29" t="s">
        <v>31</v>
      </c>
      <c r="N8" s="30" t="s">
        <v>7</v>
      </c>
      <c r="O8" s="64">
        <f>SUM(C9:C18)</f>
        <v>1</v>
      </c>
    </row>
    <row r="9" spans="2:16" ht="28.15" customHeight="1" x14ac:dyDescent="0.25">
      <c r="B9" s="58" t="s">
        <v>34</v>
      </c>
      <c r="C9" s="61">
        <v>0.5</v>
      </c>
      <c r="D9" s="31">
        <f t="shared" ref="D9:D12" si="0">IF(C9=0%,0,$C$6*C9)</f>
        <v>1500000</v>
      </c>
      <c r="E9" s="32">
        <v>152500</v>
      </c>
      <c r="F9" s="33">
        <f>IF(C9=0%,"",IF((E9-D9)&lt;=0,0,E9-D9))</f>
        <v>0</v>
      </c>
      <c r="G9" s="34">
        <f>IF(OR(B9="Epoux",B9="Epouse",B9="PACS"),0,IF(C9=0%,"",IF(D9-E9&lt;0,"Néant",D9-E9)))</f>
        <v>1347500</v>
      </c>
      <c r="H9" s="35">
        <f>IF(OR(B9="Epoux",B9="Epouse",B9="PACS"),0,IF(OR(C9=0%,G9="Néant"),"",IF(G9&lt;=0,0,0)))</f>
        <v>0</v>
      </c>
      <c r="I9" s="36">
        <f>IF(OR(B9="Epoux",B9="Epouse",B9="PACS"),0,IF(OR(C9=0%,G9="Néant"),"",IF(AND(G9&gt;$N$5,G9&lt;$O$5),G9*$P$5,IF(G9&gt;$O$5,$O$5*$P$5,""))))</f>
        <v>140000</v>
      </c>
      <c r="J9" s="35">
        <f>IF(OR(B9="Epoux",B9="Epouse",B9="PACS"),0,IF(OR(C9=0%,G9="Néant"),"",IF(G9&gt;$O$5,(G9-$O$5)*$P$6,"")))</f>
        <v>202343.75</v>
      </c>
      <c r="K9" s="37">
        <f>IF(OR(B9="Epoux",B9="Epouse",B9="PACS"),0,IF(C9=0%,"",SUM(H9:J9)))</f>
        <v>342343.75</v>
      </c>
      <c r="L9" s="38">
        <f>IF(C9=0%,"",D9-K9)</f>
        <v>1157656.25</v>
      </c>
      <c r="N9" s="39" t="s">
        <v>9</v>
      </c>
      <c r="O9" s="65">
        <f>100%-O8</f>
        <v>0</v>
      </c>
    </row>
    <row r="10" spans="2:16" ht="28.15" customHeight="1" x14ac:dyDescent="0.25">
      <c r="B10" s="59" t="s">
        <v>35</v>
      </c>
      <c r="C10" s="62">
        <v>0.15</v>
      </c>
      <c r="D10" s="40">
        <f t="shared" si="0"/>
        <v>450000</v>
      </c>
      <c r="E10" s="41">
        <f>IF(C10="","",152500)</f>
        <v>152500</v>
      </c>
      <c r="F10" s="42">
        <f t="shared" ref="F10:F18" si="1">IF(C10=0%,"",IF((E10-D10)&lt;=0,0,E10-D10))</f>
        <v>0</v>
      </c>
      <c r="G10" s="43">
        <f t="shared" ref="G10:G18" si="2">IF(OR(B10="Epoux",B10="Epouse",B10="PACS"),0,IF(C10=0%,"",IF(D10-E10&lt;0,"Néant",D10-E10)))</f>
        <v>297500</v>
      </c>
      <c r="H10" s="44">
        <f t="shared" ref="H10:H18" si="3">IF(OR(B10="Epoux",B10="Epouse",B10="PACS"),0,IF(OR(C10=0%,G10="Néant"),"",IF(G10&lt;=0,0,0)))</f>
        <v>0</v>
      </c>
      <c r="I10" s="44">
        <f t="shared" ref="I10:I18" si="4">IF(OR(B10="Epoux",B10="Epouse",B10="PACS"),0,IF(OR(C10=0%,G10="Néant"),"",IF(AND(G10&gt;$N$5,G10&lt;$O$5),G10*$P$5,IF(G10&gt;$O$5,$O$5*$P$5,""))))</f>
        <v>59500</v>
      </c>
      <c r="J10" s="44" t="str">
        <f t="shared" ref="J10:J18" si="5">IF(OR(B10="Epoux",B10="Epouse",B10="PACS"),0,IF(OR(C10=0%,G10="Néant"),"",IF(G10&gt;$O$5,(G10-$O$5)*$P$6,"")))</f>
        <v/>
      </c>
      <c r="K10" s="45">
        <f t="shared" ref="K10:K14" si="6">IF(OR(B10="Epoux",B10="Epouse",B10="PACS"),0,IF(C10=0%,"",SUM(H10:J10)))</f>
        <v>59500</v>
      </c>
      <c r="L10" s="46">
        <f t="shared" ref="L10:L18" si="7">IF(C10=0%,"",D10-K10)</f>
        <v>390500</v>
      </c>
      <c r="N10" s="71" t="s">
        <v>8</v>
      </c>
      <c r="O10" s="66">
        <f>COUNTIF(C9:C18,"&gt;0")</f>
        <v>4</v>
      </c>
    </row>
    <row r="11" spans="2:16" ht="28.15" customHeight="1" x14ac:dyDescent="0.25">
      <c r="B11" s="59" t="s">
        <v>37</v>
      </c>
      <c r="C11" s="62">
        <v>0.1</v>
      </c>
      <c r="D11" s="40">
        <f t="shared" si="0"/>
        <v>300000</v>
      </c>
      <c r="E11" s="41">
        <f t="shared" ref="E11:E18" si="8">IF(C11="","",152500)</f>
        <v>152500</v>
      </c>
      <c r="F11" s="42">
        <f t="shared" si="1"/>
        <v>0</v>
      </c>
      <c r="G11" s="47">
        <f t="shared" si="2"/>
        <v>147500</v>
      </c>
      <c r="H11" s="44">
        <f t="shared" si="3"/>
        <v>0</v>
      </c>
      <c r="I11" s="44">
        <f t="shared" si="4"/>
        <v>29500</v>
      </c>
      <c r="J11" s="44" t="str">
        <f t="shared" si="5"/>
        <v/>
      </c>
      <c r="K11" s="45">
        <f t="shared" si="6"/>
        <v>29500</v>
      </c>
      <c r="L11" s="46">
        <f t="shared" si="7"/>
        <v>270500</v>
      </c>
      <c r="N11" s="71"/>
      <c r="O11" s="66"/>
    </row>
    <row r="12" spans="2:16" ht="28.15" customHeight="1" x14ac:dyDescent="0.25">
      <c r="B12" s="59" t="s">
        <v>38</v>
      </c>
      <c r="C12" s="62">
        <v>0.25</v>
      </c>
      <c r="D12" s="40">
        <f t="shared" si="0"/>
        <v>750000</v>
      </c>
      <c r="E12" s="41">
        <f t="shared" si="8"/>
        <v>152500</v>
      </c>
      <c r="F12" s="42">
        <f t="shared" si="1"/>
        <v>0</v>
      </c>
      <c r="G12" s="47">
        <f t="shared" si="2"/>
        <v>597500</v>
      </c>
      <c r="H12" s="44">
        <f t="shared" si="3"/>
        <v>0</v>
      </c>
      <c r="I12" s="44">
        <f t="shared" si="4"/>
        <v>119500</v>
      </c>
      <c r="J12" s="44" t="str">
        <f t="shared" si="5"/>
        <v/>
      </c>
      <c r="K12" s="45">
        <f t="shared" si="6"/>
        <v>119500</v>
      </c>
      <c r="L12" s="46">
        <f t="shared" si="7"/>
        <v>630500</v>
      </c>
    </row>
    <row r="13" spans="2:16" ht="28.15" customHeight="1" x14ac:dyDescent="0.25">
      <c r="B13" s="59"/>
      <c r="C13" s="62"/>
      <c r="D13" s="40">
        <f>IF(C13=0%,0,$C$6*C13)</f>
        <v>0</v>
      </c>
      <c r="E13" s="48" t="str">
        <f t="shared" si="8"/>
        <v/>
      </c>
      <c r="F13" s="49" t="str">
        <f t="shared" si="1"/>
        <v/>
      </c>
      <c r="G13" s="47" t="str">
        <f t="shared" si="2"/>
        <v/>
      </c>
      <c r="H13" s="44" t="str">
        <f t="shared" si="3"/>
        <v/>
      </c>
      <c r="I13" s="44" t="str">
        <f t="shared" si="4"/>
        <v/>
      </c>
      <c r="J13" s="44" t="str">
        <f t="shared" si="5"/>
        <v/>
      </c>
      <c r="K13" s="45" t="str">
        <f t="shared" si="6"/>
        <v/>
      </c>
      <c r="L13" s="46" t="str">
        <f t="shared" si="7"/>
        <v/>
      </c>
    </row>
    <row r="14" spans="2:16" ht="28.15" customHeight="1" x14ac:dyDescent="0.25">
      <c r="B14" s="59"/>
      <c r="C14" s="62"/>
      <c r="D14" s="40">
        <f t="shared" ref="D14:D18" si="9">IF(C14=0%,0,$C$6*C14)</f>
        <v>0</v>
      </c>
      <c r="E14" s="48" t="str">
        <f t="shared" si="8"/>
        <v/>
      </c>
      <c r="F14" s="49" t="str">
        <f t="shared" si="1"/>
        <v/>
      </c>
      <c r="G14" s="47" t="str">
        <f t="shared" si="2"/>
        <v/>
      </c>
      <c r="H14" s="44" t="str">
        <f t="shared" si="3"/>
        <v/>
      </c>
      <c r="I14" s="44" t="str">
        <f t="shared" si="4"/>
        <v/>
      </c>
      <c r="J14" s="44" t="str">
        <f t="shared" si="5"/>
        <v/>
      </c>
      <c r="K14" s="45" t="str">
        <f t="shared" si="6"/>
        <v/>
      </c>
      <c r="L14" s="46" t="str">
        <f t="shared" si="7"/>
        <v/>
      </c>
    </row>
    <row r="15" spans="2:16" ht="28.15" customHeight="1" x14ac:dyDescent="0.25">
      <c r="B15" s="59"/>
      <c r="C15" s="62"/>
      <c r="D15" s="40">
        <f t="shared" si="9"/>
        <v>0</v>
      </c>
      <c r="E15" s="48" t="str">
        <f t="shared" si="8"/>
        <v/>
      </c>
      <c r="F15" s="49" t="str">
        <f t="shared" si="1"/>
        <v/>
      </c>
      <c r="G15" s="47" t="str">
        <f t="shared" si="2"/>
        <v/>
      </c>
      <c r="H15" s="44" t="str">
        <f t="shared" si="3"/>
        <v/>
      </c>
      <c r="I15" s="44" t="str">
        <f t="shared" si="4"/>
        <v/>
      </c>
      <c r="J15" s="44" t="str">
        <f t="shared" si="5"/>
        <v/>
      </c>
      <c r="K15" s="45" t="str">
        <f t="shared" ref="K15:K18" si="10">IF(OR(B15="Epoux",B15="Epouse",B15="Partenaire de pacs"),0,IF(C15=0%,"",SUM(H15:J15)))</f>
        <v/>
      </c>
      <c r="L15" s="46" t="str">
        <f t="shared" si="7"/>
        <v/>
      </c>
    </row>
    <row r="16" spans="2:16" ht="28.15" customHeight="1" x14ac:dyDescent="0.25">
      <c r="B16" s="59"/>
      <c r="C16" s="62"/>
      <c r="D16" s="40">
        <f t="shared" si="9"/>
        <v>0</v>
      </c>
      <c r="E16" s="48" t="str">
        <f t="shared" si="8"/>
        <v/>
      </c>
      <c r="F16" s="49" t="str">
        <f t="shared" si="1"/>
        <v/>
      </c>
      <c r="G16" s="47" t="str">
        <f t="shared" si="2"/>
        <v/>
      </c>
      <c r="H16" s="44" t="str">
        <f t="shared" si="3"/>
        <v/>
      </c>
      <c r="I16" s="44" t="str">
        <f t="shared" si="4"/>
        <v/>
      </c>
      <c r="J16" s="44" t="str">
        <f t="shared" si="5"/>
        <v/>
      </c>
      <c r="K16" s="45" t="str">
        <f t="shared" si="10"/>
        <v/>
      </c>
      <c r="L16" s="46" t="str">
        <f t="shared" si="7"/>
        <v/>
      </c>
    </row>
    <row r="17" spans="2:12" ht="28.15" customHeight="1" x14ac:dyDescent="0.25">
      <c r="B17" s="59"/>
      <c r="C17" s="62"/>
      <c r="D17" s="40">
        <f t="shared" si="9"/>
        <v>0</v>
      </c>
      <c r="E17" s="48" t="str">
        <f t="shared" si="8"/>
        <v/>
      </c>
      <c r="F17" s="49" t="str">
        <f t="shared" si="1"/>
        <v/>
      </c>
      <c r="G17" s="47" t="str">
        <f t="shared" si="2"/>
        <v/>
      </c>
      <c r="H17" s="44" t="str">
        <f t="shared" si="3"/>
        <v/>
      </c>
      <c r="I17" s="44" t="str">
        <f t="shared" si="4"/>
        <v/>
      </c>
      <c r="J17" s="44" t="str">
        <f t="shared" si="5"/>
        <v/>
      </c>
      <c r="K17" s="45" t="str">
        <f t="shared" si="10"/>
        <v/>
      </c>
      <c r="L17" s="46" t="str">
        <f t="shared" si="7"/>
        <v/>
      </c>
    </row>
    <row r="18" spans="2:12" ht="28.15" customHeight="1" x14ac:dyDescent="0.25">
      <c r="B18" s="60"/>
      <c r="C18" s="63"/>
      <c r="D18" s="50">
        <f t="shared" si="9"/>
        <v>0</v>
      </c>
      <c r="E18" s="51" t="str">
        <f t="shared" si="8"/>
        <v/>
      </c>
      <c r="F18" s="52" t="str">
        <f t="shared" si="1"/>
        <v/>
      </c>
      <c r="G18" s="53" t="str">
        <f t="shared" si="2"/>
        <v/>
      </c>
      <c r="H18" s="54" t="str">
        <f t="shared" si="3"/>
        <v/>
      </c>
      <c r="I18" s="54" t="str">
        <f t="shared" si="4"/>
        <v/>
      </c>
      <c r="J18" s="54" t="str">
        <f t="shared" si="5"/>
        <v/>
      </c>
      <c r="K18" s="55" t="str">
        <f t="shared" si="10"/>
        <v/>
      </c>
      <c r="L18" s="56" t="str">
        <f t="shared" si="7"/>
        <v/>
      </c>
    </row>
    <row r="19" spans="2:12" x14ac:dyDescent="0.25"/>
    <row r="20" spans="2:12" x14ac:dyDescent="0.25"/>
    <row r="21" spans="2:12" x14ac:dyDescent="0.25">
      <c r="B21" s="70"/>
      <c r="C21" s="70"/>
      <c r="D21" s="70"/>
      <c r="E21" s="70"/>
      <c r="F21" s="70"/>
      <c r="G21" s="70"/>
      <c r="H21" s="70"/>
      <c r="I21" s="70"/>
      <c r="J21" s="70"/>
      <c r="K21" s="70"/>
    </row>
    <row r="22" spans="2:12" x14ac:dyDescent="0.25">
      <c r="B22" s="70"/>
      <c r="C22" s="70"/>
      <c r="D22" s="70"/>
      <c r="E22" s="70"/>
      <c r="F22" s="70"/>
      <c r="G22" s="70"/>
      <c r="H22" s="70"/>
      <c r="I22" s="70"/>
      <c r="J22" s="70"/>
      <c r="K22" s="70"/>
    </row>
    <row r="23" spans="2:12" x14ac:dyDescent="0.25"/>
    <row r="24" spans="2:12" ht="35.25" hidden="1" customHeight="1" x14ac:dyDescent="0.25"/>
    <row r="25" spans="2:12" ht="35.25" hidden="1" customHeight="1" x14ac:dyDescent="0.25"/>
    <row r="26" spans="2:12" ht="35.25" hidden="1" customHeight="1" x14ac:dyDescent="0.25"/>
    <row r="27" spans="2:12" ht="35.25" hidden="1" customHeight="1" x14ac:dyDescent="0.25">
      <c r="E27" s="57"/>
    </row>
    <row r="28" spans="2:12" ht="35.25" hidden="1" customHeight="1" x14ac:dyDescent="0.25"/>
    <row r="29" spans="2:12" ht="35.25" hidden="1" customHeight="1" x14ac:dyDescent="0.25"/>
    <row r="30" spans="2:12" ht="35.25" hidden="1" customHeight="1" x14ac:dyDescent="0.25"/>
    <row r="31" spans="2:12" ht="35.25" hidden="1" customHeight="1" x14ac:dyDescent="0.25"/>
    <row r="32" spans="2:12" ht="35.25" hidden="1" customHeight="1" x14ac:dyDescent="0.25"/>
  </sheetData>
  <sheetProtection selectLockedCells="1"/>
  <mergeCells count="10">
    <mergeCell ref="O10:O11"/>
    <mergeCell ref="H7:J7"/>
    <mergeCell ref="B21:K22"/>
    <mergeCell ref="N10:N11"/>
    <mergeCell ref="C3:D3"/>
    <mergeCell ref="C4:D4"/>
    <mergeCell ref="C5:D5"/>
    <mergeCell ref="C6:D6"/>
    <mergeCell ref="C7:D7"/>
    <mergeCell ref="F3:L5"/>
  </mergeCells>
  <conditionalFormatting sqref="C9:C18">
    <cfRule type="expression" dxfId="53" priority="4">
      <formula>$O$8&lt;&gt;100%</formula>
    </cfRule>
  </conditionalFormatting>
  <conditionalFormatting sqref="C7">
    <cfRule type="expression" dxfId="52" priority="5">
      <formula>$O$10&lt;&gt;$C$7</formula>
    </cfRule>
  </conditionalFormatting>
  <conditionalFormatting sqref="O9">
    <cfRule type="expression" dxfId="51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ignoredErrors>
    <ignoredError sqref="G9:G14 G15:G18 H9:H18 J9:J18 K9:K18" calculatedColumn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abSelected="1" zoomScale="83" zoomScaleNormal="100" workbookViewId="0">
      <selection activeCell="M5" sqref="A1:XFD1048576"/>
    </sheetView>
  </sheetViews>
  <sheetFormatPr baseColWidth="10" defaultRowHeight="15" x14ac:dyDescent="0.25"/>
  <sheetData/>
  <sheetProtection selectLockedCells="1"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9EC1-D306-47EE-9A4B-1545B660441A}">
  <sheetPr codeName="Feuil2"/>
  <dimension ref="A1:K5"/>
  <sheetViews>
    <sheetView workbookViewId="0">
      <selection activeCell="H1" sqref="H1"/>
    </sheetView>
  </sheetViews>
  <sheetFormatPr baseColWidth="10" defaultColWidth="14.7109375" defaultRowHeight="33" customHeight="1" x14ac:dyDescent="0.25"/>
  <cols>
    <col min="1" max="1" width="17.140625" bestFit="1" customWidth="1"/>
    <col min="2" max="2" width="9.7109375" bestFit="1" customWidth="1"/>
    <col min="3" max="3" width="40.5703125" bestFit="1" customWidth="1"/>
    <col min="4" max="4" width="31.7109375" bestFit="1" customWidth="1"/>
    <col min="5" max="5" width="35" bestFit="1" customWidth="1"/>
    <col min="6" max="6" width="18.42578125" bestFit="1" customWidth="1"/>
    <col min="7" max="7" width="41.28515625" bestFit="1" customWidth="1"/>
    <col min="8" max="8" width="35.85546875" bestFit="1" customWidth="1"/>
    <col min="9" max="9" width="30.85546875" bestFit="1" customWidth="1"/>
    <col min="10" max="10" width="18.5703125" bestFit="1" customWidth="1"/>
    <col min="11" max="11" width="29.7109375" bestFit="1" customWidth="1"/>
  </cols>
  <sheetData>
    <row r="1" spans="1:11" ht="15" x14ac:dyDescent="0.25">
      <c r="A1" s="5" t="s">
        <v>12</v>
      </c>
      <c r="B1" s="5" t="s">
        <v>6</v>
      </c>
      <c r="C1" s="5" t="s">
        <v>17</v>
      </c>
      <c r="D1" s="5" t="s">
        <v>11</v>
      </c>
      <c r="E1" s="5" t="s">
        <v>21</v>
      </c>
      <c r="F1" s="5" t="s">
        <v>10</v>
      </c>
      <c r="G1" t="s">
        <v>25</v>
      </c>
      <c r="H1" t="s">
        <v>26</v>
      </c>
      <c r="I1" t="s">
        <v>27</v>
      </c>
      <c r="J1" s="5" t="s">
        <v>16</v>
      </c>
      <c r="K1" s="5" t="s">
        <v>32</v>
      </c>
    </row>
    <row r="2" spans="1:11" ht="15" x14ac:dyDescent="0.25">
      <c r="A2" s="4" t="s">
        <v>34</v>
      </c>
      <c r="B2" s="4">
        <v>0.5</v>
      </c>
      <c r="C2" s="4">
        <v>1500000</v>
      </c>
      <c r="D2" s="4">
        <v>152500</v>
      </c>
      <c r="E2" s="4">
        <v>0</v>
      </c>
      <c r="F2" s="4">
        <v>1347500</v>
      </c>
      <c r="G2">
        <v>0</v>
      </c>
      <c r="H2">
        <v>140000</v>
      </c>
      <c r="I2">
        <v>202343.75</v>
      </c>
      <c r="J2" s="4">
        <v>342343.75</v>
      </c>
      <c r="K2" s="4">
        <v>1157656.25</v>
      </c>
    </row>
    <row r="3" spans="1:11" ht="15" x14ac:dyDescent="0.25">
      <c r="A3" s="4" t="s">
        <v>35</v>
      </c>
      <c r="B3" s="4">
        <v>0.15</v>
      </c>
      <c r="C3" s="4">
        <v>450000</v>
      </c>
      <c r="D3" s="4">
        <v>152500</v>
      </c>
      <c r="E3" s="4">
        <v>0</v>
      </c>
      <c r="F3" s="4">
        <v>297500</v>
      </c>
      <c r="G3">
        <v>0</v>
      </c>
      <c r="H3">
        <v>59500</v>
      </c>
      <c r="I3" t="s">
        <v>39</v>
      </c>
      <c r="J3" s="4">
        <v>59500</v>
      </c>
      <c r="K3" s="4">
        <v>390500</v>
      </c>
    </row>
    <row r="4" spans="1:11" ht="15" x14ac:dyDescent="0.25">
      <c r="A4" s="4" t="s">
        <v>37</v>
      </c>
      <c r="B4" s="4">
        <v>0.1</v>
      </c>
      <c r="C4" s="4">
        <v>300000</v>
      </c>
      <c r="D4" s="4">
        <v>152500</v>
      </c>
      <c r="E4" s="4">
        <v>0</v>
      </c>
      <c r="F4" s="4">
        <v>147500</v>
      </c>
      <c r="G4">
        <v>0</v>
      </c>
      <c r="H4">
        <v>29500</v>
      </c>
      <c r="I4" t="s">
        <v>39</v>
      </c>
      <c r="J4" s="4">
        <v>29500</v>
      </c>
      <c r="K4" s="4">
        <v>270500</v>
      </c>
    </row>
    <row r="5" spans="1:11" ht="15" x14ac:dyDescent="0.25">
      <c r="A5" s="4" t="s">
        <v>38</v>
      </c>
      <c r="B5" s="4">
        <v>0.25</v>
      </c>
      <c r="C5" s="4">
        <v>750000</v>
      </c>
      <c r="D5" s="4">
        <v>152500</v>
      </c>
      <c r="E5" s="4">
        <v>0</v>
      </c>
      <c r="F5" s="4">
        <v>597500</v>
      </c>
      <c r="G5">
        <v>0</v>
      </c>
      <c r="H5">
        <v>119500</v>
      </c>
      <c r="I5" t="s">
        <v>39</v>
      </c>
      <c r="J5" s="4">
        <v>119500</v>
      </c>
      <c r="K5" s="4">
        <v>630500</v>
      </c>
    </row>
  </sheetData>
  <sheetProtection selectLockedCells="1" selectUnlockedCells="1"/>
  <phoneticPr fontId="1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2FD2-7E37-4D6C-A4F7-04BB574F15E4}">
  <sheetPr codeName="Feuil4"/>
  <dimension ref="A3:I12"/>
  <sheetViews>
    <sheetView workbookViewId="0">
      <selection activeCell="E3" sqref="E3"/>
    </sheetView>
  </sheetViews>
  <sheetFormatPr baseColWidth="10" defaultRowHeight="26.25" customHeight="1" x14ac:dyDescent="0.25"/>
  <cols>
    <col min="1" max="1" width="21" bestFit="1" customWidth="1"/>
    <col min="2" max="2" width="15" bestFit="1" customWidth="1"/>
    <col min="4" max="4" width="21" bestFit="1" customWidth="1"/>
    <col min="5" max="5" width="20.7109375" style="10" customWidth="1"/>
    <col min="6" max="6" width="20" style="10" customWidth="1"/>
    <col min="8" max="8" width="21.42578125" customWidth="1"/>
    <col min="9" max="9" width="16.28515625" customWidth="1"/>
    <col min="10" max="10" width="21.85546875" customWidth="1"/>
    <col min="11" max="11" width="15" customWidth="1"/>
  </cols>
  <sheetData>
    <row r="3" spans="1:9" ht="63.75" customHeight="1" x14ac:dyDescent="0.25">
      <c r="A3" s="1" t="s">
        <v>18</v>
      </c>
      <c r="B3" t="s">
        <v>20</v>
      </c>
      <c r="D3" s="2" t="s">
        <v>18</v>
      </c>
      <c r="E3" s="10" t="s">
        <v>23</v>
      </c>
      <c r="F3" s="10" t="s">
        <v>24</v>
      </c>
      <c r="H3" s="2" t="s">
        <v>18</v>
      </c>
      <c r="I3" t="s">
        <v>22</v>
      </c>
    </row>
    <row r="4" spans="1:9" ht="26.25" customHeight="1" x14ac:dyDescent="0.3">
      <c r="A4" s="7" t="s">
        <v>37</v>
      </c>
      <c r="B4" s="8">
        <v>0.1</v>
      </c>
      <c r="D4" s="3" t="s">
        <v>37</v>
      </c>
      <c r="E4" s="11">
        <v>29500</v>
      </c>
      <c r="F4" s="12">
        <v>0</v>
      </c>
      <c r="H4" s="3" t="s">
        <v>37</v>
      </c>
      <c r="I4" s="9">
        <v>270500</v>
      </c>
    </row>
    <row r="5" spans="1:9" ht="18.75" x14ac:dyDescent="0.3">
      <c r="A5" s="7" t="s">
        <v>38</v>
      </c>
      <c r="B5" s="8">
        <v>0.25</v>
      </c>
      <c r="D5" s="3" t="s">
        <v>38</v>
      </c>
      <c r="E5" s="11">
        <v>119500</v>
      </c>
      <c r="F5" s="12">
        <v>0</v>
      </c>
      <c r="H5" s="3" t="s">
        <v>38</v>
      </c>
      <c r="I5" s="9">
        <v>630500</v>
      </c>
    </row>
    <row r="6" spans="1:9" ht="18.75" x14ac:dyDescent="0.3">
      <c r="A6" s="7" t="s">
        <v>34</v>
      </c>
      <c r="B6" s="8">
        <v>0.5</v>
      </c>
      <c r="D6" s="3" t="s">
        <v>34</v>
      </c>
      <c r="E6" s="11">
        <v>140000</v>
      </c>
      <c r="F6" s="12">
        <v>202343.75</v>
      </c>
      <c r="H6" s="3" t="s">
        <v>34</v>
      </c>
      <c r="I6" s="9">
        <v>1157656.25</v>
      </c>
    </row>
    <row r="7" spans="1:9" ht="26.25" customHeight="1" x14ac:dyDescent="0.3">
      <c r="A7" s="7" t="s">
        <v>35</v>
      </c>
      <c r="B7" s="8">
        <v>0.15</v>
      </c>
      <c r="D7" s="3" t="s">
        <v>35</v>
      </c>
      <c r="E7" s="11">
        <v>59500</v>
      </c>
      <c r="F7" s="12">
        <v>0</v>
      </c>
      <c r="H7" s="3" t="s">
        <v>35</v>
      </c>
      <c r="I7" s="9">
        <v>390500</v>
      </c>
    </row>
    <row r="8" spans="1:9" ht="26.25" customHeight="1" x14ac:dyDescent="0.25">
      <c r="A8" s="3" t="s">
        <v>19</v>
      </c>
      <c r="B8" s="6">
        <v>1</v>
      </c>
      <c r="D8" s="3" t="s">
        <v>19</v>
      </c>
      <c r="E8" s="11">
        <v>348500</v>
      </c>
      <c r="F8" s="12">
        <v>202343.75</v>
      </c>
      <c r="H8" s="3" t="s">
        <v>19</v>
      </c>
      <c r="I8" s="9">
        <v>2449156.25</v>
      </c>
    </row>
    <row r="9" spans="1:9" ht="26.25" customHeight="1" x14ac:dyDescent="0.25">
      <c r="E9"/>
      <c r="F9"/>
    </row>
    <row r="10" spans="1:9" ht="26.25" customHeight="1" x14ac:dyDescent="0.25">
      <c r="E10"/>
      <c r="F10"/>
    </row>
    <row r="11" spans="1:9" ht="26.25" customHeight="1" x14ac:dyDescent="0.25">
      <c r="E11"/>
      <c r="F11"/>
    </row>
    <row r="12" spans="1:9" ht="26.25" customHeight="1" x14ac:dyDescent="0.25">
      <c r="E12"/>
      <c r="F12"/>
    </row>
  </sheetData>
  <sheetProtection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CAD289-CBBB-465F-ADB4-6609BF2895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TDB</vt:lpstr>
      <vt:lpstr>Base_stat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cp:lastPrinted>2020-04-30T19:30:16Z</cp:lastPrinted>
  <dcterms:created xsi:type="dcterms:W3CDTF">2020-04-28T10:09:57Z</dcterms:created>
  <dcterms:modified xsi:type="dcterms:W3CDTF">2020-05-13T11:44:25Z</dcterms:modified>
</cp:coreProperties>
</file>